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795" activeTab="0"/>
  </bookViews>
  <sheets>
    <sheet name="Rekapitulace stavby" sheetId="1" r:id="rId1"/>
    <sheet name="01 - SO 01 - Silážní žlab" sheetId="2" r:id="rId2"/>
    <sheet name="02 - SO 02 - oblouková hala" sheetId="3" r:id="rId3"/>
    <sheet name="06 - SO 06 - komunikace" sheetId="4" r:id="rId4"/>
    <sheet name="08 - SO 08 - přečerpávací..." sheetId="5" r:id="rId5"/>
    <sheet name="99 - vedlejší a ostatní n..." sheetId="6" r:id="rId6"/>
  </sheets>
  <definedNames>
    <definedName name="_xlnm.Print_Titles" localSheetId="1">'01 - SO 01 - Silážní žlab'!$120:$120</definedName>
    <definedName name="_xlnm.Print_Titles" localSheetId="2">'02 - SO 02 - oblouková hala'!$116:$116</definedName>
    <definedName name="_xlnm.Print_Titles" localSheetId="3">'06 - SO 06 - komunikace'!$114:$114</definedName>
    <definedName name="_xlnm.Print_Titles" localSheetId="4">'08 - SO 08 - přečerpávací...'!$117:$117</definedName>
    <definedName name="_xlnm.Print_Titles" localSheetId="5">'99 - vedlejší a ostatní n...'!$111:$111</definedName>
    <definedName name="_xlnm.Print_Titles" localSheetId="0">'Rekapitulace stavby'!$85:$85</definedName>
    <definedName name="_xlnm.Print_Area" localSheetId="1">'01 - SO 01 - Silážní žlab'!$C$4:$Q$70,'01 - SO 01 - Silážní žlab'!$C$76:$Q$104,'01 - SO 01 - Silážní žlab'!$C$110:$Q$252</definedName>
    <definedName name="_xlnm.Print_Area" localSheetId="2">'02 - SO 02 - oblouková hala'!$C$4:$Q$70,'02 - SO 02 - oblouková hala'!$C$76:$Q$100,'02 - SO 02 - oblouková hala'!$C$106:$Q$197</definedName>
    <definedName name="_xlnm.Print_Area" localSheetId="3">'06 - SO 06 - komunikace'!$C$4:$Q$70,'06 - SO 06 - komunikace'!$C$76:$Q$98,'06 - SO 06 - komunikace'!$C$104:$Q$188</definedName>
    <definedName name="_xlnm.Print_Area" localSheetId="4">'08 - SO 08 - přečerpávací...'!$C$4:$Q$70,'08 - SO 08 - přečerpávací...'!$C$76:$Q$101,'08 - SO 08 - přečerpávací...'!$C$107:$Q$192</definedName>
    <definedName name="_xlnm.Print_Area" localSheetId="5">'99 - vedlejší a ostatní n...'!$C$4:$Q$70,'99 - vedlejší a ostatní n...'!$C$76:$Q$95,'99 - vedlejší a ostatní n...'!$C$101:$Q$117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<sst xmlns="http://schemas.openxmlformats.org/spreadsheetml/2006/main" count="3876" uniqueCount="608">
  <si>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</si>
  <si>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</si>
  <si>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</si>
  <si>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</si>
  <si>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</si>
  <si>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</si>
  <si>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</si>
  <si>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</si>
  <si>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</si>
  <si>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</si>
  <si>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</si>
  <si>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</si>
  <si>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</si>
  <si>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15FBC072</t>
  </si>
  <si>
    <t>Stavba:</t>
  </si>
  <si>
    <t>Klapý ZD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</si>
  <si>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</si>
  <si>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</si>
  <si>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</si>
  <si>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</si>
  <si>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</si>
  <si>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</si>
  <si>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</si>
  <si>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</si>
  <si>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</si>
  <si>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</si>
  <si>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</si>
  <si>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</si>
  <si>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</si>
  <si>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</si>
  <si>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</si>
  <si>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</si>
  <si>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</si>
  <si>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</si>
  <si>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</si>
  <si>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</si>
  <si>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</si>
  <si>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</si>
  <si>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</si>
  <si>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</si>
  <si>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</si>
  <si>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</si>
  <si>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</si>
  <si>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</si>
  <si>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</si>
  <si>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</si>
  <si>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</si>
  <si>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</si>
  <si>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</si>
  <si>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</si>
  <si>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</si>
  <si>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</si>
  <si>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</si>
  <si>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</si>
  <si>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</si>
  <si>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</si>
  <si>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</si>
  <si>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</si>
  <si>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</si>
  <si>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</si>
  <si>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</si>
  <si>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</si>
  <si>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</si>
  <si>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</si>
  <si>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</si>
  <si>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</si>
  <si>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</si>
  <si>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</si>
  <si>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</si>
  <si>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</si>
  <si>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</si>
  <si>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</si>
  <si>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</si>
  <si>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</si>
  <si>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</si>
  <si>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{CE3EEF8C-A955-4FFD-8F1A-5131A2FE72C9}</t>
  </si>
  <si>
    <t>{00000000-0000-0000-0000-000000000000}</t>
  </si>
  <si>
    <t>01</t>
  </si>
  <si>
    <t>SO 01 - Silážní žlab</t>
  </si>
  <si>
    <t>{4044CA1C-444C-40A3-AD26-F592DBEAC500}</t>
  </si>
  <si>
    <t>02</t>
  </si>
  <si>
    <t>SO 02 - oblouková hala</t>
  </si>
  <si>
    <t>{7C2FD13B-4B54-439C-B096-00083D741EB9}</t>
  </si>
  <si>
    <t>06</t>
  </si>
  <si>
    <t>SO 06 - komunikace</t>
  </si>
  <si>
    <t>{7C8B15BB-A2A5-4567-BEDA-55B0E0344677}</t>
  </si>
  <si>
    <t>08</t>
  </si>
  <si>
    <t>SO 08 - přečerpávací jímka</t>
  </si>
  <si>
    <t>{136A427A-7CF9-4418-AC48-0DD1D80544FF}</t>
  </si>
  <si>
    <t>99</t>
  </si>
  <si>
    <t>vedlejší a ostatní náklady stavby</t>
  </si>
  <si>
    <t>{32D37248-6DC2-49E0-A510-8CCA67ACE704}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</si>
  <si>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</si>
  <si>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</si>
  <si>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</si>
  <si>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</si>
  <si>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</si>
  <si>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</si>
  <si>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</si>
  <si>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</si>
  <si>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01 - SO 01 - Silážní žlab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</si>
  <si>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</si>
  <si>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</si>
  <si>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</si>
  <si>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</si>
  <si>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</si>
  <si>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</si>
  <si>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</si>
  <si>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</si>
  <si>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</si>
  <si>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</si>
  <si>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</si>
  <si>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</si>
  <si>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</si>
  <si>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</si>
  <si>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</si>
  <si>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</si>
  <si>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</si>
  <si>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</si>
  <si>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</si>
  <si>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</si>
  <si>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</si>
  <si>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</si>
  <si>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</si>
  <si>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</si>
  <si>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</si>
  <si>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</si>
  <si>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</si>
  <si>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</si>
  <si>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</si>
  <si>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</si>
  <si>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</si>
  <si>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</si>
  <si>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</si>
  <si>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</si>
  <si>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</si>
  <si>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</si>
  <si>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</si>
  <si>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131201103</t>
  </si>
  <si>
    <t>Hloubení jam nezapažených v hornině tř. 3 objemu do 5000 m3</t>
  </si>
  <si>
    <t>m3</t>
  </si>
  <si>
    <t>4</t>
  </si>
  <si>
    <t>1764588715</t>
  </si>
  <si>
    <t>"výkop pro podloží žlabu</t>
  </si>
  <si>
    <t>VV</t>
  </si>
  <si>
    <t>85,00*(21,40+0,20*2)*(0,66+0,12)</t>
  </si>
  <si>
    <t>Součet</t>
  </si>
  <si>
    <t>131201109</t>
  </si>
  <si>
    <t>Příplatek za lepivost u hloubení jam nezapažených v hornině tř. 3</t>
  </si>
  <si>
    <t>-487349960</t>
  </si>
  <si>
    <t>"dle odkopu</t>
  </si>
  <si>
    <t>1445,340*0,50</t>
  </si>
  <si>
    <t>3</t>
  </si>
  <si>
    <t>162701105</t>
  </si>
  <si>
    <t>Vodorovné přemístění do 10000 m výkopku/sypaniny z horniny tř. 1 až 4</t>
  </si>
  <si>
    <t>1090568698</t>
  </si>
  <si>
    <t>1445,34</t>
  </si>
  <si>
    <t>171201201</t>
  </si>
  <si>
    <t>Uložení sypaniny na skládky</t>
  </si>
  <si>
    <t>1687421431</t>
  </si>
  <si>
    <t>5</t>
  </si>
  <si>
    <t>171201211</t>
  </si>
  <si>
    <t>Poplatek za uložení odpadu ze sypaniny na skládce (skládkovné)</t>
  </si>
  <si>
    <t>t</t>
  </si>
  <si>
    <t>362645407</t>
  </si>
  <si>
    <t>6</t>
  </si>
  <si>
    <t>181951102</t>
  </si>
  <si>
    <t>Úprava pláně v hornině tř. 1 až 4 se zhutněním</t>
  </si>
  <si>
    <t>m2</t>
  </si>
  <si>
    <t>-1652570334</t>
  </si>
  <si>
    <t>" pro podloží žlabu</t>
  </si>
  <si>
    <t>85,00*21,40</t>
  </si>
  <si>
    <t>7</t>
  </si>
  <si>
    <t>212752213</t>
  </si>
  <si>
    <t>Trativod z drenážních trubek plastových flexibilních D do 160 mm včetně lože otevřený výkop</t>
  </si>
  <si>
    <t>m</t>
  </si>
  <si>
    <t>-1844353449</t>
  </si>
  <si>
    <t>"kolem jámy</t>
  </si>
  <si>
    <t>85,00*2</t>
  </si>
  <si>
    <t>8</t>
  </si>
  <si>
    <t>273322611</t>
  </si>
  <si>
    <t>Základové desky ze ŽB odolného proti agresivnímu prostředí tř. C 30/37 XA</t>
  </si>
  <si>
    <t>-817212861</t>
  </si>
  <si>
    <t>"železobetonová deska</t>
  </si>
  <si>
    <t>85,00*21,40*0,37</t>
  </si>
  <si>
    <t>9</t>
  </si>
  <si>
    <t>273361821</t>
  </si>
  <si>
    <t>Výztuž základových desek betonářskou ocelí 10 505 (R)</t>
  </si>
  <si>
    <t>-1127247472</t>
  </si>
  <si>
    <t>"do desky</t>
  </si>
  <si>
    <t>85,00*21,40*0,37*0,10</t>
  </si>
  <si>
    <t>311322611</t>
  </si>
  <si>
    <t>Nosná zeď ze ŽB odolného proti agresivnímu prostředí tř. C 30/37 XA bez výztuže</t>
  </si>
  <si>
    <t>-1373895581</t>
  </si>
  <si>
    <t>"stěny</t>
  </si>
  <si>
    <t>84,90*(3,62+4,13)/2*00,37*2</t>
  </si>
  <si>
    <t>84,90*4,13*0,37</t>
  </si>
  <si>
    <t>11</t>
  </si>
  <si>
    <t>311351105</t>
  </si>
  <si>
    <t>Zřízení oboustranného bednění zdí nosných</t>
  </si>
  <si>
    <t>1302690219</t>
  </si>
  <si>
    <t>84,90*(3,62+4,13)/2*2*2</t>
  </si>
  <si>
    <t>84,90*4,13*2</t>
  </si>
  <si>
    <t>12</t>
  </si>
  <si>
    <t>311351106</t>
  </si>
  <si>
    <t>Odstranění oboustranného bednění zdí nosných</t>
  </si>
  <si>
    <t>-1553144280</t>
  </si>
  <si>
    <t>13</t>
  </si>
  <si>
    <t>311361821</t>
  </si>
  <si>
    <t>Výztuž nosných zdí betonářskou ocelí 10 505</t>
  </si>
  <si>
    <t>-1156101645</t>
  </si>
  <si>
    <t>84,90*(3,62+4,13)/2*00,37*2*0,10</t>
  </si>
  <si>
    <t>84,90*4,13*0,37*0,10</t>
  </si>
  <si>
    <t>14</t>
  </si>
  <si>
    <t>564231111</t>
  </si>
  <si>
    <t>Podklad nebo podsyp ze štěrkopísku ŠP tl 100 mm</t>
  </si>
  <si>
    <t>-556706918</t>
  </si>
  <si>
    <t>"pod žlabovky</t>
  </si>
  <si>
    <t>170,00*0,80</t>
  </si>
  <si>
    <t>564271111</t>
  </si>
  <si>
    <t>Podklad nebo podsyp ze štěrkopísku ŠP tl 250 mm</t>
  </si>
  <si>
    <t>-1309374091</t>
  </si>
  <si>
    <t>16</t>
  </si>
  <si>
    <t>573211111</t>
  </si>
  <si>
    <t>Postřik živičný spojovací z asfaltu v množství do 0,70 kg/m2</t>
  </si>
  <si>
    <t>-775623331</t>
  </si>
  <si>
    <t>"dle projektu</t>
  </si>
  <si>
    <t>1680,00</t>
  </si>
  <si>
    <t>17</t>
  </si>
  <si>
    <t>577143121.1</t>
  </si>
  <si>
    <t>Asfaltový beton vrstva obrusná ACO 8 (ABJ) tl 60 mm š přes 3 m z nemodifikovaného asfaltu</t>
  </si>
  <si>
    <t>1865945511</t>
  </si>
  <si>
    <t>1680</t>
  </si>
  <si>
    <t>18</t>
  </si>
  <si>
    <t>631311123</t>
  </si>
  <si>
    <t>Mazanina tl do 120 mm z betonu prostého tř. C 12/15</t>
  </si>
  <si>
    <t>1663256542</t>
  </si>
  <si>
    <t>85,00*21,40*0,10</t>
  </si>
  <si>
    <t>19</t>
  </si>
  <si>
    <t>894811123</t>
  </si>
  <si>
    <t>Revizní šachta z PVC systém RV typ přímý, DN 315/200 hl od 1410 do 1780 mm</t>
  </si>
  <si>
    <t>kus</t>
  </si>
  <si>
    <t>-1112822115</t>
  </si>
  <si>
    <t>"žlab</t>
  </si>
  <si>
    <t>20</t>
  </si>
  <si>
    <t>919735122</t>
  </si>
  <si>
    <t>Řezání stávajícího betonového krytu hl do 100 mm</t>
  </si>
  <si>
    <t>1645713344</t>
  </si>
  <si>
    <t>"pro dilatace</t>
  </si>
  <si>
    <t>10,00*12*2</t>
  </si>
  <si>
    <t>84,00*2</t>
  </si>
  <si>
    <t>935111211</t>
  </si>
  <si>
    <t>Osazení příkopového žlabu do štěrkopísku tl 100 mm z betonových tvárnic š 800 mm</t>
  </si>
  <si>
    <t>-1967106841</t>
  </si>
  <si>
    <t>"kolem žlabu</t>
  </si>
  <si>
    <t>170,00</t>
  </si>
  <si>
    <t>22</t>
  </si>
  <si>
    <t>M</t>
  </si>
  <si>
    <t>592274970</t>
  </si>
  <si>
    <t>žlabovka betonová TBM 20-80 33x80x10 cm</t>
  </si>
  <si>
    <t>-1777117298</t>
  </si>
  <si>
    <t>"spc</t>
  </si>
  <si>
    <t>170,00*3*1,1</t>
  </si>
  <si>
    <t>23</t>
  </si>
  <si>
    <t>998142261</t>
  </si>
  <si>
    <t>Přesun hmot pro zásobníky a jámy zemědělské betonové monolitické</t>
  </si>
  <si>
    <t>-1749261194</t>
  </si>
  <si>
    <t>24</t>
  </si>
  <si>
    <t>711471051</t>
  </si>
  <si>
    <t>Provedení vodorovné izolace proti tlakové vodě termoplasty lepenou fólií PVC</t>
  </si>
  <si>
    <t>-288080909</t>
  </si>
  <si>
    <t>"kontrolní folie</t>
  </si>
  <si>
    <t>"hlavní hydroizolace</t>
  </si>
  <si>
    <t>25</t>
  </si>
  <si>
    <t>283220240</t>
  </si>
  <si>
    <t>fólie hydroizolační druh 803 tl 0,8 mm šíře 1300 mm</t>
  </si>
  <si>
    <t>32</t>
  </si>
  <si>
    <t>-1567312531</t>
  </si>
  <si>
    <t>85,00*21,40*1,15</t>
  </si>
  <si>
    <t>26</t>
  </si>
  <si>
    <t>283220280</t>
  </si>
  <si>
    <t>fólie hydroizolační druh 803 tl 1,2 mm šíře 1300 mm</t>
  </si>
  <si>
    <t>1814228612</t>
  </si>
  <si>
    <t>27</t>
  </si>
  <si>
    <t>711491171</t>
  </si>
  <si>
    <t>Provedení izolace proti tlakové vodě vodorovné z textilií vrstva podkladní</t>
  </si>
  <si>
    <t>1890962418</t>
  </si>
  <si>
    <t>"na podkladní beton</t>
  </si>
  <si>
    <t>28</t>
  </si>
  <si>
    <t>711491172</t>
  </si>
  <si>
    <t>Provedení izolace proti tlakové vodě vodorovné z textilií vrstva ochranná</t>
  </si>
  <si>
    <t>-781402726</t>
  </si>
  <si>
    <t>"na folii pvc - 2 x</t>
  </si>
  <si>
    <t>85,00*21,40*2</t>
  </si>
  <si>
    <t>29</t>
  </si>
  <si>
    <t>693111460</t>
  </si>
  <si>
    <t>textilie 300 g/m2 do š 8,8 m</t>
  </si>
  <si>
    <t>937721107</t>
  </si>
  <si>
    <t>"spc - 3 x</t>
  </si>
  <si>
    <t>85,00*21,40*3*1,15</t>
  </si>
  <si>
    <t>30</t>
  </si>
  <si>
    <t>998711202</t>
  </si>
  <si>
    <t>Přesun hmot procentní pro izolace proti vodě, vlhkosti a plynům v objektech v do 12 m</t>
  </si>
  <si>
    <t>%</t>
  </si>
  <si>
    <t>-1297768837</t>
  </si>
  <si>
    <t>31</t>
  </si>
  <si>
    <t>713191132</t>
  </si>
  <si>
    <t>Montáž izolace tepelné podlah, stropů vrchem nebo střech překrytí separační fólií z PE</t>
  </si>
  <si>
    <t>-597627374</t>
  </si>
  <si>
    <t>283231500</t>
  </si>
  <si>
    <t>fólie separační PE bal. 100 m2</t>
  </si>
  <si>
    <t>-407132022</t>
  </si>
  <si>
    <t>33</t>
  </si>
  <si>
    <t>998713201</t>
  </si>
  <si>
    <t>Přesun hmot procentní pro izolace tepelné v objektech v do 6 m</t>
  </si>
  <si>
    <t>-1973166743</t>
  </si>
  <si>
    <t>02 - SO 02 - oblouková hala</t>
  </si>
  <si>
    <t>PSV - PSV</t>
  </si>
  <si>
    <t xml:space="preserve">    996 - technologie haly</t>
  </si>
  <si>
    <t>122201102</t>
  </si>
  <si>
    <t>Odkopávky a prokopávky nezapažené v hornině tř. 3 objem do 1000 m3</t>
  </si>
  <si>
    <t>614581099</t>
  </si>
  <si>
    <t>"pro konstrukci podlahy</t>
  </si>
  <si>
    <t>41,40*9,244*0,20</t>
  </si>
  <si>
    <t>122201109</t>
  </si>
  <si>
    <t>Příplatek za lepivost u odkopávek v hornině tř. 1 až 3</t>
  </si>
  <si>
    <t>1025565633</t>
  </si>
  <si>
    <t>2003270917</t>
  </si>
  <si>
    <t>1537540178</t>
  </si>
  <si>
    <t>1200123247</t>
  </si>
  <si>
    <t>1131226712</t>
  </si>
  <si>
    <t>"pod podlahu</t>
  </si>
  <si>
    <t>9,244*12,432</t>
  </si>
  <si>
    <t>274321411</t>
  </si>
  <si>
    <t>Základové pasy ze ŽB tř. C 20/25</t>
  </si>
  <si>
    <t>1903295398</t>
  </si>
  <si>
    <t>"kolem haly</t>
  </si>
  <si>
    <t>(9,244+41,40)*2*0,80*0,40</t>
  </si>
  <si>
    <t>"středová</t>
  </si>
  <si>
    <t>41,40*0,60*0,38</t>
  </si>
  <si>
    <t>274351215</t>
  </si>
  <si>
    <t>Zřízení bednění stěn základových pasů</t>
  </si>
  <si>
    <t>774627505</t>
  </si>
  <si>
    <t>(9,244+41,40)*2*0,40*2</t>
  </si>
  <si>
    <t>41,40*0,40*2</t>
  </si>
  <si>
    <t>274351216</t>
  </si>
  <si>
    <t>Odstranění bednění stěn základových pasů</t>
  </si>
  <si>
    <t>-286835020</t>
  </si>
  <si>
    <t>274361821</t>
  </si>
  <si>
    <t>Výztuž základových pásů betonářskou ocelí 10 505 (R)</t>
  </si>
  <si>
    <t>163425336</t>
  </si>
  <si>
    <t>(9,244+41,40)*2*0,80*0,40*0,08</t>
  </si>
  <si>
    <t>41,40*0,60*0,38*0,08</t>
  </si>
  <si>
    <t>631311134</t>
  </si>
  <si>
    <t>Mazanina tl do 240 mm z betonu prostého tř. C 16/20</t>
  </si>
  <si>
    <t>-1404078466</t>
  </si>
  <si>
    <t>"podlaha</t>
  </si>
  <si>
    <t>9,044*41,40*0,15</t>
  </si>
  <si>
    <t>631319175</t>
  </si>
  <si>
    <t>Příplatek k mazanině tl do 240 mm za stržení povrchu spodní vrstvy před vložením výztuže</t>
  </si>
  <si>
    <t>275206235</t>
  </si>
  <si>
    <t>631362021</t>
  </si>
  <si>
    <t>Výztuž mazanin svařovanými sítěmi Kari</t>
  </si>
  <si>
    <t>-59384990</t>
  </si>
  <si>
    <t>9,044*41,40*0,006</t>
  </si>
  <si>
    <t>635111115</t>
  </si>
  <si>
    <t>Násyp pod podlahy ze štěrkopísku s udusáním</t>
  </si>
  <si>
    <t>-1106069498</t>
  </si>
  <si>
    <t>9,044*41,40*0,10</t>
  </si>
  <si>
    <t>hala</t>
  </si>
  <si>
    <t xml:space="preserve">Hala QS - obloukový přístřešek </t>
  </si>
  <si>
    <t>kpl</t>
  </si>
  <si>
    <t>-978540741</t>
  </si>
  <si>
    <t>kotvení</t>
  </si>
  <si>
    <t>kotvení usazení haly a dřevěné konstrukce</t>
  </si>
  <si>
    <t>-412003112</t>
  </si>
  <si>
    <t>montáž</t>
  </si>
  <si>
    <t>montáž a doprava</t>
  </si>
  <si>
    <t>-1682663190</t>
  </si>
  <si>
    <t>přes</t>
  </si>
  <si>
    <t>přesah pro krmný žlab</t>
  </si>
  <si>
    <t>-158968027</t>
  </si>
  <si>
    <t>výplN</t>
  </si>
  <si>
    <t>výplně bočních stěn</t>
  </si>
  <si>
    <t>-1309344719</t>
  </si>
  <si>
    <t>998011001</t>
  </si>
  <si>
    <t>Přesun hmot pro budovy zděné v do 6 m</t>
  </si>
  <si>
    <t>293487920</t>
  </si>
  <si>
    <t>br - 1</t>
  </si>
  <si>
    <t>brána 48 / 300 - 3400 - jalovice</t>
  </si>
  <si>
    <t>ks</t>
  </si>
  <si>
    <t>2019249553</t>
  </si>
  <si>
    <t>br - 2</t>
  </si>
  <si>
    <t>brána sloupek zesílený SLZ 102 / 1800</t>
  </si>
  <si>
    <t>1530893145</t>
  </si>
  <si>
    <t>br - 3</t>
  </si>
  <si>
    <t>brána víčko 102</t>
  </si>
  <si>
    <t>-1573460004</t>
  </si>
  <si>
    <t>br - 4</t>
  </si>
  <si>
    <t>brána závěs 102 / 48 , komplet, šrouby M 12 x 110 s matkou</t>
  </si>
  <si>
    <t>1142171077</t>
  </si>
  <si>
    <t>br - 5</t>
  </si>
  <si>
    <t>brána zajišťovací kroužek 10</t>
  </si>
  <si>
    <t>-218483613</t>
  </si>
  <si>
    <t>br - 6</t>
  </si>
  <si>
    <t>brána zajišťovací čep brány</t>
  </si>
  <si>
    <t>610037695</t>
  </si>
  <si>
    <t>br - 7</t>
  </si>
  <si>
    <t>brána trubka ZBT</t>
  </si>
  <si>
    <t>1060608568</t>
  </si>
  <si>
    <t>br - 8</t>
  </si>
  <si>
    <t>brána stěna svislé ZBS - S</t>
  </si>
  <si>
    <t>681941099</t>
  </si>
  <si>
    <t>hr - 1</t>
  </si>
  <si>
    <t>hrazení - sloupek zesílený SLZ 76 / 1800</t>
  </si>
  <si>
    <t>-1710565130</t>
  </si>
  <si>
    <t>hr - 3</t>
  </si>
  <si>
    <t>hrazení - trubka 2" - hrazení</t>
  </si>
  <si>
    <t>876533582</t>
  </si>
  <si>
    <t>hr - 5</t>
  </si>
  <si>
    <t>hrazení - spona komplet T 76 / 60</t>
  </si>
  <si>
    <t>1836086155</t>
  </si>
  <si>
    <t>hr - 6</t>
  </si>
  <si>
    <t>hrazení - spona komplet  X 76 / 60</t>
  </si>
  <si>
    <t>1932828830</t>
  </si>
  <si>
    <t>hr - 7</t>
  </si>
  <si>
    <t>hrazení - váčko 76</t>
  </si>
  <si>
    <t>-959664280</t>
  </si>
  <si>
    <t>34</t>
  </si>
  <si>
    <t>krm - 1</t>
  </si>
  <si>
    <t>krmný stůl - předsunutá žlabová zábrana - trubka 2" - žlabová zábrana</t>
  </si>
  <si>
    <t>427287849</t>
  </si>
  <si>
    <t>35</t>
  </si>
  <si>
    <t>krm - 2</t>
  </si>
  <si>
    <t>krmný stůl - předsunutá žlabová zábrana - spojka trubky</t>
  </si>
  <si>
    <t>754760</t>
  </si>
  <si>
    <t>36</t>
  </si>
  <si>
    <t>krm - 3</t>
  </si>
  <si>
    <t>krmný stůl - předsunutá žlabová zábrana - třmen plochý TP 2" 40 x 5</t>
  </si>
  <si>
    <t>1852337361</t>
  </si>
  <si>
    <t>37</t>
  </si>
  <si>
    <t>krm - 4</t>
  </si>
  <si>
    <t>krmný stůl - předsunutá žlabová zábrana - třmen kruhový TK M 10 - 63/25</t>
  </si>
  <si>
    <t>1436885802</t>
  </si>
  <si>
    <t>38</t>
  </si>
  <si>
    <t>krm - 5</t>
  </si>
  <si>
    <t>krmný stůl - předsunutá žlabová zábrana -  matice M 10</t>
  </si>
  <si>
    <t>1088903791</t>
  </si>
  <si>
    <t>39</t>
  </si>
  <si>
    <t xml:space="preserve">nap - 1 </t>
  </si>
  <si>
    <t>napájení - nwerezový napájecí žlab 550 / 2000 - temperovaný telata</t>
  </si>
  <si>
    <t>-200458355</t>
  </si>
  <si>
    <t>40</t>
  </si>
  <si>
    <t xml:space="preserve">nap - 2 </t>
  </si>
  <si>
    <t>napájení - nwerezový napájecí žlab 550 / 1250 - temperovaný telata</t>
  </si>
  <si>
    <t>1306021979</t>
  </si>
  <si>
    <t>41</t>
  </si>
  <si>
    <t xml:space="preserve"> mont - 1</t>
  </si>
  <si>
    <t>montáž  a instalace</t>
  </si>
  <si>
    <t>-174332799</t>
  </si>
  <si>
    <t>42</t>
  </si>
  <si>
    <t>dopr</t>
  </si>
  <si>
    <t>doprava</t>
  </si>
  <si>
    <t>-1187798042</t>
  </si>
  <si>
    <t>06 - SO 06 - komunikace</t>
  </si>
  <si>
    <t>-1599223304</t>
  </si>
  <si>
    <t>"komunikace</t>
  </si>
  <si>
    <t>"988,26+10% na podkladní vrstvy</t>
  </si>
  <si>
    <t>988,26*1,1*0,60</t>
  </si>
  <si>
    <t>-1252588238</t>
  </si>
  <si>
    <t>652,252</t>
  </si>
  <si>
    <t>167101101</t>
  </si>
  <si>
    <t>Nakládání výkopku z hornin tř. 1 až 4 do 100 m3</t>
  </si>
  <si>
    <t>894909667</t>
  </si>
  <si>
    <t>"ornice</t>
  </si>
  <si>
    <t>494,130*0,20</t>
  </si>
  <si>
    <t>181301103</t>
  </si>
  <si>
    <t>Rozprostření ornice tl vrstvy do 200 mm pl do 500 m2 v rovině nebo ve svahu do 1:5</t>
  </si>
  <si>
    <t>2004868990</t>
  </si>
  <si>
    <t>"kolem obrubníků</t>
  </si>
  <si>
    <t>"kolem plochy</t>
  </si>
  <si>
    <t>988,26/4*2*1,00</t>
  </si>
  <si>
    <t>181411141</t>
  </si>
  <si>
    <t>Založení parterového trávníku výsevem plochy do 1000 m2 v rovině a ve svahu do 1:5</t>
  </si>
  <si>
    <t>1543918498</t>
  </si>
  <si>
    <t>005724150</t>
  </si>
  <si>
    <t xml:space="preserve">osivo směs travní parková směs </t>
  </si>
  <si>
    <t>kg</t>
  </si>
  <si>
    <t>818372639</t>
  </si>
  <si>
    <t>-1100211744</t>
  </si>
  <si>
    <t>988,26*1,1</t>
  </si>
  <si>
    <t>213111121</t>
  </si>
  <si>
    <t>Stabilizace základové spáry zřízením vrstvy z geomříže tuhé</t>
  </si>
  <si>
    <t>-1627348537</t>
  </si>
  <si>
    <t>693210230</t>
  </si>
  <si>
    <t>geomříže tuhé z polyetylenu jednoosé E´GRID 90 R</t>
  </si>
  <si>
    <t>-370527748</t>
  </si>
  <si>
    <t>564772111</t>
  </si>
  <si>
    <t>Podklad z vibrovaného štěrku VŠ tl 250 mm</t>
  </si>
  <si>
    <t>1543684416</t>
  </si>
  <si>
    <t>564861111</t>
  </si>
  <si>
    <t>Podklad ze štěrkodrtě ŠD tl 200 mm</t>
  </si>
  <si>
    <t>1879238853</t>
  </si>
  <si>
    <t>565175122</t>
  </si>
  <si>
    <t>Asfaltový beton vrstva podkladní ACP 16 (obalované kamenivo OKS) tl 110 mm š přes 3 m</t>
  </si>
  <si>
    <t>1730371473</t>
  </si>
  <si>
    <t>988,26</t>
  </si>
  <si>
    <t>2093477047</t>
  </si>
  <si>
    <t>577134111</t>
  </si>
  <si>
    <t>Asfaltový beton vrstva obrusná ACO 11 (ABS) tř. I tl 40 mm š do 3 m z nemodifikovaného asfaltu</t>
  </si>
  <si>
    <t>352988438</t>
  </si>
  <si>
    <t>916131213</t>
  </si>
  <si>
    <t>Osazení silničního obrubníku betonového stojatého s boční opěrou do lože z betonu prostého</t>
  </si>
  <si>
    <t>-317891826</t>
  </si>
  <si>
    <t>988,26/4*2</t>
  </si>
  <si>
    <t>592174100</t>
  </si>
  <si>
    <t>obrubník betonový chodníkový ABO 100/10/25 II nat 100x10x25 cm</t>
  </si>
  <si>
    <t>-1817959782</t>
  </si>
  <si>
    <t>916991121</t>
  </si>
  <si>
    <t>Lože pod obrubníky, krajníky nebo obruby z dlažebních kostek z betonu prostého</t>
  </si>
  <si>
    <t>778132022</t>
  </si>
  <si>
    <t>"pod obrubník</t>
  </si>
  <si>
    <t>988,26/4*2*0,15*0,25</t>
  </si>
  <si>
    <t>998225111</t>
  </si>
  <si>
    <t>Přesun hmot pro pozemní komunikace s krytem z kamene, monolitickým betonovým nebo živičným</t>
  </si>
  <si>
    <t>-844932915</t>
  </si>
  <si>
    <t>08 - SO 08 - přečerpávací jímka</t>
  </si>
  <si>
    <t xml:space="preserve">    767 - Konstrukce zámečnické</t>
  </si>
  <si>
    <t>131201101</t>
  </si>
  <si>
    <t>Hloubení jam nezapažených v hornině tř. 3 objemu do 100 m3</t>
  </si>
  <si>
    <t>-642510684</t>
  </si>
  <si>
    <t>"jímka</t>
  </si>
  <si>
    <t>8,15*4,50*2,80</t>
  </si>
  <si>
    <t>-1726526622</t>
  </si>
  <si>
    <t>"šachtice</t>
  </si>
  <si>
    <t>102,69</t>
  </si>
  <si>
    <t>161101102</t>
  </si>
  <si>
    <t>Svislé přemístění výkopku z horniny tř. 1 až 4 hl výkopu do 4 m</t>
  </si>
  <si>
    <t>-700795649</t>
  </si>
  <si>
    <t>"dle výkopu</t>
  </si>
  <si>
    <t>116564622</t>
  </si>
  <si>
    <t>102,69-68,865</t>
  </si>
  <si>
    <t>-1425465488</t>
  </si>
  <si>
    <t>-1438831512</t>
  </si>
  <si>
    <t>174101101</t>
  </si>
  <si>
    <t>Zásyp jam, šachet rýh nebo kolem objektů sypaninou se zhutněním</t>
  </si>
  <si>
    <t>374724673</t>
  </si>
  <si>
    <t>"kolem šachtice</t>
  </si>
  <si>
    <t>"výkop</t>
  </si>
  <si>
    <t>-6,15*2,50*(2,10+0,10)</t>
  </si>
  <si>
    <t>-1996243011</t>
  </si>
  <si>
    <t>(6,50+3,00)*2</t>
  </si>
  <si>
    <t>380321662</t>
  </si>
  <si>
    <t>Kompletní konstrukce  nádrží, vodojemů, žlabů nebo kanálů ze ŽB tř. C 30/37 tl 300 mm</t>
  </si>
  <si>
    <t>-1280952282</t>
  </si>
  <si>
    <t>2,50*6,15*0,20*2-0,90*0,90*0,20</t>
  </si>
  <si>
    <t>(2,50+5,75)*2*2,10*0,20</t>
  </si>
  <si>
    <t>"vlez</t>
  </si>
  <si>
    <t>(1,20+1,20)*2*0,90*0,10</t>
  </si>
  <si>
    <t>380356211</t>
  </si>
  <si>
    <t>Bednění kompletních konstrukcí  nádrží nebo vodojemů omítaných ploch rovinných zřízení</t>
  </si>
  <si>
    <t>705587252</t>
  </si>
  <si>
    <t>"vnější</t>
  </si>
  <si>
    <t>(2,50+6,15)*2*2,10</t>
  </si>
  <si>
    <t>"vnitřní</t>
  </si>
  <si>
    <t>(2,10+5,75)*2*1,80</t>
  </si>
  <si>
    <t>"strop</t>
  </si>
  <si>
    <t>2,10*5,75</t>
  </si>
  <si>
    <t>380356212</t>
  </si>
  <si>
    <t>Bednění kompletních konstrukcí  nádrží nebo vodojemů omítaných ploch rovinných odstranění</t>
  </si>
  <si>
    <t>-1591076662</t>
  </si>
  <si>
    <t>380361006</t>
  </si>
  <si>
    <t>Výztuž kompletních konstrukcí  nádrží nebo vodojemů z betonářské oceli 10 505</t>
  </si>
  <si>
    <t>268017349</t>
  </si>
  <si>
    <t>13,35*0,12</t>
  </si>
  <si>
    <t>-1037350006</t>
  </si>
  <si>
    <t>"pod šachtici</t>
  </si>
  <si>
    <t>6,85*3,20*0,10</t>
  </si>
  <si>
    <t>-552189933</t>
  </si>
  <si>
    <t>-1300339112</t>
  </si>
  <si>
    <t>767995112</t>
  </si>
  <si>
    <t>Montáž atypických zámečnických konstrukcí hmotnosti do 10 kg</t>
  </si>
  <si>
    <t>665192779</t>
  </si>
  <si>
    <t>"odhad</t>
  </si>
  <si>
    <t>OK</t>
  </si>
  <si>
    <t>zábrana kolem šachtice -- dodávka materiálu a výroba</t>
  </si>
  <si>
    <t>-254808623</t>
  </si>
  <si>
    <t>998767201</t>
  </si>
  <si>
    <t>Přesun hmot procentní pro zámečnické konstrukce v objektech v do 6 m</t>
  </si>
  <si>
    <t>-1815797883</t>
  </si>
  <si>
    <t>99 - vedlejší a ostatní náklady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</si>
  <si>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</si>
  <si>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</si>
  <si>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</si>
  <si>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012002000</t>
  </si>
  <si>
    <t>Geodetické práce</t>
  </si>
  <si>
    <t>1024</t>
  </si>
  <si>
    <t>1748835019</t>
  </si>
  <si>
    <t>030001000</t>
  </si>
  <si>
    <t>Zařízení staveniště</t>
  </si>
  <si>
    <t>1850036360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</si>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</sst>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u val="single"/>
      <sz val="8"/>
      <color indexed="25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0" borderId="33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/>
    </xf>
    <xf numFmtId="0" fontId="73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3B7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36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109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5D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DB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14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3B7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036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109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5D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EDB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D14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9" sqref="AN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5" t="s">
        <v>0</v>
      </c>
      <c r="B1" s="146"/>
      <c r="C1" s="146"/>
      <c r="D1" s="147" t="s">
        <v>1</v>
      </c>
      <c r="E1" s="146"/>
      <c r="F1" s="146"/>
      <c r="G1" s="146"/>
      <c r="H1" s="146"/>
      <c r="I1" s="146"/>
      <c r="J1" s="146"/>
      <c r="K1" s="148" t="s">
        <v>601</v>
      </c>
      <c r="L1" s="148"/>
      <c r="M1" s="148"/>
      <c r="N1" s="148"/>
      <c r="O1" s="148"/>
      <c r="P1" s="148"/>
      <c r="Q1" s="148"/>
      <c r="R1" s="148"/>
      <c r="S1" s="148"/>
      <c r="T1" s="146"/>
      <c r="U1" s="146"/>
      <c r="V1" s="146"/>
      <c r="W1" s="148" t="s">
        <v>602</v>
      </c>
      <c r="X1" s="148"/>
      <c r="Y1" s="148"/>
      <c r="Z1" s="148"/>
      <c r="AA1" s="148"/>
      <c r="AB1" s="148"/>
      <c r="AC1" s="148"/>
      <c r="AD1" s="148"/>
      <c r="AE1" s="148"/>
      <c r="AF1" s="148"/>
      <c r="AG1" s="146"/>
      <c r="AH1" s="14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0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R2" s="177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2" t="s">
        <v>9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53" t="s">
        <v>13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54" t="s">
        <v>15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211">
        <v>42360</v>
      </c>
      <c r="AQ8" s="11"/>
      <c r="BS8" s="6" t="s">
        <v>23</v>
      </c>
    </row>
    <row r="9" spans="2:71" s="2" customFormat="1" ht="15" customHeight="1">
      <c r="B9" s="10"/>
      <c r="AQ9" s="11"/>
      <c r="BS9" s="6" t="s">
        <v>24</v>
      </c>
    </row>
    <row r="10" spans="2:71" s="2" customFormat="1" ht="15" customHeight="1">
      <c r="B10" s="10"/>
      <c r="D10" s="16" t="s">
        <v>25</v>
      </c>
      <c r="AK10" s="16" t="s">
        <v>26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21</v>
      </c>
      <c r="AK11" s="16" t="s">
        <v>27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28</v>
      </c>
      <c r="AK13" s="16" t="s">
        <v>26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21</v>
      </c>
      <c r="AK14" s="16" t="s">
        <v>27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26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21</v>
      </c>
      <c r="AK17" s="16" t="s">
        <v>27</v>
      </c>
      <c r="AN17" s="14"/>
      <c r="AQ17" s="11"/>
      <c r="BS17" s="6" t="s">
        <v>30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31</v>
      </c>
      <c r="AK19" s="16" t="s">
        <v>26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21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32</v>
      </c>
      <c r="AQ22" s="11"/>
    </row>
    <row r="23" spans="2:43" s="2" customFormat="1" ht="15.75" customHeight="1">
      <c r="B23" s="10"/>
      <c r="E23" s="155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33</v>
      </c>
      <c r="AK26" s="156">
        <v>0</v>
      </c>
      <c r="AL26" s="151"/>
      <c r="AM26" s="151"/>
      <c r="AN26" s="151"/>
      <c r="AO26" s="151"/>
      <c r="AQ26" s="11"/>
    </row>
    <row r="27" spans="2:43" s="2" customFormat="1" ht="15" customHeight="1">
      <c r="B27" s="10"/>
      <c r="D27" s="18" t="s">
        <v>34</v>
      </c>
      <c r="AK27" s="156">
        <f>ROUND($AG$94,2)</f>
        <v>0</v>
      </c>
      <c r="AL27" s="151"/>
      <c r="AM27" s="151"/>
      <c r="AN27" s="151"/>
      <c r="AO27" s="151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57">
        <f>ROUND($AK$26+$AK$27,2)</f>
        <v>0</v>
      </c>
      <c r="AL29" s="158"/>
      <c r="AM29" s="158"/>
      <c r="AN29" s="158"/>
      <c r="AO29" s="158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36</v>
      </c>
      <c r="F31" s="24" t="s">
        <v>37</v>
      </c>
      <c r="L31" s="159">
        <v>0.21</v>
      </c>
      <c r="M31" s="160"/>
      <c r="N31" s="160"/>
      <c r="O31" s="160"/>
      <c r="T31" s="26" t="s">
        <v>38</v>
      </c>
      <c r="W31" s="161">
        <f>ROUND($AZ$87+SUM($CD$95:$CD$95),2)</f>
        <v>0</v>
      </c>
      <c r="X31" s="160"/>
      <c r="Y31" s="160"/>
      <c r="Z31" s="160"/>
      <c r="AA31" s="160"/>
      <c r="AB31" s="160"/>
      <c r="AC31" s="160"/>
      <c r="AD31" s="160"/>
      <c r="AE31" s="160"/>
      <c r="AK31" s="161">
        <v>0</v>
      </c>
      <c r="AL31" s="160"/>
      <c r="AM31" s="160"/>
      <c r="AN31" s="160"/>
      <c r="AO31" s="160"/>
      <c r="AQ31" s="27"/>
    </row>
    <row r="32" spans="2:43" s="6" customFormat="1" ht="15" customHeight="1">
      <c r="B32" s="23"/>
      <c r="F32" s="24" t="s">
        <v>39</v>
      </c>
      <c r="L32" s="159">
        <v>0.15</v>
      </c>
      <c r="M32" s="160"/>
      <c r="N32" s="160"/>
      <c r="O32" s="160"/>
      <c r="T32" s="26" t="s">
        <v>38</v>
      </c>
      <c r="W32" s="161">
        <f>ROUND($BA$87+SUM($CE$95:$CE$95),2)</f>
        <v>0</v>
      </c>
      <c r="X32" s="160"/>
      <c r="Y32" s="160"/>
      <c r="Z32" s="160"/>
      <c r="AA32" s="160"/>
      <c r="AB32" s="160"/>
      <c r="AC32" s="160"/>
      <c r="AD32" s="160"/>
      <c r="AE32" s="160"/>
      <c r="AK32" s="161">
        <f>ROUND($AW$87+SUM($BZ$95:$BZ$95),2)</f>
        <v>0</v>
      </c>
      <c r="AL32" s="160"/>
      <c r="AM32" s="160"/>
      <c r="AN32" s="160"/>
      <c r="AO32" s="160"/>
      <c r="AQ32" s="27"/>
    </row>
    <row r="33" spans="2:43" s="6" customFormat="1" ht="15" customHeight="1" hidden="1">
      <c r="B33" s="23"/>
      <c r="F33" s="24" t="s">
        <v>40</v>
      </c>
      <c r="L33" s="159">
        <v>0.21</v>
      </c>
      <c r="M33" s="160"/>
      <c r="N33" s="160"/>
      <c r="O33" s="160"/>
      <c r="T33" s="26" t="s">
        <v>38</v>
      </c>
      <c r="W33" s="161">
        <f>ROUND($BB$87+SUM($CF$95:$CF$95),2)</f>
        <v>0</v>
      </c>
      <c r="X33" s="160"/>
      <c r="Y33" s="160"/>
      <c r="Z33" s="160"/>
      <c r="AA33" s="160"/>
      <c r="AB33" s="160"/>
      <c r="AC33" s="160"/>
      <c r="AD33" s="160"/>
      <c r="AE33" s="160"/>
      <c r="AK33" s="161">
        <v>0</v>
      </c>
      <c r="AL33" s="160"/>
      <c r="AM33" s="160"/>
      <c r="AN33" s="160"/>
      <c r="AO33" s="160"/>
      <c r="AQ33" s="27"/>
    </row>
    <row r="34" spans="2:43" s="6" customFormat="1" ht="15" customHeight="1" hidden="1">
      <c r="B34" s="23"/>
      <c r="F34" s="24" t="s">
        <v>41</v>
      </c>
      <c r="L34" s="159">
        <v>0.15</v>
      </c>
      <c r="M34" s="160"/>
      <c r="N34" s="160"/>
      <c r="O34" s="160"/>
      <c r="T34" s="26" t="s">
        <v>38</v>
      </c>
      <c r="W34" s="161">
        <f>ROUND($BC$87+SUM($CG$95:$CG$95),2)</f>
        <v>0</v>
      </c>
      <c r="X34" s="160"/>
      <c r="Y34" s="160"/>
      <c r="Z34" s="160"/>
      <c r="AA34" s="160"/>
      <c r="AB34" s="160"/>
      <c r="AC34" s="160"/>
      <c r="AD34" s="160"/>
      <c r="AE34" s="160"/>
      <c r="AK34" s="161">
        <v>0</v>
      </c>
      <c r="AL34" s="160"/>
      <c r="AM34" s="160"/>
      <c r="AN34" s="160"/>
      <c r="AO34" s="160"/>
      <c r="AQ34" s="27"/>
    </row>
    <row r="35" spans="2:43" s="6" customFormat="1" ht="15" customHeight="1" hidden="1">
      <c r="B35" s="23"/>
      <c r="F35" s="24" t="s">
        <v>42</v>
      </c>
      <c r="L35" s="159">
        <v>0</v>
      </c>
      <c r="M35" s="160"/>
      <c r="N35" s="160"/>
      <c r="O35" s="160"/>
      <c r="T35" s="26" t="s">
        <v>38</v>
      </c>
      <c r="W35" s="161">
        <f>ROUND($BD$87+SUM($CH$95:$CH$95),2)</f>
        <v>0</v>
      </c>
      <c r="X35" s="160"/>
      <c r="Y35" s="160"/>
      <c r="Z35" s="160"/>
      <c r="AA35" s="160"/>
      <c r="AB35" s="160"/>
      <c r="AC35" s="160"/>
      <c r="AD35" s="160"/>
      <c r="AE35" s="160"/>
      <c r="AK35" s="161">
        <v>0</v>
      </c>
      <c r="AL35" s="160"/>
      <c r="AM35" s="160"/>
      <c r="AN35" s="160"/>
      <c r="AO35" s="160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44</v>
      </c>
      <c r="U37" s="30"/>
      <c r="V37" s="30"/>
      <c r="W37" s="30"/>
      <c r="X37" s="167" t="s">
        <v>45</v>
      </c>
      <c r="Y37" s="164"/>
      <c r="Z37" s="164"/>
      <c r="AA37" s="164"/>
      <c r="AB37" s="164"/>
      <c r="AC37" s="30"/>
      <c r="AD37" s="30"/>
      <c r="AE37" s="30"/>
      <c r="AF37" s="30"/>
      <c r="AG37" s="30"/>
      <c r="AH37" s="30"/>
      <c r="AI37" s="30"/>
      <c r="AJ37" s="30"/>
      <c r="AK37" s="168">
        <f>SUM($AK$29:$AK$35)</f>
        <v>0</v>
      </c>
      <c r="AL37" s="164"/>
      <c r="AM37" s="164"/>
      <c r="AN37" s="164"/>
      <c r="AO37" s="166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2" t="s">
        <v>52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20"/>
    </row>
    <row r="77" spans="2:43" s="14" customFormat="1" ht="15" customHeight="1">
      <c r="B77" s="47"/>
      <c r="C77" s="16" t="s">
        <v>12</v>
      </c>
      <c r="L77" s="14" t="str">
        <f>$K$5</f>
        <v>15FBC072</v>
      </c>
      <c r="AQ77" s="48"/>
    </row>
    <row r="78" spans="2:43" s="49" customFormat="1" ht="37.5" customHeight="1">
      <c r="B78" s="50"/>
      <c r="C78" s="49" t="s">
        <v>14</v>
      </c>
      <c r="L78" s="178" t="str">
        <f>$K$6</f>
        <v>Klapý ZD</v>
      </c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 </v>
      </c>
      <c r="AI80" s="16" t="s">
        <v>22</v>
      </c>
      <c r="AM80" s="53">
        <f>IF($AN$8="","",$AN$8)</f>
        <v>42360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25</v>
      </c>
      <c r="L82" s="14" t="str">
        <f>IF($E$11="","",$E$11)</f>
        <v> </v>
      </c>
      <c r="AI82" s="16" t="s">
        <v>29</v>
      </c>
      <c r="AM82" s="153" t="str">
        <f>IF($E$17="","",$E$17)</f>
        <v> </v>
      </c>
      <c r="AN82" s="162"/>
      <c r="AO82" s="162"/>
      <c r="AP82" s="162"/>
      <c r="AQ82" s="20"/>
      <c r="AS82" s="179" t="s">
        <v>53</v>
      </c>
      <c r="AT82" s="180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31</v>
      </c>
      <c r="AM83" s="153" t="str">
        <f>IF($E$20="","",$E$20)</f>
        <v> </v>
      </c>
      <c r="AN83" s="162"/>
      <c r="AO83" s="162"/>
      <c r="AP83" s="162"/>
      <c r="AQ83" s="20"/>
      <c r="AS83" s="181"/>
      <c r="AT83" s="162"/>
      <c r="BD83" s="54"/>
    </row>
    <row r="84" spans="2:56" s="6" customFormat="1" ht="12" customHeight="1">
      <c r="B84" s="19"/>
      <c r="AQ84" s="20"/>
      <c r="AS84" s="181"/>
      <c r="AT84" s="162"/>
      <c r="BD84" s="54"/>
    </row>
    <row r="85" spans="2:57" s="6" customFormat="1" ht="30" customHeight="1">
      <c r="B85" s="19"/>
      <c r="C85" s="163" t="s">
        <v>54</v>
      </c>
      <c r="D85" s="164"/>
      <c r="E85" s="164"/>
      <c r="F85" s="164"/>
      <c r="G85" s="164"/>
      <c r="H85" s="30"/>
      <c r="I85" s="165" t="s">
        <v>55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5" t="s">
        <v>56</v>
      </c>
      <c r="AH85" s="164"/>
      <c r="AI85" s="164"/>
      <c r="AJ85" s="164"/>
      <c r="AK85" s="164"/>
      <c r="AL85" s="164"/>
      <c r="AM85" s="164"/>
      <c r="AN85" s="165" t="s">
        <v>57</v>
      </c>
      <c r="AO85" s="164"/>
      <c r="AP85" s="166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73">
        <v>0</v>
      </c>
      <c r="AH87" s="174"/>
      <c r="AI87" s="174"/>
      <c r="AJ87" s="174"/>
      <c r="AK87" s="174"/>
      <c r="AL87" s="174"/>
      <c r="AM87" s="174"/>
      <c r="AN87" s="173">
        <v>0</v>
      </c>
      <c r="AO87" s="174"/>
      <c r="AP87" s="174"/>
      <c r="AQ87" s="51"/>
      <c r="AS87" s="61">
        <f>ROUND(SUM($AS$88:$AS$92),2)</f>
        <v>0</v>
      </c>
      <c r="AT87" s="62">
        <f>ROUND(SUM($AV$87:$AW$87),2)</f>
        <v>0</v>
      </c>
      <c r="AU87" s="63">
        <f>ROUND(SUM($AU$88:$AU$92),5)</f>
        <v>11624.66145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ROUND(SUM($AZ$88:$AZ$92),2)</f>
        <v>0</v>
      </c>
      <c r="BA87" s="62">
        <f>ROUND(SUM($BA$88:$BA$92),2)</f>
        <v>0</v>
      </c>
      <c r="BB87" s="62">
        <f>ROUND(SUM($BB$88:$BB$92),2)</f>
        <v>0</v>
      </c>
      <c r="BC87" s="62">
        <f>ROUND(SUM($BC$88:$BC$92),2)</f>
        <v>0</v>
      </c>
      <c r="BD87" s="64">
        <f>ROUND(SUM($BD$88:$BD$92),2)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44" t="s">
        <v>603</v>
      </c>
      <c r="B88" s="67"/>
      <c r="C88" s="68"/>
      <c r="D88" s="169" t="s">
        <v>77</v>
      </c>
      <c r="E88" s="170"/>
      <c r="F88" s="170"/>
      <c r="G88" s="170"/>
      <c r="H88" s="170"/>
      <c r="I88" s="68"/>
      <c r="J88" s="169" t="s">
        <v>78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1">
        <v>0</v>
      </c>
      <c r="AH88" s="172"/>
      <c r="AI88" s="172"/>
      <c r="AJ88" s="172"/>
      <c r="AK88" s="172"/>
      <c r="AL88" s="172"/>
      <c r="AM88" s="172"/>
      <c r="AN88" s="171">
        <v>0</v>
      </c>
      <c r="AO88" s="172"/>
      <c r="AP88" s="172"/>
      <c r="AQ88" s="69"/>
      <c r="AS88" s="70">
        <f>'01 - SO 01 - Silážní žlab'!$M$28</f>
        <v>0</v>
      </c>
      <c r="AT88" s="71">
        <f>ROUND(SUM($AV$88:$AW$88),2)</f>
        <v>0</v>
      </c>
      <c r="AU88" s="72">
        <f>'01 - SO 01 - Silážní žlab'!$W$121</f>
        <v>9586.652766999998</v>
      </c>
      <c r="AV88" s="71">
        <f>'01 - SO 01 - Silážní žlab'!$M$32</f>
        <v>0</v>
      </c>
      <c r="AW88" s="71">
        <f>'01 - SO 01 - Silážní žlab'!$M$33</f>
        <v>0</v>
      </c>
      <c r="AX88" s="71">
        <f>'01 - SO 01 - Silážní žlab'!$M$34</f>
        <v>0</v>
      </c>
      <c r="AY88" s="71">
        <f>'01 - SO 01 - Silážní žlab'!$M$35</f>
        <v>0</v>
      </c>
      <c r="AZ88" s="71">
        <f>'01 - SO 01 - Silážní žlab'!$H$32</f>
        <v>0</v>
      </c>
      <c r="BA88" s="71">
        <f>'01 - SO 01 - Silážní žlab'!$H$33</f>
        <v>0</v>
      </c>
      <c r="BB88" s="71">
        <f>'01 - SO 01 - Silážní žlab'!$H$34</f>
        <v>0</v>
      </c>
      <c r="BC88" s="71">
        <f>'01 - SO 01 - Silážní žlab'!$H$35</f>
        <v>0</v>
      </c>
      <c r="BD88" s="73">
        <f>'01 - SO 01 - Silážní žlab'!$H$36</f>
        <v>0</v>
      </c>
      <c r="BT88" s="66" t="s">
        <v>19</v>
      </c>
      <c r="BV88" s="66" t="s">
        <v>74</v>
      </c>
      <c r="BW88" s="66" t="s">
        <v>79</v>
      </c>
      <c r="BX88" s="66" t="s">
        <v>75</v>
      </c>
    </row>
    <row r="89" spans="1:76" s="66" customFormat="1" ht="28.5" customHeight="1">
      <c r="A89" s="144" t="s">
        <v>603</v>
      </c>
      <c r="B89" s="67"/>
      <c r="C89" s="68"/>
      <c r="D89" s="169" t="s">
        <v>80</v>
      </c>
      <c r="E89" s="170"/>
      <c r="F89" s="170"/>
      <c r="G89" s="170"/>
      <c r="H89" s="170"/>
      <c r="I89" s="68"/>
      <c r="J89" s="169" t="s">
        <v>81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1">
        <v>0</v>
      </c>
      <c r="AH89" s="172"/>
      <c r="AI89" s="172"/>
      <c r="AJ89" s="172"/>
      <c r="AK89" s="172"/>
      <c r="AL89" s="172"/>
      <c r="AM89" s="172"/>
      <c r="AN89" s="171">
        <v>0</v>
      </c>
      <c r="AO89" s="172"/>
      <c r="AP89" s="172"/>
      <c r="AQ89" s="69"/>
      <c r="AS89" s="70">
        <f>'02 - SO 02 - oblouková hala'!$M$28</f>
        <v>0</v>
      </c>
      <c r="AT89" s="71">
        <f>ROUND(SUM($AV$89:$AW$89),2)</f>
        <v>0</v>
      </c>
      <c r="AU89" s="72">
        <f>'02 - SO 02 - oblouková hala'!$W$117</f>
        <v>725.97546</v>
      </c>
      <c r="AV89" s="71">
        <f>'02 - SO 02 - oblouková hala'!$M$32</f>
        <v>0</v>
      </c>
      <c r="AW89" s="71">
        <f>'02 - SO 02 - oblouková hala'!$M$33</f>
        <v>0</v>
      </c>
      <c r="AX89" s="71">
        <f>'02 - SO 02 - oblouková hala'!$M$34</f>
        <v>0</v>
      </c>
      <c r="AY89" s="71">
        <f>'02 - SO 02 - oblouková hala'!$M$35</f>
        <v>0</v>
      </c>
      <c r="AZ89" s="71">
        <f>'02 - SO 02 - oblouková hala'!$H$32</f>
        <v>0</v>
      </c>
      <c r="BA89" s="71">
        <f>'02 - SO 02 - oblouková hala'!$H$33</f>
        <v>0</v>
      </c>
      <c r="BB89" s="71">
        <f>'02 - SO 02 - oblouková hala'!$H$34</f>
        <v>0</v>
      </c>
      <c r="BC89" s="71">
        <f>'02 - SO 02 - oblouková hala'!$H$35</f>
        <v>0</v>
      </c>
      <c r="BD89" s="73">
        <f>'02 - SO 02 - oblouková hala'!$H$36</f>
        <v>0</v>
      </c>
      <c r="BT89" s="66" t="s">
        <v>19</v>
      </c>
      <c r="BV89" s="66" t="s">
        <v>74</v>
      </c>
      <c r="BW89" s="66" t="s">
        <v>82</v>
      </c>
      <c r="BX89" s="66" t="s">
        <v>75</v>
      </c>
    </row>
    <row r="90" spans="1:76" s="66" customFormat="1" ht="28.5" customHeight="1">
      <c r="A90" s="144" t="s">
        <v>603</v>
      </c>
      <c r="B90" s="67"/>
      <c r="C90" s="68"/>
      <c r="D90" s="169" t="s">
        <v>83</v>
      </c>
      <c r="E90" s="170"/>
      <c r="F90" s="170"/>
      <c r="G90" s="170"/>
      <c r="H90" s="170"/>
      <c r="I90" s="68"/>
      <c r="J90" s="169" t="s">
        <v>84</v>
      </c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1">
        <v>0</v>
      </c>
      <c r="AH90" s="172"/>
      <c r="AI90" s="172"/>
      <c r="AJ90" s="172"/>
      <c r="AK90" s="172"/>
      <c r="AL90" s="172"/>
      <c r="AM90" s="172"/>
      <c r="AN90" s="171">
        <v>0</v>
      </c>
      <c r="AO90" s="172"/>
      <c r="AP90" s="172"/>
      <c r="AQ90" s="69"/>
      <c r="AS90" s="70">
        <f>'06 - SO 06 - komunikace'!$M$28</f>
        <v>0</v>
      </c>
      <c r="AT90" s="71">
        <f>ROUND(SUM($AV$90:$AW$90),2)</f>
        <v>0</v>
      </c>
      <c r="AU90" s="72">
        <f>'06 - SO 06 - komunikace'!$W$115</f>
        <v>919.230324</v>
      </c>
      <c r="AV90" s="71">
        <f>'06 - SO 06 - komunikace'!$M$32</f>
        <v>0</v>
      </c>
      <c r="AW90" s="71">
        <f>'06 - SO 06 - komunikace'!$M$33</f>
        <v>0</v>
      </c>
      <c r="AX90" s="71">
        <f>'06 - SO 06 - komunikace'!$M$34</f>
        <v>0</v>
      </c>
      <c r="AY90" s="71">
        <f>'06 - SO 06 - komunikace'!$M$35</f>
        <v>0</v>
      </c>
      <c r="AZ90" s="71">
        <f>'06 - SO 06 - komunikace'!$H$32</f>
        <v>0</v>
      </c>
      <c r="BA90" s="71">
        <f>'06 - SO 06 - komunikace'!$H$33</f>
        <v>0</v>
      </c>
      <c r="BB90" s="71">
        <f>'06 - SO 06 - komunikace'!$H$34</f>
        <v>0</v>
      </c>
      <c r="BC90" s="71">
        <f>'06 - SO 06 - komunikace'!$H$35</f>
        <v>0</v>
      </c>
      <c r="BD90" s="73">
        <f>'06 - SO 06 - komunikace'!$H$36</f>
        <v>0</v>
      </c>
      <c r="BT90" s="66" t="s">
        <v>19</v>
      </c>
      <c r="BV90" s="66" t="s">
        <v>74</v>
      </c>
      <c r="BW90" s="66" t="s">
        <v>85</v>
      </c>
      <c r="BX90" s="66" t="s">
        <v>75</v>
      </c>
    </row>
    <row r="91" spans="1:76" s="66" customFormat="1" ht="28.5" customHeight="1">
      <c r="A91" s="144" t="s">
        <v>603</v>
      </c>
      <c r="B91" s="67"/>
      <c r="C91" s="68"/>
      <c r="D91" s="169" t="s">
        <v>86</v>
      </c>
      <c r="E91" s="170"/>
      <c r="F91" s="170"/>
      <c r="G91" s="170"/>
      <c r="H91" s="170"/>
      <c r="I91" s="68"/>
      <c r="J91" s="169" t="s">
        <v>87</v>
      </c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1">
        <v>0</v>
      </c>
      <c r="AH91" s="172"/>
      <c r="AI91" s="172"/>
      <c r="AJ91" s="172"/>
      <c r="AK91" s="172"/>
      <c r="AL91" s="172"/>
      <c r="AM91" s="172"/>
      <c r="AN91" s="171">
        <v>0</v>
      </c>
      <c r="AO91" s="172"/>
      <c r="AP91" s="172"/>
      <c r="AQ91" s="69"/>
      <c r="AS91" s="70">
        <f>'08 - SO 08 - přečerpávací...'!$M$28</f>
        <v>0</v>
      </c>
      <c r="AT91" s="71">
        <f>ROUND(SUM($AV$91:$AW$91),2)</f>
        <v>0</v>
      </c>
      <c r="AU91" s="72">
        <f>'08 - SO 08 - přečerpávací...'!$W$118</f>
        <v>392.80289400000004</v>
      </c>
      <c r="AV91" s="71">
        <f>'08 - SO 08 - přečerpávací...'!$M$32</f>
        <v>0</v>
      </c>
      <c r="AW91" s="71">
        <f>'08 - SO 08 - přečerpávací...'!$M$33</f>
        <v>0</v>
      </c>
      <c r="AX91" s="71">
        <f>'08 - SO 08 - přečerpávací...'!$M$34</f>
        <v>0</v>
      </c>
      <c r="AY91" s="71">
        <f>'08 - SO 08 - přečerpávací...'!$M$35</f>
        <v>0</v>
      </c>
      <c r="AZ91" s="71">
        <f>'08 - SO 08 - přečerpávací...'!$H$32</f>
        <v>0</v>
      </c>
      <c r="BA91" s="71">
        <f>'08 - SO 08 - přečerpávací...'!$H$33</f>
        <v>0</v>
      </c>
      <c r="BB91" s="71">
        <f>'08 - SO 08 - přečerpávací...'!$H$34</f>
        <v>0</v>
      </c>
      <c r="BC91" s="71">
        <f>'08 - SO 08 - přečerpávací...'!$H$35</f>
        <v>0</v>
      </c>
      <c r="BD91" s="73">
        <f>'08 - SO 08 - přečerpávací...'!$H$36</f>
        <v>0</v>
      </c>
      <c r="BT91" s="66" t="s">
        <v>19</v>
      </c>
      <c r="BV91" s="66" t="s">
        <v>74</v>
      </c>
      <c r="BW91" s="66" t="s">
        <v>88</v>
      </c>
      <c r="BX91" s="66" t="s">
        <v>75</v>
      </c>
    </row>
    <row r="92" spans="1:76" s="66" customFormat="1" ht="28.5" customHeight="1">
      <c r="A92" s="144" t="s">
        <v>603</v>
      </c>
      <c r="B92" s="67"/>
      <c r="C92" s="68"/>
      <c r="D92" s="169" t="s">
        <v>89</v>
      </c>
      <c r="E92" s="170"/>
      <c r="F92" s="170"/>
      <c r="G92" s="170"/>
      <c r="H92" s="170"/>
      <c r="I92" s="68"/>
      <c r="J92" s="169" t="s">
        <v>90</v>
      </c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1">
        <v>0</v>
      </c>
      <c r="AH92" s="172"/>
      <c r="AI92" s="172"/>
      <c r="AJ92" s="172"/>
      <c r="AK92" s="172"/>
      <c r="AL92" s="172"/>
      <c r="AM92" s="172"/>
      <c r="AN92" s="171">
        <v>0</v>
      </c>
      <c r="AO92" s="172"/>
      <c r="AP92" s="172"/>
      <c r="AQ92" s="69"/>
      <c r="AS92" s="74">
        <f>'99 - vedlejší a ostatní n...'!$M$28</f>
        <v>0</v>
      </c>
      <c r="AT92" s="75">
        <f>ROUND(SUM($AV$92:$AW$92),2)</f>
        <v>0</v>
      </c>
      <c r="AU92" s="76">
        <f>'99 - vedlejší a ostatní n...'!$W$112</f>
        <v>0</v>
      </c>
      <c r="AV92" s="75">
        <f>'99 - vedlejší a ostatní n...'!$M$32</f>
        <v>0</v>
      </c>
      <c r="AW92" s="75">
        <f>'99 - vedlejší a ostatní n...'!$M$33</f>
        <v>0</v>
      </c>
      <c r="AX92" s="75">
        <f>'99 - vedlejší a ostatní n...'!$M$34</f>
        <v>0</v>
      </c>
      <c r="AY92" s="75">
        <f>'99 - vedlejší a ostatní n...'!$M$35</f>
        <v>0</v>
      </c>
      <c r="AZ92" s="75">
        <f>'99 - vedlejší a ostatní n...'!$H$32</f>
        <v>0</v>
      </c>
      <c r="BA92" s="75">
        <f>'99 - vedlejší a ostatní n...'!$H$33</f>
        <v>0</v>
      </c>
      <c r="BB92" s="75">
        <f>'99 - vedlejší a ostatní n...'!$H$34</f>
        <v>0</v>
      </c>
      <c r="BC92" s="75">
        <f>'99 - vedlejší a ostatní n...'!$H$35</f>
        <v>0</v>
      </c>
      <c r="BD92" s="77">
        <f>'99 - vedlejší a ostatní n...'!$H$36</f>
        <v>0</v>
      </c>
      <c r="BT92" s="66" t="s">
        <v>19</v>
      </c>
      <c r="BV92" s="66" t="s">
        <v>74</v>
      </c>
      <c r="BW92" s="66" t="s">
        <v>91</v>
      </c>
      <c r="BX92" s="66" t="s">
        <v>75</v>
      </c>
    </row>
    <row r="93" spans="2:43" s="2" customFormat="1" ht="14.25" customHeight="1">
      <c r="B93" s="10"/>
      <c r="AQ93" s="11"/>
    </row>
    <row r="94" spans="2:49" s="6" customFormat="1" ht="30.75" customHeight="1">
      <c r="B94" s="19"/>
      <c r="C94" s="60" t="s">
        <v>92</v>
      </c>
      <c r="AG94" s="173">
        <v>0</v>
      </c>
      <c r="AH94" s="162"/>
      <c r="AI94" s="162"/>
      <c r="AJ94" s="162"/>
      <c r="AK94" s="162"/>
      <c r="AL94" s="162"/>
      <c r="AM94" s="162"/>
      <c r="AN94" s="173">
        <v>0</v>
      </c>
      <c r="AO94" s="162"/>
      <c r="AP94" s="162"/>
      <c r="AQ94" s="20"/>
      <c r="AS94" s="55" t="s">
        <v>93</v>
      </c>
      <c r="AT94" s="56" t="s">
        <v>94</v>
      </c>
      <c r="AU94" s="56" t="s">
        <v>36</v>
      </c>
      <c r="AV94" s="57" t="s">
        <v>59</v>
      </c>
      <c r="AW94" s="58"/>
    </row>
    <row r="95" spans="2:48" s="6" customFormat="1" ht="12" customHeight="1">
      <c r="B95" s="19"/>
      <c r="AQ95" s="20"/>
      <c r="AS95" s="33"/>
      <c r="AT95" s="33"/>
      <c r="AU95" s="33"/>
      <c r="AV95" s="33"/>
    </row>
    <row r="96" spans="2:43" s="6" customFormat="1" ht="30.75" customHeight="1">
      <c r="B96" s="19"/>
      <c r="C96" s="78" t="s">
        <v>95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75">
        <f>ROUND($AG$87+$AG$94,2)</f>
        <v>0</v>
      </c>
      <c r="AH96" s="176"/>
      <c r="AI96" s="176"/>
      <c r="AJ96" s="176"/>
      <c r="AK96" s="176"/>
      <c r="AL96" s="176"/>
      <c r="AM96" s="176"/>
      <c r="AN96" s="175">
        <f>$AN$87+$AN$94</f>
        <v>0</v>
      </c>
      <c r="AO96" s="176"/>
      <c r="AP96" s="176"/>
      <c r="AQ96" s="20"/>
    </row>
    <row r="97" spans="2:43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3"/>
    </row>
  </sheetData>
  <sheetProtection/>
  <mergeCells count="61">
    <mergeCell ref="AG94:AM94"/>
    <mergeCell ref="AN94:AP94"/>
    <mergeCell ref="AG96:AM96"/>
    <mergeCell ref="AN96:AP96"/>
    <mergeCell ref="AR2:BE2"/>
    <mergeCell ref="AN92:AP92"/>
    <mergeCell ref="AG92:AM92"/>
    <mergeCell ref="L78:AO78"/>
    <mergeCell ref="AM82:AP82"/>
    <mergeCell ref="AS82:AT84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1 - SO 01 - Silážní žlab'!C2" tooltip="01 - SO 01 - Silážní žlab" display="/"/>
    <hyperlink ref="A89" location="'02 - SO 02 - oblouková hala'!C2" tooltip="02 - SO 02 - oblouková hala" display="/"/>
    <hyperlink ref="A90" location="'06 - SO 06 - komunikace'!C2" tooltip="06 - SO 06 - komunikace" display="/"/>
    <hyperlink ref="A91" location="'08 - SO 08 - přečerpávací...'!C2" tooltip="08 - SO 08 - přečerpávací..." display="/"/>
    <hyperlink ref="A92" location="'99 - vedlejší a ostatní n...'!C2" tooltip="99 - vedlejší a ostatní n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3"/>
  <sheetViews>
    <sheetView showGridLines="0" zoomScalePageLayoutView="0" workbookViewId="0" topLeftCell="A1">
      <pane ySplit="1" topLeftCell="A115" activePane="bottomLeft" state="frozen"/>
      <selection pane="topLeft" activeCell="A1" sqref="A1"/>
      <selection pane="bottomLeft" activeCell="M257" sqref="M25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9"/>
      <c r="B1" s="146"/>
      <c r="C1" s="146"/>
      <c r="D1" s="147" t="s">
        <v>1</v>
      </c>
      <c r="E1" s="146"/>
      <c r="F1" s="148" t="s">
        <v>604</v>
      </c>
      <c r="G1" s="148"/>
      <c r="H1" s="209" t="s">
        <v>605</v>
      </c>
      <c r="I1" s="209"/>
      <c r="J1" s="209"/>
      <c r="K1" s="209"/>
      <c r="L1" s="148" t="s">
        <v>606</v>
      </c>
      <c r="M1" s="146"/>
      <c r="N1" s="146"/>
      <c r="O1" s="147" t="s">
        <v>96</v>
      </c>
      <c r="P1" s="146"/>
      <c r="Q1" s="146"/>
      <c r="R1" s="146"/>
      <c r="S1" s="148" t="s">
        <v>607</v>
      </c>
      <c r="T1" s="148"/>
      <c r="U1" s="149"/>
      <c r="V1" s="1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0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77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2:46" s="2" customFormat="1" ht="37.5" customHeight="1">
      <c r="B4" s="10"/>
      <c r="C4" s="152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2" t="str">
        <f>'Rekapitulace stavby'!$K$6</f>
        <v>Klapý ZD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11"/>
    </row>
    <row r="7" spans="2:18" s="6" customFormat="1" ht="33.75" customHeight="1">
      <c r="B7" s="19"/>
      <c r="D7" s="15" t="s">
        <v>99</v>
      </c>
      <c r="F7" s="154" t="s">
        <v>100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3">
        <f>'Rekapitulace stavby'!$AN$8</f>
        <v>42360</v>
      </c>
      <c r="P9" s="162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53">
        <f>IF('Rekapitulace stavby'!$AN$10="","",'Rekapitulace stavby'!$AN$10)</f>
      </c>
      <c r="P11" s="162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27</v>
      </c>
      <c r="O12" s="153">
        <f>IF('Rekapitulace stavby'!$AN$11="","",'Rekapitulace stavby'!$AN$11)</f>
      </c>
      <c r="P12" s="162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26</v>
      </c>
      <c r="O14" s="153">
        <f>IF('Rekapitulace stavby'!$AN$13="","",'Rekapitulace stavby'!$AN$13)</f>
      </c>
      <c r="P14" s="162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53">
        <f>IF('Rekapitulace stavby'!$AN$14="","",'Rekapitulace stavby'!$AN$14)</f>
      </c>
      <c r="P15" s="162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26</v>
      </c>
      <c r="O17" s="153">
        <f>IF('Rekapitulace stavby'!$AN$16="","",'Rekapitulace stavby'!$AN$16)</f>
      </c>
      <c r="P17" s="162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27</v>
      </c>
      <c r="O18" s="153">
        <f>IF('Rekapitulace stavby'!$AN$17="","",'Rekapitulace stavby'!$AN$17)</f>
      </c>
      <c r="P18" s="162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31</v>
      </c>
      <c r="M20" s="16" t="s">
        <v>26</v>
      </c>
      <c r="O20" s="153">
        <f>IF('Rekapitulace stavby'!$AN$19="","",'Rekapitulace stavby'!$AN$19)</f>
      </c>
      <c r="P20" s="162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53">
        <f>IF('Rekapitulace stavby'!$AN$20="","",'Rekapitulace stavby'!$AN$20)</f>
      </c>
      <c r="P21" s="162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32</v>
      </c>
      <c r="R23" s="20"/>
    </row>
    <row r="24" spans="2:18" s="79" customFormat="1" ht="15.75" customHeight="1">
      <c r="B24" s="80"/>
      <c r="E24" s="155"/>
      <c r="F24" s="184"/>
      <c r="G24" s="184"/>
      <c r="H24" s="184"/>
      <c r="I24" s="184"/>
      <c r="J24" s="184"/>
      <c r="K24" s="184"/>
      <c r="L24" s="184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101</v>
      </c>
      <c r="M27" s="156">
        <v>0</v>
      </c>
      <c r="N27" s="162"/>
      <c r="O27" s="162"/>
      <c r="P27" s="162"/>
      <c r="R27" s="20"/>
    </row>
    <row r="28" spans="2:18" s="6" customFormat="1" ht="15" customHeight="1">
      <c r="B28" s="19"/>
      <c r="D28" s="18" t="s">
        <v>102</v>
      </c>
      <c r="M28" s="156">
        <f>$N$102</f>
        <v>0</v>
      </c>
      <c r="N28" s="162"/>
      <c r="O28" s="162"/>
      <c r="P28" s="162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35</v>
      </c>
      <c r="M30" s="185">
        <v>0</v>
      </c>
      <c r="N30" s="162"/>
      <c r="O30" s="162"/>
      <c r="P30" s="162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36</v>
      </c>
      <c r="E32" s="24" t="s">
        <v>37</v>
      </c>
      <c r="F32" s="25">
        <v>0.21</v>
      </c>
      <c r="G32" s="84" t="s">
        <v>38</v>
      </c>
      <c r="H32" s="186">
        <f>ROUND((SUM($BE$102:$BE$103)+SUM($BE$121:$BE$252)),2)</f>
        <v>0</v>
      </c>
      <c r="I32" s="162"/>
      <c r="J32" s="162"/>
      <c r="M32" s="186">
        <v>0</v>
      </c>
      <c r="N32" s="162"/>
      <c r="O32" s="162"/>
      <c r="P32" s="162"/>
      <c r="R32" s="20"/>
    </row>
    <row r="33" spans="2:18" s="6" customFormat="1" ht="15" customHeight="1">
      <c r="B33" s="19"/>
      <c r="E33" s="24" t="s">
        <v>39</v>
      </c>
      <c r="F33" s="25">
        <v>0.15</v>
      </c>
      <c r="G33" s="84" t="s">
        <v>38</v>
      </c>
      <c r="H33" s="186">
        <f>ROUND((SUM($BF$102:$BF$103)+SUM($BF$121:$BF$252)),2)</f>
        <v>0</v>
      </c>
      <c r="I33" s="162"/>
      <c r="J33" s="162"/>
      <c r="M33" s="186">
        <f>ROUND(ROUND((SUM($BF$102:$BF$103)+SUM($BF$121:$BF$252)),2)*$F$33,2)</f>
        <v>0</v>
      </c>
      <c r="N33" s="162"/>
      <c r="O33" s="162"/>
      <c r="P33" s="162"/>
      <c r="R33" s="20"/>
    </row>
    <row r="34" spans="2:18" s="6" customFormat="1" ht="15" customHeight="1" hidden="1">
      <c r="B34" s="19"/>
      <c r="E34" s="24" t="s">
        <v>40</v>
      </c>
      <c r="F34" s="25">
        <v>0.21</v>
      </c>
      <c r="G34" s="84" t="s">
        <v>38</v>
      </c>
      <c r="H34" s="186">
        <f>ROUND((SUM($BG$102:$BG$103)+SUM($BG$121:$BG$252)),2)</f>
        <v>0</v>
      </c>
      <c r="I34" s="162"/>
      <c r="J34" s="162"/>
      <c r="M34" s="186">
        <v>0</v>
      </c>
      <c r="N34" s="162"/>
      <c r="O34" s="162"/>
      <c r="P34" s="162"/>
      <c r="R34" s="20"/>
    </row>
    <row r="35" spans="2:18" s="6" customFormat="1" ht="15" customHeight="1" hidden="1">
      <c r="B35" s="19"/>
      <c r="E35" s="24" t="s">
        <v>41</v>
      </c>
      <c r="F35" s="25">
        <v>0.15</v>
      </c>
      <c r="G35" s="84" t="s">
        <v>38</v>
      </c>
      <c r="H35" s="186">
        <f>ROUND((SUM($BH$102:$BH$103)+SUM($BH$121:$BH$252)),2)</f>
        <v>0</v>
      </c>
      <c r="I35" s="162"/>
      <c r="J35" s="162"/>
      <c r="M35" s="186">
        <v>0</v>
      </c>
      <c r="N35" s="162"/>
      <c r="O35" s="162"/>
      <c r="P35" s="162"/>
      <c r="R35" s="20"/>
    </row>
    <row r="36" spans="2:18" s="6" customFormat="1" ht="15" customHeight="1" hidden="1">
      <c r="B36" s="19"/>
      <c r="E36" s="24" t="s">
        <v>42</v>
      </c>
      <c r="F36" s="25">
        <v>0</v>
      </c>
      <c r="G36" s="84" t="s">
        <v>38</v>
      </c>
      <c r="H36" s="186">
        <f>ROUND((SUM($BI$102:$BI$103)+SUM($BI$121:$BI$252)),2)</f>
        <v>0</v>
      </c>
      <c r="I36" s="162"/>
      <c r="J36" s="162"/>
      <c r="M36" s="186">
        <v>0</v>
      </c>
      <c r="N36" s="162"/>
      <c r="O36" s="162"/>
      <c r="P36" s="162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43</v>
      </c>
      <c r="E38" s="30"/>
      <c r="F38" s="30"/>
      <c r="G38" s="85" t="s">
        <v>44</v>
      </c>
      <c r="H38" s="31" t="s">
        <v>45</v>
      </c>
      <c r="I38" s="30"/>
      <c r="J38" s="30"/>
      <c r="K38" s="30"/>
      <c r="L38" s="168">
        <v>0</v>
      </c>
      <c r="M38" s="164"/>
      <c r="N38" s="164"/>
      <c r="O38" s="164"/>
      <c r="P38" s="16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2" t="s">
        <v>103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2" t="str">
        <f>$F$6</f>
        <v>Klapý ZD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R78" s="20"/>
    </row>
    <row r="79" spans="2:18" s="6" customFormat="1" ht="37.5" customHeight="1">
      <c r="B79" s="19"/>
      <c r="C79" s="49" t="s">
        <v>99</v>
      </c>
      <c r="F79" s="178" t="str">
        <f>$F$7</f>
        <v>01 - SO 01 - Silážní žlab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3">
        <f>IF($O$9="","",$O$9)</f>
        <v>42360</v>
      </c>
      <c r="N81" s="162"/>
      <c r="O81" s="162"/>
      <c r="P81" s="162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25</v>
      </c>
      <c r="F83" s="14" t="str">
        <f>$E$12</f>
        <v> </v>
      </c>
      <c r="K83" s="16" t="s">
        <v>29</v>
      </c>
      <c r="M83" s="153" t="str">
        <f>$E$18</f>
        <v> </v>
      </c>
      <c r="N83" s="162"/>
      <c r="O83" s="162"/>
      <c r="P83" s="162"/>
      <c r="Q83" s="162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31</v>
      </c>
      <c r="M84" s="153" t="str">
        <f>$E$21</f>
        <v> </v>
      </c>
      <c r="N84" s="162"/>
      <c r="O84" s="162"/>
      <c r="P84" s="162"/>
      <c r="Q84" s="162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7" t="s">
        <v>104</v>
      </c>
      <c r="D86" s="176"/>
      <c r="E86" s="176"/>
      <c r="F86" s="176"/>
      <c r="G86" s="176"/>
      <c r="H86" s="28"/>
      <c r="I86" s="28"/>
      <c r="J86" s="28"/>
      <c r="K86" s="28"/>
      <c r="L86" s="28"/>
      <c r="M86" s="28"/>
      <c r="N86" s="187" t="s">
        <v>105</v>
      </c>
      <c r="O86" s="162"/>
      <c r="P86" s="162"/>
      <c r="Q86" s="162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106</v>
      </c>
      <c r="N88" s="173">
        <v>0</v>
      </c>
      <c r="O88" s="162"/>
      <c r="P88" s="162"/>
      <c r="Q88" s="162"/>
      <c r="R88" s="20"/>
      <c r="AU88" s="6" t="s">
        <v>107</v>
      </c>
    </row>
    <row r="89" spans="2:18" s="65" customFormat="1" ht="25.5" customHeight="1">
      <c r="B89" s="86"/>
      <c r="D89" s="87" t="s">
        <v>108</v>
      </c>
      <c r="N89" s="188">
        <v>0</v>
      </c>
      <c r="O89" s="189"/>
      <c r="P89" s="189"/>
      <c r="Q89" s="189"/>
      <c r="R89" s="88"/>
    </row>
    <row r="90" spans="2:18" s="82" customFormat="1" ht="21" customHeight="1">
      <c r="B90" s="89"/>
      <c r="D90" s="90" t="s">
        <v>109</v>
      </c>
      <c r="N90" s="190">
        <v>0</v>
      </c>
      <c r="O90" s="189"/>
      <c r="P90" s="189"/>
      <c r="Q90" s="189"/>
      <c r="R90" s="91"/>
    </row>
    <row r="91" spans="2:18" s="82" customFormat="1" ht="21" customHeight="1">
      <c r="B91" s="89"/>
      <c r="D91" s="90" t="s">
        <v>110</v>
      </c>
      <c r="N91" s="190">
        <v>0</v>
      </c>
      <c r="O91" s="189"/>
      <c r="P91" s="189"/>
      <c r="Q91" s="189"/>
      <c r="R91" s="91"/>
    </row>
    <row r="92" spans="2:18" s="82" customFormat="1" ht="21" customHeight="1">
      <c r="B92" s="89"/>
      <c r="D92" s="90" t="s">
        <v>111</v>
      </c>
      <c r="N92" s="190">
        <v>0</v>
      </c>
      <c r="O92" s="189"/>
      <c r="P92" s="189"/>
      <c r="Q92" s="189"/>
      <c r="R92" s="91"/>
    </row>
    <row r="93" spans="2:18" s="82" customFormat="1" ht="21" customHeight="1">
      <c r="B93" s="89"/>
      <c r="D93" s="90" t="s">
        <v>112</v>
      </c>
      <c r="N93" s="190">
        <v>0</v>
      </c>
      <c r="O93" s="189"/>
      <c r="P93" s="189"/>
      <c r="Q93" s="189"/>
      <c r="R93" s="91"/>
    </row>
    <row r="94" spans="2:18" s="82" customFormat="1" ht="21" customHeight="1">
      <c r="B94" s="89"/>
      <c r="D94" s="90" t="s">
        <v>113</v>
      </c>
      <c r="N94" s="190">
        <v>0</v>
      </c>
      <c r="O94" s="189"/>
      <c r="P94" s="189"/>
      <c r="Q94" s="189"/>
      <c r="R94" s="91"/>
    </row>
    <row r="95" spans="2:18" s="82" customFormat="1" ht="21" customHeight="1">
      <c r="B95" s="89"/>
      <c r="D95" s="90" t="s">
        <v>114</v>
      </c>
      <c r="N95" s="190">
        <v>0</v>
      </c>
      <c r="O95" s="189"/>
      <c r="P95" s="189"/>
      <c r="Q95" s="189"/>
      <c r="R95" s="91"/>
    </row>
    <row r="96" spans="2:18" s="82" customFormat="1" ht="21" customHeight="1">
      <c r="B96" s="89"/>
      <c r="D96" s="90" t="s">
        <v>115</v>
      </c>
      <c r="N96" s="190">
        <v>0</v>
      </c>
      <c r="O96" s="189"/>
      <c r="P96" s="189"/>
      <c r="Q96" s="189"/>
      <c r="R96" s="91"/>
    </row>
    <row r="97" spans="2:18" s="82" customFormat="1" ht="21" customHeight="1">
      <c r="B97" s="89"/>
      <c r="D97" s="90" t="s">
        <v>116</v>
      </c>
      <c r="N97" s="190">
        <v>0</v>
      </c>
      <c r="O97" s="189"/>
      <c r="P97" s="189"/>
      <c r="Q97" s="189"/>
      <c r="R97" s="91"/>
    </row>
    <row r="98" spans="2:18" s="65" customFormat="1" ht="25.5" customHeight="1">
      <c r="B98" s="86"/>
      <c r="D98" s="87" t="s">
        <v>117</v>
      </c>
      <c r="N98" s="188">
        <v>0</v>
      </c>
      <c r="O98" s="189"/>
      <c r="P98" s="189"/>
      <c r="Q98" s="189"/>
      <c r="R98" s="88"/>
    </row>
    <row r="99" spans="2:18" s="82" customFormat="1" ht="21" customHeight="1">
      <c r="B99" s="89"/>
      <c r="D99" s="90" t="s">
        <v>118</v>
      </c>
      <c r="N99" s="190">
        <v>0</v>
      </c>
      <c r="O99" s="189"/>
      <c r="P99" s="189"/>
      <c r="Q99" s="189"/>
      <c r="R99" s="91"/>
    </row>
    <row r="100" spans="2:18" s="82" customFormat="1" ht="21" customHeight="1">
      <c r="B100" s="89"/>
      <c r="D100" s="90" t="s">
        <v>119</v>
      </c>
      <c r="N100" s="190">
        <v>0</v>
      </c>
      <c r="O100" s="189"/>
      <c r="P100" s="189"/>
      <c r="Q100" s="189"/>
      <c r="R100" s="91"/>
    </row>
    <row r="101" spans="2:18" s="6" customFormat="1" ht="22.5" customHeight="1">
      <c r="B101" s="19"/>
      <c r="R101" s="20"/>
    </row>
    <row r="102" spans="2:21" s="6" customFormat="1" ht="30" customHeight="1">
      <c r="B102" s="19"/>
      <c r="C102" s="60" t="s">
        <v>120</v>
      </c>
      <c r="N102" s="173">
        <v>0</v>
      </c>
      <c r="O102" s="162"/>
      <c r="P102" s="162"/>
      <c r="Q102" s="162"/>
      <c r="R102" s="20"/>
      <c r="T102" s="92"/>
      <c r="U102" s="93" t="s">
        <v>36</v>
      </c>
    </row>
    <row r="103" spans="2:18" s="6" customFormat="1" ht="18.75" customHeight="1">
      <c r="B103" s="19"/>
      <c r="R103" s="20"/>
    </row>
    <row r="104" spans="2:18" s="6" customFormat="1" ht="30" customHeight="1">
      <c r="B104" s="19"/>
      <c r="C104" s="78" t="s">
        <v>95</v>
      </c>
      <c r="D104" s="28"/>
      <c r="E104" s="28"/>
      <c r="F104" s="28"/>
      <c r="G104" s="28"/>
      <c r="H104" s="28"/>
      <c r="I104" s="28"/>
      <c r="J104" s="28"/>
      <c r="K104" s="28"/>
      <c r="L104" s="175">
        <f>ROUND(SUM($N$88+$N$102),2)</f>
        <v>0</v>
      </c>
      <c r="M104" s="176"/>
      <c r="N104" s="176"/>
      <c r="O104" s="176"/>
      <c r="P104" s="176"/>
      <c r="Q104" s="176"/>
      <c r="R104" s="20"/>
    </row>
    <row r="105" spans="2:18" s="6" customFormat="1" ht="7.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</row>
    <row r="109" spans="2:18" s="6" customFormat="1" ht="7.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6" customFormat="1" ht="37.5" customHeight="1">
      <c r="B110" s="19"/>
      <c r="C110" s="152" t="s">
        <v>121</v>
      </c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20"/>
    </row>
    <row r="111" spans="2:18" s="6" customFormat="1" ht="7.5" customHeight="1">
      <c r="B111" s="19"/>
      <c r="R111" s="20"/>
    </row>
    <row r="112" spans="2:18" s="6" customFormat="1" ht="30.75" customHeight="1">
      <c r="B112" s="19"/>
      <c r="C112" s="16" t="s">
        <v>14</v>
      </c>
      <c r="F112" s="182" t="str">
        <f>$F$6</f>
        <v>Klapý ZD</v>
      </c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R112" s="20"/>
    </row>
    <row r="113" spans="2:18" s="6" customFormat="1" ht="37.5" customHeight="1">
      <c r="B113" s="19"/>
      <c r="C113" s="49" t="s">
        <v>99</v>
      </c>
      <c r="F113" s="178" t="str">
        <f>$F$7</f>
        <v>01 - SO 01 - Silážní žlab</v>
      </c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R113" s="20"/>
    </row>
    <row r="114" spans="2:18" s="6" customFormat="1" ht="7.5" customHeight="1">
      <c r="B114" s="19"/>
      <c r="R114" s="20"/>
    </row>
    <row r="115" spans="2:18" s="6" customFormat="1" ht="18.75" customHeight="1">
      <c r="B115" s="19"/>
      <c r="C115" s="16" t="s">
        <v>20</v>
      </c>
      <c r="F115" s="14" t="str">
        <f>$F$9</f>
        <v> </v>
      </c>
      <c r="K115" s="16" t="s">
        <v>22</v>
      </c>
      <c r="M115" s="183">
        <f>IF($O$9="","",$O$9)</f>
        <v>42360</v>
      </c>
      <c r="N115" s="162"/>
      <c r="O115" s="162"/>
      <c r="P115" s="162"/>
      <c r="R115" s="20"/>
    </row>
    <row r="116" spans="2:18" s="6" customFormat="1" ht="7.5" customHeight="1">
      <c r="B116" s="19"/>
      <c r="R116" s="20"/>
    </row>
    <row r="117" spans="2:18" s="6" customFormat="1" ht="15.75" customHeight="1">
      <c r="B117" s="19"/>
      <c r="C117" s="16" t="s">
        <v>25</v>
      </c>
      <c r="F117" s="14" t="str">
        <f>$E$12</f>
        <v> </v>
      </c>
      <c r="K117" s="16" t="s">
        <v>29</v>
      </c>
      <c r="M117" s="153" t="str">
        <f>$E$18</f>
        <v> </v>
      </c>
      <c r="N117" s="162"/>
      <c r="O117" s="162"/>
      <c r="P117" s="162"/>
      <c r="Q117" s="162"/>
      <c r="R117" s="20"/>
    </row>
    <row r="118" spans="2:18" s="6" customFormat="1" ht="15" customHeight="1">
      <c r="B118" s="19"/>
      <c r="C118" s="16" t="s">
        <v>28</v>
      </c>
      <c r="F118" s="14" t="str">
        <f>IF($E$15="","",$E$15)</f>
        <v> </v>
      </c>
      <c r="K118" s="16" t="s">
        <v>31</v>
      </c>
      <c r="M118" s="153" t="str">
        <f>$E$21</f>
        <v> </v>
      </c>
      <c r="N118" s="162"/>
      <c r="O118" s="162"/>
      <c r="P118" s="162"/>
      <c r="Q118" s="162"/>
      <c r="R118" s="20"/>
    </row>
    <row r="119" spans="2:18" s="6" customFormat="1" ht="11.25" customHeight="1">
      <c r="B119" s="19"/>
      <c r="R119" s="20"/>
    </row>
    <row r="120" spans="2:27" s="94" customFormat="1" ht="30" customHeight="1">
      <c r="B120" s="95"/>
      <c r="C120" s="96" t="s">
        <v>122</v>
      </c>
      <c r="D120" s="97" t="s">
        <v>123</v>
      </c>
      <c r="E120" s="97" t="s">
        <v>54</v>
      </c>
      <c r="F120" s="191" t="s">
        <v>124</v>
      </c>
      <c r="G120" s="192"/>
      <c r="H120" s="192"/>
      <c r="I120" s="192"/>
      <c r="J120" s="97" t="s">
        <v>125</v>
      </c>
      <c r="K120" s="97" t="s">
        <v>126</v>
      </c>
      <c r="L120" s="191" t="s">
        <v>127</v>
      </c>
      <c r="M120" s="192"/>
      <c r="N120" s="191" t="s">
        <v>128</v>
      </c>
      <c r="O120" s="192"/>
      <c r="P120" s="192"/>
      <c r="Q120" s="193"/>
      <c r="R120" s="98"/>
      <c r="T120" s="55" t="s">
        <v>129</v>
      </c>
      <c r="U120" s="56" t="s">
        <v>36</v>
      </c>
      <c r="V120" s="56" t="s">
        <v>130</v>
      </c>
      <c r="W120" s="56" t="s">
        <v>131</v>
      </c>
      <c r="X120" s="56" t="s">
        <v>132</v>
      </c>
      <c r="Y120" s="56" t="s">
        <v>133</v>
      </c>
      <c r="Z120" s="56" t="s">
        <v>134</v>
      </c>
      <c r="AA120" s="57" t="s">
        <v>135</v>
      </c>
    </row>
    <row r="121" spans="2:63" s="6" customFormat="1" ht="30" customHeight="1">
      <c r="B121" s="19"/>
      <c r="C121" s="60" t="s">
        <v>101</v>
      </c>
      <c r="N121" s="210">
        <v>0</v>
      </c>
      <c r="O121" s="162"/>
      <c r="P121" s="162"/>
      <c r="Q121" s="162"/>
      <c r="R121" s="20"/>
      <c r="T121" s="59"/>
      <c r="U121" s="33"/>
      <c r="V121" s="33"/>
      <c r="W121" s="99">
        <f>$W$122+$W$215</f>
        <v>9586.652766999998</v>
      </c>
      <c r="X121" s="33"/>
      <c r="Y121" s="99">
        <f>$Y$122+$Y$215</f>
        <v>3210.7522139400003</v>
      </c>
      <c r="Z121" s="33"/>
      <c r="AA121" s="100">
        <f>$AA$122+$AA$215</f>
        <v>0</v>
      </c>
      <c r="AT121" s="6" t="s">
        <v>71</v>
      </c>
      <c r="AU121" s="6" t="s">
        <v>107</v>
      </c>
      <c r="BK121" s="101">
        <f>$BK$122+$BK$215</f>
        <v>0</v>
      </c>
    </row>
    <row r="122" spans="2:63" s="102" customFormat="1" ht="37.5" customHeight="1">
      <c r="B122" s="103"/>
      <c r="D122" s="104" t="s">
        <v>108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208">
        <v>0</v>
      </c>
      <c r="O122" s="204"/>
      <c r="P122" s="204"/>
      <c r="Q122" s="204"/>
      <c r="R122" s="106"/>
      <c r="T122" s="107"/>
      <c r="W122" s="108">
        <f>$W$123+$W$141+$W$155+$W$172+$W$189+$W$194+$W$199+$W$213</f>
        <v>7922.2677669999985</v>
      </c>
      <c r="Y122" s="108">
        <f>$Y$123+$Y$141+$Y$155+$Y$172+$Y$189+$Y$194+$Y$199+$Y$213</f>
        <v>3202.96134599</v>
      </c>
      <c r="AA122" s="109">
        <f>$AA$123+$AA$141+$AA$155+$AA$172+$AA$189+$AA$194+$AA$199+$AA$213</f>
        <v>0</v>
      </c>
      <c r="AR122" s="105" t="s">
        <v>19</v>
      </c>
      <c r="AT122" s="105" t="s">
        <v>71</v>
      </c>
      <c r="AU122" s="105" t="s">
        <v>72</v>
      </c>
      <c r="AY122" s="105" t="s">
        <v>136</v>
      </c>
      <c r="BK122" s="110">
        <f>$BK$123+$BK$141+$BK$155+$BK$172+$BK$189+$BK$194+$BK$199+$BK$213</f>
        <v>0</v>
      </c>
    </row>
    <row r="123" spans="2:63" s="102" customFormat="1" ht="21" customHeight="1">
      <c r="B123" s="103"/>
      <c r="D123" s="111" t="s">
        <v>109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203">
        <v>0</v>
      </c>
      <c r="O123" s="204"/>
      <c r="P123" s="204"/>
      <c r="Q123" s="204"/>
      <c r="R123" s="106"/>
      <c r="T123" s="107"/>
      <c r="W123" s="108">
        <f>SUM($W$124:$W$140)</f>
        <v>414.31176</v>
      </c>
      <c r="Y123" s="108">
        <f>SUM($Y$124:$Y$140)</f>
        <v>0</v>
      </c>
      <c r="AA123" s="109">
        <f>SUM($AA$124:$AA$140)</f>
        <v>0</v>
      </c>
      <c r="AR123" s="105" t="s">
        <v>19</v>
      </c>
      <c r="AT123" s="105" t="s">
        <v>71</v>
      </c>
      <c r="AU123" s="105" t="s">
        <v>19</v>
      </c>
      <c r="AY123" s="105" t="s">
        <v>136</v>
      </c>
      <c r="BK123" s="110">
        <f>SUM($BK$124:$BK$140)</f>
        <v>0</v>
      </c>
    </row>
    <row r="124" spans="2:65" s="6" customFormat="1" ht="27" customHeight="1">
      <c r="B124" s="19"/>
      <c r="C124" s="112" t="s">
        <v>19</v>
      </c>
      <c r="D124" s="112" t="s">
        <v>137</v>
      </c>
      <c r="E124" s="113" t="s">
        <v>138</v>
      </c>
      <c r="F124" s="194" t="s">
        <v>139</v>
      </c>
      <c r="G124" s="195"/>
      <c r="H124" s="195"/>
      <c r="I124" s="195"/>
      <c r="J124" s="114" t="s">
        <v>140</v>
      </c>
      <c r="K124" s="115">
        <v>1445.34</v>
      </c>
      <c r="L124" s="196">
        <v>0</v>
      </c>
      <c r="M124" s="195"/>
      <c r="N124" s="196">
        <f>ROUND($L$124*$K$124,2)</f>
        <v>0</v>
      </c>
      <c r="O124" s="195"/>
      <c r="P124" s="195"/>
      <c r="Q124" s="195"/>
      <c r="R124" s="20"/>
      <c r="T124" s="116"/>
      <c r="U124" s="26" t="s">
        <v>37</v>
      </c>
      <c r="V124" s="117">
        <v>0.152</v>
      </c>
      <c r="W124" s="117">
        <f>$V$124*$K$124</f>
        <v>219.69168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141</v>
      </c>
      <c r="AT124" s="6" t="s">
        <v>137</v>
      </c>
      <c r="AU124" s="6" t="s">
        <v>97</v>
      </c>
      <c r="AY124" s="6" t="s">
        <v>136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0</v>
      </c>
      <c r="BL124" s="6" t="s">
        <v>141</v>
      </c>
      <c r="BM124" s="6" t="s">
        <v>142</v>
      </c>
    </row>
    <row r="125" spans="2:51" s="6" customFormat="1" ht="18.75" customHeight="1">
      <c r="B125" s="120"/>
      <c r="E125" s="121"/>
      <c r="F125" s="197" t="s">
        <v>143</v>
      </c>
      <c r="G125" s="198"/>
      <c r="H125" s="198"/>
      <c r="I125" s="198"/>
      <c r="K125" s="121"/>
      <c r="R125" s="122"/>
      <c r="T125" s="123"/>
      <c r="AA125" s="124"/>
      <c r="AT125" s="121" t="s">
        <v>144</v>
      </c>
      <c r="AU125" s="121" t="s">
        <v>97</v>
      </c>
      <c r="AV125" s="121" t="s">
        <v>19</v>
      </c>
      <c r="AW125" s="121" t="s">
        <v>107</v>
      </c>
      <c r="AX125" s="121" t="s">
        <v>72</v>
      </c>
      <c r="AY125" s="121" t="s">
        <v>136</v>
      </c>
    </row>
    <row r="126" spans="2:51" s="6" customFormat="1" ht="18.75" customHeight="1">
      <c r="B126" s="125"/>
      <c r="E126" s="126"/>
      <c r="F126" s="199" t="s">
        <v>145</v>
      </c>
      <c r="G126" s="200"/>
      <c r="H126" s="200"/>
      <c r="I126" s="200"/>
      <c r="K126" s="127">
        <v>1445.34</v>
      </c>
      <c r="R126" s="128"/>
      <c r="T126" s="129"/>
      <c r="AA126" s="130"/>
      <c r="AT126" s="126" t="s">
        <v>144</v>
      </c>
      <c r="AU126" s="126" t="s">
        <v>97</v>
      </c>
      <c r="AV126" s="126" t="s">
        <v>97</v>
      </c>
      <c r="AW126" s="126" t="s">
        <v>107</v>
      </c>
      <c r="AX126" s="126" t="s">
        <v>72</v>
      </c>
      <c r="AY126" s="126" t="s">
        <v>136</v>
      </c>
    </row>
    <row r="127" spans="2:51" s="6" customFormat="1" ht="18.75" customHeight="1">
      <c r="B127" s="131"/>
      <c r="E127" s="132"/>
      <c r="F127" s="201" t="s">
        <v>146</v>
      </c>
      <c r="G127" s="202"/>
      <c r="H127" s="202"/>
      <c r="I127" s="202"/>
      <c r="K127" s="133">
        <v>1445.34</v>
      </c>
      <c r="R127" s="134"/>
      <c r="T127" s="135"/>
      <c r="AA127" s="136"/>
      <c r="AT127" s="132" t="s">
        <v>144</v>
      </c>
      <c r="AU127" s="132" t="s">
        <v>97</v>
      </c>
      <c r="AV127" s="132" t="s">
        <v>141</v>
      </c>
      <c r="AW127" s="132" t="s">
        <v>107</v>
      </c>
      <c r="AX127" s="132" t="s">
        <v>19</v>
      </c>
      <c r="AY127" s="132" t="s">
        <v>136</v>
      </c>
    </row>
    <row r="128" spans="2:65" s="6" customFormat="1" ht="27" customHeight="1">
      <c r="B128" s="19"/>
      <c r="C128" s="112" t="s">
        <v>97</v>
      </c>
      <c r="D128" s="112" t="s">
        <v>137</v>
      </c>
      <c r="E128" s="113" t="s">
        <v>147</v>
      </c>
      <c r="F128" s="194" t="s">
        <v>148</v>
      </c>
      <c r="G128" s="195"/>
      <c r="H128" s="195"/>
      <c r="I128" s="195"/>
      <c r="J128" s="114" t="s">
        <v>140</v>
      </c>
      <c r="K128" s="115">
        <v>722.67</v>
      </c>
      <c r="L128" s="196">
        <v>0</v>
      </c>
      <c r="M128" s="195"/>
      <c r="N128" s="196">
        <f>ROUND($L$128*$K$128,2)</f>
        <v>0</v>
      </c>
      <c r="O128" s="195"/>
      <c r="P128" s="195"/>
      <c r="Q128" s="195"/>
      <c r="R128" s="20"/>
      <c r="T128" s="116"/>
      <c r="U128" s="26" t="s">
        <v>37</v>
      </c>
      <c r="V128" s="117">
        <v>0.04</v>
      </c>
      <c r="W128" s="117">
        <f>$V$128*$K$128</f>
        <v>28.9068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141</v>
      </c>
      <c r="AT128" s="6" t="s">
        <v>137</v>
      </c>
      <c r="AU128" s="6" t="s">
        <v>97</v>
      </c>
      <c r="AY128" s="6" t="s">
        <v>136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0</v>
      </c>
      <c r="BL128" s="6" t="s">
        <v>141</v>
      </c>
      <c r="BM128" s="6" t="s">
        <v>149</v>
      </c>
    </row>
    <row r="129" spans="2:51" s="6" customFormat="1" ht="18.75" customHeight="1">
      <c r="B129" s="120"/>
      <c r="E129" s="121"/>
      <c r="F129" s="197" t="s">
        <v>150</v>
      </c>
      <c r="G129" s="198"/>
      <c r="H129" s="198"/>
      <c r="I129" s="198"/>
      <c r="K129" s="121"/>
      <c r="R129" s="122"/>
      <c r="T129" s="123"/>
      <c r="AA129" s="124"/>
      <c r="AT129" s="121" t="s">
        <v>144</v>
      </c>
      <c r="AU129" s="121" t="s">
        <v>97</v>
      </c>
      <c r="AV129" s="121" t="s">
        <v>19</v>
      </c>
      <c r="AW129" s="121" t="s">
        <v>107</v>
      </c>
      <c r="AX129" s="121" t="s">
        <v>72</v>
      </c>
      <c r="AY129" s="121" t="s">
        <v>136</v>
      </c>
    </row>
    <row r="130" spans="2:51" s="6" customFormat="1" ht="18.75" customHeight="1">
      <c r="B130" s="125"/>
      <c r="E130" s="126"/>
      <c r="F130" s="199" t="s">
        <v>151</v>
      </c>
      <c r="G130" s="200"/>
      <c r="H130" s="200"/>
      <c r="I130" s="200"/>
      <c r="K130" s="127">
        <v>722.67</v>
      </c>
      <c r="R130" s="128"/>
      <c r="T130" s="129"/>
      <c r="AA130" s="130"/>
      <c r="AT130" s="126" t="s">
        <v>144</v>
      </c>
      <c r="AU130" s="126" t="s">
        <v>97</v>
      </c>
      <c r="AV130" s="126" t="s">
        <v>97</v>
      </c>
      <c r="AW130" s="126" t="s">
        <v>107</v>
      </c>
      <c r="AX130" s="126" t="s">
        <v>72</v>
      </c>
      <c r="AY130" s="126" t="s">
        <v>136</v>
      </c>
    </row>
    <row r="131" spans="2:51" s="6" customFormat="1" ht="18.75" customHeight="1">
      <c r="B131" s="131"/>
      <c r="E131" s="132"/>
      <c r="F131" s="201" t="s">
        <v>146</v>
      </c>
      <c r="G131" s="202"/>
      <c r="H131" s="202"/>
      <c r="I131" s="202"/>
      <c r="K131" s="133">
        <v>722.67</v>
      </c>
      <c r="R131" s="134"/>
      <c r="T131" s="135"/>
      <c r="AA131" s="136"/>
      <c r="AT131" s="132" t="s">
        <v>144</v>
      </c>
      <c r="AU131" s="132" t="s">
        <v>97</v>
      </c>
      <c r="AV131" s="132" t="s">
        <v>141</v>
      </c>
      <c r="AW131" s="132" t="s">
        <v>107</v>
      </c>
      <c r="AX131" s="132" t="s">
        <v>19</v>
      </c>
      <c r="AY131" s="132" t="s">
        <v>136</v>
      </c>
    </row>
    <row r="132" spans="2:65" s="6" customFormat="1" ht="27" customHeight="1">
      <c r="B132" s="19"/>
      <c r="C132" s="112" t="s">
        <v>152</v>
      </c>
      <c r="D132" s="112" t="s">
        <v>137</v>
      </c>
      <c r="E132" s="113" t="s">
        <v>153</v>
      </c>
      <c r="F132" s="194" t="s">
        <v>154</v>
      </c>
      <c r="G132" s="195"/>
      <c r="H132" s="195"/>
      <c r="I132" s="195"/>
      <c r="J132" s="114" t="s">
        <v>140</v>
      </c>
      <c r="K132" s="115">
        <v>1445.34</v>
      </c>
      <c r="L132" s="196">
        <v>0</v>
      </c>
      <c r="M132" s="195"/>
      <c r="N132" s="196">
        <f>ROUND($L$132*$K$132,2)</f>
        <v>0</v>
      </c>
      <c r="O132" s="195"/>
      <c r="P132" s="195"/>
      <c r="Q132" s="195"/>
      <c r="R132" s="20"/>
      <c r="T132" s="116"/>
      <c r="U132" s="26" t="s">
        <v>37</v>
      </c>
      <c r="V132" s="117">
        <v>0.083</v>
      </c>
      <c r="W132" s="117">
        <f>$V$132*$K$132</f>
        <v>119.96321999999999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141</v>
      </c>
      <c r="AT132" s="6" t="s">
        <v>137</v>
      </c>
      <c r="AU132" s="6" t="s">
        <v>97</v>
      </c>
      <c r="AY132" s="6" t="s">
        <v>136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0</v>
      </c>
      <c r="BL132" s="6" t="s">
        <v>141</v>
      </c>
      <c r="BM132" s="6" t="s">
        <v>155</v>
      </c>
    </row>
    <row r="133" spans="2:51" s="6" customFormat="1" ht="18.75" customHeight="1">
      <c r="B133" s="125"/>
      <c r="E133" s="126"/>
      <c r="F133" s="199" t="s">
        <v>156</v>
      </c>
      <c r="G133" s="200"/>
      <c r="H133" s="200"/>
      <c r="I133" s="200"/>
      <c r="K133" s="127">
        <v>1445.34</v>
      </c>
      <c r="R133" s="128"/>
      <c r="T133" s="129"/>
      <c r="AA133" s="130"/>
      <c r="AT133" s="126" t="s">
        <v>144</v>
      </c>
      <c r="AU133" s="126" t="s">
        <v>97</v>
      </c>
      <c r="AV133" s="126" t="s">
        <v>97</v>
      </c>
      <c r="AW133" s="126" t="s">
        <v>107</v>
      </c>
      <c r="AX133" s="126" t="s">
        <v>72</v>
      </c>
      <c r="AY133" s="126" t="s">
        <v>136</v>
      </c>
    </row>
    <row r="134" spans="2:51" s="6" customFormat="1" ht="18.75" customHeight="1">
      <c r="B134" s="131"/>
      <c r="E134" s="132"/>
      <c r="F134" s="201" t="s">
        <v>146</v>
      </c>
      <c r="G134" s="202"/>
      <c r="H134" s="202"/>
      <c r="I134" s="202"/>
      <c r="K134" s="133">
        <v>1445.34</v>
      </c>
      <c r="R134" s="134"/>
      <c r="T134" s="135"/>
      <c r="AA134" s="136"/>
      <c r="AT134" s="132" t="s">
        <v>144</v>
      </c>
      <c r="AU134" s="132" t="s">
        <v>97</v>
      </c>
      <c r="AV134" s="132" t="s">
        <v>141</v>
      </c>
      <c r="AW134" s="132" t="s">
        <v>107</v>
      </c>
      <c r="AX134" s="132" t="s">
        <v>19</v>
      </c>
      <c r="AY134" s="132" t="s">
        <v>136</v>
      </c>
    </row>
    <row r="135" spans="2:65" s="6" customFormat="1" ht="15.75" customHeight="1">
      <c r="B135" s="19"/>
      <c r="C135" s="112" t="s">
        <v>141</v>
      </c>
      <c r="D135" s="112" t="s">
        <v>137</v>
      </c>
      <c r="E135" s="113" t="s">
        <v>157</v>
      </c>
      <c r="F135" s="194" t="s">
        <v>158</v>
      </c>
      <c r="G135" s="195"/>
      <c r="H135" s="195"/>
      <c r="I135" s="195"/>
      <c r="J135" s="114" t="s">
        <v>140</v>
      </c>
      <c r="K135" s="115">
        <v>1445.34</v>
      </c>
      <c r="L135" s="196">
        <v>0</v>
      </c>
      <c r="M135" s="195"/>
      <c r="N135" s="196">
        <f>ROUND($L$135*$K$135,2)</f>
        <v>0</v>
      </c>
      <c r="O135" s="195"/>
      <c r="P135" s="195"/>
      <c r="Q135" s="195"/>
      <c r="R135" s="20"/>
      <c r="T135" s="116"/>
      <c r="U135" s="26" t="s">
        <v>37</v>
      </c>
      <c r="V135" s="117">
        <v>0.009</v>
      </c>
      <c r="W135" s="117">
        <f>$V$135*$K$135</f>
        <v>13.008059999999999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141</v>
      </c>
      <c r="AT135" s="6" t="s">
        <v>137</v>
      </c>
      <c r="AU135" s="6" t="s">
        <v>97</v>
      </c>
      <c r="AY135" s="6" t="s">
        <v>136</v>
      </c>
      <c r="BE135" s="119">
        <f>IF($U$135="základní",$N$135,0)</f>
        <v>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19</v>
      </c>
      <c r="BK135" s="119">
        <f>ROUND($L$135*$K$135,2)</f>
        <v>0</v>
      </c>
      <c r="BL135" s="6" t="s">
        <v>141</v>
      </c>
      <c r="BM135" s="6" t="s">
        <v>159</v>
      </c>
    </row>
    <row r="136" spans="2:65" s="6" customFormat="1" ht="27" customHeight="1">
      <c r="B136" s="19"/>
      <c r="C136" s="112" t="s">
        <v>160</v>
      </c>
      <c r="D136" s="112" t="s">
        <v>137</v>
      </c>
      <c r="E136" s="113" t="s">
        <v>161</v>
      </c>
      <c r="F136" s="194" t="s">
        <v>162</v>
      </c>
      <c r="G136" s="195"/>
      <c r="H136" s="195"/>
      <c r="I136" s="195"/>
      <c r="J136" s="114" t="s">
        <v>163</v>
      </c>
      <c r="K136" s="115">
        <v>2601.612</v>
      </c>
      <c r="L136" s="196">
        <v>0</v>
      </c>
      <c r="M136" s="195"/>
      <c r="N136" s="196">
        <f>ROUND($L$136*$K$136,2)</f>
        <v>0</v>
      </c>
      <c r="O136" s="195"/>
      <c r="P136" s="195"/>
      <c r="Q136" s="195"/>
      <c r="R136" s="20"/>
      <c r="T136" s="116"/>
      <c r="U136" s="26" t="s">
        <v>37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141</v>
      </c>
      <c r="AT136" s="6" t="s">
        <v>137</v>
      </c>
      <c r="AU136" s="6" t="s">
        <v>97</v>
      </c>
      <c r="AY136" s="6" t="s">
        <v>136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0</v>
      </c>
      <c r="BL136" s="6" t="s">
        <v>141</v>
      </c>
      <c r="BM136" s="6" t="s">
        <v>164</v>
      </c>
    </row>
    <row r="137" spans="2:65" s="6" customFormat="1" ht="15.75" customHeight="1">
      <c r="B137" s="19"/>
      <c r="C137" s="112" t="s">
        <v>165</v>
      </c>
      <c r="D137" s="112" t="s">
        <v>137</v>
      </c>
      <c r="E137" s="113" t="s">
        <v>166</v>
      </c>
      <c r="F137" s="194" t="s">
        <v>167</v>
      </c>
      <c r="G137" s="195"/>
      <c r="H137" s="195"/>
      <c r="I137" s="195"/>
      <c r="J137" s="114" t="s">
        <v>168</v>
      </c>
      <c r="K137" s="115">
        <v>1819</v>
      </c>
      <c r="L137" s="196">
        <v>0</v>
      </c>
      <c r="M137" s="195"/>
      <c r="N137" s="196">
        <f>ROUND($L$137*$K$137,2)</f>
        <v>0</v>
      </c>
      <c r="O137" s="195"/>
      <c r="P137" s="195"/>
      <c r="Q137" s="195"/>
      <c r="R137" s="20"/>
      <c r="T137" s="116"/>
      <c r="U137" s="26" t="s">
        <v>37</v>
      </c>
      <c r="V137" s="117">
        <v>0.018</v>
      </c>
      <c r="W137" s="117">
        <f>$V$137*$K$137</f>
        <v>32.742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141</v>
      </c>
      <c r="AT137" s="6" t="s">
        <v>137</v>
      </c>
      <c r="AU137" s="6" t="s">
        <v>97</v>
      </c>
      <c r="AY137" s="6" t="s">
        <v>136</v>
      </c>
      <c r="BE137" s="119">
        <f>IF($U$137="základní",$N$137,0)</f>
        <v>0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0</v>
      </c>
      <c r="BL137" s="6" t="s">
        <v>141</v>
      </c>
      <c r="BM137" s="6" t="s">
        <v>169</v>
      </c>
    </row>
    <row r="138" spans="2:51" s="6" customFormat="1" ht="18.75" customHeight="1">
      <c r="B138" s="120"/>
      <c r="E138" s="121"/>
      <c r="F138" s="197" t="s">
        <v>170</v>
      </c>
      <c r="G138" s="198"/>
      <c r="H138" s="198"/>
      <c r="I138" s="198"/>
      <c r="K138" s="121"/>
      <c r="R138" s="122"/>
      <c r="T138" s="123"/>
      <c r="AA138" s="124"/>
      <c r="AT138" s="121" t="s">
        <v>144</v>
      </c>
      <c r="AU138" s="121" t="s">
        <v>97</v>
      </c>
      <c r="AV138" s="121" t="s">
        <v>19</v>
      </c>
      <c r="AW138" s="121" t="s">
        <v>107</v>
      </c>
      <c r="AX138" s="121" t="s">
        <v>72</v>
      </c>
      <c r="AY138" s="121" t="s">
        <v>136</v>
      </c>
    </row>
    <row r="139" spans="2:51" s="6" customFormat="1" ht="18.75" customHeight="1">
      <c r="B139" s="125"/>
      <c r="E139" s="126"/>
      <c r="F139" s="199" t="s">
        <v>171</v>
      </c>
      <c r="G139" s="200"/>
      <c r="H139" s="200"/>
      <c r="I139" s="200"/>
      <c r="K139" s="127">
        <v>1819</v>
      </c>
      <c r="R139" s="128"/>
      <c r="T139" s="129"/>
      <c r="AA139" s="130"/>
      <c r="AT139" s="126" t="s">
        <v>144</v>
      </c>
      <c r="AU139" s="126" t="s">
        <v>97</v>
      </c>
      <c r="AV139" s="126" t="s">
        <v>97</v>
      </c>
      <c r="AW139" s="126" t="s">
        <v>107</v>
      </c>
      <c r="AX139" s="126" t="s">
        <v>72</v>
      </c>
      <c r="AY139" s="126" t="s">
        <v>136</v>
      </c>
    </row>
    <row r="140" spans="2:51" s="6" customFormat="1" ht="18.75" customHeight="1">
      <c r="B140" s="131"/>
      <c r="E140" s="132"/>
      <c r="F140" s="201" t="s">
        <v>146</v>
      </c>
      <c r="G140" s="202"/>
      <c r="H140" s="202"/>
      <c r="I140" s="202"/>
      <c r="K140" s="133">
        <v>1819</v>
      </c>
      <c r="R140" s="134"/>
      <c r="T140" s="135"/>
      <c r="AA140" s="136"/>
      <c r="AT140" s="132" t="s">
        <v>144</v>
      </c>
      <c r="AU140" s="132" t="s">
        <v>97</v>
      </c>
      <c r="AV140" s="132" t="s">
        <v>141</v>
      </c>
      <c r="AW140" s="132" t="s">
        <v>107</v>
      </c>
      <c r="AX140" s="132" t="s">
        <v>19</v>
      </c>
      <c r="AY140" s="132" t="s">
        <v>136</v>
      </c>
    </row>
    <row r="141" spans="2:63" s="102" customFormat="1" ht="30.75" customHeight="1">
      <c r="B141" s="103"/>
      <c r="D141" s="111" t="s">
        <v>110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203">
        <f>$BK$141</f>
        <v>0</v>
      </c>
      <c r="O141" s="204"/>
      <c r="P141" s="204"/>
      <c r="Q141" s="204"/>
      <c r="R141" s="106"/>
      <c r="T141" s="107"/>
      <c r="W141" s="108">
        <f>SUM($W$142:$W$154)</f>
        <v>2671.3876329999994</v>
      </c>
      <c r="Y141" s="108">
        <f>SUM($Y$142:$Y$154)</f>
        <v>1761.68899021</v>
      </c>
      <c r="AA141" s="109">
        <f>SUM($AA$142:$AA$154)</f>
        <v>0</v>
      </c>
      <c r="AR141" s="105" t="s">
        <v>19</v>
      </c>
      <c r="AT141" s="105" t="s">
        <v>71</v>
      </c>
      <c r="AU141" s="105" t="s">
        <v>19</v>
      </c>
      <c r="AY141" s="105" t="s">
        <v>136</v>
      </c>
      <c r="BK141" s="110">
        <f>SUM($BK$142:$BK$154)</f>
        <v>0</v>
      </c>
    </row>
    <row r="142" spans="2:65" s="6" customFormat="1" ht="39" customHeight="1">
      <c r="B142" s="19"/>
      <c r="C142" s="112" t="s">
        <v>172</v>
      </c>
      <c r="D142" s="112" t="s">
        <v>137</v>
      </c>
      <c r="E142" s="113" t="s">
        <v>173</v>
      </c>
      <c r="F142" s="194" t="s">
        <v>174</v>
      </c>
      <c r="G142" s="195"/>
      <c r="H142" s="195"/>
      <c r="I142" s="195"/>
      <c r="J142" s="114" t="s">
        <v>175</v>
      </c>
      <c r="K142" s="115">
        <v>170</v>
      </c>
      <c r="L142" s="196">
        <v>0</v>
      </c>
      <c r="M142" s="195"/>
      <c r="N142" s="196">
        <f>ROUND($L$142*$K$142,2)</f>
        <v>0</v>
      </c>
      <c r="O142" s="195"/>
      <c r="P142" s="195"/>
      <c r="Q142" s="195"/>
      <c r="R142" s="20"/>
      <c r="T142" s="116"/>
      <c r="U142" s="26" t="s">
        <v>37</v>
      </c>
      <c r="V142" s="117">
        <v>0.23</v>
      </c>
      <c r="W142" s="117">
        <f>$V$142*$K$142</f>
        <v>39.1</v>
      </c>
      <c r="X142" s="117">
        <v>0.23058</v>
      </c>
      <c r="Y142" s="117">
        <f>$X$142*$K$142</f>
        <v>39.1986</v>
      </c>
      <c r="Z142" s="117">
        <v>0</v>
      </c>
      <c r="AA142" s="118">
        <f>$Z$142*$K$142</f>
        <v>0</v>
      </c>
      <c r="AR142" s="6" t="s">
        <v>141</v>
      </c>
      <c r="AT142" s="6" t="s">
        <v>137</v>
      </c>
      <c r="AU142" s="6" t="s">
        <v>97</v>
      </c>
      <c r="AY142" s="6" t="s">
        <v>136</v>
      </c>
      <c r="BE142" s="119">
        <f>IF($U$142="základní",$N$142,0)</f>
        <v>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0</v>
      </c>
      <c r="BL142" s="6" t="s">
        <v>141</v>
      </c>
      <c r="BM142" s="6" t="s">
        <v>176</v>
      </c>
    </row>
    <row r="143" spans="2:51" s="6" customFormat="1" ht="18.75" customHeight="1">
      <c r="B143" s="120"/>
      <c r="E143" s="121"/>
      <c r="F143" s="197" t="s">
        <v>177</v>
      </c>
      <c r="G143" s="198"/>
      <c r="H143" s="198"/>
      <c r="I143" s="198"/>
      <c r="K143" s="121"/>
      <c r="R143" s="122"/>
      <c r="T143" s="123"/>
      <c r="AA143" s="124"/>
      <c r="AT143" s="121" t="s">
        <v>144</v>
      </c>
      <c r="AU143" s="121" t="s">
        <v>97</v>
      </c>
      <c r="AV143" s="121" t="s">
        <v>19</v>
      </c>
      <c r="AW143" s="121" t="s">
        <v>107</v>
      </c>
      <c r="AX143" s="121" t="s">
        <v>72</v>
      </c>
      <c r="AY143" s="121" t="s">
        <v>136</v>
      </c>
    </row>
    <row r="144" spans="2:51" s="6" customFormat="1" ht="18.75" customHeight="1">
      <c r="B144" s="125"/>
      <c r="E144" s="126"/>
      <c r="F144" s="199" t="s">
        <v>178</v>
      </c>
      <c r="G144" s="200"/>
      <c r="H144" s="200"/>
      <c r="I144" s="200"/>
      <c r="K144" s="127">
        <v>170</v>
      </c>
      <c r="R144" s="128"/>
      <c r="T144" s="129"/>
      <c r="AA144" s="130"/>
      <c r="AT144" s="126" t="s">
        <v>144</v>
      </c>
      <c r="AU144" s="126" t="s">
        <v>97</v>
      </c>
      <c r="AV144" s="126" t="s">
        <v>97</v>
      </c>
      <c r="AW144" s="126" t="s">
        <v>107</v>
      </c>
      <c r="AX144" s="126" t="s">
        <v>72</v>
      </c>
      <c r="AY144" s="126" t="s">
        <v>136</v>
      </c>
    </row>
    <row r="145" spans="2:51" s="6" customFormat="1" ht="18.75" customHeight="1">
      <c r="B145" s="131"/>
      <c r="E145" s="132"/>
      <c r="F145" s="201" t="s">
        <v>146</v>
      </c>
      <c r="G145" s="202"/>
      <c r="H145" s="202"/>
      <c r="I145" s="202"/>
      <c r="K145" s="133">
        <v>170</v>
      </c>
      <c r="R145" s="134"/>
      <c r="T145" s="135"/>
      <c r="AA145" s="136"/>
      <c r="AT145" s="132" t="s">
        <v>144</v>
      </c>
      <c r="AU145" s="132" t="s">
        <v>97</v>
      </c>
      <c r="AV145" s="132" t="s">
        <v>141</v>
      </c>
      <c r="AW145" s="132" t="s">
        <v>107</v>
      </c>
      <c r="AX145" s="132" t="s">
        <v>19</v>
      </c>
      <c r="AY145" s="132" t="s">
        <v>136</v>
      </c>
    </row>
    <row r="146" spans="2:65" s="6" customFormat="1" ht="27" customHeight="1">
      <c r="B146" s="19"/>
      <c r="C146" s="112" t="s">
        <v>179</v>
      </c>
      <c r="D146" s="112" t="s">
        <v>137</v>
      </c>
      <c r="E146" s="113" t="s">
        <v>180</v>
      </c>
      <c r="F146" s="194" t="s">
        <v>181</v>
      </c>
      <c r="G146" s="195"/>
      <c r="H146" s="195"/>
      <c r="I146" s="195"/>
      <c r="J146" s="114" t="s">
        <v>140</v>
      </c>
      <c r="K146" s="115">
        <v>673.03</v>
      </c>
      <c r="L146" s="196">
        <v>0</v>
      </c>
      <c r="M146" s="195"/>
      <c r="N146" s="196">
        <f>ROUND($L$146*$K$146,2)</f>
        <v>0</v>
      </c>
      <c r="O146" s="195"/>
      <c r="P146" s="195"/>
      <c r="Q146" s="195"/>
      <c r="R146" s="20"/>
      <c r="T146" s="116"/>
      <c r="U146" s="26" t="s">
        <v>37</v>
      </c>
      <c r="V146" s="117">
        <v>0.629</v>
      </c>
      <c r="W146" s="117">
        <f>$V$146*$K$146</f>
        <v>423.33587</v>
      </c>
      <c r="X146" s="117">
        <v>2.45329</v>
      </c>
      <c r="Y146" s="117">
        <f>$X$146*$K$146</f>
        <v>1651.1377687</v>
      </c>
      <c r="Z146" s="117">
        <v>0</v>
      </c>
      <c r="AA146" s="118">
        <f>$Z$146*$K$146</f>
        <v>0</v>
      </c>
      <c r="AR146" s="6" t="s">
        <v>141</v>
      </c>
      <c r="AT146" s="6" t="s">
        <v>137</v>
      </c>
      <c r="AU146" s="6" t="s">
        <v>97</v>
      </c>
      <c r="AY146" s="6" t="s">
        <v>136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6" t="s">
        <v>19</v>
      </c>
      <c r="BK146" s="119">
        <f>ROUND($L$146*$K$146,2)</f>
        <v>0</v>
      </c>
      <c r="BL146" s="6" t="s">
        <v>141</v>
      </c>
      <c r="BM146" s="6" t="s">
        <v>182</v>
      </c>
    </row>
    <row r="147" spans="2:51" s="6" customFormat="1" ht="18.75" customHeight="1">
      <c r="B147" s="120"/>
      <c r="E147" s="121"/>
      <c r="F147" s="197" t="s">
        <v>183</v>
      </c>
      <c r="G147" s="198"/>
      <c r="H147" s="198"/>
      <c r="I147" s="198"/>
      <c r="K147" s="121"/>
      <c r="R147" s="122"/>
      <c r="T147" s="123"/>
      <c r="AA147" s="124"/>
      <c r="AT147" s="121" t="s">
        <v>144</v>
      </c>
      <c r="AU147" s="121" t="s">
        <v>97</v>
      </c>
      <c r="AV147" s="121" t="s">
        <v>19</v>
      </c>
      <c r="AW147" s="121" t="s">
        <v>107</v>
      </c>
      <c r="AX147" s="121" t="s">
        <v>72</v>
      </c>
      <c r="AY147" s="121" t="s">
        <v>136</v>
      </c>
    </row>
    <row r="148" spans="2:51" s="6" customFormat="1" ht="18.75" customHeight="1">
      <c r="B148" s="125"/>
      <c r="E148" s="126"/>
      <c r="F148" s="199" t="s">
        <v>184</v>
      </c>
      <c r="G148" s="200"/>
      <c r="H148" s="200"/>
      <c r="I148" s="200"/>
      <c r="K148" s="127">
        <v>673.03</v>
      </c>
      <c r="R148" s="128"/>
      <c r="T148" s="129"/>
      <c r="AA148" s="130"/>
      <c r="AT148" s="126" t="s">
        <v>144</v>
      </c>
      <c r="AU148" s="126" t="s">
        <v>97</v>
      </c>
      <c r="AV148" s="126" t="s">
        <v>97</v>
      </c>
      <c r="AW148" s="126" t="s">
        <v>107</v>
      </c>
      <c r="AX148" s="126" t="s">
        <v>72</v>
      </c>
      <c r="AY148" s="126" t="s">
        <v>136</v>
      </c>
    </row>
    <row r="149" spans="2:51" s="6" customFormat="1" ht="18.75" customHeight="1">
      <c r="B149" s="131"/>
      <c r="E149" s="132"/>
      <c r="F149" s="201" t="s">
        <v>146</v>
      </c>
      <c r="G149" s="202"/>
      <c r="H149" s="202"/>
      <c r="I149" s="202"/>
      <c r="K149" s="133">
        <v>673.03</v>
      </c>
      <c r="R149" s="134"/>
      <c r="T149" s="135"/>
      <c r="AA149" s="136"/>
      <c r="AT149" s="132" t="s">
        <v>144</v>
      </c>
      <c r="AU149" s="132" t="s">
        <v>97</v>
      </c>
      <c r="AV149" s="132" t="s">
        <v>141</v>
      </c>
      <c r="AW149" s="132" t="s">
        <v>107</v>
      </c>
      <c r="AX149" s="132" t="s">
        <v>19</v>
      </c>
      <c r="AY149" s="132" t="s">
        <v>136</v>
      </c>
    </row>
    <row r="150" spans="2:65" s="6" customFormat="1" ht="27" customHeight="1">
      <c r="B150" s="19"/>
      <c r="C150" s="112" t="s">
        <v>185</v>
      </c>
      <c r="D150" s="112" t="s">
        <v>137</v>
      </c>
      <c r="E150" s="113" t="s">
        <v>186</v>
      </c>
      <c r="F150" s="194" t="s">
        <v>187</v>
      </c>
      <c r="G150" s="195"/>
      <c r="H150" s="195"/>
      <c r="I150" s="195"/>
      <c r="J150" s="114" t="s">
        <v>163</v>
      </c>
      <c r="K150" s="115">
        <v>67.303</v>
      </c>
      <c r="L150" s="196">
        <v>0</v>
      </c>
      <c r="M150" s="195"/>
      <c r="N150" s="196">
        <f>ROUND($L$150*$K$150,2)</f>
        <v>0</v>
      </c>
      <c r="O150" s="195"/>
      <c r="P150" s="195"/>
      <c r="Q150" s="195"/>
      <c r="R150" s="20"/>
      <c r="T150" s="116"/>
      <c r="U150" s="26" t="s">
        <v>37</v>
      </c>
      <c r="V150" s="117">
        <v>32.821</v>
      </c>
      <c r="W150" s="117">
        <f>$V$150*$K$150</f>
        <v>2208.9517629999996</v>
      </c>
      <c r="X150" s="117">
        <v>1.06017</v>
      </c>
      <c r="Y150" s="117">
        <f>$X$150*$K$150</f>
        <v>71.35262151</v>
      </c>
      <c r="Z150" s="117">
        <v>0</v>
      </c>
      <c r="AA150" s="118">
        <f>$Z$150*$K$150</f>
        <v>0</v>
      </c>
      <c r="AR150" s="6" t="s">
        <v>141</v>
      </c>
      <c r="AT150" s="6" t="s">
        <v>137</v>
      </c>
      <c r="AU150" s="6" t="s">
        <v>97</v>
      </c>
      <c r="AY150" s="6" t="s">
        <v>136</v>
      </c>
      <c r="BE150" s="119">
        <f>IF($U$150="základní",$N$150,0)</f>
        <v>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6" t="s">
        <v>19</v>
      </c>
      <c r="BK150" s="119">
        <f>ROUND($L$150*$K$150,2)</f>
        <v>0</v>
      </c>
      <c r="BL150" s="6" t="s">
        <v>141</v>
      </c>
      <c r="BM150" s="6" t="s">
        <v>188</v>
      </c>
    </row>
    <row r="151" spans="2:51" s="6" customFormat="1" ht="18.75" customHeight="1">
      <c r="B151" s="120"/>
      <c r="E151" s="121"/>
      <c r="F151" s="197" t="s">
        <v>189</v>
      </c>
      <c r="G151" s="198"/>
      <c r="H151" s="198"/>
      <c r="I151" s="198"/>
      <c r="K151" s="121"/>
      <c r="R151" s="122"/>
      <c r="T151" s="123"/>
      <c r="AA151" s="124"/>
      <c r="AT151" s="121" t="s">
        <v>144</v>
      </c>
      <c r="AU151" s="121" t="s">
        <v>97</v>
      </c>
      <c r="AV151" s="121" t="s">
        <v>19</v>
      </c>
      <c r="AW151" s="121" t="s">
        <v>107</v>
      </c>
      <c r="AX151" s="121" t="s">
        <v>72</v>
      </c>
      <c r="AY151" s="121" t="s">
        <v>136</v>
      </c>
    </row>
    <row r="152" spans="2:51" s="6" customFormat="1" ht="18.75" customHeight="1">
      <c r="B152" s="120"/>
      <c r="E152" s="121"/>
      <c r="F152" s="197" t="s">
        <v>183</v>
      </c>
      <c r="G152" s="198"/>
      <c r="H152" s="198"/>
      <c r="I152" s="198"/>
      <c r="K152" s="121"/>
      <c r="R152" s="122"/>
      <c r="T152" s="123"/>
      <c r="AA152" s="124"/>
      <c r="AT152" s="121" t="s">
        <v>144</v>
      </c>
      <c r="AU152" s="121" t="s">
        <v>97</v>
      </c>
      <c r="AV152" s="121" t="s">
        <v>19</v>
      </c>
      <c r="AW152" s="121" t="s">
        <v>107</v>
      </c>
      <c r="AX152" s="121" t="s">
        <v>72</v>
      </c>
      <c r="AY152" s="121" t="s">
        <v>136</v>
      </c>
    </row>
    <row r="153" spans="2:51" s="6" customFormat="1" ht="18.75" customHeight="1">
      <c r="B153" s="125"/>
      <c r="E153" s="126"/>
      <c r="F153" s="199" t="s">
        <v>190</v>
      </c>
      <c r="G153" s="200"/>
      <c r="H153" s="200"/>
      <c r="I153" s="200"/>
      <c r="K153" s="127">
        <v>67.303</v>
      </c>
      <c r="R153" s="128"/>
      <c r="T153" s="129"/>
      <c r="AA153" s="130"/>
      <c r="AT153" s="126" t="s">
        <v>144</v>
      </c>
      <c r="AU153" s="126" t="s">
        <v>97</v>
      </c>
      <c r="AV153" s="126" t="s">
        <v>97</v>
      </c>
      <c r="AW153" s="126" t="s">
        <v>107</v>
      </c>
      <c r="AX153" s="126" t="s">
        <v>72</v>
      </c>
      <c r="AY153" s="126" t="s">
        <v>136</v>
      </c>
    </row>
    <row r="154" spans="2:51" s="6" customFormat="1" ht="18.75" customHeight="1">
      <c r="B154" s="131"/>
      <c r="E154" s="132"/>
      <c r="F154" s="201" t="s">
        <v>146</v>
      </c>
      <c r="G154" s="202"/>
      <c r="H154" s="202"/>
      <c r="I154" s="202"/>
      <c r="K154" s="133">
        <v>67.303</v>
      </c>
      <c r="R154" s="134"/>
      <c r="T154" s="135"/>
      <c r="AA154" s="136"/>
      <c r="AT154" s="132" t="s">
        <v>144</v>
      </c>
      <c r="AU154" s="132" t="s">
        <v>97</v>
      </c>
      <c r="AV154" s="132" t="s">
        <v>141</v>
      </c>
      <c r="AW154" s="132" t="s">
        <v>107</v>
      </c>
      <c r="AX154" s="132" t="s">
        <v>19</v>
      </c>
      <c r="AY154" s="132" t="s">
        <v>136</v>
      </c>
    </row>
    <row r="155" spans="2:63" s="102" customFormat="1" ht="30.75" customHeight="1">
      <c r="B155" s="103"/>
      <c r="D155" s="111" t="s">
        <v>111</v>
      </c>
      <c r="E155" s="111"/>
      <c r="F155" s="111"/>
      <c r="G155" s="111"/>
      <c r="H155" s="111"/>
      <c r="I155" s="111"/>
      <c r="J155" s="111"/>
      <c r="K155" s="111"/>
      <c r="L155" s="111"/>
      <c r="M155" s="111"/>
      <c r="N155" s="203">
        <f>$BK$155</f>
        <v>0</v>
      </c>
      <c r="O155" s="204"/>
      <c r="P155" s="204"/>
      <c r="Q155" s="204"/>
      <c r="R155" s="106"/>
      <c r="T155" s="107"/>
      <c r="W155" s="108">
        <f>SUM($W$156:$W$171)</f>
        <v>3454.818486</v>
      </c>
      <c r="Y155" s="108">
        <f>SUM($Y$156:$Y$171)</f>
        <v>956.87524978</v>
      </c>
      <c r="AA155" s="109">
        <f>SUM($AA$156:$AA$171)</f>
        <v>0</v>
      </c>
      <c r="AR155" s="105" t="s">
        <v>19</v>
      </c>
      <c r="AT155" s="105" t="s">
        <v>71</v>
      </c>
      <c r="AU155" s="105" t="s">
        <v>19</v>
      </c>
      <c r="AY155" s="105" t="s">
        <v>136</v>
      </c>
      <c r="BK155" s="110">
        <f>SUM($BK$156:$BK$171)</f>
        <v>0</v>
      </c>
    </row>
    <row r="156" spans="2:65" s="6" customFormat="1" ht="27" customHeight="1">
      <c r="B156" s="19"/>
      <c r="C156" s="112" t="s">
        <v>23</v>
      </c>
      <c r="D156" s="112" t="s">
        <v>137</v>
      </c>
      <c r="E156" s="113" t="s">
        <v>191</v>
      </c>
      <c r="F156" s="194" t="s">
        <v>192</v>
      </c>
      <c r="G156" s="195"/>
      <c r="H156" s="195"/>
      <c r="I156" s="195"/>
      <c r="J156" s="114" t="s">
        <v>140</v>
      </c>
      <c r="K156" s="115">
        <v>373.187</v>
      </c>
      <c r="L156" s="196">
        <v>0</v>
      </c>
      <c r="M156" s="195"/>
      <c r="N156" s="196">
        <f>ROUND($L$156*$K$156,2)</f>
        <v>0</v>
      </c>
      <c r="O156" s="195"/>
      <c r="P156" s="195"/>
      <c r="Q156" s="195"/>
      <c r="R156" s="20"/>
      <c r="T156" s="116"/>
      <c r="U156" s="26" t="s">
        <v>37</v>
      </c>
      <c r="V156" s="117">
        <v>1.2</v>
      </c>
      <c r="W156" s="117">
        <f>$V$156*$K$156</f>
        <v>447.8244</v>
      </c>
      <c r="X156" s="117">
        <v>2.45329</v>
      </c>
      <c r="Y156" s="117">
        <f>$X$156*$K$156</f>
        <v>915.5359352300001</v>
      </c>
      <c r="Z156" s="117">
        <v>0</v>
      </c>
      <c r="AA156" s="118">
        <f>$Z$156*$K$156</f>
        <v>0</v>
      </c>
      <c r="AR156" s="6" t="s">
        <v>141</v>
      </c>
      <c r="AT156" s="6" t="s">
        <v>137</v>
      </c>
      <c r="AU156" s="6" t="s">
        <v>97</v>
      </c>
      <c r="AY156" s="6" t="s">
        <v>136</v>
      </c>
      <c r="BE156" s="119">
        <f>IF($U$156="základní",$N$156,0)</f>
        <v>0</v>
      </c>
      <c r="BF156" s="119">
        <f>IF($U$156="snížená",$N$156,0)</f>
        <v>0</v>
      </c>
      <c r="BG156" s="119">
        <f>IF($U$156="zákl. přenesená",$N$156,0)</f>
        <v>0</v>
      </c>
      <c r="BH156" s="119">
        <f>IF($U$156="sníž. přenesená",$N$156,0)</f>
        <v>0</v>
      </c>
      <c r="BI156" s="119">
        <f>IF($U$156="nulová",$N$156,0)</f>
        <v>0</v>
      </c>
      <c r="BJ156" s="6" t="s">
        <v>19</v>
      </c>
      <c r="BK156" s="119">
        <f>ROUND($L$156*$K$156,2)</f>
        <v>0</v>
      </c>
      <c r="BL156" s="6" t="s">
        <v>141</v>
      </c>
      <c r="BM156" s="6" t="s">
        <v>193</v>
      </c>
    </row>
    <row r="157" spans="2:51" s="6" customFormat="1" ht="18.75" customHeight="1">
      <c r="B157" s="120"/>
      <c r="E157" s="121"/>
      <c r="F157" s="197" t="s">
        <v>194</v>
      </c>
      <c r="G157" s="198"/>
      <c r="H157" s="198"/>
      <c r="I157" s="198"/>
      <c r="K157" s="121"/>
      <c r="R157" s="122"/>
      <c r="T157" s="123"/>
      <c r="AA157" s="124"/>
      <c r="AT157" s="121" t="s">
        <v>144</v>
      </c>
      <c r="AU157" s="121" t="s">
        <v>97</v>
      </c>
      <c r="AV157" s="121" t="s">
        <v>19</v>
      </c>
      <c r="AW157" s="121" t="s">
        <v>107</v>
      </c>
      <c r="AX157" s="121" t="s">
        <v>72</v>
      </c>
      <c r="AY157" s="121" t="s">
        <v>136</v>
      </c>
    </row>
    <row r="158" spans="2:51" s="6" customFormat="1" ht="18.75" customHeight="1">
      <c r="B158" s="125"/>
      <c r="E158" s="126"/>
      <c r="F158" s="199" t="s">
        <v>195</v>
      </c>
      <c r="G158" s="200"/>
      <c r="H158" s="200"/>
      <c r="I158" s="200"/>
      <c r="K158" s="127">
        <v>243.451</v>
      </c>
      <c r="R158" s="128"/>
      <c r="T158" s="129"/>
      <c r="AA158" s="130"/>
      <c r="AT158" s="126" t="s">
        <v>144</v>
      </c>
      <c r="AU158" s="126" t="s">
        <v>97</v>
      </c>
      <c r="AV158" s="126" t="s">
        <v>97</v>
      </c>
      <c r="AW158" s="126" t="s">
        <v>107</v>
      </c>
      <c r="AX158" s="126" t="s">
        <v>72</v>
      </c>
      <c r="AY158" s="126" t="s">
        <v>136</v>
      </c>
    </row>
    <row r="159" spans="2:51" s="6" customFormat="1" ht="18.75" customHeight="1">
      <c r="B159" s="125"/>
      <c r="E159" s="126"/>
      <c r="F159" s="199" t="s">
        <v>196</v>
      </c>
      <c r="G159" s="200"/>
      <c r="H159" s="200"/>
      <c r="I159" s="200"/>
      <c r="K159" s="127">
        <v>129.736</v>
      </c>
      <c r="R159" s="128"/>
      <c r="T159" s="129"/>
      <c r="AA159" s="130"/>
      <c r="AT159" s="126" t="s">
        <v>144</v>
      </c>
      <c r="AU159" s="126" t="s">
        <v>97</v>
      </c>
      <c r="AV159" s="126" t="s">
        <v>97</v>
      </c>
      <c r="AW159" s="126" t="s">
        <v>107</v>
      </c>
      <c r="AX159" s="126" t="s">
        <v>72</v>
      </c>
      <c r="AY159" s="126" t="s">
        <v>136</v>
      </c>
    </row>
    <row r="160" spans="2:51" s="6" customFormat="1" ht="18.75" customHeight="1">
      <c r="B160" s="131"/>
      <c r="E160" s="132"/>
      <c r="F160" s="201" t="s">
        <v>146</v>
      </c>
      <c r="G160" s="202"/>
      <c r="H160" s="202"/>
      <c r="I160" s="202"/>
      <c r="K160" s="133">
        <v>373.187</v>
      </c>
      <c r="R160" s="134"/>
      <c r="T160" s="135"/>
      <c r="AA160" s="136"/>
      <c r="AT160" s="132" t="s">
        <v>144</v>
      </c>
      <c r="AU160" s="132" t="s">
        <v>97</v>
      </c>
      <c r="AV160" s="132" t="s">
        <v>141</v>
      </c>
      <c r="AW160" s="132" t="s">
        <v>107</v>
      </c>
      <c r="AX160" s="132" t="s">
        <v>19</v>
      </c>
      <c r="AY160" s="132" t="s">
        <v>136</v>
      </c>
    </row>
    <row r="161" spans="2:65" s="6" customFormat="1" ht="15.75" customHeight="1">
      <c r="B161" s="19"/>
      <c r="C161" s="112" t="s">
        <v>197</v>
      </c>
      <c r="D161" s="112" t="s">
        <v>137</v>
      </c>
      <c r="E161" s="113" t="s">
        <v>198</v>
      </c>
      <c r="F161" s="194" t="s">
        <v>199</v>
      </c>
      <c r="G161" s="195"/>
      <c r="H161" s="195"/>
      <c r="I161" s="195"/>
      <c r="J161" s="114" t="s">
        <v>168</v>
      </c>
      <c r="K161" s="115">
        <v>2017.224</v>
      </c>
      <c r="L161" s="196">
        <v>0</v>
      </c>
      <c r="M161" s="195"/>
      <c r="N161" s="196">
        <f>ROUND($L$161*$K$161,2)</f>
        <v>0</v>
      </c>
      <c r="O161" s="195"/>
      <c r="P161" s="195"/>
      <c r="Q161" s="195"/>
      <c r="R161" s="20"/>
      <c r="T161" s="116"/>
      <c r="U161" s="26" t="s">
        <v>37</v>
      </c>
      <c r="V161" s="117">
        <v>0.51</v>
      </c>
      <c r="W161" s="117">
        <f>$V$161*$K$161</f>
        <v>1028.78424</v>
      </c>
      <c r="X161" s="117">
        <v>0.00109</v>
      </c>
      <c r="Y161" s="117">
        <f>$X$161*$K$161</f>
        <v>2.19877416</v>
      </c>
      <c r="Z161" s="117">
        <v>0</v>
      </c>
      <c r="AA161" s="118">
        <f>$Z$161*$K$161</f>
        <v>0</v>
      </c>
      <c r="AR161" s="6" t="s">
        <v>141</v>
      </c>
      <c r="AT161" s="6" t="s">
        <v>137</v>
      </c>
      <c r="AU161" s="6" t="s">
        <v>97</v>
      </c>
      <c r="AY161" s="6" t="s">
        <v>136</v>
      </c>
      <c r="BE161" s="119">
        <f>IF($U$161="základní",$N$161,0)</f>
        <v>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6" t="s">
        <v>19</v>
      </c>
      <c r="BK161" s="119">
        <f>ROUND($L$161*$K$161,2)</f>
        <v>0</v>
      </c>
      <c r="BL161" s="6" t="s">
        <v>141</v>
      </c>
      <c r="BM161" s="6" t="s">
        <v>200</v>
      </c>
    </row>
    <row r="162" spans="2:51" s="6" customFormat="1" ht="18.75" customHeight="1">
      <c r="B162" s="120"/>
      <c r="E162" s="121"/>
      <c r="F162" s="197" t="s">
        <v>194</v>
      </c>
      <c r="G162" s="198"/>
      <c r="H162" s="198"/>
      <c r="I162" s="198"/>
      <c r="K162" s="121"/>
      <c r="R162" s="122"/>
      <c r="T162" s="123"/>
      <c r="AA162" s="124"/>
      <c r="AT162" s="121" t="s">
        <v>144</v>
      </c>
      <c r="AU162" s="121" t="s">
        <v>97</v>
      </c>
      <c r="AV162" s="121" t="s">
        <v>19</v>
      </c>
      <c r="AW162" s="121" t="s">
        <v>107</v>
      </c>
      <c r="AX162" s="121" t="s">
        <v>72</v>
      </c>
      <c r="AY162" s="121" t="s">
        <v>136</v>
      </c>
    </row>
    <row r="163" spans="2:51" s="6" customFormat="1" ht="18.75" customHeight="1">
      <c r="B163" s="125"/>
      <c r="E163" s="126"/>
      <c r="F163" s="199" t="s">
        <v>201</v>
      </c>
      <c r="G163" s="200"/>
      <c r="H163" s="200"/>
      <c r="I163" s="200"/>
      <c r="K163" s="127">
        <v>1315.95</v>
      </c>
      <c r="R163" s="128"/>
      <c r="T163" s="129"/>
      <c r="AA163" s="130"/>
      <c r="AT163" s="126" t="s">
        <v>144</v>
      </c>
      <c r="AU163" s="126" t="s">
        <v>97</v>
      </c>
      <c r="AV163" s="126" t="s">
        <v>97</v>
      </c>
      <c r="AW163" s="126" t="s">
        <v>107</v>
      </c>
      <c r="AX163" s="126" t="s">
        <v>72</v>
      </c>
      <c r="AY163" s="126" t="s">
        <v>136</v>
      </c>
    </row>
    <row r="164" spans="2:51" s="6" customFormat="1" ht="18.75" customHeight="1">
      <c r="B164" s="125"/>
      <c r="E164" s="126"/>
      <c r="F164" s="199" t="s">
        <v>202</v>
      </c>
      <c r="G164" s="200"/>
      <c r="H164" s="200"/>
      <c r="I164" s="200"/>
      <c r="K164" s="127">
        <v>701.274</v>
      </c>
      <c r="R164" s="128"/>
      <c r="T164" s="129"/>
      <c r="AA164" s="130"/>
      <c r="AT164" s="126" t="s">
        <v>144</v>
      </c>
      <c r="AU164" s="126" t="s">
        <v>97</v>
      </c>
      <c r="AV164" s="126" t="s">
        <v>97</v>
      </c>
      <c r="AW164" s="126" t="s">
        <v>107</v>
      </c>
      <c r="AX164" s="126" t="s">
        <v>72</v>
      </c>
      <c r="AY164" s="126" t="s">
        <v>136</v>
      </c>
    </row>
    <row r="165" spans="2:51" s="6" customFormat="1" ht="18.75" customHeight="1">
      <c r="B165" s="131"/>
      <c r="E165" s="132"/>
      <c r="F165" s="201" t="s">
        <v>146</v>
      </c>
      <c r="G165" s="202"/>
      <c r="H165" s="202"/>
      <c r="I165" s="202"/>
      <c r="K165" s="133">
        <v>2017.224</v>
      </c>
      <c r="R165" s="134"/>
      <c r="T165" s="135"/>
      <c r="AA165" s="136"/>
      <c r="AT165" s="132" t="s">
        <v>144</v>
      </c>
      <c r="AU165" s="132" t="s">
        <v>97</v>
      </c>
      <c r="AV165" s="132" t="s">
        <v>141</v>
      </c>
      <c r="AW165" s="132" t="s">
        <v>107</v>
      </c>
      <c r="AX165" s="132" t="s">
        <v>19</v>
      </c>
      <c r="AY165" s="132" t="s">
        <v>136</v>
      </c>
    </row>
    <row r="166" spans="2:65" s="6" customFormat="1" ht="15.75" customHeight="1">
      <c r="B166" s="19"/>
      <c r="C166" s="112" t="s">
        <v>203</v>
      </c>
      <c r="D166" s="112" t="s">
        <v>137</v>
      </c>
      <c r="E166" s="113" t="s">
        <v>204</v>
      </c>
      <c r="F166" s="194" t="s">
        <v>205</v>
      </c>
      <c r="G166" s="195"/>
      <c r="H166" s="195"/>
      <c r="I166" s="195"/>
      <c r="J166" s="114" t="s">
        <v>168</v>
      </c>
      <c r="K166" s="115">
        <v>2017.224</v>
      </c>
      <c r="L166" s="196">
        <v>0</v>
      </c>
      <c r="M166" s="195"/>
      <c r="N166" s="196">
        <f>ROUND($L$166*$K$166,2)</f>
        <v>0</v>
      </c>
      <c r="O166" s="195"/>
      <c r="P166" s="195"/>
      <c r="Q166" s="195"/>
      <c r="R166" s="20"/>
      <c r="T166" s="116"/>
      <c r="U166" s="26" t="s">
        <v>37</v>
      </c>
      <c r="V166" s="117">
        <v>0.301</v>
      </c>
      <c r="W166" s="117">
        <f>$V$166*$K$166</f>
        <v>607.1844239999999</v>
      </c>
      <c r="X166" s="117">
        <v>0</v>
      </c>
      <c r="Y166" s="117">
        <f>$X$166*$K$166</f>
        <v>0</v>
      </c>
      <c r="Z166" s="117">
        <v>0</v>
      </c>
      <c r="AA166" s="118">
        <f>$Z$166*$K$166</f>
        <v>0</v>
      </c>
      <c r="AR166" s="6" t="s">
        <v>141</v>
      </c>
      <c r="AT166" s="6" t="s">
        <v>137</v>
      </c>
      <c r="AU166" s="6" t="s">
        <v>97</v>
      </c>
      <c r="AY166" s="6" t="s">
        <v>136</v>
      </c>
      <c r="BE166" s="119">
        <f>IF($U$166="základní",$N$166,0)</f>
        <v>0</v>
      </c>
      <c r="BF166" s="119">
        <f>IF($U$166="snížená",$N$166,0)</f>
        <v>0</v>
      </c>
      <c r="BG166" s="119">
        <f>IF($U$166="zákl. přenesená",$N$166,0)</f>
        <v>0</v>
      </c>
      <c r="BH166" s="119">
        <f>IF($U$166="sníž. přenesená",$N$166,0)</f>
        <v>0</v>
      </c>
      <c r="BI166" s="119">
        <f>IF($U$166="nulová",$N$166,0)</f>
        <v>0</v>
      </c>
      <c r="BJ166" s="6" t="s">
        <v>19</v>
      </c>
      <c r="BK166" s="119">
        <f>ROUND($L$166*$K$166,2)</f>
        <v>0</v>
      </c>
      <c r="BL166" s="6" t="s">
        <v>141</v>
      </c>
      <c r="BM166" s="6" t="s">
        <v>206</v>
      </c>
    </row>
    <row r="167" spans="2:65" s="6" customFormat="1" ht="15.75" customHeight="1">
      <c r="B167" s="19"/>
      <c r="C167" s="112" t="s">
        <v>207</v>
      </c>
      <c r="D167" s="112" t="s">
        <v>137</v>
      </c>
      <c r="E167" s="113" t="s">
        <v>208</v>
      </c>
      <c r="F167" s="194" t="s">
        <v>209</v>
      </c>
      <c r="G167" s="195"/>
      <c r="H167" s="195"/>
      <c r="I167" s="195"/>
      <c r="J167" s="114" t="s">
        <v>163</v>
      </c>
      <c r="K167" s="115">
        <v>37.319</v>
      </c>
      <c r="L167" s="196">
        <v>0</v>
      </c>
      <c r="M167" s="195"/>
      <c r="N167" s="196">
        <f>ROUND($L$167*$K$167,2)</f>
        <v>0</v>
      </c>
      <c r="O167" s="195"/>
      <c r="P167" s="195"/>
      <c r="Q167" s="195"/>
      <c r="R167" s="20"/>
      <c r="T167" s="116"/>
      <c r="U167" s="26" t="s">
        <v>37</v>
      </c>
      <c r="V167" s="117">
        <v>36.738</v>
      </c>
      <c r="W167" s="117">
        <f>$V$167*$K$167</f>
        <v>1371.0254220000002</v>
      </c>
      <c r="X167" s="117">
        <v>1.04881</v>
      </c>
      <c r="Y167" s="117">
        <f>$X$167*$K$167</f>
        <v>39.140540390000005</v>
      </c>
      <c r="Z167" s="117">
        <v>0</v>
      </c>
      <c r="AA167" s="118">
        <f>$Z$167*$K$167</f>
        <v>0</v>
      </c>
      <c r="AR167" s="6" t="s">
        <v>141</v>
      </c>
      <c r="AT167" s="6" t="s">
        <v>137</v>
      </c>
      <c r="AU167" s="6" t="s">
        <v>97</v>
      </c>
      <c r="AY167" s="6" t="s">
        <v>136</v>
      </c>
      <c r="BE167" s="119">
        <f>IF($U$167="základní",$N$167,0)</f>
        <v>0</v>
      </c>
      <c r="BF167" s="119">
        <f>IF($U$167="snížená",$N$167,0)</f>
        <v>0</v>
      </c>
      <c r="BG167" s="119">
        <f>IF($U$167="zákl. přenesená",$N$167,0)</f>
        <v>0</v>
      </c>
      <c r="BH167" s="119">
        <f>IF($U$167="sníž. přenesená",$N$167,0)</f>
        <v>0</v>
      </c>
      <c r="BI167" s="119">
        <f>IF($U$167="nulová",$N$167,0)</f>
        <v>0</v>
      </c>
      <c r="BJ167" s="6" t="s">
        <v>19</v>
      </c>
      <c r="BK167" s="119">
        <f>ROUND($L$167*$K$167,2)</f>
        <v>0</v>
      </c>
      <c r="BL167" s="6" t="s">
        <v>141</v>
      </c>
      <c r="BM167" s="6" t="s">
        <v>210</v>
      </c>
    </row>
    <row r="168" spans="2:51" s="6" customFormat="1" ht="18.75" customHeight="1">
      <c r="B168" s="120"/>
      <c r="E168" s="121"/>
      <c r="F168" s="197" t="s">
        <v>194</v>
      </c>
      <c r="G168" s="198"/>
      <c r="H168" s="198"/>
      <c r="I168" s="198"/>
      <c r="K168" s="121"/>
      <c r="R168" s="122"/>
      <c r="T168" s="123"/>
      <c r="AA168" s="124"/>
      <c r="AT168" s="121" t="s">
        <v>144</v>
      </c>
      <c r="AU168" s="121" t="s">
        <v>97</v>
      </c>
      <c r="AV168" s="121" t="s">
        <v>19</v>
      </c>
      <c r="AW168" s="121" t="s">
        <v>107</v>
      </c>
      <c r="AX168" s="121" t="s">
        <v>72</v>
      </c>
      <c r="AY168" s="121" t="s">
        <v>136</v>
      </c>
    </row>
    <row r="169" spans="2:51" s="6" customFormat="1" ht="18.75" customHeight="1">
      <c r="B169" s="125"/>
      <c r="E169" s="126"/>
      <c r="F169" s="199" t="s">
        <v>211</v>
      </c>
      <c r="G169" s="200"/>
      <c r="H169" s="200"/>
      <c r="I169" s="200"/>
      <c r="K169" s="127">
        <v>24.345</v>
      </c>
      <c r="R169" s="128"/>
      <c r="T169" s="129"/>
      <c r="AA169" s="130"/>
      <c r="AT169" s="126" t="s">
        <v>144</v>
      </c>
      <c r="AU169" s="126" t="s">
        <v>97</v>
      </c>
      <c r="AV169" s="126" t="s">
        <v>97</v>
      </c>
      <c r="AW169" s="126" t="s">
        <v>107</v>
      </c>
      <c r="AX169" s="126" t="s">
        <v>72</v>
      </c>
      <c r="AY169" s="126" t="s">
        <v>136</v>
      </c>
    </row>
    <row r="170" spans="2:51" s="6" customFormat="1" ht="18.75" customHeight="1">
      <c r="B170" s="125"/>
      <c r="E170" s="126"/>
      <c r="F170" s="199" t="s">
        <v>212</v>
      </c>
      <c r="G170" s="200"/>
      <c r="H170" s="200"/>
      <c r="I170" s="200"/>
      <c r="K170" s="127">
        <v>12.974</v>
      </c>
      <c r="R170" s="128"/>
      <c r="T170" s="129"/>
      <c r="AA170" s="130"/>
      <c r="AT170" s="126" t="s">
        <v>144</v>
      </c>
      <c r="AU170" s="126" t="s">
        <v>97</v>
      </c>
      <c r="AV170" s="126" t="s">
        <v>97</v>
      </c>
      <c r="AW170" s="126" t="s">
        <v>107</v>
      </c>
      <c r="AX170" s="126" t="s">
        <v>72</v>
      </c>
      <c r="AY170" s="126" t="s">
        <v>136</v>
      </c>
    </row>
    <row r="171" spans="2:51" s="6" customFormat="1" ht="18.75" customHeight="1">
      <c r="B171" s="131"/>
      <c r="E171" s="132"/>
      <c r="F171" s="201" t="s">
        <v>146</v>
      </c>
      <c r="G171" s="202"/>
      <c r="H171" s="202"/>
      <c r="I171" s="202"/>
      <c r="K171" s="133">
        <v>37.319</v>
      </c>
      <c r="R171" s="134"/>
      <c r="T171" s="135"/>
      <c r="AA171" s="136"/>
      <c r="AT171" s="132" t="s">
        <v>144</v>
      </c>
      <c r="AU171" s="132" t="s">
        <v>97</v>
      </c>
      <c r="AV171" s="132" t="s">
        <v>141</v>
      </c>
      <c r="AW171" s="132" t="s">
        <v>107</v>
      </c>
      <c r="AX171" s="132" t="s">
        <v>19</v>
      </c>
      <c r="AY171" s="132" t="s">
        <v>136</v>
      </c>
    </row>
    <row r="172" spans="2:63" s="102" customFormat="1" ht="30.75" customHeight="1">
      <c r="B172" s="103"/>
      <c r="D172" s="111" t="s">
        <v>112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203">
        <f>$BK$172</f>
        <v>0</v>
      </c>
      <c r="O172" s="204"/>
      <c r="P172" s="204"/>
      <c r="Q172" s="204"/>
      <c r="R172" s="106"/>
      <c r="T172" s="107"/>
      <c r="W172" s="108">
        <f>SUM($W$173:$W$188)</f>
        <v>70.836</v>
      </c>
      <c r="Y172" s="108">
        <f>SUM($Y$173:$Y$188)</f>
        <v>1.0248</v>
      </c>
      <c r="AA172" s="109">
        <f>SUM($AA$173:$AA$188)</f>
        <v>0</v>
      </c>
      <c r="AR172" s="105" t="s">
        <v>19</v>
      </c>
      <c r="AT172" s="105" t="s">
        <v>71</v>
      </c>
      <c r="AU172" s="105" t="s">
        <v>19</v>
      </c>
      <c r="AY172" s="105" t="s">
        <v>136</v>
      </c>
      <c r="BK172" s="110">
        <f>SUM($BK$173:$BK$188)</f>
        <v>0</v>
      </c>
    </row>
    <row r="173" spans="2:65" s="6" customFormat="1" ht="27" customHeight="1">
      <c r="B173" s="19"/>
      <c r="C173" s="112" t="s">
        <v>213</v>
      </c>
      <c r="D173" s="112" t="s">
        <v>137</v>
      </c>
      <c r="E173" s="113" t="s">
        <v>214</v>
      </c>
      <c r="F173" s="194" t="s">
        <v>215</v>
      </c>
      <c r="G173" s="195"/>
      <c r="H173" s="195"/>
      <c r="I173" s="195"/>
      <c r="J173" s="114" t="s">
        <v>168</v>
      </c>
      <c r="K173" s="115">
        <v>136</v>
      </c>
      <c r="L173" s="196">
        <v>0</v>
      </c>
      <c r="M173" s="195"/>
      <c r="N173" s="196">
        <f>ROUND($L$173*$K$173,2)</f>
        <v>0</v>
      </c>
      <c r="O173" s="195"/>
      <c r="P173" s="195"/>
      <c r="Q173" s="195"/>
      <c r="R173" s="20"/>
      <c r="T173" s="116"/>
      <c r="U173" s="26" t="s">
        <v>37</v>
      </c>
      <c r="V173" s="117">
        <v>0.031</v>
      </c>
      <c r="W173" s="117">
        <f>$V$173*$K$173</f>
        <v>4.216</v>
      </c>
      <c r="X173" s="117">
        <v>0</v>
      </c>
      <c r="Y173" s="117">
        <f>$X$173*$K$173</f>
        <v>0</v>
      </c>
      <c r="Z173" s="117">
        <v>0</v>
      </c>
      <c r="AA173" s="118">
        <f>$Z$173*$K$173</f>
        <v>0</v>
      </c>
      <c r="AR173" s="6" t="s">
        <v>141</v>
      </c>
      <c r="AT173" s="6" t="s">
        <v>137</v>
      </c>
      <c r="AU173" s="6" t="s">
        <v>97</v>
      </c>
      <c r="AY173" s="6" t="s">
        <v>136</v>
      </c>
      <c r="BE173" s="119">
        <f>IF($U$173="základní",$N$173,0)</f>
        <v>0</v>
      </c>
      <c r="BF173" s="119">
        <f>IF($U$173="snížená",$N$173,0)</f>
        <v>0</v>
      </c>
      <c r="BG173" s="119">
        <f>IF($U$173="zákl. přenesená",$N$173,0)</f>
        <v>0</v>
      </c>
      <c r="BH173" s="119">
        <f>IF($U$173="sníž. přenesená",$N$173,0)</f>
        <v>0</v>
      </c>
      <c r="BI173" s="119">
        <f>IF($U$173="nulová",$N$173,0)</f>
        <v>0</v>
      </c>
      <c r="BJ173" s="6" t="s">
        <v>19</v>
      </c>
      <c r="BK173" s="119">
        <f>ROUND($L$173*$K$173,2)</f>
        <v>0</v>
      </c>
      <c r="BL173" s="6" t="s">
        <v>141</v>
      </c>
      <c r="BM173" s="6" t="s">
        <v>216</v>
      </c>
    </row>
    <row r="174" spans="2:51" s="6" customFormat="1" ht="18.75" customHeight="1">
      <c r="B174" s="120"/>
      <c r="E174" s="121"/>
      <c r="F174" s="197" t="s">
        <v>217</v>
      </c>
      <c r="G174" s="198"/>
      <c r="H174" s="198"/>
      <c r="I174" s="198"/>
      <c r="K174" s="121"/>
      <c r="R174" s="122"/>
      <c r="T174" s="123"/>
      <c r="AA174" s="124"/>
      <c r="AT174" s="121" t="s">
        <v>144</v>
      </c>
      <c r="AU174" s="121" t="s">
        <v>97</v>
      </c>
      <c r="AV174" s="121" t="s">
        <v>19</v>
      </c>
      <c r="AW174" s="121" t="s">
        <v>107</v>
      </c>
      <c r="AX174" s="121" t="s">
        <v>72</v>
      </c>
      <c r="AY174" s="121" t="s">
        <v>136</v>
      </c>
    </row>
    <row r="175" spans="2:51" s="6" customFormat="1" ht="18.75" customHeight="1">
      <c r="B175" s="125"/>
      <c r="E175" s="126"/>
      <c r="F175" s="199" t="s">
        <v>218</v>
      </c>
      <c r="G175" s="200"/>
      <c r="H175" s="200"/>
      <c r="I175" s="200"/>
      <c r="K175" s="127">
        <v>136</v>
      </c>
      <c r="R175" s="128"/>
      <c r="T175" s="129"/>
      <c r="AA175" s="130"/>
      <c r="AT175" s="126" t="s">
        <v>144</v>
      </c>
      <c r="AU175" s="126" t="s">
        <v>97</v>
      </c>
      <c r="AV175" s="126" t="s">
        <v>97</v>
      </c>
      <c r="AW175" s="126" t="s">
        <v>107</v>
      </c>
      <c r="AX175" s="126" t="s">
        <v>72</v>
      </c>
      <c r="AY175" s="126" t="s">
        <v>136</v>
      </c>
    </row>
    <row r="176" spans="2:51" s="6" customFormat="1" ht="18.75" customHeight="1">
      <c r="B176" s="131"/>
      <c r="E176" s="132"/>
      <c r="F176" s="201" t="s">
        <v>146</v>
      </c>
      <c r="G176" s="202"/>
      <c r="H176" s="202"/>
      <c r="I176" s="202"/>
      <c r="K176" s="133">
        <v>136</v>
      </c>
      <c r="R176" s="134"/>
      <c r="T176" s="135"/>
      <c r="AA176" s="136"/>
      <c r="AT176" s="132" t="s">
        <v>144</v>
      </c>
      <c r="AU176" s="132" t="s">
        <v>97</v>
      </c>
      <c r="AV176" s="132" t="s">
        <v>141</v>
      </c>
      <c r="AW176" s="132" t="s">
        <v>107</v>
      </c>
      <c r="AX176" s="132" t="s">
        <v>19</v>
      </c>
      <c r="AY176" s="132" t="s">
        <v>136</v>
      </c>
    </row>
    <row r="177" spans="2:65" s="6" customFormat="1" ht="27" customHeight="1">
      <c r="B177" s="19"/>
      <c r="C177" s="112" t="s">
        <v>8</v>
      </c>
      <c r="D177" s="112" t="s">
        <v>137</v>
      </c>
      <c r="E177" s="113" t="s">
        <v>219</v>
      </c>
      <c r="F177" s="194" t="s">
        <v>220</v>
      </c>
      <c r="G177" s="195"/>
      <c r="H177" s="195"/>
      <c r="I177" s="195"/>
      <c r="J177" s="114" t="s">
        <v>168</v>
      </c>
      <c r="K177" s="115">
        <v>1819</v>
      </c>
      <c r="L177" s="196">
        <v>0</v>
      </c>
      <c r="M177" s="195"/>
      <c r="N177" s="196">
        <f>ROUND($L$177*$K$177,2)</f>
        <v>0</v>
      </c>
      <c r="O177" s="195"/>
      <c r="P177" s="195"/>
      <c r="Q177" s="195"/>
      <c r="R177" s="20"/>
      <c r="T177" s="116"/>
      <c r="U177" s="26" t="s">
        <v>37</v>
      </c>
      <c r="V177" s="117">
        <v>0.02</v>
      </c>
      <c r="W177" s="117">
        <f>$V$177*$K$177</f>
        <v>36.38</v>
      </c>
      <c r="X177" s="117">
        <v>0</v>
      </c>
      <c r="Y177" s="117">
        <f>$X$177*$K$177</f>
        <v>0</v>
      </c>
      <c r="Z177" s="117">
        <v>0</v>
      </c>
      <c r="AA177" s="118">
        <f>$Z$177*$K$177</f>
        <v>0</v>
      </c>
      <c r="AR177" s="6" t="s">
        <v>141</v>
      </c>
      <c r="AT177" s="6" t="s">
        <v>137</v>
      </c>
      <c r="AU177" s="6" t="s">
        <v>97</v>
      </c>
      <c r="AY177" s="6" t="s">
        <v>136</v>
      </c>
      <c r="BE177" s="119">
        <f>IF($U$177="základní",$N$177,0)</f>
        <v>0</v>
      </c>
      <c r="BF177" s="119">
        <f>IF($U$177="snížená",$N$177,0)</f>
        <v>0</v>
      </c>
      <c r="BG177" s="119">
        <f>IF($U$177="zákl. přenesená",$N$177,0)</f>
        <v>0</v>
      </c>
      <c r="BH177" s="119">
        <f>IF($U$177="sníž. přenesená",$N$177,0)</f>
        <v>0</v>
      </c>
      <c r="BI177" s="119">
        <f>IF($U$177="nulová",$N$177,0)</f>
        <v>0</v>
      </c>
      <c r="BJ177" s="6" t="s">
        <v>19</v>
      </c>
      <c r="BK177" s="119">
        <f>ROUND($L$177*$K$177,2)</f>
        <v>0</v>
      </c>
      <c r="BL177" s="6" t="s">
        <v>141</v>
      </c>
      <c r="BM177" s="6" t="s">
        <v>221</v>
      </c>
    </row>
    <row r="178" spans="2:51" s="6" customFormat="1" ht="18.75" customHeight="1">
      <c r="B178" s="120"/>
      <c r="E178" s="121"/>
      <c r="F178" s="197" t="s">
        <v>170</v>
      </c>
      <c r="G178" s="198"/>
      <c r="H178" s="198"/>
      <c r="I178" s="198"/>
      <c r="K178" s="121"/>
      <c r="R178" s="122"/>
      <c r="T178" s="123"/>
      <c r="AA178" s="124"/>
      <c r="AT178" s="121" t="s">
        <v>144</v>
      </c>
      <c r="AU178" s="121" t="s">
        <v>97</v>
      </c>
      <c r="AV178" s="121" t="s">
        <v>19</v>
      </c>
      <c r="AW178" s="121" t="s">
        <v>107</v>
      </c>
      <c r="AX178" s="121" t="s">
        <v>72</v>
      </c>
      <c r="AY178" s="121" t="s">
        <v>136</v>
      </c>
    </row>
    <row r="179" spans="2:51" s="6" customFormat="1" ht="18.75" customHeight="1">
      <c r="B179" s="125"/>
      <c r="E179" s="126"/>
      <c r="F179" s="199" t="s">
        <v>171</v>
      </c>
      <c r="G179" s="200"/>
      <c r="H179" s="200"/>
      <c r="I179" s="200"/>
      <c r="K179" s="127">
        <v>1819</v>
      </c>
      <c r="R179" s="128"/>
      <c r="T179" s="129"/>
      <c r="AA179" s="130"/>
      <c r="AT179" s="126" t="s">
        <v>144</v>
      </c>
      <c r="AU179" s="126" t="s">
        <v>97</v>
      </c>
      <c r="AV179" s="126" t="s">
        <v>97</v>
      </c>
      <c r="AW179" s="126" t="s">
        <v>107</v>
      </c>
      <c r="AX179" s="126" t="s">
        <v>72</v>
      </c>
      <c r="AY179" s="126" t="s">
        <v>136</v>
      </c>
    </row>
    <row r="180" spans="2:51" s="6" customFormat="1" ht="18.75" customHeight="1">
      <c r="B180" s="131"/>
      <c r="E180" s="132"/>
      <c r="F180" s="201" t="s">
        <v>146</v>
      </c>
      <c r="G180" s="202"/>
      <c r="H180" s="202"/>
      <c r="I180" s="202"/>
      <c r="K180" s="133">
        <v>1819</v>
      </c>
      <c r="R180" s="134"/>
      <c r="T180" s="135"/>
      <c r="AA180" s="136"/>
      <c r="AT180" s="132" t="s">
        <v>144</v>
      </c>
      <c r="AU180" s="132" t="s">
        <v>97</v>
      </c>
      <c r="AV180" s="132" t="s">
        <v>141</v>
      </c>
      <c r="AW180" s="132" t="s">
        <v>107</v>
      </c>
      <c r="AX180" s="132" t="s">
        <v>19</v>
      </c>
      <c r="AY180" s="132" t="s">
        <v>136</v>
      </c>
    </row>
    <row r="181" spans="2:65" s="6" customFormat="1" ht="27" customHeight="1">
      <c r="B181" s="19"/>
      <c r="C181" s="112" t="s">
        <v>222</v>
      </c>
      <c r="D181" s="112" t="s">
        <v>137</v>
      </c>
      <c r="E181" s="113" t="s">
        <v>223</v>
      </c>
      <c r="F181" s="194" t="s">
        <v>224</v>
      </c>
      <c r="G181" s="195"/>
      <c r="H181" s="195"/>
      <c r="I181" s="195"/>
      <c r="J181" s="114" t="s">
        <v>168</v>
      </c>
      <c r="K181" s="115">
        <v>1680</v>
      </c>
      <c r="L181" s="196">
        <v>0</v>
      </c>
      <c r="M181" s="195"/>
      <c r="N181" s="196">
        <f>ROUND($L$181*$K$181,2)</f>
        <v>0</v>
      </c>
      <c r="O181" s="195"/>
      <c r="P181" s="195"/>
      <c r="Q181" s="195"/>
      <c r="R181" s="20"/>
      <c r="T181" s="116"/>
      <c r="U181" s="26" t="s">
        <v>37</v>
      </c>
      <c r="V181" s="117">
        <v>0.002</v>
      </c>
      <c r="W181" s="117">
        <f>$V$181*$K$181</f>
        <v>3.36</v>
      </c>
      <c r="X181" s="117">
        <v>0.00061</v>
      </c>
      <c r="Y181" s="117">
        <f>$X$181*$K$181</f>
        <v>1.0248</v>
      </c>
      <c r="Z181" s="117">
        <v>0</v>
      </c>
      <c r="AA181" s="118">
        <f>$Z$181*$K$181</f>
        <v>0</v>
      </c>
      <c r="AR181" s="6" t="s">
        <v>141</v>
      </c>
      <c r="AT181" s="6" t="s">
        <v>137</v>
      </c>
      <c r="AU181" s="6" t="s">
        <v>97</v>
      </c>
      <c r="AY181" s="6" t="s">
        <v>136</v>
      </c>
      <c r="BE181" s="119">
        <f>IF($U$181="základní",$N$181,0)</f>
        <v>0</v>
      </c>
      <c r="BF181" s="119">
        <f>IF($U$181="snížená",$N$181,0)</f>
        <v>0</v>
      </c>
      <c r="BG181" s="119">
        <f>IF($U$181="zákl. přenesená",$N$181,0)</f>
        <v>0</v>
      </c>
      <c r="BH181" s="119">
        <f>IF($U$181="sníž. přenesená",$N$181,0)</f>
        <v>0</v>
      </c>
      <c r="BI181" s="119">
        <f>IF($U$181="nulová",$N$181,0)</f>
        <v>0</v>
      </c>
      <c r="BJ181" s="6" t="s">
        <v>19</v>
      </c>
      <c r="BK181" s="119">
        <f>ROUND($L$181*$K$181,2)</f>
        <v>0</v>
      </c>
      <c r="BL181" s="6" t="s">
        <v>141</v>
      </c>
      <c r="BM181" s="6" t="s">
        <v>225</v>
      </c>
    </row>
    <row r="182" spans="2:51" s="6" customFormat="1" ht="18.75" customHeight="1">
      <c r="B182" s="120"/>
      <c r="E182" s="121"/>
      <c r="F182" s="197" t="s">
        <v>226</v>
      </c>
      <c r="G182" s="198"/>
      <c r="H182" s="198"/>
      <c r="I182" s="198"/>
      <c r="K182" s="121"/>
      <c r="R182" s="122"/>
      <c r="T182" s="123"/>
      <c r="AA182" s="124"/>
      <c r="AT182" s="121" t="s">
        <v>144</v>
      </c>
      <c r="AU182" s="121" t="s">
        <v>97</v>
      </c>
      <c r="AV182" s="121" t="s">
        <v>19</v>
      </c>
      <c r="AW182" s="121" t="s">
        <v>107</v>
      </c>
      <c r="AX182" s="121" t="s">
        <v>72</v>
      </c>
      <c r="AY182" s="121" t="s">
        <v>136</v>
      </c>
    </row>
    <row r="183" spans="2:51" s="6" customFormat="1" ht="18.75" customHeight="1">
      <c r="B183" s="125"/>
      <c r="E183" s="126"/>
      <c r="F183" s="199" t="s">
        <v>227</v>
      </c>
      <c r="G183" s="200"/>
      <c r="H183" s="200"/>
      <c r="I183" s="200"/>
      <c r="K183" s="127">
        <v>1680</v>
      </c>
      <c r="R183" s="128"/>
      <c r="T183" s="129"/>
      <c r="AA183" s="130"/>
      <c r="AT183" s="126" t="s">
        <v>144</v>
      </c>
      <c r="AU183" s="126" t="s">
        <v>97</v>
      </c>
      <c r="AV183" s="126" t="s">
        <v>97</v>
      </c>
      <c r="AW183" s="126" t="s">
        <v>107</v>
      </c>
      <c r="AX183" s="126" t="s">
        <v>72</v>
      </c>
      <c r="AY183" s="126" t="s">
        <v>136</v>
      </c>
    </row>
    <row r="184" spans="2:51" s="6" customFormat="1" ht="18.75" customHeight="1">
      <c r="B184" s="131"/>
      <c r="E184" s="132"/>
      <c r="F184" s="201" t="s">
        <v>146</v>
      </c>
      <c r="G184" s="202"/>
      <c r="H184" s="202"/>
      <c r="I184" s="202"/>
      <c r="K184" s="133">
        <v>1680</v>
      </c>
      <c r="R184" s="134"/>
      <c r="T184" s="135"/>
      <c r="AA184" s="136"/>
      <c r="AT184" s="132" t="s">
        <v>144</v>
      </c>
      <c r="AU184" s="132" t="s">
        <v>97</v>
      </c>
      <c r="AV184" s="132" t="s">
        <v>141</v>
      </c>
      <c r="AW184" s="132" t="s">
        <v>107</v>
      </c>
      <c r="AX184" s="132" t="s">
        <v>19</v>
      </c>
      <c r="AY184" s="132" t="s">
        <v>136</v>
      </c>
    </row>
    <row r="185" spans="2:65" s="6" customFormat="1" ht="27" customHeight="1">
      <c r="B185" s="19"/>
      <c r="C185" s="112" t="s">
        <v>228</v>
      </c>
      <c r="D185" s="112" t="s">
        <v>137</v>
      </c>
      <c r="E185" s="113" t="s">
        <v>229</v>
      </c>
      <c r="F185" s="194" t="s">
        <v>230</v>
      </c>
      <c r="G185" s="195"/>
      <c r="H185" s="195"/>
      <c r="I185" s="195"/>
      <c r="J185" s="114" t="s">
        <v>168</v>
      </c>
      <c r="K185" s="115">
        <v>1680</v>
      </c>
      <c r="L185" s="196">
        <v>0</v>
      </c>
      <c r="M185" s="195"/>
      <c r="N185" s="196">
        <f>ROUND($L$185*$K$185,2)</f>
        <v>0</v>
      </c>
      <c r="O185" s="195"/>
      <c r="P185" s="195"/>
      <c r="Q185" s="195"/>
      <c r="R185" s="20"/>
      <c r="T185" s="116"/>
      <c r="U185" s="26" t="s">
        <v>37</v>
      </c>
      <c r="V185" s="117">
        <v>0.016</v>
      </c>
      <c r="W185" s="117">
        <f>$V$185*$K$185</f>
        <v>26.88</v>
      </c>
      <c r="X185" s="117">
        <v>0</v>
      </c>
      <c r="Y185" s="117">
        <f>$X$185*$K$185</f>
        <v>0</v>
      </c>
      <c r="Z185" s="117">
        <v>0</v>
      </c>
      <c r="AA185" s="118">
        <f>$Z$185*$K$185</f>
        <v>0</v>
      </c>
      <c r="AR185" s="6" t="s">
        <v>141</v>
      </c>
      <c r="AT185" s="6" t="s">
        <v>137</v>
      </c>
      <c r="AU185" s="6" t="s">
        <v>97</v>
      </c>
      <c r="AY185" s="6" t="s">
        <v>136</v>
      </c>
      <c r="BE185" s="119">
        <f>IF($U$185="základní",$N$185,0)</f>
        <v>0</v>
      </c>
      <c r="BF185" s="119">
        <f>IF($U$185="snížená",$N$185,0)</f>
        <v>0</v>
      </c>
      <c r="BG185" s="119">
        <f>IF($U$185="zákl. přenesená",$N$185,0)</f>
        <v>0</v>
      </c>
      <c r="BH185" s="119">
        <f>IF($U$185="sníž. přenesená",$N$185,0)</f>
        <v>0</v>
      </c>
      <c r="BI185" s="119">
        <f>IF($U$185="nulová",$N$185,0)</f>
        <v>0</v>
      </c>
      <c r="BJ185" s="6" t="s">
        <v>19</v>
      </c>
      <c r="BK185" s="119">
        <f>ROUND($L$185*$K$185,2)</f>
        <v>0</v>
      </c>
      <c r="BL185" s="6" t="s">
        <v>141</v>
      </c>
      <c r="BM185" s="6" t="s">
        <v>231</v>
      </c>
    </row>
    <row r="186" spans="2:51" s="6" customFormat="1" ht="18.75" customHeight="1">
      <c r="B186" s="120"/>
      <c r="E186" s="121"/>
      <c r="F186" s="197" t="s">
        <v>226</v>
      </c>
      <c r="G186" s="198"/>
      <c r="H186" s="198"/>
      <c r="I186" s="198"/>
      <c r="K186" s="121"/>
      <c r="R186" s="122"/>
      <c r="T186" s="123"/>
      <c r="AA186" s="124"/>
      <c r="AT186" s="121" t="s">
        <v>144</v>
      </c>
      <c r="AU186" s="121" t="s">
        <v>97</v>
      </c>
      <c r="AV186" s="121" t="s">
        <v>19</v>
      </c>
      <c r="AW186" s="121" t="s">
        <v>107</v>
      </c>
      <c r="AX186" s="121" t="s">
        <v>72</v>
      </c>
      <c r="AY186" s="121" t="s">
        <v>136</v>
      </c>
    </row>
    <row r="187" spans="2:51" s="6" customFormat="1" ht="18.75" customHeight="1">
      <c r="B187" s="125"/>
      <c r="E187" s="126"/>
      <c r="F187" s="199" t="s">
        <v>232</v>
      </c>
      <c r="G187" s="200"/>
      <c r="H187" s="200"/>
      <c r="I187" s="200"/>
      <c r="K187" s="127">
        <v>1680</v>
      </c>
      <c r="R187" s="128"/>
      <c r="T187" s="129"/>
      <c r="AA187" s="130"/>
      <c r="AT187" s="126" t="s">
        <v>144</v>
      </c>
      <c r="AU187" s="126" t="s">
        <v>97</v>
      </c>
      <c r="AV187" s="126" t="s">
        <v>97</v>
      </c>
      <c r="AW187" s="126" t="s">
        <v>107</v>
      </c>
      <c r="AX187" s="126" t="s">
        <v>72</v>
      </c>
      <c r="AY187" s="126" t="s">
        <v>136</v>
      </c>
    </row>
    <row r="188" spans="2:51" s="6" customFormat="1" ht="18.75" customHeight="1">
      <c r="B188" s="131"/>
      <c r="E188" s="132"/>
      <c r="F188" s="201" t="s">
        <v>146</v>
      </c>
      <c r="G188" s="202"/>
      <c r="H188" s="202"/>
      <c r="I188" s="202"/>
      <c r="K188" s="133">
        <v>1680</v>
      </c>
      <c r="R188" s="134"/>
      <c r="T188" s="135"/>
      <c r="AA188" s="136"/>
      <c r="AT188" s="132" t="s">
        <v>144</v>
      </c>
      <c r="AU188" s="132" t="s">
        <v>97</v>
      </c>
      <c r="AV188" s="132" t="s">
        <v>141</v>
      </c>
      <c r="AW188" s="132" t="s">
        <v>107</v>
      </c>
      <c r="AX188" s="132" t="s">
        <v>19</v>
      </c>
      <c r="AY188" s="132" t="s">
        <v>136</v>
      </c>
    </row>
    <row r="189" spans="2:63" s="102" customFormat="1" ht="30.75" customHeight="1">
      <c r="B189" s="103"/>
      <c r="D189" s="111" t="s">
        <v>113</v>
      </c>
      <c r="E189" s="111"/>
      <c r="F189" s="111"/>
      <c r="G189" s="111"/>
      <c r="H189" s="111"/>
      <c r="I189" s="111"/>
      <c r="J189" s="111"/>
      <c r="K189" s="111"/>
      <c r="L189" s="111"/>
      <c r="M189" s="111"/>
      <c r="N189" s="203">
        <f>$BK$189</f>
        <v>0</v>
      </c>
      <c r="O189" s="204"/>
      <c r="P189" s="204"/>
      <c r="Q189" s="204"/>
      <c r="R189" s="106"/>
      <c r="T189" s="107"/>
      <c r="W189" s="108">
        <f>SUM($W$190:$W$193)</f>
        <v>469.302</v>
      </c>
      <c r="Y189" s="108">
        <f>SUM($Y$190:$Y$193)</f>
        <v>410.428246</v>
      </c>
      <c r="AA189" s="109">
        <f>SUM($AA$190:$AA$193)</f>
        <v>0</v>
      </c>
      <c r="AR189" s="105" t="s">
        <v>19</v>
      </c>
      <c r="AT189" s="105" t="s">
        <v>71</v>
      </c>
      <c r="AU189" s="105" t="s">
        <v>19</v>
      </c>
      <c r="AY189" s="105" t="s">
        <v>136</v>
      </c>
      <c r="BK189" s="110">
        <f>SUM($BK$190:$BK$193)</f>
        <v>0</v>
      </c>
    </row>
    <row r="190" spans="2:65" s="6" customFormat="1" ht="27" customHeight="1">
      <c r="B190" s="19"/>
      <c r="C190" s="112" t="s">
        <v>233</v>
      </c>
      <c r="D190" s="112" t="s">
        <v>137</v>
      </c>
      <c r="E190" s="113" t="s">
        <v>234</v>
      </c>
      <c r="F190" s="194" t="s">
        <v>235</v>
      </c>
      <c r="G190" s="195"/>
      <c r="H190" s="195"/>
      <c r="I190" s="195"/>
      <c r="J190" s="114" t="s">
        <v>140</v>
      </c>
      <c r="K190" s="115">
        <v>181.9</v>
      </c>
      <c r="L190" s="196">
        <v>0</v>
      </c>
      <c r="M190" s="195"/>
      <c r="N190" s="196">
        <f>ROUND($L$190*$K$190,2)</f>
        <v>0</v>
      </c>
      <c r="O190" s="195"/>
      <c r="P190" s="195"/>
      <c r="Q190" s="195"/>
      <c r="R190" s="20"/>
      <c r="T190" s="116"/>
      <c r="U190" s="26" t="s">
        <v>37</v>
      </c>
      <c r="V190" s="117">
        <v>2.58</v>
      </c>
      <c r="W190" s="117">
        <f>$V$190*$K$190</f>
        <v>469.302</v>
      </c>
      <c r="X190" s="117">
        <v>2.25634</v>
      </c>
      <c r="Y190" s="117">
        <f>$X$190*$K$190</f>
        <v>410.428246</v>
      </c>
      <c r="Z190" s="117">
        <v>0</v>
      </c>
      <c r="AA190" s="118">
        <f>$Z$190*$K$190</f>
        <v>0</v>
      </c>
      <c r="AR190" s="6" t="s">
        <v>141</v>
      </c>
      <c r="AT190" s="6" t="s">
        <v>137</v>
      </c>
      <c r="AU190" s="6" t="s">
        <v>97</v>
      </c>
      <c r="AY190" s="6" t="s">
        <v>136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6" t="s">
        <v>19</v>
      </c>
      <c r="BK190" s="119">
        <f>ROUND($L$190*$K$190,2)</f>
        <v>0</v>
      </c>
      <c r="BL190" s="6" t="s">
        <v>141</v>
      </c>
      <c r="BM190" s="6" t="s">
        <v>236</v>
      </c>
    </row>
    <row r="191" spans="2:51" s="6" customFormat="1" ht="18.75" customHeight="1">
      <c r="B191" s="120"/>
      <c r="E191" s="121"/>
      <c r="F191" s="197" t="s">
        <v>170</v>
      </c>
      <c r="G191" s="198"/>
      <c r="H191" s="198"/>
      <c r="I191" s="198"/>
      <c r="K191" s="121"/>
      <c r="R191" s="122"/>
      <c r="T191" s="123"/>
      <c r="AA191" s="124"/>
      <c r="AT191" s="121" t="s">
        <v>144</v>
      </c>
      <c r="AU191" s="121" t="s">
        <v>97</v>
      </c>
      <c r="AV191" s="121" t="s">
        <v>19</v>
      </c>
      <c r="AW191" s="121" t="s">
        <v>107</v>
      </c>
      <c r="AX191" s="121" t="s">
        <v>72</v>
      </c>
      <c r="AY191" s="121" t="s">
        <v>136</v>
      </c>
    </row>
    <row r="192" spans="2:51" s="6" customFormat="1" ht="18.75" customHeight="1">
      <c r="B192" s="125"/>
      <c r="E192" s="126"/>
      <c r="F192" s="199" t="s">
        <v>237</v>
      </c>
      <c r="G192" s="200"/>
      <c r="H192" s="200"/>
      <c r="I192" s="200"/>
      <c r="K192" s="127">
        <v>181.9</v>
      </c>
      <c r="R192" s="128"/>
      <c r="T192" s="129"/>
      <c r="AA192" s="130"/>
      <c r="AT192" s="126" t="s">
        <v>144</v>
      </c>
      <c r="AU192" s="126" t="s">
        <v>97</v>
      </c>
      <c r="AV192" s="126" t="s">
        <v>97</v>
      </c>
      <c r="AW192" s="126" t="s">
        <v>107</v>
      </c>
      <c r="AX192" s="126" t="s">
        <v>72</v>
      </c>
      <c r="AY192" s="126" t="s">
        <v>136</v>
      </c>
    </row>
    <row r="193" spans="2:51" s="6" customFormat="1" ht="18.75" customHeight="1">
      <c r="B193" s="131"/>
      <c r="E193" s="132"/>
      <c r="F193" s="201" t="s">
        <v>146</v>
      </c>
      <c r="G193" s="202"/>
      <c r="H193" s="202"/>
      <c r="I193" s="202"/>
      <c r="K193" s="133">
        <v>181.9</v>
      </c>
      <c r="R193" s="134"/>
      <c r="T193" s="135"/>
      <c r="AA193" s="136"/>
      <c r="AT193" s="132" t="s">
        <v>144</v>
      </c>
      <c r="AU193" s="132" t="s">
        <v>97</v>
      </c>
      <c r="AV193" s="132" t="s">
        <v>141</v>
      </c>
      <c r="AW193" s="132" t="s">
        <v>107</v>
      </c>
      <c r="AX193" s="132" t="s">
        <v>19</v>
      </c>
      <c r="AY193" s="132" t="s">
        <v>136</v>
      </c>
    </row>
    <row r="194" spans="2:63" s="102" customFormat="1" ht="30.75" customHeight="1">
      <c r="B194" s="103"/>
      <c r="D194" s="111" t="s">
        <v>114</v>
      </c>
      <c r="E194" s="111"/>
      <c r="F194" s="111"/>
      <c r="G194" s="111"/>
      <c r="H194" s="111"/>
      <c r="I194" s="111"/>
      <c r="J194" s="111"/>
      <c r="K194" s="111"/>
      <c r="L194" s="111"/>
      <c r="M194" s="111"/>
      <c r="N194" s="203">
        <f>$BK$194</f>
        <v>0</v>
      </c>
      <c r="O194" s="204"/>
      <c r="P194" s="204"/>
      <c r="Q194" s="204"/>
      <c r="R194" s="106"/>
      <c r="T194" s="107"/>
      <c r="W194" s="108">
        <f>SUM($W$195:$W$198)</f>
        <v>11.652</v>
      </c>
      <c r="Y194" s="108">
        <f>SUM($Y$195:$Y$198)</f>
        <v>0.1572</v>
      </c>
      <c r="AA194" s="109">
        <f>SUM($AA$195:$AA$198)</f>
        <v>0</v>
      </c>
      <c r="AR194" s="105" t="s">
        <v>19</v>
      </c>
      <c r="AT194" s="105" t="s">
        <v>71</v>
      </c>
      <c r="AU194" s="105" t="s">
        <v>19</v>
      </c>
      <c r="AY194" s="105" t="s">
        <v>136</v>
      </c>
      <c r="BK194" s="110">
        <f>SUM($BK$195:$BK$198)</f>
        <v>0</v>
      </c>
    </row>
    <row r="195" spans="2:65" s="6" customFormat="1" ht="27" customHeight="1">
      <c r="B195" s="19"/>
      <c r="C195" s="112" t="s">
        <v>238</v>
      </c>
      <c r="D195" s="112" t="s">
        <v>137</v>
      </c>
      <c r="E195" s="113" t="s">
        <v>239</v>
      </c>
      <c r="F195" s="194" t="s">
        <v>240</v>
      </c>
      <c r="G195" s="195"/>
      <c r="H195" s="195"/>
      <c r="I195" s="195"/>
      <c r="J195" s="114" t="s">
        <v>241</v>
      </c>
      <c r="K195" s="115">
        <v>4</v>
      </c>
      <c r="L195" s="196">
        <v>0</v>
      </c>
      <c r="M195" s="195"/>
      <c r="N195" s="196">
        <f>ROUND($L$195*$K$195,2)</f>
        <v>0</v>
      </c>
      <c r="O195" s="195"/>
      <c r="P195" s="195"/>
      <c r="Q195" s="195"/>
      <c r="R195" s="20"/>
      <c r="T195" s="116"/>
      <c r="U195" s="26" t="s">
        <v>37</v>
      </c>
      <c r="V195" s="117">
        <v>2.913</v>
      </c>
      <c r="W195" s="117">
        <f>$V$195*$K$195</f>
        <v>11.652</v>
      </c>
      <c r="X195" s="117">
        <v>0.0393</v>
      </c>
      <c r="Y195" s="117">
        <f>$X$195*$K$195</f>
        <v>0.1572</v>
      </c>
      <c r="Z195" s="117">
        <v>0</v>
      </c>
      <c r="AA195" s="118">
        <f>$Z$195*$K$195</f>
        <v>0</v>
      </c>
      <c r="AR195" s="6" t="s">
        <v>141</v>
      </c>
      <c r="AT195" s="6" t="s">
        <v>137</v>
      </c>
      <c r="AU195" s="6" t="s">
        <v>97</v>
      </c>
      <c r="AY195" s="6" t="s">
        <v>136</v>
      </c>
      <c r="BE195" s="119">
        <f>IF($U$195="základní",$N$195,0)</f>
        <v>0</v>
      </c>
      <c r="BF195" s="119">
        <f>IF($U$195="snížená",$N$195,0)</f>
        <v>0</v>
      </c>
      <c r="BG195" s="119">
        <f>IF($U$195="zákl. přenesená",$N$195,0)</f>
        <v>0</v>
      </c>
      <c r="BH195" s="119">
        <f>IF($U$195="sníž. přenesená",$N$195,0)</f>
        <v>0</v>
      </c>
      <c r="BI195" s="119">
        <f>IF($U$195="nulová",$N$195,0)</f>
        <v>0</v>
      </c>
      <c r="BJ195" s="6" t="s">
        <v>19</v>
      </c>
      <c r="BK195" s="119">
        <f>ROUND($L$195*$K$195,2)</f>
        <v>0</v>
      </c>
      <c r="BL195" s="6" t="s">
        <v>141</v>
      </c>
      <c r="BM195" s="6" t="s">
        <v>242</v>
      </c>
    </row>
    <row r="196" spans="2:51" s="6" customFormat="1" ht="18.75" customHeight="1">
      <c r="B196" s="120"/>
      <c r="E196" s="121"/>
      <c r="F196" s="197" t="s">
        <v>243</v>
      </c>
      <c r="G196" s="198"/>
      <c r="H196" s="198"/>
      <c r="I196" s="198"/>
      <c r="K196" s="121"/>
      <c r="R196" s="122"/>
      <c r="T196" s="123"/>
      <c r="AA196" s="124"/>
      <c r="AT196" s="121" t="s">
        <v>144</v>
      </c>
      <c r="AU196" s="121" t="s">
        <v>97</v>
      </c>
      <c r="AV196" s="121" t="s">
        <v>19</v>
      </c>
      <c r="AW196" s="121" t="s">
        <v>107</v>
      </c>
      <c r="AX196" s="121" t="s">
        <v>72</v>
      </c>
      <c r="AY196" s="121" t="s">
        <v>136</v>
      </c>
    </row>
    <row r="197" spans="2:51" s="6" customFormat="1" ht="18.75" customHeight="1">
      <c r="B197" s="125"/>
      <c r="E197" s="126"/>
      <c r="F197" s="199" t="s">
        <v>141</v>
      </c>
      <c r="G197" s="200"/>
      <c r="H197" s="200"/>
      <c r="I197" s="200"/>
      <c r="K197" s="127">
        <v>4</v>
      </c>
      <c r="R197" s="128"/>
      <c r="T197" s="129"/>
      <c r="AA197" s="130"/>
      <c r="AT197" s="126" t="s">
        <v>144</v>
      </c>
      <c r="AU197" s="126" t="s">
        <v>97</v>
      </c>
      <c r="AV197" s="126" t="s">
        <v>97</v>
      </c>
      <c r="AW197" s="126" t="s">
        <v>107</v>
      </c>
      <c r="AX197" s="126" t="s">
        <v>72</v>
      </c>
      <c r="AY197" s="126" t="s">
        <v>136</v>
      </c>
    </row>
    <row r="198" spans="2:51" s="6" customFormat="1" ht="18.75" customHeight="1">
      <c r="B198" s="131"/>
      <c r="E198" s="132"/>
      <c r="F198" s="201" t="s">
        <v>146</v>
      </c>
      <c r="G198" s="202"/>
      <c r="H198" s="202"/>
      <c r="I198" s="202"/>
      <c r="K198" s="133">
        <v>4</v>
      </c>
      <c r="R198" s="134"/>
      <c r="T198" s="135"/>
      <c r="AA198" s="136"/>
      <c r="AT198" s="132" t="s">
        <v>144</v>
      </c>
      <c r="AU198" s="132" t="s">
        <v>97</v>
      </c>
      <c r="AV198" s="132" t="s">
        <v>141</v>
      </c>
      <c r="AW198" s="132" t="s">
        <v>107</v>
      </c>
      <c r="AX198" s="132" t="s">
        <v>19</v>
      </c>
      <c r="AY198" s="132" t="s">
        <v>136</v>
      </c>
    </row>
    <row r="199" spans="2:63" s="102" customFormat="1" ht="30.75" customHeight="1">
      <c r="B199" s="103"/>
      <c r="D199" s="111" t="s">
        <v>115</v>
      </c>
      <c r="E199" s="111"/>
      <c r="F199" s="111"/>
      <c r="G199" s="111"/>
      <c r="H199" s="111"/>
      <c r="I199" s="111"/>
      <c r="J199" s="111"/>
      <c r="K199" s="111"/>
      <c r="L199" s="111"/>
      <c r="M199" s="111"/>
      <c r="N199" s="203">
        <f>$BK$199</f>
        <v>0</v>
      </c>
      <c r="O199" s="204"/>
      <c r="P199" s="204"/>
      <c r="Q199" s="204"/>
      <c r="R199" s="106"/>
      <c r="T199" s="107"/>
      <c r="W199" s="108">
        <f>SUM($W$200:$W$212)</f>
        <v>163.744</v>
      </c>
      <c r="Y199" s="108">
        <f>SUM($Y$200:$Y$212)</f>
        <v>72.78686</v>
      </c>
      <c r="AA199" s="109">
        <f>SUM($AA$200:$AA$212)</f>
        <v>0</v>
      </c>
      <c r="AR199" s="105" t="s">
        <v>19</v>
      </c>
      <c r="AT199" s="105" t="s">
        <v>71</v>
      </c>
      <c r="AU199" s="105" t="s">
        <v>19</v>
      </c>
      <c r="AY199" s="105" t="s">
        <v>136</v>
      </c>
      <c r="BK199" s="110">
        <f>SUM($BK$200:$BK$212)</f>
        <v>0</v>
      </c>
    </row>
    <row r="200" spans="2:65" s="6" customFormat="1" ht="27" customHeight="1">
      <c r="B200" s="19"/>
      <c r="C200" s="112" t="s">
        <v>244</v>
      </c>
      <c r="D200" s="112" t="s">
        <v>137</v>
      </c>
      <c r="E200" s="113" t="s">
        <v>245</v>
      </c>
      <c r="F200" s="194" t="s">
        <v>246</v>
      </c>
      <c r="G200" s="195"/>
      <c r="H200" s="195"/>
      <c r="I200" s="195"/>
      <c r="J200" s="114" t="s">
        <v>175</v>
      </c>
      <c r="K200" s="115">
        <v>408</v>
      </c>
      <c r="L200" s="196">
        <v>0</v>
      </c>
      <c r="M200" s="195"/>
      <c r="N200" s="196">
        <f>ROUND($L$200*$K$200,2)</f>
        <v>0</v>
      </c>
      <c r="O200" s="195"/>
      <c r="P200" s="195"/>
      <c r="Q200" s="195"/>
      <c r="R200" s="20"/>
      <c r="T200" s="116"/>
      <c r="U200" s="26" t="s">
        <v>37</v>
      </c>
      <c r="V200" s="117">
        <v>0.303</v>
      </c>
      <c r="W200" s="117">
        <f>$V$200*$K$200</f>
        <v>123.624</v>
      </c>
      <c r="X200" s="117">
        <v>2E-05</v>
      </c>
      <c r="Y200" s="117">
        <f>$X$200*$K$200</f>
        <v>0.00816</v>
      </c>
      <c r="Z200" s="117">
        <v>0</v>
      </c>
      <c r="AA200" s="118">
        <f>$Z$200*$K$200</f>
        <v>0</v>
      </c>
      <c r="AR200" s="6" t="s">
        <v>141</v>
      </c>
      <c r="AT200" s="6" t="s">
        <v>137</v>
      </c>
      <c r="AU200" s="6" t="s">
        <v>97</v>
      </c>
      <c r="AY200" s="6" t="s">
        <v>136</v>
      </c>
      <c r="BE200" s="119">
        <f>IF($U$200="základní",$N$200,0)</f>
        <v>0</v>
      </c>
      <c r="BF200" s="119">
        <f>IF($U$200="snížená",$N$200,0)</f>
        <v>0</v>
      </c>
      <c r="BG200" s="119">
        <f>IF($U$200="zákl. přenesená",$N$200,0)</f>
        <v>0</v>
      </c>
      <c r="BH200" s="119">
        <f>IF($U$200="sníž. přenesená",$N$200,0)</f>
        <v>0</v>
      </c>
      <c r="BI200" s="119">
        <f>IF($U$200="nulová",$N$200,0)</f>
        <v>0</v>
      </c>
      <c r="BJ200" s="6" t="s">
        <v>19</v>
      </c>
      <c r="BK200" s="119">
        <f>ROUND($L$200*$K$200,2)</f>
        <v>0</v>
      </c>
      <c r="BL200" s="6" t="s">
        <v>141</v>
      </c>
      <c r="BM200" s="6" t="s">
        <v>247</v>
      </c>
    </row>
    <row r="201" spans="2:51" s="6" customFormat="1" ht="18.75" customHeight="1">
      <c r="B201" s="120"/>
      <c r="E201" s="121"/>
      <c r="F201" s="197" t="s">
        <v>248</v>
      </c>
      <c r="G201" s="198"/>
      <c r="H201" s="198"/>
      <c r="I201" s="198"/>
      <c r="K201" s="121"/>
      <c r="R201" s="122"/>
      <c r="T201" s="123"/>
      <c r="AA201" s="124"/>
      <c r="AT201" s="121" t="s">
        <v>144</v>
      </c>
      <c r="AU201" s="121" t="s">
        <v>97</v>
      </c>
      <c r="AV201" s="121" t="s">
        <v>19</v>
      </c>
      <c r="AW201" s="121" t="s">
        <v>107</v>
      </c>
      <c r="AX201" s="121" t="s">
        <v>72</v>
      </c>
      <c r="AY201" s="121" t="s">
        <v>136</v>
      </c>
    </row>
    <row r="202" spans="2:51" s="6" customFormat="1" ht="18.75" customHeight="1">
      <c r="B202" s="125"/>
      <c r="E202" s="126"/>
      <c r="F202" s="199" t="s">
        <v>249</v>
      </c>
      <c r="G202" s="200"/>
      <c r="H202" s="200"/>
      <c r="I202" s="200"/>
      <c r="K202" s="127">
        <v>240</v>
      </c>
      <c r="R202" s="128"/>
      <c r="T202" s="129"/>
      <c r="AA202" s="130"/>
      <c r="AT202" s="126" t="s">
        <v>144</v>
      </c>
      <c r="AU202" s="126" t="s">
        <v>97</v>
      </c>
      <c r="AV202" s="126" t="s">
        <v>97</v>
      </c>
      <c r="AW202" s="126" t="s">
        <v>107</v>
      </c>
      <c r="AX202" s="126" t="s">
        <v>72</v>
      </c>
      <c r="AY202" s="126" t="s">
        <v>136</v>
      </c>
    </row>
    <row r="203" spans="2:51" s="6" customFormat="1" ht="18.75" customHeight="1">
      <c r="B203" s="125"/>
      <c r="E203" s="126"/>
      <c r="F203" s="199" t="s">
        <v>250</v>
      </c>
      <c r="G203" s="200"/>
      <c r="H203" s="200"/>
      <c r="I203" s="200"/>
      <c r="K203" s="127">
        <v>168</v>
      </c>
      <c r="R203" s="128"/>
      <c r="T203" s="129"/>
      <c r="AA203" s="130"/>
      <c r="AT203" s="126" t="s">
        <v>144</v>
      </c>
      <c r="AU203" s="126" t="s">
        <v>97</v>
      </c>
      <c r="AV203" s="126" t="s">
        <v>97</v>
      </c>
      <c r="AW203" s="126" t="s">
        <v>107</v>
      </c>
      <c r="AX203" s="126" t="s">
        <v>72</v>
      </c>
      <c r="AY203" s="126" t="s">
        <v>136</v>
      </c>
    </row>
    <row r="204" spans="2:51" s="6" customFormat="1" ht="18.75" customHeight="1">
      <c r="B204" s="131"/>
      <c r="E204" s="132"/>
      <c r="F204" s="201" t="s">
        <v>146</v>
      </c>
      <c r="G204" s="202"/>
      <c r="H204" s="202"/>
      <c r="I204" s="202"/>
      <c r="K204" s="133">
        <v>408</v>
      </c>
      <c r="R204" s="134"/>
      <c r="T204" s="135"/>
      <c r="AA204" s="136"/>
      <c r="AT204" s="132" t="s">
        <v>144</v>
      </c>
      <c r="AU204" s="132" t="s">
        <v>97</v>
      </c>
      <c r="AV204" s="132" t="s">
        <v>141</v>
      </c>
      <c r="AW204" s="132" t="s">
        <v>107</v>
      </c>
      <c r="AX204" s="132" t="s">
        <v>19</v>
      </c>
      <c r="AY204" s="132" t="s">
        <v>136</v>
      </c>
    </row>
    <row r="205" spans="2:65" s="6" customFormat="1" ht="27" customHeight="1">
      <c r="B205" s="19"/>
      <c r="C205" s="112" t="s">
        <v>7</v>
      </c>
      <c r="D205" s="112" t="s">
        <v>137</v>
      </c>
      <c r="E205" s="113" t="s">
        <v>251</v>
      </c>
      <c r="F205" s="194" t="s">
        <v>252</v>
      </c>
      <c r="G205" s="195"/>
      <c r="H205" s="195"/>
      <c r="I205" s="195"/>
      <c r="J205" s="114" t="s">
        <v>175</v>
      </c>
      <c r="K205" s="115">
        <v>170</v>
      </c>
      <c r="L205" s="196">
        <v>0</v>
      </c>
      <c r="M205" s="195"/>
      <c r="N205" s="196">
        <f>ROUND($L$205*$K$205,2)</f>
        <v>0</v>
      </c>
      <c r="O205" s="195"/>
      <c r="P205" s="195"/>
      <c r="Q205" s="195"/>
      <c r="R205" s="20"/>
      <c r="T205" s="116"/>
      <c r="U205" s="26" t="s">
        <v>37</v>
      </c>
      <c r="V205" s="117">
        <v>0.236</v>
      </c>
      <c r="W205" s="117">
        <f>$V$205*$K$205</f>
        <v>40.12</v>
      </c>
      <c r="X205" s="117">
        <v>0.14761</v>
      </c>
      <c r="Y205" s="117">
        <f>$X$205*$K$205</f>
        <v>25.0937</v>
      </c>
      <c r="Z205" s="117">
        <v>0</v>
      </c>
      <c r="AA205" s="118">
        <f>$Z$205*$K$205</f>
        <v>0</v>
      </c>
      <c r="AR205" s="6" t="s">
        <v>141</v>
      </c>
      <c r="AT205" s="6" t="s">
        <v>137</v>
      </c>
      <c r="AU205" s="6" t="s">
        <v>97</v>
      </c>
      <c r="AY205" s="6" t="s">
        <v>136</v>
      </c>
      <c r="BE205" s="119">
        <f>IF($U$205="základní",$N$205,0)</f>
        <v>0</v>
      </c>
      <c r="BF205" s="119">
        <f>IF($U$205="snížená",$N$205,0)</f>
        <v>0</v>
      </c>
      <c r="BG205" s="119">
        <f>IF($U$205="zákl. přenesená",$N$205,0)</f>
        <v>0</v>
      </c>
      <c r="BH205" s="119">
        <f>IF($U$205="sníž. přenesená",$N$205,0)</f>
        <v>0</v>
      </c>
      <c r="BI205" s="119">
        <f>IF($U$205="nulová",$N$205,0)</f>
        <v>0</v>
      </c>
      <c r="BJ205" s="6" t="s">
        <v>19</v>
      </c>
      <c r="BK205" s="119">
        <f>ROUND($L$205*$K$205,2)</f>
        <v>0</v>
      </c>
      <c r="BL205" s="6" t="s">
        <v>141</v>
      </c>
      <c r="BM205" s="6" t="s">
        <v>253</v>
      </c>
    </row>
    <row r="206" spans="2:51" s="6" customFormat="1" ht="18.75" customHeight="1">
      <c r="B206" s="120"/>
      <c r="E206" s="121"/>
      <c r="F206" s="197" t="s">
        <v>254</v>
      </c>
      <c r="G206" s="198"/>
      <c r="H206" s="198"/>
      <c r="I206" s="198"/>
      <c r="K206" s="121"/>
      <c r="R206" s="122"/>
      <c r="T206" s="123"/>
      <c r="AA206" s="124"/>
      <c r="AT206" s="121" t="s">
        <v>144</v>
      </c>
      <c r="AU206" s="121" t="s">
        <v>97</v>
      </c>
      <c r="AV206" s="121" t="s">
        <v>19</v>
      </c>
      <c r="AW206" s="121" t="s">
        <v>107</v>
      </c>
      <c r="AX206" s="121" t="s">
        <v>72</v>
      </c>
      <c r="AY206" s="121" t="s">
        <v>136</v>
      </c>
    </row>
    <row r="207" spans="2:51" s="6" customFormat="1" ht="18.75" customHeight="1">
      <c r="B207" s="125"/>
      <c r="E207" s="126"/>
      <c r="F207" s="199" t="s">
        <v>255</v>
      </c>
      <c r="G207" s="200"/>
      <c r="H207" s="200"/>
      <c r="I207" s="200"/>
      <c r="K207" s="127">
        <v>170</v>
      </c>
      <c r="R207" s="128"/>
      <c r="T207" s="129"/>
      <c r="AA207" s="130"/>
      <c r="AT207" s="126" t="s">
        <v>144</v>
      </c>
      <c r="AU207" s="126" t="s">
        <v>97</v>
      </c>
      <c r="AV207" s="126" t="s">
        <v>97</v>
      </c>
      <c r="AW207" s="126" t="s">
        <v>107</v>
      </c>
      <c r="AX207" s="126" t="s">
        <v>72</v>
      </c>
      <c r="AY207" s="126" t="s">
        <v>136</v>
      </c>
    </row>
    <row r="208" spans="2:51" s="6" customFormat="1" ht="18.75" customHeight="1">
      <c r="B208" s="131"/>
      <c r="E208" s="132"/>
      <c r="F208" s="201" t="s">
        <v>146</v>
      </c>
      <c r="G208" s="202"/>
      <c r="H208" s="202"/>
      <c r="I208" s="202"/>
      <c r="K208" s="133">
        <v>170</v>
      </c>
      <c r="R208" s="134"/>
      <c r="T208" s="135"/>
      <c r="AA208" s="136"/>
      <c r="AT208" s="132" t="s">
        <v>144</v>
      </c>
      <c r="AU208" s="132" t="s">
        <v>97</v>
      </c>
      <c r="AV208" s="132" t="s">
        <v>141</v>
      </c>
      <c r="AW208" s="132" t="s">
        <v>107</v>
      </c>
      <c r="AX208" s="132" t="s">
        <v>19</v>
      </c>
      <c r="AY208" s="132" t="s">
        <v>136</v>
      </c>
    </row>
    <row r="209" spans="2:65" s="6" customFormat="1" ht="15.75" customHeight="1">
      <c r="B209" s="19"/>
      <c r="C209" s="137" t="s">
        <v>256</v>
      </c>
      <c r="D209" s="137" t="s">
        <v>257</v>
      </c>
      <c r="E209" s="138" t="s">
        <v>258</v>
      </c>
      <c r="F209" s="205" t="s">
        <v>259</v>
      </c>
      <c r="G209" s="206"/>
      <c r="H209" s="206"/>
      <c r="I209" s="206"/>
      <c r="J209" s="139" t="s">
        <v>241</v>
      </c>
      <c r="K209" s="140">
        <v>561</v>
      </c>
      <c r="L209" s="207">
        <v>0</v>
      </c>
      <c r="M209" s="206"/>
      <c r="N209" s="207">
        <f>ROUND($L$209*$K$209,2)</f>
        <v>0</v>
      </c>
      <c r="O209" s="195"/>
      <c r="P209" s="195"/>
      <c r="Q209" s="195"/>
      <c r="R209" s="20"/>
      <c r="T209" s="116"/>
      <c r="U209" s="26" t="s">
        <v>37</v>
      </c>
      <c r="V209" s="117">
        <v>0</v>
      </c>
      <c r="W209" s="117">
        <f>$V$209*$K$209</f>
        <v>0</v>
      </c>
      <c r="X209" s="117">
        <v>0.085</v>
      </c>
      <c r="Y209" s="117">
        <f>$X$209*$K$209</f>
        <v>47.685</v>
      </c>
      <c r="Z209" s="117">
        <v>0</v>
      </c>
      <c r="AA209" s="118">
        <f>$Z$209*$K$209</f>
        <v>0</v>
      </c>
      <c r="AR209" s="6" t="s">
        <v>179</v>
      </c>
      <c r="AT209" s="6" t="s">
        <v>257</v>
      </c>
      <c r="AU209" s="6" t="s">
        <v>97</v>
      </c>
      <c r="AY209" s="6" t="s">
        <v>136</v>
      </c>
      <c r="BE209" s="119">
        <f>IF($U$209="základní",$N$209,0)</f>
        <v>0</v>
      </c>
      <c r="BF209" s="119">
        <f>IF($U$209="snížená",$N$209,0)</f>
        <v>0</v>
      </c>
      <c r="BG209" s="119">
        <f>IF($U$209="zákl. přenesená",$N$209,0)</f>
        <v>0</v>
      </c>
      <c r="BH209" s="119">
        <f>IF($U$209="sníž. přenesená",$N$209,0)</f>
        <v>0</v>
      </c>
      <c r="BI209" s="119">
        <f>IF($U$209="nulová",$N$209,0)</f>
        <v>0</v>
      </c>
      <c r="BJ209" s="6" t="s">
        <v>19</v>
      </c>
      <c r="BK209" s="119">
        <f>ROUND($L$209*$K$209,2)</f>
        <v>0</v>
      </c>
      <c r="BL209" s="6" t="s">
        <v>141</v>
      </c>
      <c r="BM209" s="6" t="s">
        <v>260</v>
      </c>
    </row>
    <row r="210" spans="2:51" s="6" customFormat="1" ht="18.75" customHeight="1">
      <c r="B210" s="120"/>
      <c r="E210" s="121"/>
      <c r="F210" s="197" t="s">
        <v>261</v>
      </c>
      <c r="G210" s="198"/>
      <c r="H210" s="198"/>
      <c r="I210" s="198"/>
      <c r="K210" s="121"/>
      <c r="R210" s="122"/>
      <c r="T210" s="123"/>
      <c r="AA210" s="124"/>
      <c r="AT210" s="121" t="s">
        <v>144</v>
      </c>
      <c r="AU210" s="121" t="s">
        <v>97</v>
      </c>
      <c r="AV210" s="121" t="s">
        <v>19</v>
      </c>
      <c r="AW210" s="121" t="s">
        <v>107</v>
      </c>
      <c r="AX210" s="121" t="s">
        <v>72</v>
      </c>
      <c r="AY210" s="121" t="s">
        <v>136</v>
      </c>
    </row>
    <row r="211" spans="2:51" s="6" customFormat="1" ht="18.75" customHeight="1">
      <c r="B211" s="125"/>
      <c r="E211" s="126"/>
      <c r="F211" s="199" t="s">
        <v>262</v>
      </c>
      <c r="G211" s="200"/>
      <c r="H211" s="200"/>
      <c r="I211" s="200"/>
      <c r="K211" s="127">
        <v>561</v>
      </c>
      <c r="R211" s="128"/>
      <c r="T211" s="129"/>
      <c r="AA211" s="130"/>
      <c r="AT211" s="126" t="s">
        <v>144</v>
      </c>
      <c r="AU211" s="126" t="s">
        <v>97</v>
      </c>
      <c r="AV211" s="126" t="s">
        <v>97</v>
      </c>
      <c r="AW211" s="126" t="s">
        <v>107</v>
      </c>
      <c r="AX211" s="126" t="s">
        <v>72</v>
      </c>
      <c r="AY211" s="126" t="s">
        <v>136</v>
      </c>
    </row>
    <row r="212" spans="2:51" s="6" customFormat="1" ht="18.75" customHeight="1">
      <c r="B212" s="131"/>
      <c r="E212" s="132"/>
      <c r="F212" s="201" t="s">
        <v>146</v>
      </c>
      <c r="G212" s="202"/>
      <c r="H212" s="202"/>
      <c r="I212" s="202"/>
      <c r="K212" s="133">
        <v>561</v>
      </c>
      <c r="R212" s="134"/>
      <c r="T212" s="135"/>
      <c r="AA212" s="136"/>
      <c r="AT212" s="132" t="s">
        <v>144</v>
      </c>
      <c r="AU212" s="132" t="s">
        <v>97</v>
      </c>
      <c r="AV212" s="132" t="s">
        <v>141</v>
      </c>
      <c r="AW212" s="132" t="s">
        <v>107</v>
      </c>
      <c r="AX212" s="132" t="s">
        <v>19</v>
      </c>
      <c r="AY212" s="132" t="s">
        <v>136</v>
      </c>
    </row>
    <row r="213" spans="2:63" s="102" customFormat="1" ht="30.75" customHeight="1">
      <c r="B213" s="103"/>
      <c r="D213" s="111" t="s">
        <v>116</v>
      </c>
      <c r="E213" s="111"/>
      <c r="F213" s="111"/>
      <c r="G213" s="111"/>
      <c r="H213" s="111"/>
      <c r="I213" s="111"/>
      <c r="J213" s="111"/>
      <c r="K213" s="111"/>
      <c r="L213" s="111"/>
      <c r="M213" s="111"/>
      <c r="N213" s="203">
        <f>$BK$213</f>
        <v>0</v>
      </c>
      <c r="O213" s="204"/>
      <c r="P213" s="204"/>
      <c r="Q213" s="204"/>
      <c r="R213" s="106"/>
      <c r="T213" s="107"/>
      <c r="W213" s="108">
        <f>$W$214</f>
        <v>666.215888</v>
      </c>
      <c r="Y213" s="108">
        <f>$Y$214</f>
        <v>0</v>
      </c>
      <c r="AA213" s="109">
        <f>$AA$214</f>
        <v>0</v>
      </c>
      <c r="AR213" s="105" t="s">
        <v>19</v>
      </c>
      <c r="AT213" s="105" t="s">
        <v>71</v>
      </c>
      <c r="AU213" s="105" t="s">
        <v>19</v>
      </c>
      <c r="AY213" s="105" t="s">
        <v>136</v>
      </c>
      <c r="BK213" s="110">
        <f>$BK$214</f>
        <v>0</v>
      </c>
    </row>
    <row r="214" spans="2:65" s="6" customFormat="1" ht="27" customHeight="1">
      <c r="B214" s="19"/>
      <c r="C214" s="112" t="s">
        <v>263</v>
      </c>
      <c r="D214" s="112" t="s">
        <v>137</v>
      </c>
      <c r="E214" s="113" t="s">
        <v>264</v>
      </c>
      <c r="F214" s="194" t="s">
        <v>265</v>
      </c>
      <c r="G214" s="195"/>
      <c r="H214" s="195"/>
      <c r="I214" s="195"/>
      <c r="J214" s="114" t="s">
        <v>163</v>
      </c>
      <c r="K214" s="115">
        <v>3202.961</v>
      </c>
      <c r="L214" s="196">
        <v>0</v>
      </c>
      <c r="M214" s="195"/>
      <c r="N214" s="196">
        <f>ROUND($L$214*$K$214,2)</f>
        <v>0</v>
      </c>
      <c r="O214" s="195"/>
      <c r="P214" s="195"/>
      <c r="Q214" s="195"/>
      <c r="R214" s="20"/>
      <c r="T214" s="116"/>
      <c r="U214" s="26" t="s">
        <v>37</v>
      </c>
      <c r="V214" s="117">
        <v>0.208</v>
      </c>
      <c r="W214" s="117">
        <f>$V$214*$K$214</f>
        <v>666.215888</v>
      </c>
      <c r="X214" s="117">
        <v>0</v>
      </c>
      <c r="Y214" s="117">
        <f>$X$214*$K$214</f>
        <v>0</v>
      </c>
      <c r="Z214" s="117">
        <v>0</v>
      </c>
      <c r="AA214" s="118">
        <f>$Z$214*$K$214</f>
        <v>0</v>
      </c>
      <c r="AR214" s="6" t="s">
        <v>141</v>
      </c>
      <c r="AT214" s="6" t="s">
        <v>137</v>
      </c>
      <c r="AU214" s="6" t="s">
        <v>97</v>
      </c>
      <c r="AY214" s="6" t="s">
        <v>136</v>
      </c>
      <c r="BE214" s="119">
        <f>IF($U$214="základní",$N$214,0)</f>
        <v>0</v>
      </c>
      <c r="BF214" s="119">
        <f>IF($U$214="snížená",$N$214,0)</f>
        <v>0</v>
      </c>
      <c r="BG214" s="119">
        <f>IF($U$214="zákl. přenesená",$N$214,0)</f>
        <v>0</v>
      </c>
      <c r="BH214" s="119">
        <f>IF($U$214="sníž. přenesená",$N$214,0)</f>
        <v>0</v>
      </c>
      <c r="BI214" s="119">
        <f>IF($U$214="nulová",$N$214,0)</f>
        <v>0</v>
      </c>
      <c r="BJ214" s="6" t="s">
        <v>19</v>
      </c>
      <c r="BK214" s="119">
        <f>ROUND($L$214*$K$214,2)</f>
        <v>0</v>
      </c>
      <c r="BL214" s="6" t="s">
        <v>141</v>
      </c>
      <c r="BM214" s="6" t="s">
        <v>266</v>
      </c>
    </row>
    <row r="215" spans="2:63" s="102" customFormat="1" ht="37.5" customHeight="1">
      <c r="B215" s="103"/>
      <c r="D215" s="104" t="s">
        <v>117</v>
      </c>
      <c r="E215" s="104"/>
      <c r="F215" s="104"/>
      <c r="G215" s="104"/>
      <c r="H215" s="104"/>
      <c r="I215" s="104"/>
      <c r="J215" s="104"/>
      <c r="K215" s="104"/>
      <c r="L215" s="104"/>
      <c r="M215" s="104"/>
      <c r="N215" s="208">
        <f>$BK$215</f>
        <v>0</v>
      </c>
      <c r="O215" s="204"/>
      <c r="P215" s="204"/>
      <c r="Q215" s="204"/>
      <c r="R215" s="106"/>
      <c r="T215" s="107"/>
      <c r="W215" s="108">
        <f>$W$216+$W$246</f>
        <v>1664.385</v>
      </c>
      <c r="Y215" s="108">
        <f>$Y$216+$Y$246</f>
        <v>7.79086795</v>
      </c>
      <c r="AA215" s="109">
        <f>$AA$216+$AA$246</f>
        <v>0</v>
      </c>
      <c r="AR215" s="105" t="s">
        <v>97</v>
      </c>
      <c r="AT215" s="105" t="s">
        <v>71</v>
      </c>
      <c r="AU215" s="105" t="s">
        <v>72</v>
      </c>
      <c r="AY215" s="105" t="s">
        <v>136</v>
      </c>
      <c r="BK215" s="110">
        <f>$BK$216+$BK$246</f>
        <v>0</v>
      </c>
    </row>
    <row r="216" spans="2:63" s="102" customFormat="1" ht="21" customHeight="1">
      <c r="B216" s="103"/>
      <c r="D216" s="111" t="s">
        <v>118</v>
      </c>
      <c r="E216" s="111"/>
      <c r="F216" s="111"/>
      <c r="G216" s="111"/>
      <c r="H216" s="111"/>
      <c r="I216" s="111"/>
      <c r="J216" s="111"/>
      <c r="K216" s="111"/>
      <c r="L216" s="111"/>
      <c r="M216" s="111"/>
      <c r="N216" s="203">
        <f>$BK$216</f>
        <v>0</v>
      </c>
      <c r="O216" s="204"/>
      <c r="P216" s="204"/>
      <c r="Q216" s="204"/>
      <c r="R216" s="106"/>
      <c r="T216" s="107"/>
      <c r="W216" s="108">
        <f>SUM($W$217:$W$245)</f>
        <v>1618.91</v>
      </c>
      <c r="Y216" s="108">
        <f>SUM($Y$217:$Y$245)</f>
        <v>7.57076895</v>
      </c>
      <c r="AA216" s="109">
        <f>SUM($AA$217:$AA$245)</f>
        <v>0</v>
      </c>
      <c r="AR216" s="105" t="s">
        <v>97</v>
      </c>
      <c r="AT216" s="105" t="s">
        <v>71</v>
      </c>
      <c r="AU216" s="105" t="s">
        <v>19</v>
      </c>
      <c r="AY216" s="105" t="s">
        <v>136</v>
      </c>
      <c r="BK216" s="110">
        <f>SUM($BK$217:$BK$245)</f>
        <v>0</v>
      </c>
    </row>
    <row r="217" spans="2:65" s="6" customFormat="1" ht="27" customHeight="1">
      <c r="B217" s="19"/>
      <c r="C217" s="112" t="s">
        <v>267</v>
      </c>
      <c r="D217" s="112" t="s">
        <v>137</v>
      </c>
      <c r="E217" s="113" t="s">
        <v>268</v>
      </c>
      <c r="F217" s="194" t="s">
        <v>269</v>
      </c>
      <c r="G217" s="195"/>
      <c r="H217" s="195"/>
      <c r="I217" s="195"/>
      <c r="J217" s="114" t="s">
        <v>168</v>
      </c>
      <c r="K217" s="115">
        <v>3638</v>
      </c>
      <c r="L217" s="196">
        <v>0</v>
      </c>
      <c r="M217" s="195"/>
      <c r="N217" s="196">
        <f>ROUND($L$217*$K$217,2)</f>
        <v>0</v>
      </c>
      <c r="O217" s="195"/>
      <c r="P217" s="195"/>
      <c r="Q217" s="195"/>
      <c r="R217" s="20"/>
      <c r="T217" s="116"/>
      <c r="U217" s="26" t="s">
        <v>37</v>
      </c>
      <c r="V217" s="117">
        <v>0.29</v>
      </c>
      <c r="W217" s="117">
        <f>$V$217*$K$217</f>
        <v>1055.02</v>
      </c>
      <c r="X217" s="117">
        <v>3E-05</v>
      </c>
      <c r="Y217" s="117">
        <f>$X$217*$K$217</f>
        <v>0.10914</v>
      </c>
      <c r="Z217" s="117">
        <v>0</v>
      </c>
      <c r="AA217" s="118">
        <f>$Z$217*$K$217</f>
        <v>0</v>
      </c>
      <c r="AR217" s="6" t="s">
        <v>222</v>
      </c>
      <c r="AT217" s="6" t="s">
        <v>137</v>
      </c>
      <c r="AU217" s="6" t="s">
        <v>97</v>
      </c>
      <c r="AY217" s="6" t="s">
        <v>136</v>
      </c>
      <c r="BE217" s="119">
        <f>IF($U$217="základní",$N$217,0)</f>
        <v>0</v>
      </c>
      <c r="BF217" s="119">
        <f>IF($U$217="snížená",$N$217,0)</f>
        <v>0</v>
      </c>
      <c r="BG217" s="119">
        <f>IF($U$217="zákl. přenesená",$N$217,0)</f>
        <v>0</v>
      </c>
      <c r="BH217" s="119">
        <f>IF($U$217="sníž. přenesená",$N$217,0)</f>
        <v>0</v>
      </c>
      <c r="BI217" s="119">
        <f>IF($U$217="nulová",$N$217,0)</f>
        <v>0</v>
      </c>
      <c r="BJ217" s="6" t="s">
        <v>19</v>
      </c>
      <c r="BK217" s="119">
        <f>ROUND($L$217*$K$217,2)</f>
        <v>0</v>
      </c>
      <c r="BL217" s="6" t="s">
        <v>222</v>
      </c>
      <c r="BM217" s="6" t="s">
        <v>270</v>
      </c>
    </row>
    <row r="218" spans="2:51" s="6" customFormat="1" ht="18.75" customHeight="1">
      <c r="B218" s="120"/>
      <c r="E218" s="121"/>
      <c r="F218" s="197" t="s">
        <v>271</v>
      </c>
      <c r="G218" s="198"/>
      <c r="H218" s="198"/>
      <c r="I218" s="198"/>
      <c r="K218" s="121"/>
      <c r="R218" s="122"/>
      <c r="T218" s="123"/>
      <c r="AA218" s="124"/>
      <c r="AT218" s="121" t="s">
        <v>144</v>
      </c>
      <c r="AU218" s="121" t="s">
        <v>97</v>
      </c>
      <c r="AV218" s="121" t="s">
        <v>19</v>
      </c>
      <c r="AW218" s="121" t="s">
        <v>107</v>
      </c>
      <c r="AX218" s="121" t="s">
        <v>72</v>
      </c>
      <c r="AY218" s="121" t="s">
        <v>136</v>
      </c>
    </row>
    <row r="219" spans="2:51" s="6" customFormat="1" ht="18.75" customHeight="1">
      <c r="B219" s="125"/>
      <c r="E219" s="126"/>
      <c r="F219" s="199" t="s">
        <v>171</v>
      </c>
      <c r="G219" s="200"/>
      <c r="H219" s="200"/>
      <c r="I219" s="200"/>
      <c r="K219" s="127">
        <v>1819</v>
      </c>
      <c r="R219" s="128"/>
      <c r="T219" s="129"/>
      <c r="AA219" s="130"/>
      <c r="AT219" s="126" t="s">
        <v>144</v>
      </c>
      <c r="AU219" s="126" t="s">
        <v>97</v>
      </c>
      <c r="AV219" s="126" t="s">
        <v>97</v>
      </c>
      <c r="AW219" s="126" t="s">
        <v>107</v>
      </c>
      <c r="AX219" s="126" t="s">
        <v>72</v>
      </c>
      <c r="AY219" s="126" t="s">
        <v>136</v>
      </c>
    </row>
    <row r="220" spans="2:51" s="6" customFormat="1" ht="18.75" customHeight="1">
      <c r="B220" s="120"/>
      <c r="E220" s="121"/>
      <c r="F220" s="197" t="s">
        <v>272</v>
      </c>
      <c r="G220" s="198"/>
      <c r="H220" s="198"/>
      <c r="I220" s="198"/>
      <c r="K220" s="121"/>
      <c r="R220" s="122"/>
      <c r="T220" s="123"/>
      <c r="AA220" s="124"/>
      <c r="AT220" s="121" t="s">
        <v>144</v>
      </c>
      <c r="AU220" s="121" t="s">
        <v>97</v>
      </c>
      <c r="AV220" s="121" t="s">
        <v>19</v>
      </c>
      <c r="AW220" s="121" t="s">
        <v>107</v>
      </c>
      <c r="AX220" s="121" t="s">
        <v>72</v>
      </c>
      <c r="AY220" s="121" t="s">
        <v>136</v>
      </c>
    </row>
    <row r="221" spans="2:51" s="6" customFormat="1" ht="18.75" customHeight="1">
      <c r="B221" s="125"/>
      <c r="E221" s="126"/>
      <c r="F221" s="199" t="s">
        <v>171</v>
      </c>
      <c r="G221" s="200"/>
      <c r="H221" s="200"/>
      <c r="I221" s="200"/>
      <c r="K221" s="127">
        <v>1819</v>
      </c>
      <c r="R221" s="128"/>
      <c r="T221" s="129"/>
      <c r="AA221" s="130"/>
      <c r="AT221" s="126" t="s">
        <v>144</v>
      </c>
      <c r="AU221" s="126" t="s">
        <v>97</v>
      </c>
      <c r="AV221" s="126" t="s">
        <v>97</v>
      </c>
      <c r="AW221" s="126" t="s">
        <v>107</v>
      </c>
      <c r="AX221" s="126" t="s">
        <v>72</v>
      </c>
      <c r="AY221" s="126" t="s">
        <v>136</v>
      </c>
    </row>
    <row r="222" spans="2:51" s="6" customFormat="1" ht="18.75" customHeight="1">
      <c r="B222" s="131"/>
      <c r="E222" s="132"/>
      <c r="F222" s="201" t="s">
        <v>146</v>
      </c>
      <c r="G222" s="202"/>
      <c r="H222" s="202"/>
      <c r="I222" s="202"/>
      <c r="K222" s="133">
        <v>3638</v>
      </c>
      <c r="R222" s="134"/>
      <c r="T222" s="135"/>
      <c r="AA222" s="136"/>
      <c r="AT222" s="132" t="s">
        <v>144</v>
      </c>
      <c r="AU222" s="132" t="s">
        <v>97</v>
      </c>
      <c r="AV222" s="132" t="s">
        <v>141</v>
      </c>
      <c r="AW222" s="132" t="s">
        <v>107</v>
      </c>
      <c r="AX222" s="132" t="s">
        <v>19</v>
      </c>
      <c r="AY222" s="132" t="s">
        <v>136</v>
      </c>
    </row>
    <row r="223" spans="2:65" s="6" customFormat="1" ht="27" customHeight="1">
      <c r="B223" s="19"/>
      <c r="C223" s="137" t="s">
        <v>273</v>
      </c>
      <c r="D223" s="137" t="s">
        <v>257</v>
      </c>
      <c r="E223" s="138" t="s">
        <v>274</v>
      </c>
      <c r="F223" s="205" t="s">
        <v>275</v>
      </c>
      <c r="G223" s="206"/>
      <c r="H223" s="206"/>
      <c r="I223" s="206"/>
      <c r="J223" s="139" t="s">
        <v>168</v>
      </c>
      <c r="K223" s="140">
        <v>2091.85</v>
      </c>
      <c r="L223" s="207">
        <v>0</v>
      </c>
      <c r="M223" s="206"/>
      <c r="N223" s="207">
        <f>ROUND($L$223*$K$223,2)</f>
        <v>0</v>
      </c>
      <c r="O223" s="195"/>
      <c r="P223" s="195"/>
      <c r="Q223" s="195"/>
      <c r="R223" s="20"/>
      <c r="T223" s="116"/>
      <c r="U223" s="26" t="s">
        <v>37</v>
      </c>
      <c r="V223" s="117">
        <v>0</v>
      </c>
      <c r="W223" s="117">
        <f>$V$223*$K$223</f>
        <v>0</v>
      </c>
      <c r="X223" s="117">
        <v>0.000762</v>
      </c>
      <c r="Y223" s="117">
        <f>$X$223*$K$223</f>
        <v>1.5939896999999998</v>
      </c>
      <c r="Z223" s="117">
        <v>0</v>
      </c>
      <c r="AA223" s="118">
        <f>$Z$223*$K$223</f>
        <v>0</v>
      </c>
      <c r="AR223" s="6" t="s">
        <v>276</v>
      </c>
      <c r="AT223" s="6" t="s">
        <v>257</v>
      </c>
      <c r="AU223" s="6" t="s">
        <v>97</v>
      </c>
      <c r="AY223" s="6" t="s">
        <v>136</v>
      </c>
      <c r="BE223" s="119">
        <f>IF($U$223="základní",$N$223,0)</f>
        <v>0</v>
      </c>
      <c r="BF223" s="119">
        <f>IF($U$223="snížená",$N$223,0)</f>
        <v>0</v>
      </c>
      <c r="BG223" s="119">
        <f>IF($U$223="zákl. přenesená",$N$223,0)</f>
        <v>0</v>
      </c>
      <c r="BH223" s="119">
        <f>IF($U$223="sníž. přenesená",$N$223,0)</f>
        <v>0</v>
      </c>
      <c r="BI223" s="119">
        <f>IF($U$223="nulová",$N$223,0)</f>
        <v>0</v>
      </c>
      <c r="BJ223" s="6" t="s">
        <v>19</v>
      </c>
      <c r="BK223" s="119">
        <f>ROUND($L$223*$K$223,2)</f>
        <v>0</v>
      </c>
      <c r="BL223" s="6" t="s">
        <v>222</v>
      </c>
      <c r="BM223" s="6" t="s">
        <v>277</v>
      </c>
    </row>
    <row r="224" spans="2:51" s="6" customFormat="1" ht="18.75" customHeight="1">
      <c r="B224" s="120"/>
      <c r="E224" s="121"/>
      <c r="F224" s="197" t="s">
        <v>261</v>
      </c>
      <c r="G224" s="198"/>
      <c r="H224" s="198"/>
      <c r="I224" s="198"/>
      <c r="K224" s="121"/>
      <c r="R224" s="122"/>
      <c r="T224" s="123"/>
      <c r="AA224" s="124"/>
      <c r="AT224" s="121" t="s">
        <v>144</v>
      </c>
      <c r="AU224" s="121" t="s">
        <v>97</v>
      </c>
      <c r="AV224" s="121" t="s">
        <v>19</v>
      </c>
      <c r="AW224" s="121" t="s">
        <v>107</v>
      </c>
      <c r="AX224" s="121" t="s">
        <v>72</v>
      </c>
      <c r="AY224" s="121" t="s">
        <v>136</v>
      </c>
    </row>
    <row r="225" spans="2:51" s="6" customFormat="1" ht="18.75" customHeight="1">
      <c r="B225" s="120"/>
      <c r="E225" s="121"/>
      <c r="F225" s="197" t="s">
        <v>271</v>
      </c>
      <c r="G225" s="198"/>
      <c r="H225" s="198"/>
      <c r="I225" s="198"/>
      <c r="K225" s="121"/>
      <c r="R225" s="122"/>
      <c r="T225" s="123"/>
      <c r="AA225" s="124"/>
      <c r="AT225" s="121" t="s">
        <v>144</v>
      </c>
      <c r="AU225" s="121" t="s">
        <v>97</v>
      </c>
      <c r="AV225" s="121" t="s">
        <v>19</v>
      </c>
      <c r="AW225" s="121" t="s">
        <v>107</v>
      </c>
      <c r="AX225" s="121" t="s">
        <v>72</v>
      </c>
      <c r="AY225" s="121" t="s">
        <v>136</v>
      </c>
    </row>
    <row r="226" spans="2:51" s="6" customFormat="1" ht="18.75" customHeight="1">
      <c r="B226" s="125"/>
      <c r="E226" s="126"/>
      <c r="F226" s="199" t="s">
        <v>278</v>
      </c>
      <c r="G226" s="200"/>
      <c r="H226" s="200"/>
      <c r="I226" s="200"/>
      <c r="K226" s="127">
        <v>2091.85</v>
      </c>
      <c r="R226" s="128"/>
      <c r="T226" s="129"/>
      <c r="AA226" s="130"/>
      <c r="AT226" s="126" t="s">
        <v>144</v>
      </c>
      <c r="AU226" s="126" t="s">
        <v>97</v>
      </c>
      <c r="AV226" s="126" t="s">
        <v>97</v>
      </c>
      <c r="AW226" s="126" t="s">
        <v>107</v>
      </c>
      <c r="AX226" s="126" t="s">
        <v>72</v>
      </c>
      <c r="AY226" s="126" t="s">
        <v>136</v>
      </c>
    </row>
    <row r="227" spans="2:51" s="6" customFormat="1" ht="18.75" customHeight="1">
      <c r="B227" s="131"/>
      <c r="E227" s="132"/>
      <c r="F227" s="201" t="s">
        <v>146</v>
      </c>
      <c r="G227" s="202"/>
      <c r="H227" s="202"/>
      <c r="I227" s="202"/>
      <c r="K227" s="133">
        <v>2091.85</v>
      </c>
      <c r="R227" s="134"/>
      <c r="T227" s="135"/>
      <c r="AA227" s="136"/>
      <c r="AT227" s="132" t="s">
        <v>144</v>
      </c>
      <c r="AU227" s="132" t="s">
        <v>97</v>
      </c>
      <c r="AV227" s="132" t="s">
        <v>141</v>
      </c>
      <c r="AW227" s="132" t="s">
        <v>107</v>
      </c>
      <c r="AX227" s="132" t="s">
        <v>19</v>
      </c>
      <c r="AY227" s="132" t="s">
        <v>136</v>
      </c>
    </row>
    <row r="228" spans="2:65" s="6" customFormat="1" ht="27" customHeight="1">
      <c r="B228" s="19"/>
      <c r="C228" s="137" t="s">
        <v>279</v>
      </c>
      <c r="D228" s="137" t="s">
        <v>257</v>
      </c>
      <c r="E228" s="138" t="s">
        <v>280</v>
      </c>
      <c r="F228" s="205" t="s">
        <v>281</v>
      </c>
      <c r="G228" s="206"/>
      <c r="H228" s="206"/>
      <c r="I228" s="206"/>
      <c r="J228" s="139" t="s">
        <v>168</v>
      </c>
      <c r="K228" s="140">
        <v>2091.85</v>
      </c>
      <c r="L228" s="207">
        <v>0</v>
      </c>
      <c r="M228" s="206"/>
      <c r="N228" s="207">
        <f>ROUND($L$228*$K$228,2)</f>
        <v>0</v>
      </c>
      <c r="O228" s="195"/>
      <c r="P228" s="195"/>
      <c r="Q228" s="195"/>
      <c r="R228" s="20"/>
      <c r="T228" s="116"/>
      <c r="U228" s="26" t="s">
        <v>37</v>
      </c>
      <c r="V228" s="117">
        <v>0</v>
      </c>
      <c r="W228" s="117">
        <f>$V$228*$K$228</f>
        <v>0</v>
      </c>
      <c r="X228" s="117">
        <v>0.001905</v>
      </c>
      <c r="Y228" s="117">
        <f>$X$228*$K$228</f>
        <v>3.98497425</v>
      </c>
      <c r="Z228" s="117">
        <v>0</v>
      </c>
      <c r="AA228" s="118">
        <f>$Z$228*$K$228</f>
        <v>0</v>
      </c>
      <c r="AR228" s="6" t="s">
        <v>276</v>
      </c>
      <c r="AT228" s="6" t="s">
        <v>257</v>
      </c>
      <c r="AU228" s="6" t="s">
        <v>97</v>
      </c>
      <c r="AY228" s="6" t="s">
        <v>136</v>
      </c>
      <c r="BE228" s="119">
        <f>IF($U$228="základní",$N$228,0)</f>
        <v>0</v>
      </c>
      <c r="BF228" s="119">
        <f>IF($U$228="snížená",$N$228,0)</f>
        <v>0</v>
      </c>
      <c r="BG228" s="119">
        <f>IF($U$228="zákl. přenesená",$N$228,0)</f>
        <v>0</v>
      </c>
      <c r="BH228" s="119">
        <f>IF($U$228="sníž. přenesená",$N$228,0)</f>
        <v>0</v>
      </c>
      <c r="BI228" s="119">
        <f>IF($U$228="nulová",$N$228,0)</f>
        <v>0</v>
      </c>
      <c r="BJ228" s="6" t="s">
        <v>19</v>
      </c>
      <c r="BK228" s="119">
        <f>ROUND($L$228*$K$228,2)</f>
        <v>0</v>
      </c>
      <c r="BL228" s="6" t="s">
        <v>222</v>
      </c>
      <c r="BM228" s="6" t="s">
        <v>282</v>
      </c>
    </row>
    <row r="229" spans="2:51" s="6" customFormat="1" ht="18.75" customHeight="1">
      <c r="B229" s="120"/>
      <c r="E229" s="121"/>
      <c r="F229" s="197" t="s">
        <v>261</v>
      </c>
      <c r="G229" s="198"/>
      <c r="H229" s="198"/>
      <c r="I229" s="198"/>
      <c r="K229" s="121"/>
      <c r="R229" s="122"/>
      <c r="T229" s="123"/>
      <c r="AA229" s="124"/>
      <c r="AT229" s="121" t="s">
        <v>144</v>
      </c>
      <c r="AU229" s="121" t="s">
        <v>97</v>
      </c>
      <c r="AV229" s="121" t="s">
        <v>19</v>
      </c>
      <c r="AW229" s="121" t="s">
        <v>107</v>
      </c>
      <c r="AX229" s="121" t="s">
        <v>72</v>
      </c>
      <c r="AY229" s="121" t="s">
        <v>136</v>
      </c>
    </row>
    <row r="230" spans="2:51" s="6" customFormat="1" ht="18.75" customHeight="1">
      <c r="B230" s="120"/>
      <c r="E230" s="121"/>
      <c r="F230" s="197" t="s">
        <v>272</v>
      </c>
      <c r="G230" s="198"/>
      <c r="H230" s="198"/>
      <c r="I230" s="198"/>
      <c r="K230" s="121"/>
      <c r="R230" s="122"/>
      <c r="T230" s="123"/>
      <c r="AA230" s="124"/>
      <c r="AT230" s="121" t="s">
        <v>144</v>
      </c>
      <c r="AU230" s="121" t="s">
        <v>97</v>
      </c>
      <c r="AV230" s="121" t="s">
        <v>19</v>
      </c>
      <c r="AW230" s="121" t="s">
        <v>107</v>
      </c>
      <c r="AX230" s="121" t="s">
        <v>72</v>
      </c>
      <c r="AY230" s="121" t="s">
        <v>136</v>
      </c>
    </row>
    <row r="231" spans="2:51" s="6" customFormat="1" ht="18.75" customHeight="1">
      <c r="B231" s="125"/>
      <c r="E231" s="126"/>
      <c r="F231" s="199" t="s">
        <v>278</v>
      </c>
      <c r="G231" s="200"/>
      <c r="H231" s="200"/>
      <c r="I231" s="200"/>
      <c r="K231" s="127">
        <v>2091.85</v>
      </c>
      <c r="R231" s="128"/>
      <c r="T231" s="129"/>
      <c r="AA231" s="130"/>
      <c r="AT231" s="126" t="s">
        <v>144</v>
      </c>
      <c r="AU231" s="126" t="s">
        <v>97</v>
      </c>
      <c r="AV231" s="126" t="s">
        <v>97</v>
      </c>
      <c r="AW231" s="126" t="s">
        <v>107</v>
      </c>
      <c r="AX231" s="126" t="s">
        <v>72</v>
      </c>
      <c r="AY231" s="126" t="s">
        <v>136</v>
      </c>
    </row>
    <row r="232" spans="2:51" s="6" customFormat="1" ht="18.75" customHeight="1">
      <c r="B232" s="131"/>
      <c r="E232" s="132"/>
      <c r="F232" s="201" t="s">
        <v>146</v>
      </c>
      <c r="G232" s="202"/>
      <c r="H232" s="202"/>
      <c r="I232" s="202"/>
      <c r="K232" s="133">
        <v>2091.85</v>
      </c>
      <c r="R232" s="134"/>
      <c r="T232" s="135"/>
      <c r="AA232" s="136"/>
      <c r="AT232" s="132" t="s">
        <v>144</v>
      </c>
      <c r="AU232" s="132" t="s">
        <v>97</v>
      </c>
      <c r="AV232" s="132" t="s">
        <v>141</v>
      </c>
      <c r="AW232" s="132" t="s">
        <v>107</v>
      </c>
      <c r="AX232" s="132" t="s">
        <v>19</v>
      </c>
      <c r="AY232" s="132" t="s">
        <v>136</v>
      </c>
    </row>
    <row r="233" spans="2:65" s="6" customFormat="1" ht="27" customHeight="1">
      <c r="B233" s="19"/>
      <c r="C233" s="112" t="s">
        <v>283</v>
      </c>
      <c r="D233" s="112" t="s">
        <v>137</v>
      </c>
      <c r="E233" s="113" t="s">
        <v>284</v>
      </c>
      <c r="F233" s="194" t="s">
        <v>285</v>
      </c>
      <c r="G233" s="195"/>
      <c r="H233" s="195"/>
      <c r="I233" s="195"/>
      <c r="J233" s="114" t="s">
        <v>168</v>
      </c>
      <c r="K233" s="115">
        <v>1819</v>
      </c>
      <c r="L233" s="196">
        <v>0</v>
      </c>
      <c r="M233" s="195"/>
      <c r="N233" s="196">
        <f>ROUND($L$233*$K$233,2)</f>
        <v>0</v>
      </c>
      <c r="O233" s="195"/>
      <c r="P233" s="195"/>
      <c r="Q233" s="195"/>
      <c r="R233" s="20"/>
      <c r="T233" s="116"/>
      <c r="U233" s="26" t="s">
        <v>37</v>
      </c>
      <c r="V233" s="117">
        <v>0.09</v>
      </c>
      <c r="W233" s="117">
        <f>$V$233*$K$233</f>
        <v>163.71</v>
      </c>
      <c r="X233" s="117">
        <v>0</v>
      </c>
      <c r="Y233" s="117">
        <f>$X$233*$K$233</f>
        <v>0</v>
      </c>
      <c r="Z233" s="117">
        <v>0</v>
      </c>
      <c r="AA233" s="118">
        <f>$Z$233*$K$233</f>
        <v>0</v>
      </c>
      <c r="AR233" s="6" t="s">
        <v>222</v>
      </c>
      <c r="AT233" s="6" t="s">
        <v>137</v>
      </c>
      <c r="AU233" s="6" t="s">
        <v>97</v>
      </c>
      <c r="AY233" s="6" t="s">
        <v>136</v>
      </c>
      <c r="BE233" s="119">
        <f>IF($U$233="základní",$N$233,0)</f>
        <v>0</v>
      </c>
      <c r="BF233" s="119">
        <f>IF($U$233="snížená",$N$233,0)</f>
        <v>0</v>
      </c>
      <c r="BG233" s="119">
        <f>IF($U$233="zákl. přenesená",$N$233,0)</f>
        <v>0</v>
      </c>
      <c r="BH233" s="119">
        <f>IF($U$233="sníž. přenesená",$N$233,0)</f>
        <v>0</v>
      </c>
      <c r="BI233" s="119">
        <f>IF($U$233="nulová",$N$233,0)</f>
        <v>0</v>
      </c>
      <c r="BJ233" s="6" t="s">
        <v>19</v>
      </c>
      <c r="BK233" s="119">
        <f>ROUND($L$233*$K$233,2)</f>
        <v>0</v>
      </c>
      <c r="BL233" s="6" t="s">
        <v>222</v>
      </c>
      <c r="BM233" s="6" t="s">
        <v>286</v>
      </c>
    </row>
    <row r="234" spans="2:51" s="6" customFormat="1" ht="18.75" customHeight="1">
      <c r="B234" s="120"/>
      <c r="E234" s="121"/>
      <c r="F234" s="197" t="s">
        <v>287</v>
      </c>
      <c r="G234" s="198"/>
      <c r="H234" s="198"/>
      <c r="I234" s="198"/>
      <c r="K234" s="121"/>
      <c r="R234" s="122"/>
      <c r="T234" s="123"/>
      <c r="AA234" s="124"/>
      <c r="AT234" s="121" t="s">
        <v>144</v>
      </c>
      <c r="AU234" s="121" t="s">
        <v>97</v>
      </c>
      <c r="AV234" s="121" t="s">
        <v>19</v>
      </c>
      <c r="AW234" s="121" t="s">
        <v>107</v>
      </c>
      <c r="AX234" s="121" t="s">
        <v>72</v>
      </c>
      <c r="AY234" s="121" t="s">
        <v>136</v>
      </c>
    </row>
    <row r="235" spans="2:51" s="6" customFormat="1" ht="18.75" customHeight="1">
      <c r="B235" s="125"/>
      <c r="E235" s="126"/>
      <c r="F235" s="199" t="s">
        <v>171</v>
      </c>
      <c r="G235" s="200"/>
      <c r="H235" s="200"/>
      <c r="I235" s="200"/>
      <c r="K235" s="127">
        <v>1819</v>
      </c>
      <c r="R235" s="128"/>
      <c r="T235" s="129"/>
      <c r="AA235" s="130"/>
      <c r="AT235" s="126" t="s">
        <v>144</v>
      </c>
      <c r="AU235" s="126" t="s">
        <v>97</v>
      </c>
      <c r="AV235" s="126" t="s">
        <v>97</v>
      </c>
      <c r="AW235" s="126" t="s">
        <v>107</v>
      </c>
      <c r="AX235" s="126" t="s">
        <v>72</v>
      </c>
      <c r="AY235" s="126" t="s">
        <v>136</v>
      </c>
    </row>
    <row r="236" spans="2:51" s="6" customFormat="1" ht="18.75" customHeight="1">
      <c r="B236" s="131"/>
      <c r="E236" s="132"/>
      <c r="F236" s="201" t="s">
        <v>146</v>
      </c>
      <c r="G236" s="202"/>
      <c r="H236" s="202"/>
      <c r="I236" s="202"/>
      <c r="K236" s="133">
        <v>1819</v>
      </c>
      <c r="R236" s="134"/>
      <c r="T236" s="135"/>
      <c r="AA236" s="136"/>
      <c r="AT236" s="132" t="s">
        <v>144</v>
      </c>
      <c r="AU236" s="132" t="s">
        <v>97</v>
      </c>
      <c r="AV236" s="132" t="s">
        <v>141</v>
      </c>
      <c r="AW236" s="132" t="s">
        <v>107</v>
      </c>
      <c r="AX236" s="132" t="s">
        <v>19</v>
      </c>
      <c r="AY236" s="132" t="s">
        <v>136</v>
      </c>
    </row>
    <row r="237" spans="2:65" s="6" customFormat="1" ht="27" customHeight="1">
      <c r="B237" s="19"/>
      <c r="C237" s="112" t="s">
        <v>288</v>
      </c>
      <c r="D237" s="112" t="s">
        <v>137</v>
      </c>
      <c r="E237" s="113" t="s">
        <v>289</v>
      </c>
      <c r="F237" s="194" t="s">
        <v>290</v>
      </c>
      <c r="G237" s="195"/>
      <c r="H237" s="195"/>
      <c r="I237" s="195"/>
      <c r="J237" s="114" t="s">
        <v>168</v>
      </c>
      <c r="K237" s="115">
        <v>3638</v>
      </c>
      <c r="L237" s="196">
        <v>0</v>
      </c>
      <c r="M237" s="195"/>
      <c r="N237" s="196">
        <f>ROUND($L$237*$K$237,2)</f>
        <v>0</v>
      </c>
      <c r="O237" s="195"/>
      <c r="P237" s="195"/>
      <c r="Q237" s="195"/>
      <c r="R237" s="20"/>
      <c r="T237" s="116"/>
      <c r="U237" s="26" t="s">
        <v>37</v>
      </c>
      <c r="V237" s="117">
        <v>0.11</v>
      </c>
      <c r="W237" s="117">
        <f>$V$237*$K$237</f>
        <v>400.18</v>
      </c>
      <c r="X237" s="117">
        <v>0</v>
      </c>
      <c r="Y237" s="117">
        <f>$X$237*$K$237</f>
        <v>0</v>
      </c>
      <c r="Z237" s="117">
        <v>0</v>
      </c>
      <c r="AA237" s="118">
        <f>$Z$237*$K$237</f>
        <v>0</v>
      </c>
      <c r="AR237" s="6" t="s">
        <v>222</v>
      </c>
      <c r="AT237" s="6" t="s">
        <v>137</v>
      </c>
      <c r="AU237" s="6" t="s">
        <v>97</v>
      </c>
      <c r="AY237" s="6" t="s">
        <v>136</v>
      </c>
      <c r="BE237" s="119">
        <f>IF($U$237="základní",$N$237,0)</f>
        <v>0</v>
      </c>
      <c r="BF237" s="119">
        <f>IF($U$237="snížená",$N$237,0)</f>
        <v>0</v>
      </c>
      <c r="BG237" s="119">
        <f>IF($U$237="zákl. přenesená",$N$237,0)</f>
        <v>0</v>
      </c>
      <c r="BH237" s="119">
        <f>IF($U$237="sníž. přenesená",$N$237,0)</f>
        <v>0</v>
      </c>
      <c r="BI237" s="119">
        <f>IF($U$237="nulová",$N$237,0)</f>
        <v>0</v>
      </c>
      <c r="BJ237" s="6" t="s">
        <v>19</v>
      </c>
      <c r="BK237" s="119">
        <f>ROUND($L$237*$K$237,2)</f>
        <v>0</v>
      </c>
      <c r="BL237" s="6" t="s">
        <v>222</v>
      </c>
      <c r="BM237" s="6" t="s">
        <v>291</v>
      </c>
    </row>
    <row r="238" spans="2:51" s="6" customFormat="1" ht="18.75" customHeight="1">
      <c r="B238" s="120"/>
      <c r="E238" s="121"/>
      <c r="F238" s="197" t="s">
        <v>292</v>
      </c>
      <c r="G238" s="198"/>
      <c r="H238" s="198"/>
      <c r="I238" s="198"/>
      <c r="K238" s="121"/>
      <c r="R238" s="122"/>
      <c r="T238" s="123"/>
      <c r="AA238" s="124"/>
      <c r="AT238" s="121" t="s">
        <v>144</v>
      </c>
      <c r="AU238" s="121" t="s">
        <v>97</v>
      </c>
      <c r="AV238" s="121" t="s">
        <v>19</v>
      </c>
      <c r="AW238" s="121" t="s">
        <v>107</v>
      </c>
      <c r="AX238" s="121" t="s">
        <v>72</v>
      </c>
      <c r="AY238" s="121" t="s">
        <v>136</v>
      </c>
    </row>
    <row r="239" spans="2:51" s="6" customFormat="1" ht="18.75" customHeight="1">
      <c r="B239" s="125"/>
      <c r="E239" s="126"/>
      <c r="F239" s="199" t="s">
        <v>293</v>
      </c>
      <c r="G239" s="200"/>
      <c r="H239" s="200"/>
      <c r="I239" s="200"/>
      <c r="K239" s="127">
        <v>3638</v>
      </c>
      <c r="R239" s="128"/>
      <c r="T239" s="129"/>
      <c r="AA239" s="130"/>
      <c r="AT239" s="126" t="s">
        <v>144</v>
      </c>
      <c r="AU239" s="126" t="s">
        <v>97</v>
      </c>
      <c r="AV239" s="126" t="s">
        <v>97</v>
      </c>
      <c r="AW239" s="126" t="s">
        <v>107</v>
      </c>
      <c r="AX239" s="126" t="s">
        <v>72</v>
      </c>
      <c r="AY239" s="126" t="s">
        <v>136</v>
      </c>
    </row>
    <row r="240" spans="2:51" s="6" customFormat="1" ht="18.75" customHeight="1">
      <c r="B240" s="131"/>
      <c r="E240" s="132"/>
      <c r="F240" s="201" t="s">
        <v>146</v>
      </c>
      <c r="G240" s="202"/>
      <c r="H240" s="202"/>
      <c r="I240" s="202"/>
      <c r="K240" s="133">
        <v>3638</v>
      </c>
      <c r="R240" s="134"/>
      <c r="T240" s="135"/>
      <c r="AA240" s="136"/>
      <c r="AT240" s="132" t="s">
        <v>144</v>
      </c>
      <c r="AU240" s="132" t="s">
        <v>97</v>
      </c>
      <c r="AV240" s="132" t="s">
        <v>141</v>
      </c>
      <c r="AW240" s="132" t="s">
        <v>107</v>
      </c>
      <c r="AX240" s="132" t="s">
        <v>19</v>
      </c>
      <c r="AY240" s="132" t="s">
        <v>136</v>
      </c>
    </row>
    <row r="241" spans="2:65" s="6" customFormat="1" ht="15.75" customHeight="1">
      <c r="B241" s="19"/>
      <c r="C241" s="137" t="s">
        <v>294</v>
      </c>
      <c r="D241" s="137" t="s">
        <v>257</v>
      </c>
      <c r="E241" s="138" t="s">
        <v>295</v>
      </c>
      <c r="F241" s="205" t="s">
        <v>296</v>
      </c>
      <c r="G241" s="206"/>
      <c r="H241" s="206"/>
      <c r="I241" s="206"/>
      <c r="J241" s="139" t="s">
        <v>168</v>
      </c>
      <c r="K241" s="140">
        <v>6275.55</v>
      </c>
      <c r="L241" s="207">
        <v>0</v>
      </c>
      <c r="M241" s="206"/>
      <c r="N241" s="207">
        <f>ROUND($L$241*$K$241,2)</f>
        <v>0</v>
      </c>
      <c r="O241" s="195"/>
      <c r="P241" s="195"/>
      <c r="Q241" s="195"/>
      <c r="R241" s="20"/>
      <c r="T241" s="116"/>
      <c r="U241" s="26" t="s">
        <v>37</v>
      </c>
      <c r="V241" s="117">
        <v>0</v>
      </c>
      <c r="W241" s="117">
        <f>$V$241*$K$241</f>
        <v>0</v>
      </c>
      <c r="X241" s="117">
        <v>0.0003</v>
      </c>
      <c r="Y241" s="117">
        <f>$X$241*$K$241</f>
        <v>1.8826649999999998</v>
      </c>
      <c r="Z241" s="117">
        <v>0</v>
      </c>
      <c r="AA241" s="118">
        <f>$Z$241*$K$241</f>
        <v>0</v>
      </c>
      <c r="AR241" s="6" t="s">
        <v>276</v>
      </c>
      <c r="AT241" s="6" t="s">
        <v>257</v>
      </c>
      <c r="AU241" s="6" t="s">
        <v>97</v>
      </c>
      <c r="AY241" s="6" t="s">
        <v>136</v>
      </c>
      <c r="BE241" s="119">
        <f>IF($U$241="základní",$N$241,0)</f>
        <v>0</v>
      </c>
      <c r="BF241" s="119">
        <f>IF($U$241="snížená",$N$241,0)</f>
        <v>0</v>
      </c>
      <c r="BG241" s="119">
        <f>IF($U$241="zákl. přenesená",$N$241,0)</f>
        <v>0</v>
      </c>
      <c r="BH241" s="119">
        <f>IF($U$241="sníž. přenesená",$N$241,0)</f>
        <v>0</v>
      </c>
      <c r="BI241" s="119">
        <f>IF($U$241="nulová",$N$241,0)</f>
        <v>0</v>
      </c>
      <c r="BJ241" s="6" t="s">
        <v>19</v>
      </c>
      <c r="BK241" s="119">
        <f>ROUND($L$241*$K$241,2)</f>
        <v>0</v>
      </c>
      <c r="BL241" s="6" t="s">
        <v>222</v>
      </c>
      <c r="BM241" s="6" t="s">
        <v>297</v>
      </c>
    </row>
    <row r="242" spans="2:51" s="6" customFormat="1" ht="18.75" customHeight="1">
      <c r="B242" s="120"/>
      <c r="E242" s="121"/>
      <c r="F242" s="197" t="s">
        <v>298</v>
      </c>
      <c r="G242" s="198"/>
      <c r="H242" s="198"/>
      <c r="I242" s="198"/>
      <c r="K242" s="121"/>
      <c r="R242" s="122"/>
      <c r="T242" s="123"/>
      <c r="AA242" s="124"/>
      <c r="AT242" s="121" t="s">
        <v>144</v>
      </c>
      <c r="AU242" s="121" t="s">
        <v>97</v>
      </c>
      <c r="AV242" s="121" t="s">
        <v>19</v>
      </c>
      <c r="AW242" s="121" t="s">
        <v>107</v>
      </c>
      <c r="AX242" s="121" t="s">
        <v>72</v>
      </c>
      <c r="AY242" s="121" t="s">
        <v>136</v>
      </c>
    </row>
    <row r="243" spans="2:51" s="6" customFormat="1" ht="18.75" customHeight="1">
      <c r="B243" s="125"/>
      <c r="E243" s="126"/>
      <c r="F243" s="199" t="s">
        <v>299</v>
      </c>
      <c r="G243" s="200"/>
      <c r="H243" s="200"/>
      <c r="I243" s="200"/>
      <c r="K243" s="127">
        <v>6275.55</v>
      </c>
      <c r="R243" s="128"/>
      <c r="T243" s="129"/>
      <c r="AA243" s="130"/>
      <c r="AT243" s="126" t="s">
        <v>144</v>
      </c>
      <c r="AU243" s="126" t="s">
        <v>97</v>
      </c>
      <c r="AV243" s="126" t="s">
        <v>97</v>
      </c>
      <c r="AW243" s="126" t="s">
        <v>107</v>
      </c>
      <c r="AX243" s="126" t="s">
        <v>72</v>
      </c>
      <c r="AY243" s="126" t="s">
        <v>136</v>
      </c>
    </row>
    <row r="244" spans="2:51" s="6" customFormat="1" ht="18.75" customHeight="1">
      <c r="B244" s="131"/>
      <c r="E244" s="132"/>
      <c r="F244" s="201" t="s">
        <v>146</v>
      </c>
      <c r="G244" s="202"/>
      <c r="H244" s="202"/>
      <c r="I244" s="202"/>
      <c r="K244" s="133">
        <v>6275.55</v>
      </c>
      <c r="R244" s="134"/>
      <c r="T244" s="135"/>
      <c r="AA244" s="136"/>
      <c r="AT244" s="132" t="s">
        <v>144</v>
      </c>
      <c r="AU244" s="132" t="s">
        <v>97</v>
      </c>
      <c r="AV244" s="132" t="s">
        <v>141</v>
      </c>
      <c r="AW244" s="132" t="s">
        <v>107</v>
      </c>
      <c r="AX244" s="132" t="s">
        <v>19</v>
      </c>
      <c r="AY244" s="132" t="s">
        <v>136</v>
      </c>
    </row>
    <row r="245" spans="2:65" s="6" customFormat="1" ht="27" customHeight="1">
      <c r="B245" s="19"/>
      <c r="C245" s="112" t="s">
        <v>300</v>
      </c>
      <c r="D245" s="112" t="s">
        <v>137</v>
      </c>
      <c r="E245" s="113" t="s">
        <v>301</v>
      </c>
      <c r="F245" s="194" t="s">
        <v>302</v>
      </c>
      <c r="G245" s="195"/>
      <c r="H245" s="195"/>
      <c r="I245" s="195"/>
      <c r="J245" s="114" t="s">
        <v>303</v>
      </c>
      <c r="K245" s="115">
        <v>12705.351</v>
      </c>
      <c r="L245" s="196">
        <v>0</v>
      </c>
      <c r="M245" s="195"/>
      <c r="N245" s="196">
        <f>ROUND($L$245*$K$245,2)</f>
        <v>0</v>
      </c>
      <c r="O245" s="195"/>
      <c r="P245" s="195"/>
      <c r="Q245" s="195"/>
      <c r="R245" s="20"/>
      <c r="T245" s="116"/>
      <c r="U245" s="26" t="s">
        <v>37</v>
      </c>
      <c r="V245" s="117">
        <v>0</v>
      </c>
      <c r="W245" s="117">
        <f>$V$245*$K$245</f>
        <v>0</v>
      </c>
      <c r="X245" s="117">
        <v>0</v>
      </c>
      <c r="Y245" s="117">
        <f>$X$245*$K$245</f>
        <v>0</v>
      </c>
      <c r="Z245" s="117">
        <v>0</v>
      </c>
      <c r="AA245" s="118">
        <f>$Z$245*$K$245</f>
        <v>0</v>
      </c>
      <c r="AR245" s="6" t="s">
        <v>222</v>
      </c>
      <c r="AT245" s="6" t="s">
        <v>137</v>
      </c>
      <c r="AU245" s="6" t="s">
        <v>97</v>
      </c>
      <c r="AY245" s="6" t="s">
        <v>136</v>
      </c>
      <c r="BE245" s="119">
        <f>IF($U$245="základní",$N$245,0)</f>
        <v>0</v>
      </c>
      <c r="BF245" s="119">
        <f>IF($U$245="snížená",$N$245,0)</f>
        <v>0</v>
      </c>
      <c r="BG245" s="119">
        <f>IF($U$245="zákl. přenesená",$N$245,0)</f>
        <v>0</v>
      </c>
      <c r="BH245" s="119">
        <f>IF($U$245="sníž. přenesená",$N$245,0)</f>
        <v>0</v>
      </c>
      <c r="BI245" s="119">
        <f>IF($U$245="nulová",$N$245,0)</f>
        <v>0</v>
      </c>
      <c r="BJ245" s="6" t="s">
        <v>19</v>
      </c>
      <c r="BK245" s="119">
        <f>ROUND($L$245*$K$245,2)</f>
        <v>0</v>
      </c>
      <c r="BL245" s="6" t="s">
        <v>222</v>
      </c>
      <c r="BM245" s="6" t="s">
        <v>304</v>
      </c>
    </row>
    <row r="246" spans="2:63" s="102" customFormat="1" ht="30.75" customHeight="1">
      <c r="B246" s="103"/>
      <c r="D246" s="111" t="s">
        <v>119</v>
      </c>
      <c r="E246" s="111"/>
      <c r="F246" s="111"/>
      <c r="G246" s="111"/>
      <c r="H246" s="111"/>
      <c r="I246" s="111"/>
      <c r="J246" s="111"/>
      <c r="K246" s="111"/>
      <c r="L246" s="111"/>
      <c r="M246" s="111"/>
      <c r="N246" s="203">
        <f>$BK$246</f>
        <v>0</v>
      </c>
      <c r="O246" s="204"/>
      <c r="P246" s="204"/>
      <c r="Q246" s="204"/>
      <c r="R246" s="106"/>
      <c r="T246" s="107"/>
      <c r="W246" s="108">
        <f>SUM($W$247:$W$252)</f>
        <v>45.475</v>
      </c>
      <c r="Y246" s="108">
        <f>SUM($Y$247:$Y$252)</f>
        <v>0.22009900000000002</v>
      </c>
      <c r="AA246" s="109">
        <f>SUM($AA$247:$AA$252)</f>
        <v>0</v>
      </c>
      <c r="AR246" s="105" t="s">
        <v>97</v>
      </c>
      <c r="AT246" s="105" t="s">
        <v>71</v>
      </c>
      <c r="AU246" s="105" t="s">
        <v>19</v>
      </c>
      <c r="AY246" s="105" t="s">
        <v>136</v>
      </c>
      <c r="BK246" s="110">
        <f>SUM($BK$247:$BK$252)</f>
        <v>0</v>
      </c>
    </row>
    <row r="247" spans="2:65" s="6" customFormat="1" ht="27" customHeight="1">
      <c r="B247" s="19"/>
      <c r="C247" s="112" t="s">
        <v>305</v>
      </c>
      <c r="D247" s="112" t="s">
        <v>137</v>
      </c>
      <c r="E247" s="113" t="s">
        <v>306</v>
      </c>
      <c r="F247" s="194" t="s">
        <v>307</v>
      </c>
      <c r="G247" s="195"/>
      <c r="H247" s="195"/>
      <c r="I247" s="195"/>
      <c r="J247" s="114" t="s">
        <v>168</v>
      </c>
      <c r="K247" s="115">
        <v>1819</v>
      </c>
      <c r="L247" s="196">
        <v>0</v>
      </c>
      <c r="M247" s="195"/>
      <c r="N247" s="196">
        <f>ROUND($L$247*$K$247,2)</f>
        <v>0</v>
      </c>
      <c r="O247" s="195"/>
      <c r="P247" s="195"/>
      <c r="Q247" s="195"/>
      <c r="R247" s="20"/>
      <c r="T247" s="116"/>
      <c r="U247" s="26" t="s">
        <v>37</v>
      </c>
      <c r="V247" s="117">
        <v>0.025</v>
      </c>
      <c r="W247" s="117">
        <f>$V$247*$K$247</f>
        <v>45.475</v>
      </c>
      <c r="X247" s="117">
        <v>0</v>
      </c>
      <c r="Y247" s="117">
        <f>$X$247*$K$247</f>
        <v>0</v>
      </c>
      <c r="Z247" s="117">
        <v>0</v>
      </c>
      <c r="AA247" s="118">
        <f>$Z$247*$K$247</f>
        <v>0</v>
      </c>
      <c r="AR247" s="6" t="s">
        <v>222</v>
      </c>
      <c r="AT247" s="6" t="s">
        <v>137</v>
      </c>
      <c r="AU247" s="6" t="s">
        <v>97</v>
      </c>
      <c r="AY247" s="6" t="s">
        <v>136</v>
      </c>
      <c r="BE247" s="119">
        <f>IF($U$247="základní",$N$247,0)</f>
        <v>0</v>
      </c>
      <c r="BF247" s="119">
        <f>IF($U$247="snížená",$N$247,0)</f>
        <v>0</v>
      </c>
      <c r="BG247" s="119">
        <f>IF($U$247="zákl. přenesená",$N$247,0)</f>
        <v>0</v>
      </c>
      <c r="BH247" s="119">
        <f>IF($U$247="sníž. přenesená",$N$247,0)</f>
        <v>0</v>
      </c>
      <c r="BI247" s="119">
        <f>IF($U$247="nulová",$N$247,0)</f>
        <v>0</v>
      </c>
      <c r="BJ247" s="6" t="s">
        <v>19</v>
      </c>
      <c r="BK247" s="119">
        <f>ROUND($L$247*$K$247,2)</f>
        <v>0</v>
      </c>
      <c r="BL247" s="6" t="s">
        <v>222</v>
      </c>
      <c r="BM247" s="6" t="s">
        <v>308</v>
      </c>
    </row>
    <row r="248" spans="2:51" s="6" customFormat="1" ht="18.75" customHeight="1">
      <c r="B248" s="120"/>
      <c r="E248" s="121"/>
      <c r="F248" s="197" t="s">
        <v>287</v>
      </c>
      <c r="G248" s="198"/>
      <c r="H248" s="198"/>
      <c r="I248" s="198"/>
      <c r="K248" s="121"/>
      <c r="R248" s="122"/>
      <c r="T248" s="123"/>
      <c r="AA248" s="124"/>
      <c r="AT248" s="121" t="s">
        <v>144</v>
      </c>
      <c r="AU248" s="121" t="s">
        <v>97</v>
      </c>
      <c r="AV248" s="121" t="s">
        <v>19</v>
      </c>
      <c r="AW248" s="121" t="s">
        <v>107</v>
      </c>
      <c r="AX248" s="121" t="s">
        <v>72</v>
      </c>
      <c r="AY248" s="121" t="s">
        <v>136</v>
      </c>
    </row>
    <row r="249" spans="2:51" s="6" customFormat="1" ht="18.75" customHeight="1">
      <c r="B249" s="125"/>
      <c r="E249" s="126"/>
      <c r="F249" s="199" t="s">
        <v>171</v>
      </c>
      <c r="G249" s="200"/>
      <c r="H249" s="200"/>
      <c r="I249" s="200"/>
      <c r="K249" s="127">
        <v>1819</v>
      </c>
      <c r="R249" s="128"/>
      <c r="T249" s="129"/>
      <c r="AA249" s="130"/>
      <c r="AT249" s="126" t="s">
        <v>144</v>
      </c>
      <c r="AU249" s="126" t="s">
        <v>97</v>
      </c>
      <c r="AV249" s="126" t="s">
        <v>97</v>
      </c>
      <c r="AW249" s="126" t="s">
        <v>107</v>
      </c>
      <c r="AX249" s="126" t="s">
        <v>72</v>
      </c>
      <c r="AY249" s="126" t="s">
        <v>136</v>
      </c>
    </row>
    <row r="250" spans="2:51" s="6" customFormat="1" ht="18.75" customHeight="1">
      <c r="B250" s="131"/>
      <c r="E250" s="132"/>
      <c r="F250" s="201" t="s">
        <v>146</v>
      </c>
      <c r="G250" s="202"/>
      <c r="H250" s="202"/>
      <c r="I250" s="202"/>
      <c r="K250" s="133">
        <v>1819</v>
      </c>
      <c r="R250" s="134"/>
      <c r="T250" s="135"/>
      <c r="AA250" s="136"/>
      <c r="AT250" s="132" t="s">
        <v>144</v>
      </c>
      <c r="AU250" s="132" t="s">
        <v>97</v>
      </c>
      <c r="AV250" s="132" t="s">
        <v>141</v>
      </c>
      <c r="AW250" s="132" t="s">
        <v>107</v>
      </c>
      <c r="AX250" s="132" t="s">
        <v>19</v>
      </c>
      <c r="AY250" s="132" t="s">
        <v>136</v>
      </c>
    </row>
    <row r="251" spans="2:65" s="6" customFormat="1" ht="15.75" customHeight="1">
      <c r="B251" s="19"/>
      <c r="C251" s="137" t="s">
        <v>276</v>
      </c>
      <c r="D251" s="137" t="s">
        <v>257</v>
      </c>
      <c r="E251" s="138" t="s">
        <v>309</v>
      </c>
      <c r="F251" s="205" t="s">
        <v>310</v>
      </c>
      <c r="G251" s="206"/>
      <c r="H251" s="206"/>
      <c r="I251" s="206"/>
      <c r="J251" s="139" t="s">
        <v>168</v>
      </c>
      <c r="K251" s="140">
        <v>2000.9</v>
      </c>
      <c r="L251" s="207">
        <v>0</v>
      </c>
      <c r="M251" s="206"/>
      <c r="N251" s="207">
        <f>ROUND($L$251*$K$251,2)</f>
        <v>0</v>
      </c>
      <c r="O251" s="195"/>
      <c r="P251" s="195"/>
      <c r="Q251" s="195"/>
      <c r="R251" s="20"/>
      <c r="T251" s="116"/>
      <c r="U251" s="26" t="s">
        <v>37</v>
      </c>
      <c r="V251" s="117">
        <v>0</v>
      </c>
      <c r="W251" s="117">
        <f>$V$251*$K$251</f>
        <v>0</v>
      </c>
      <c r="X251" s="117">
        <v>0.00011</v>
      </c>
      <c r="Y251" s="117">
        <f>$X$251*$K$251</f>
        <v>0.22009900000000002</v>
      </c>
      <c r="Z251" s="117">
        <v>0</v>
      </c>
      <c r="AA251" s="118">
        <f>$Z$251*$K$251</f>
        <v>0</v>
      </c>
      <c r="AR251" s="6" t="s">
        <v>276</v>
      </c>
      <c r="AT251" s="6" t="s">
        <v>257</v>
      </c>
      <c r="AU251" s="6" t="s">
        <v>97</v>
      </c>
      <c r="AY251" s="6" t="s">
        <v>136</v>
      </c>
      <c r="BE251" s="119">
        <f>IF($U$251="základní",$N$251,0)</f>
        <v>0</v>
      </c>
      <c r="BF251" s="119">
        <f>IF($U$251="snížená",$N$251,0)</f>
        <v>0</v>
      </c>
      <c r="BG251" s="119">
        <f>IF($U$251="zákl. přenesená",$N$251,0)</f>
        <v>0</v>
      </c>
      <c r="BH251" s="119">
        <f>IF($U$251="sníž. přenesená",$N$251,0)</f>
        <v>0</v>
      </c>
      <c r="BI251" s="119">
        <f>IF($U$251="nulová",$N$251,0)</f>
        <v>0</v>
      </c>
      <c r="BJ251" s="6" t="s">
        <v>19</v>
      </c>
      <c r="BK251" s="119">
        <f>ROUND($L$251*$K$251,2)</f>
        <v>0</v>
      </c>
      <c r="BL251" s="6" t="s">
        <v>222</v>
      </c>
      <c r="BM251" s="6" t="s">
        <v>311</v>
      </c>
    </row>
    <row r="252" spans="2:65" s="6" customFormat="1" ht="27" customHeight="1">
      <c r="B252" s="19"/>
      <c r="C252" s="112" t="s">
        <v>312</v>
      </c>
      <c r="D252" s="112" t="s">
        <v>137</v>
      </c>
      <c r="E252" s="113" t="s">
        <v>313</v>
      </c>
      <c r="F252" s="194" t="s">
        <v>314</v>
      </c>
      <c r="G252" s="195"/>
      <c r="H252" s="195"/>
      <c r="I252" s="195"/>
      <c r="J252" s="114" t="s">
        <v>303</v>
      </c>
      <c r="K252" s="115">
        <v>306.32</v>
      </c>
      <c r="L252" s="196">
        <v>0</v>
      </c>
      <c r="M252" s="195"/>
      <c r="N252" s="196">
        <f>ROUND($L$252*$K$252,2)</f>
        <v>0</v>
      </c>
      <c r="O252" s="195"/>
      <c r="P252" s="195"/>
      <c r="Q252" s="195"/>
      <c r="R252" s="20"/>
      <c r="T252" s="116"/>
      <c r="U252" s="141" t="s">
        <v>37</v>
      </c>
      <c r="V252" s="142">
        <v>0</v>
      </c>
      <c r="W252" s="142">
        <f>$V$252*$K$252</f>
        <v>0</v>
      </c>
      <c r="X252" s="142">
        <v>0</v>
      </c>
      <c r="Y252" s="142">
        <f>$X$252*$K$252</f>
        <v>0</v>
      </c>
      <c r="Z252" s="142">
        <v>0</v>
      </c>
      <c r="AA252" s="143">
        <f>$Z$252*$K$252</f>
        <v>0</v>
      </c>
      <c r="AR252" s="6" t="s">
        <v>222</v>
      </c>
      <c r="AT252" s="6" t="s">
        <v>137</v>
      </c>
      <c r="AU252" s="6" t="s">
        <v>97</v>
      </c>
      <c r="AY252" s="6" t="s">
        <v>136</v>
      </c>
      <c r="BE252" s="119">
        <f>IF($U$252="základní",$N$252,0)</f>
        <v>0</v>
      </c>
      <c r="BF252" s="119">
        <f>IF($U$252="snížená",$N$252,0)</f>
        <v>0</v>
      </c>
      <c r="BG252" s="119">
        <f>IF($U$252="zákl. přenesená",$N$252,0)</f>
        <v>0</v>
      </c>
      <c r="BH252" s="119">
        <f>IF($U$252="sníž. přenesená",$N$252,0)</f>
        <v>0</v>
      </c>
      <c r="BI252" s="119">
        <f>IF($U$252="nulová",$N$252,0)</f>
        <v>0</v>
      </c>
      <c r="BJ252" s="6" t="s">
        <v>19</v>
      </c>
      <c r="BK252" s="119">
        <f>ROUND($L$252*$K$252,2)</f>
        <v>0</v>
      </c>
      <c r="BL252" s="6" t="s">
        <v>222</v>
      </c>
      <c r="BM252" s="6" t="s">
        <v>315</v>
      </c>
    </row>
    <row r="253" spans="2:18" s="6" customFormat="1" ht="7.5" customHeight="1">
      <c r="B253" s="41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3"/>
    </row>
    <row r="254" s="2" customFormat="1" ht="14.25" customHeight="1"/>
  </sheetData>
  <sheetProtection/>
  <mergeCells count="260">
    <mergeCell ref="N216:Q216"/>
    <mergeCell ref="N246:Q246"/>
    <mergeCell ref="H1:K1"/>
    <mergeCell ref="S2:AC2"/>
    <mergeCell ref="F252:I252"/>
    <mergeCell ref="L252:M252"/>
    <mergeCell ref="N252:Q252"/>
    <mergeCell ref="N121:Q121"/>
    <mergeCell ref="N122:Q122"/>
    <mergeCell ref="N123:Q123"/>
    <mergeCell ref="N141:Q141"/>
    <mergeCell ref="N155:Q155"/>
    <mergeCell ref="N172:Q172"/>
    <mergeCell ref="N189:Q189"/>
    <mergeCell ref="F248:I248"/>
    <mergeCell ref="F249:I249"/>
    <mergeCell ref="N247:Q247"/>
    <mergeCell ref="F240:I240"/>
    <mergeCell ref="F241:I241"/>
    <mergeCell ref="L241:M241"/>
    <mergeCell ref="F250:I250"/>
    <mergeCell ref="F251:I251"/>
    <mergeCell ref="L251:M251"/>
    <mergeCell ref="N251:Q251"/>
    <mergeCell ref="F244:I244"/>
    <mergeCell ref="F245:I245"/>
    <mergeCell ref="L245:M245"/>
    <mergeCell ref="N245:Q245"/>
    <mergeCell ref="F247:I247"/>
    <mergeCell ref="L247:M247"/>
    <mergeCell ref="N241:Q241"/>
    <mergeCell ref="F242:I242"/>
    <mergeCell ref="F243:I243"/>
    <mergeCell ref="F236:I236"/>
    <mergeCell ref="F237:I237"/>
    <mergeCell ref="L237:M237"/>
    <mergeCell ref="N237:Q237"/>
    <mergeCell ref="F238:I238"/>
    <mergeCell ref="F239:I239"/>
    <mergeCell ref="F232:I232"/>
    <mergeCell ref="F233:I233"/>
    <mergeCell ref="L233:M233"/>
    <mergeCell ref="N233:Q233"/>
    <mergeCell ref="F234:I234"/>
    <mergeCell ref="F235:I235"/>
    <mergeCell ref="F228:I228"/>
    <mergeCell ref="L228:M228"/>
    <mergeCell ref="N228:Q228"/>
    <mergeCell ref="F229:I229"/>
    <mergeCell ref="F230:I230"/>
    <mergeCell ref="F231:I231"/>
    <mergeCell ref="L223:M223"/>
    <mergeCell ref="N223:Q223"/>
    <mergeCell ref="F224:I224"/>
    <mergeCell ref="F225:I225"/>
    <mergeCell ref="F226:I226"/>
    <mergeCell ref="F227:I227"/>
    <mergeCell ref="F218:I218"/>
    <mergeCell ref="F219:I219"/>
    <mergeCell ref="F220:I220"/>
    <mergeCell ref="F221:I221"/>
    <mergeCell ref="F222:I222"/>
    <mergeCell ref="F223:I223"/>
    <mergeCell ref="F211:I211"/>
    <mergeCell ref="F212:I212"/>
    <mergeCell ref="F214:I214"/>
    <mergeCell ref="L214:M214"/>
    <mergeCell ref="N214:Q214"/>
    <mergeCell ref="F217:I217"/>
    <mergeCell ref="L217:M217"/>
    <mergeCell ref="N217:Q217"/>
    <mergeCell ref="N213:Q213"/>
    <mergeCell ref="N215:Q215"/>
    <mergeCell ref="F207:I207"/>
    <mergeCell ref="F208:I208"/>
    <mergeCell ref="F209:I209"/>
    <mergeCell ref="L209:M209"/>
    <mergeCell ref="N209:Q209"/>
    <mergeCell ref="F210:I210"/>
    <mergeCell ref="F203:I203"/>
    <mergeCell ref="F204:I204"/>
    <mergeCell ref="F205:I205"/>
    <mergeCell ref="L205:M205"/>
    <mergeCell ref="N205:Q205"/>
    <mergeCell ref="F206:I206"/>
    <mergeCell ref="F198:I198"/>
    <mergeCell ref="F200:I200"/>
    <mergeCell ref="L200:M200"/>
    <mergeCell ref="N200:Q200"/>
    <mergeCell ref="F201:I201"/>
    <mergeCell ref="F202:I202"/>
    <mergeCell ref="N199:Q199"/>
    <mergeCell ref="F193:I193"/>
    <mergeCell ref="F195:I195"/>
    <mergeCell ref="L195:M195"/>
    <mergeCell ref="N195:Q195"/>
    <mergeCell ref="F196:I196"/>
    <mergeCell ref="F197:I197"/>
    <mergeCell ref="N194:Q194"/>
    <mergeCell ref="F188:I188"/>
    <mergeCell ref="F190:I190"/>
    <mergeCell ref="L190:M190"/>
    <mergeCell ref="N190:Q190"/>
    <mergeCell ref="F191:I191"/>
    <mergeCell ref="F192:I192"/>
    <mergeCell ref="F184:I184"/>
    <mergeCell ref="F185:I185"/>
    <mergeCell ref="L185:M185"/>
    <mergeCell ref="N185:Q185"/>
    <mergeCell ref="F186:I186"/>
    <mergeCell ref="F187:I187"/>
    <mergeCell ref="F180:I180"/>
    <mergeCell ref="F181:I181"/>
    <mergeCell ref="L181:M181"/>
    <mergeCell ref="N181:Q181"/>
    <mergeCell ref="F182:I182"/>
    <mergeCell ref="F183:I183"/>
    <mergeCell ref="F176:I176"/>
    <mergeCell ref="F177:I177"/>
    <mergeCell ref="L177:M177"/>
    <mergeCell ref="N177:Q177"/>
    <mergeCell ref="F178:I178"/>
    <mergeCell ref="F179:I179"/>
    <mergeCell ref="F171:I171"/>
    <mergeCell ref="F173:I173"/>
    <mergeCell ref="L173:M173"/>
    <mergeCell ref="N173:Q173"/>
    <mergeCell ref="F174:I174"/>
    <mergeCell ref="F175:I175"/>
    <mergeCell ref="F167:I167"/>
    <mergeCell ref="L167:M167"/>
    <mergeCell ref="N167:Q167"/>
    <mergeCell ref="F168:I168"/>
    <mergeCell ref="F169:I169"/>
    <mergeCell ref="F170:I170"/>
    <mergeCell ref="F163:I163"/>
    <mergeCell ref="F164:I164"/>
    <mergeCell ref="F165:I165"/>
    <mergeCell ref="F166:I166"/>
    <mergeCell ref="L166:M166"/>
    <mergeCell ref="N166:Q166"/>
    <mergeCell ref="F159:I159"/>
    <mergeCell ref="F160:I160"/>
    <mergeCell ref="F161:I161"/>
    <mergeCell ref="L161:M161"/>
    <mergeCell ref="N161:Q161"/>
    <mergeCell ref="F162:I162"/>
    <mergeCell ref="F154:I154"/>
    <mergeCell ref="F156:I156"/>
    <mergeCell ref="L156:M156"/>
    <mergeCell ref="N156:Q156"/>
    <mergeCell ref="F157:I157"/>
    <mergeCell ref="F158:I158"/>
    <mergeCell ref="F150:I150"/>
    <mergeCell ref="L150:M150"/>
    <mergeCell ref="N150:Q150"/>
    <mergeCell ref="F151:I151"/>
    <mergeCell ref="F152:I152"/>
    <mergeCell ref="F153:I153"/>
    <mergeCell ref="F146:I146"/>
    <mergeCell ref="L146:M146"/>
    <mergeCell ref="N146:Q146"/>
    <mergeCell ref="F147:I147"/>
    <mergeCell ref="F148:I148"/>
    <mergeCell ref="F149:I149"/>
    <mergeCell ref="F142:I142"/>
    <mergeCell ref="L142:M142"/>
    <mergeCell ref="N142:Q142"/>
    <mergeCell ref="F143:I143"/>
    <mergeCell ref="F144:I144"/>
    <mergeCell ref="F145:I145"/>
    <mergeCell ref="F137:I137"/>
    <mergeCell ref="L137:M137"/>
    <mergeCell ref="N137:Q137"/>
    <mergeCell ref="F138:I138"/>
    <mergeCell ref="F139:I139"/>
    <mergeCell ref="F140:I140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29:I129"/>
    <mergeCell ref="F130:I130"/>
    <mergeCell ref="F131:I131"/>
    <mergeCell ref="F132:I132"/>
    <mergeCell ref="L132:M132"/>
    <mergeCell ref="N132:Q132"/>
    <mergeCell ref="F125:I125"/>
    <mergeCell ref="F126:I126"/>
    <mergeCell ref="F127:I127"/>
    <mergeCell ref="F128:I128"/>
    <mergeCell ref="L128:M128"/>
    <mergeCell ref="N128:Q128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N198" sqref="N19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9"/>
      <c r="B1" s="146"/>
      <c r="C1" s="146"/>
      <c r="D1" s="147" t="s">
        <v>1</v>
      </c>
      <c r="E1" s="146"/>
      <c r="F1" s="148" t="s">
        <v>604</v>
      </c>
      <c r="G1" s="148"/>
      <c r="H1" s="209" t="s">
        <v>605</v>
      </c>
      <c r="I1" s="209"/>
      <c r="J1" s="209"/>
      <c r="K1" s="209"/>
      <c r="L1" s="148" t="s">
        <v>606</v>
      </c>
      <c r="M1" s="146"/>
      <c r="N1" s="146"/>
      <c r="O1" s="147" t="s">
        <v>96</v>
      </c>
      <c r="P1" s="146"/>
      <c r="Q1" s="146"/>
      <c r="R1" s="146"/>
      <c r="S1" s="148" t="s">
        <v>607</v>
      </c>
      <c r="T1" s="148"/>
      <c r="U1" s="149"/>
      <c r="V1" s="1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0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77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2:46" s="2" customFormat="1" ht="37.5" customHeight="1">
      <c r="B4" s="10"/>
      <c r="C4" s="152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2" t="str">
        <f>'Rekapitulace stavby'!$K$6</f>
        <v>Klapý ZD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11"/>
    </row>
    <row r="7" spans="2:18" s="6" customFormat="1" ht="33.75" customHeight="1">
      <c r="B7" s="19"/>
      <c r="D7" s="15" t="s">
        <v>99</v>
      </c>
      <c r="F7" s="154" t="s">
        <v>316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3">
        <f>'Rekapitulace stavby'!$AN$8</f>
        <v>42360</v>
      </c>
      <c r="P9" s="162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53">
        <f>IF('Rekapitulace stavby'!$AN$10="","",'Rekapitulace stavby'!$AN$10)</f>
      </c>
      <c r="P11" s="162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27</v>
      </c>
      <c r="O12" s="153">
        <f>IF('Rekapitulace stavby'!$AN$11="","",'Rekapitulace stavby'!$AN$11)</f>
      </c>
      <c r="P12" s="162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26</v>
      </c>
      <c r="O14" s="153">
        <f>IF('Rekapitulace stavby'!$AN$13="","",'Rekapitulace stavby'!$AN$13)</f>
      </c>
      <c r="P14" s="162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53">
        <f>IF('Rekapitulace stavby'!$AN$14="","",'Rekapitulace stavby'!$AN$14)</f>
      </c>
      <c r="P15" s="162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26</v>
      </c>
      <c r="O17" s="153">
        <f>IF('Rekapitulace stavby'!$AN$16="","",'Rekapitulace stavby'!$AN$16)</f>
      </c>
      <c r="P17" s="162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27</v>
      </c>
      <c r="O18" s="153">
        <f>IF('Rekapitulace stavby'!$AN$17="","",'Rekapitulace stavby'!$AN$17)</f>
      </c>
      <c r="P18" s="162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31</v>
      </c>
      <c r="M20" s="16" t="s">
        <v>26</v>
      </c>
      <c r="O20" s="153">
        <f>IF('Rekapitulace stavby'!$AN$19="","",'Rekapitulace stavby'!$AN$19)</f>
      </c>
      <c r="P20" s="162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53">
        <f>IF('Rekapitulace stavby'!$AN$20="","",'Rekapitulace stavby'!$AN$20)</f>
      </c>
      <c r="P21" s="162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32</v>
      </c>
      <c r="R23" s="20"/>
    </row>
    <row r="24" spans="2:18" s="79" customFormat="1" ht="15.75" customHeight="1">
      <c r="B24" s="80"/>
      <c r="E24" s="155"/>
      <c r="F24" s="184"/>
      <c r="G24" s="184"/>
      <c r="H24" s="184"/>
      <c r="I24" s="184"/>
      <c r="J24" s="184"/>
      <c r="K24" s="184"/>
      <c r="L24" s="184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101</v>
      </c>
      <c r="M27" s="156">
        <f>$N$88</f>
        <v>0</v>
      </c>
      <c r="N27" s="162"/>
      <c r="O27" s="162"/>
      <c r="P27" s="162"/>
      <c r="R27" s="20"/>
    </row>
    <row r="28" spans="2:18" s="6" customFormat="1" ht="15" customHeight="1">
      <c r="B28" s="19"/>
      <c r="D28" s="18" t="s">
        <v>102</v>
      </c>
      <c r="M28" s="156">
        <f>$N$98</f>
        <v>0</v>
      </c>
      <c r="N28" s="162"/>
      <c r="O28" s="162"/>
      <c r="P28" s="162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35</v>
      </c>
      <c r="M30" s="185">
        <f>ROUND($M$27+$M$28,2)</f>
        <v>0</v>
      </c>
      <c r="N30" s="162"/>
      <c r="O30" s="162"/>
      <c r="P30" s="162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36</v>
      </c>
      <c r="E32" s="24" t="s">
        <v>37</v>
      </c>
      <c r="F32" s="25">
        <v>0.21</v>
      </c>
      <c r="G32" s="84" t="s">
        <v>38</v>
      </c>
      <c r="H32" s="186">
        <f>ROUND((SUM($BE$98:$BE$99)+SUM($BE$117:$BE$197)),2)</f>
        <v>0</v>
      </c>
      <c r="I32" s="162"/>
      <c r="J32" s="162"/>
      <c r="M32" s="186">
        <f>ROUND(ROUND((SUM($BE$98:$BE$99)+SUM($BE$117:$BE$197)),2)*$F$32,2)</f>
        <v>0</v>
      </c>
      <c r="N32" s="162"/>
      <c r="O32" s="162"/>
      <c r="P32" s="162"/>
      <c r="R32" s="20"/>
    </row>
    <row r="33" spans="2:18" s="6" customFormat="1" ht="15" customHeight="1">
      <c r="B33" s="19"/>
      <c r="E33" s="24" t="s">
        <v>39</v>
      </c>
      <c r="F33" s="25">
        <v>0.15</v>
      </c>
      <c r="G33" s="84" t="s">
        <v>38</v>
      </c>
      <c r="H33" s="186">
        <f>ROUND((SUM($BF$98:$BF$99)+SUM($BF$117:$BF$197)),2)</f>
        <v>0</v>
      </c>
      <c r="I33" s="162"/>
      <c r="J33" s="162"/>
      <c r="M33" s="186">
        <f>ROUND(ROUND((SUM($BF$98:$BF$99)+SUM($BF$117:$BF$197)),2)*$F$33,2)</f>
        <v>0</v>
      </c>
      <c r="N33" s="162"/>
      <c r="O33" s="162"/>
      <c r="P33" s="162"/>
      <c r="R33" s="20"/>
    </row>
    <row r="34" spans="2:18" s="6" customFormat="1" ht="15" customHeight="1" hidden="1">
      <c r="B34" s="19"/>
      <c r="E34" s="24" t="s">
        <v>40</v>
      </c>
      <c r="F34" s="25">
        <v>0.21</v>
      </c>
      <c r="G34" s="84" t="s">
        <v>38</v>
      </c>
      <c r="H34" s="186">
        <f>ROUND((SUM($BG$98:$BG$99)+SUM($BG$117:$BG$197)),2)</f>
        <v>0</v>
      </c>
      <c r="I34" s="162"/>
      <c r="J34" s="162"/>
      <c r="M34" s="186">
        <v>0</v>
      </c>
      <c r="N34" s="162"/>
      <c r="O34" s="162"/>
      <c r="P34" s="162"/>
      <c r="R34" s="20"/>
    </row>
    <row r="35" spans="2:18" s="6" customFormat="1" ht="15" customHeight="1" hidden="1">
      <c r="B35" s="19"/>
      <c r="E35" s="24" t="s">
        <v>41</v>
      </c>
      <c r="F35" s="25">
        <v>0.15</v>
      </c>
      <c r="G35" s="84" t="s">
        <v>38</v>
      </c>
      <c r="H35" s="186">
        <f>ROUND((SUM($BH$98:$BH$99)+SUM($BH$117:$BH$197)),2)</f>
        <v>0</v>
      </c>
      <c r="I35" s="162"/>
      <c r="J35" s="162"/>
      <c r="M35" s="186">
        <v>0</v>
      </c>
      <c r="N35" s="162"/>
      <c r="O35" s="162"/>
      <c r="P35" s="162"/>
      <c r="R35" s="20"/>
    </row>
    <row r="36" spans="2:18" s="6" customFormat="1" ht="15" customHeight="1" hidden="1">
      <c r="B36" s="19"/>
      <c r="E36" s="24" t="s">
        <v>42</v>
      </c>
      <c r="F36" s="25">
        <v>0</v>
      </c>
      <c r="G36" s="84" t="s">
        <v>38</v>
      </c>
      <c r="H36" s="186">
        <f>ROUND((SUM($BI$98:$BI$99)+SUM($BI$117:$BI$197)),2)</f>
        <v>0</v>
      </c>
      <c r="I36" s="162"/>
      <c r="J36" s="162"/>
      <c r="M36" s="186">
        <v>0</v>
      </c>
      <c r="N36" s="162"/>
      <c r="O36" s="162"/>
      <c r="P36" s="162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43</v>
      </c>
      <c r="E38" s="30"/>
      <c r="F38" s="30"/>
      <c r="G38" s="85" t="s">
        <v>44</v>
      </c>
      <c r="H38" s="31" t="s">
        <v>45</v>
      </c>
      <c r="I38" s="30"/>
      <c r="J38" s="30"/>
      <c r="K38" s="30"/>
      <c r="L38" s="168">
        <f>SUM($M$30:$M$36)</f>
        <v>0</v>
      </c>
      <c r="M38" s="164"/>
      <c r="N38" s="164"/>
      <c r="O38" s="164"/>
      <c r="P38" s="16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2" t="s">
        <v>103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2" t="str">
        <f>$F$6</f>
        <v>Klapý ZD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R78" s="20"/>
    </row>
    <row r="79" spans="2:18" s="6" customFormat="1" ht="37.5" customHeight="1">
      <c r="B79" s="19"/>
      <c r="C79" s="49" t="s">
        <v>99</v>
      </c>
      <c r="F79" s="178" t="str">
        <f>$F$7</f>
        <v>02 - SO 02 - oblouková hala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3">
        <f>IF($O$9="","",$O$9)</f>
        <v>42360</v>
      </c>
      <c r="N81" s="162"/>
      <c r="O81" s="162"/>
      <c r="P81" s="162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25</v>
      </c>
      <c r="F83" s="14" t="str">
        <f>$E$12</f>
        <v> </v>
      </c>
      <c r="K83" s="16" t="s">
        <v>29</v>
      </c>
      <c r="M83" s="153" t="str">
        <f>$E$18</f>
        <v> </v>
      </c>
      <c r="N83" s="162"/>
      <c r="O83" s="162"/>
      <c r="P83" s="162"/>
      <c r="Q83" s="162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31</v>
      </c>
      <c r="M84" s="153" t="str">
        <f>$E$21</f>
        <v> </v>
      </c>
      <c r="N84" s="162"/>
      <c r="O84" s="162"/>
      <c r="P84" s="162"/>
      <c r="Q84" s="162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7" t="s">
        <v>104</v>
      </c>
      <c r="D86" s="176"/>
      <c r="E86" s="176"/>
      <c r="F86" s="176"/>
      <c r="G86" s="176"/>
      <c r="H86" s="28"/>
      <c r="I86" s="28"/>
      <c r="J86" s="28"/>
      <c r="K86" s="28"/>
      <c r="L86" s="28"/>
      <c r="M86" s="28"/>
      <c r="N86" s="187" t="s">
        <v>105</v>
      </c>
      <c r="O86" s="162"/>
      <c r="P86" s="162"/>
      <c r="Q86" s="162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106</v>
      </c>
      <c r="N88" s="173">
        <f>$N$117</f>
        <v>0</v>
      </c>
      <c r="O88" s="162"/>
      <c r="P88" s="162"/>
      <c r="Q88" s="162"/>
      <c r="R88" s="20"/>
      <c r="AU88" s="6" t="s">
        <v>107</v>
      </c>
    </row>
    <row r="89" spans="2:18" s="65" customFormat="1" ht="25.5" customHeight="1">
      <c r="B89" s="86"/>
      <c r="D89" s="87" t="s">
        <v>108</v>
      </c>
      <c r="N89" s="188">
        <f>$N$118</f>
        <v>0</v>
      </c>
      <c r="O89" s="189"/>
      <c r="P89" s="189"/>
      <c r="Q89" s="189"/>
      <c r="R89" s="88"/>
    </row>
    <row r="90" spans="2:18" s="82" customFormat="1" ht="21" customHeight="1">
      <c r="B90" s="89"/>
      <c r="D90" s="90" t="s">
        <v>109</v>
      </c>
      <c r="N90" s="190">
        <f>$N$119</f>
        <v>0</v>
      </c>
      <c r="O90" s="189"/>
      <c r="P90" s="189"/>
      <c r="Q90" s="189"/>
      <c r="R90" s="91"/>
    </row>
    <row r="91" spans="2:18" s="82" customFormat="1" ht="21" customHeight="1">
      <c r="B91" s="89"/>
      <c r="D91" s="90" t="s">
        <v>110</v>
      </c>
      <c r="N91" s="190">
        <f>$N$132</f>
        <v>0</v>
      </c>
      <c r="O91" s="189"/>
      <c r="P91" s="189"/>
      <c r="Q91" s="189"/>
      <c r="R91" s="91"/>
    </row>
    <row r="92" spans="2:18" s="82" customFormat="1" ht="21" customHeight="1">
      <c r="B92" s="89"/>
      <c r="D92" s="90" t="s">
        <v>113</v>
      </c>
      <c r="N92" s="190">
        <f>$N$152</f>
        <v>0</v>
      </c>
      <c r="O92" s="189"/>
      <c r="P92" s="189"/>
      <c r="Q92" s="189"/>
      <c r="R92" s="91"/>
    </row>
    <row r="93" spans="2:18" s="82" customFormat="1" ht="21" customHeight="1">
      <c r="B93" s="89"/>
      <c r="D93" s="90" t="s">
        <v>115</v>
      </c>
      <c r="N93" s="190">
        <f>$N$166</f>
        <v>0</v>
      </c>
      <c r="O93" s="189"/>
      <c r="P93" s="189"/>
      <c r="Q93" s="189"/>
      <c r="R93" s="91"/>
    </row>
    <row r="94" spans="2:18" s="82" customFormat="1" ht="21" customHeight="1">
      <c r="B94" s="89"/>
      <c r="D94" s="90" t="s">
        <v>116</v>
      </c>
      <c r="N94" s="190">
        <f>$N$172</f>
        <v>0</v>
      </c>
      <c r="O94" s="189"/>
      <c r="P94" s="189"/>
      <c r="Q94" s="189"/>
      <c r="R94" s="91"/>
    </row>
    <row r="95" spans="2:18" s="65" customFormat="1" ht="25.5" customHeight="1">
      <c r="B95" s="86"/>
      <c r="D95" s="87" t="s">
        <v>317</v>
      </c>
      <c r="N95" s="188">
        <f>$N$174</f>
        <v>0</v>
      </c>
      <c r="O95" s="189"/>
      <c r="P95" s="189"/>
      <c r="Q95" s="189"/>
      <c r="R95" s="88"/>
    </row>
    <row r="96" spans="2:18" s="82" customFormat="1" ht="21" customHeight="1">
      <c r="B96" s="89"/>
      <c r="D96" s="90" t="s">
        <v>318</v>
      </c>
      <c r="N96" s="190">
        <f>$N$175</f>
        <v>0</v>
      </c>
      <c r="O96" s="189"/>
      <c r="P96" s="189"/>
      <c r="Q96" s="189"/>
      <c r="R96" s="91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120</v>
      </c>
      <c r="N98" s="173">
        <v>0</v>
      </c>
      <c r="O98" s="162"/>
      <c r="P98" s="162"/>
      <c r="Q98" s="162"/>
      <c r="R98" s="20"/>
      <c r="T98" s="92"/>
      <c r="U98" s="93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95</v>
      </c>
      <c r="D100" s="28"/>
      <c r="E100" s="28"/>
      <c r="F100" s="28"/>
      <c r="G100" s="28"/>
      <c r="H100" s="28"/>
      <c r="I100" s="28"/>
      <c r="J100" s="28"/>
      <c r="K100" s="28"/>
      <c r="L100" s="175">
        <f>ROUND(SUM($N$88+$N$98),2)</f>
        <v>0</v>
      </c>
      <c r="M100" s="176"/>
      <c r="N100" s="176"/>
      <c r="O100" s="176"/>
      <c r="P100" s="176"/>
      <c r="Q100" s="176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52" t="s">
        <v>121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82" t="str">
        <f>$F$6</f>
        <v>Klapý ZD</v>
      </c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R108" s="20"/>
    </row>
    <row r="109" spans="2:18" s="6" customFormat="1" ht="37.5" customHeight="1">
      <c r="B109" s="19"/>
      <c r="C109" s="49" t="s">
        <v>99</v>
      </c>
      <c r="F109" s="178" t="str">
        <f>$F$7</f>
        <v>02 - SO 02 - oblouková hala</v>
      </c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20</v>
      </c>
      <c r="F111" s="14" t="str">
        <f>$F$9</f>
        <v> </v>
      </c>
      <c r="K111" s="16" t="s">
        <v>22</v>
      </c>
      <c r="M111" s="183">
        <f>IF($O$9="","",$O$9)</f>
        <v>42360</v>
      </c>
      <c r="N111" s="162"/>
      <c r="O111" s="162"/>
      <c r="P111" s="162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25</v>
      </c>
      <c r="F113" s="14" t="str">
        <f>$E$12</f>
        <v> </v>
      </c>
      <c r="K113" s="16" t="s">
        <v>29</v>
      </c>
      <c r="M113" s="153" t="str">
        <f>$E$18</f>
        <v> </v>
      </c>
      <c r="N113" s="162"/>
      <c r="O113" s="162"/>
      <c r="P113" s="162"/>
      <c r="Q113" s="162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31</v>
      </c>
      <c r="M114" s="153" t="str">
        <f>$E$21</f>
        <v> </v>
      </c>
      <c r="N114" s="162"/>
      <c r="O114" s="162"/>
      <c r="P114" s="162"/>
      <c r="Q114" s="162"/>
      <c r="R114" s="20"/>
    </row>
    <row r="115" spans="2:18" s="6" customFormat="1" ht="11.25" customHeight="1">
      <c r="B115" s="19"/>
      <c r="R115" s="20"/>
    </row>
    <row r="116" spans="2:27" s="94" customFormat="1" ht="30" customHeight="1">
      <c r="B116" s="95"/>
      <c r="C116" s="96" t="s">
        <v>122</v>
      </c>
      <c r="D116" s="97" t="s">
        <v>123</v>
      </c>
      <c r="E116" s="97" t="s">
        <v>54</v>
      </c>
      <c r="F116" s="191" t="s">
        <v>124</v>
      </c>
      <c r="G116" s="192"/>
      <c r="H116" s="192"/>
      <c r="I116" s="192"/>
      <c r="J116" s="97" t="s">
        <v>125</v>
      </c>
      <c r="K116" s="97" t="s">
        <v>126</v>
      </c>
      <c r="L116" s="191" t="s">
        <v>127</v>
      </c>
      <c r="M116" s="192"/>
      <c r="N116" s="191" t="s">
        <v>128</v>
      </c>
      <c r="O116" s="192"/>
      <c r="P116" s="192"/>
      <c r="Q116" s="193"/>
      <c r="R116" s="98"/>
      <c r="T116" s="55" t="s">
        <v>129</v>
      </c>
      <c r="U116" s="56" t="s">
        <v>36</v>
      </c>
      <c r="V116" s="56" t="s">
        <v>130</v>
      </c>
      <c r="W116" s="56" t="s">
        <v>131</v>
      </c>
      <c r="X116" s="56" t="s">
        <v>132</v>
      </c>
      <c r="Y116" s="56" t="s">
        <v>133</v>
      </c>
      <c r="Z116" s="56" t="s">
        <v>134</v>
      </c>
      <c r="AA116" s="57" t="s">
        <v>135</v>
      </c>
    </row>
    <row r="117" spans="2:63" s="6" customFormat="1" ht="30" customHeight="1">
      <c r="B117" s="19"/>
      <c r="C117" s="60" t="s">
        <v>101</v>
      </c>
      <c r="N117" s="210">
        <f>$BK$117</f>
        <v>0</v>
      </c>
      <c r="O117" s="162"/>
      <c r="P117" s="162"/>
      <c r="Q117" s="162"/>
      <c r="R117" s="20"/>
      <c r="T117" s="59"/>
      <c r="U117" s="33"/>
      <c r="V117" s="33"/>
      <c r="W117" s="99">
        <f>$W$118+$W$174</f>
        <v>725.97546</v>
      </c>
      <c r="X117" s="33"/>
      <c r="Y117" s="99">
        <f>$Y$118+$Y$174</f>
        <v>304.20966668999995</v>
      </c>
      <c r="Z117" s="33"/>
      <c r="AA117" s="100">
        <f>$AA$118+$AA$174</f>
        <v>0</v>
      </c>
      <c r="AT117" s="6" t="s">
        <v>71</v>
      </c>
      <c r="AU117" s="6" t="s">
        <v>107</v>
      </c>
      <c r="BK117" s="101">
        <f>$BK$118+$BK$174</f>
        <v>0</v>
      </c>
    </row>
    <row r="118" spans="2:63" s="102" customFormat="1" ht="37.5" customHeight="1">
      <c r="B118" s="103"/>
      <c r="D118" s="104" t="s">
        <v>108</v>
      </c>
      <c r="E118" s="104"/>
      <c r="F118" s="104"/>
      <c r="G118" s="104"/>
      <c r="H118" s="104"/>
      <c r="I118" s="104"/>
      <c r="J118" s="104"/>
      <c r="K118" s="104"/>
      <c r="L118" s="104"/>
      <c r="M118" s="104"/>
      <c r="N118" s="208">
        <f>$BK$118</f>
        <v>0</v>
      </c>
      <c r="O118" s="204"/>
      <c r="P118" s="204"/>
      <c r="Q118" s="204"/>
      <c r="R118" s="106"/>
      <c r="T118" s="107"/>
      <c r="W118" s="108">
        <f>$W$119+$W$132+$W$152+$W$166+$W$172</f>
        <v>725.97546</v>
      </c>
      <c r="Y118" s="108">
        <f>$Y$119+$Y$132+$Y$152+$Y$166+$Y$172</f>
        <v>304.20966668999995</v>
      </c>
      <c r="AA118" s="109">
        <f>$AA$119+$AA$132+$AA$152+$AA$166+$AA$172</f>
        <v>0</v>
      </c>
      <c r="AR118" s="105" t="s">
        <v>19</v>
      </c>
      <c r="AT118" s="105" t="s">
        <v>71</v>
      </c>
      <c r="AU118" s="105" t="s">
        <v>72</v>
      </c>
      <c r="AY118" s="105" t="s">
        <v>136</v>
      </c>
      <c r="BK118" s="110">
        <f>$BK$119+$BK$132+$BK$152+$BK$166+$BK$172</f>
        <v>0</v>
      </c>
    </row>
    <row r="119" spans="2:63" s="102" customFormat="1" ht="21" customHeight="1">
      <c r="B119" s="103"/>
      <c r="D119" s="111" t="s">
        <v>109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203">
        <f>$BK$119</f>
        <v>0</v>
      </c>
      <c r="O119" s="204"/>
      <c r="P119" s="204"/>
      <c r="Q119" s="204"/>
      <c r="R119" s="106"/>
      <c r="T119" s="107"/>
      <c r="W119" s="108">
        <f>SUM($W$120:$W$131)</f>
        <v>27.862558000000003</v>
      </c>
      <c r="Y119" s="108">
        <f>SUM($Y$120:$Y$131)</f>
        <v>0</v>
      </c>
      <c r="AA119" s="109">
        <f>SUM($AA$120:$AA$131)</f>
        <v>0</v>
      </c>
      <c r="AR119" s="105" t="s">
        <v>19</v>
      </c>
      <c r="AT119" s="105" t="s">
        <v>71</v>
      </c>
      <c r="AU119" s="105" t="s">
        <v>19</v>
      </c>
      <c r="AY119" s="105" t="s">
        <v>136</v>
      </c>
      <c r="BK119" s="110">
        <f>SUM($BK$120:$BK$131)</f>
        <v>0</v>
      </c>
    </row>
    <row r="120" spans="2:65" s="6" customFormat="1" ht="27" customHeight="1">
      <c r="B120" s="19"/>
      <c r="C120" s="112" t="s">
        <v>19</v>
      </c>
      <c r="D120" s="112" t="s">
        <v>137</v>
      </c>
      <c r="E120" s="113" t="s">
        <v>319</v>
      </c>
      <c r="F120" s="194" t="s">
        <v>320</v>
      </c>
      <c r="G120" s="195"/>
      <c r="H120" s="195"/>
      <c r="I120" s="195"/>
      <c r="J120" s="114" t="s">
        <v>140</v>
      </c>
      <c r="K120" s="115">
        <v>76.54</v>
      </c>
      <c r="L120" s="196">
        <v>0</v>
      </c>
      <c r="M120" s="195"/>
      <c r="N120" s="196">
        <f>ROUND($L$120*$K$120,2)</f>
        <v>0</v>
      </c>
      <c r="O120" s="195"/>
      <c r="P120" s="195"/>
      <c r="Q120" s="195"/>
      <c r="R120" s="20"/>
      <c r="T120" s="116"/>
      <c r="U120" s="26" t="s">
        <v>37</v>
      </c>
      <c r="V120" s="117">
        <v>0.187</v>
      </c>
      <c r="W120" s="117">
        <f>$V$120*$K$120</f>
        <v>14.312980000000001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141</v>
      </c>
      <c r="AT120" s="6" t="s">
        <v>137</v>
      </c>
      <c r="AU120" s="6" t="s">
        <v>97</v>
      </c>
      <c r="AY120" s="6" t="s">
        <v>136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19</v>
      </c>
      <c r="BK120" s="119">
        <f>ROUND($L$120*$K$120,2)</f>
        <v>0</v>
      </c>
      <c r="BL120" s="6" t="s">
        <v>141</v>
      </c>
      <c r="BM120" s="6" t="s">
        <v>321</v>
      </c>
    </row>
    <row r="121" spans="2:51" s="6" customFormat="1" ht="18.75" customHeight="1">
      <c r="B121" s="120"/>
      <c r="E121" s="121"/>
      <c r="F121" s="197" t="s">
        <v>322</v>
      </c>
      <c r="G121" s="198"/>
      <c r="H121" s="198"/>
      <c r="I121" s="198"/>
      <c r="K121" s="121"/>
      <c r="R121" s="122"/>
      <c r="T121" s="123"/>
      <c r="AA121" s="124"/>
      <c r="AT121" s="121" t="s">
        <v>144</v>
      </c>
      <c r="AU121" s="121" t="s">
        <v>97</v>
      </c>
      <c r="AV121" s="121" t="s">
        <v>19</v>
      </c>
      <c r="AW121" s="121" t="s">
        <v>107</v>
      </c>
      <c r="AX121" s="121" t="s">
        <v>72</v>
      </c>
      <c r="AY121" s="121" t="s">
        <v>136</v>
      </c>
    </row>
    <row r="122" spans="2:51" s="6" customFormat="1" ht="18.75" customHeight="1">
      <c r="B122" s="125"/>
      <c r="E122" s="126"/>
      <c r="F122" s="199" t="s">
        <v>323</v>
      </c>
      <c r="G122" s="200"/>
      <c r="H122" s="200"/>
      <c r="I122" s="200"/>
      <c r="K122" s="127">
        <v>76.54</v>
      </c>
      <c r="R122" s="128"/>
      <c r="T122" s="129"/>
      <c r="AA122" s="130"/>
      <c r="AT122" s="126" t="s">
        <v>144</v>
      </c>
      <c r="AU122" s="126" t="s">
        <v>97</v>
      </c>
      <c r="AV122" s="126" t="s">
        <v>97</v>
      </c>
      <c r="AW122" s="126" t="s">
        <v>107</v>
      </c>
      <c r="AX122" s="126" t="s">
        <v>72</v>
      </c>
      <c r="AY122" s="126" t="s">
        <v>136</v>
      </c>
    </row>
    <row r="123" spans="2:51" s="6" customFormat="1" ht="18.75" customHeight="1">
      <c r="B123" s="131"/>
      <c r="E123" s="132"/>
      <c r="F123" s="201" t="s">
        <v>146</v>
      </c>
      <c r="G123" s="202"/>
      <c r="H123" s="202"/>
      <c r="I123" s="202"/>
      <c r="K123" s="133">
        <v>76.54</v>
      </c>
      <c r="R123" s="134"/>
      <c r="T123" s="135"/>
      <c r="AA123" s="136"/>
      <c r="AT123" s="132" t="s">
        <v>144</v>
      </c>
      <c r="AU123" s="132" t="s">
        <v>97</v>
      </c>
      <c r="AV123" s="132" t="s">
        <v>141</v>
      </c>
      <c r="AW123" s="132" t="s">
        <v>107</v>
      </c>
      <c r="AX123" s="132" t="s">
        <v>19</v>
      </c>
      <c r="AY123" s="132" t="s">
        <v>136</v>
      </c>
    </row>
    <row r="124" spans="2:65" s="6" customFormat="1" ht="27" customHeight="1">
      <c r="B124" s="19"/>
      <c r="C124" s="112" t="s">
        <v>97</v>
      </c>
      <c r="D124" s="112" t="s">
        <v>137</v>
      </c>
      <c r="E124" s="113" t="s">
        <v>324</v>
      </c>
      <c r="F124" s="194" t="s">
        <v>325</v>
      </c>
      <c r="G124" s="195"/>
      <c r="H124" s="195"/>
      <c r="I124" s="195"/>
      <c r="J124" s="114" t="s">
        <v>140</v>
      </c>
      <c r="K124" s="115">
        <v>76.54</v>
      </c>
      <c r="L124" s="196">
        <v>0</v>
      </c>
      <c r="M124" s="195"/>
      <c r="N124" s="196">
        <f>ROUND($L$124*$K$124,2)</f>
        <v>0</v>
      </c>
      <c r="O124" s="195"/>
      <c r="P124" s="195"/>
      <c r="Q124" s="195"/>
      <c r="R124" s="20"/>
      <c r="T124" s="116"/>
      <c r="U124" s="26" t="s">
        <v>37</v>
      </c>
      <c r="V124" s="117">
        <v>0.058</v>
      </c>
      <c r="W124" s="117">
        <f>$V$124*$K$124</f>
        <v>4.43932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141</v>
      </c>
      <c r="AT124" s="6" t="s">
        <v>137</v>
      </c>
      <c r="AU124" s="6" t="s">
        <v>97</v>
      </c>
      <c r="AY124" s="6" t="s">
        <v>136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19</v>
      </c>
      <c r="BK124" s="119">
        <f>ROUND($L$124*$K$124,2)</f>
        <v>0</v>
      </c>
      <c r="BL124" s="6" t="s">
        <v>141</v>
      </c>
      <c r="BM124" s="6" t="s">
        <v>326</v>
      </c>
    </row>
    <row r="125" spans="2:65" s="6" customFormat="1" ht="27" customHeight="1">
      <c r="B125" s="19"/>
      <c r="C125" s="112" t="s">
        <v>152</v>
      </c>
      <c r="D125" s="112" t="s">
        <v>137</v>
      </c>
      <c r="E125" s="113" t="s">
        <v>153</v>
      </c>
      <c r="F125" s="194" t="s">
        <v>154</v>
      </c>
      <c r="G125" s="195"/>
      <c r="H125" s="195"/>
      <c r="I125" s="195"/>
      <c r="J125" s="114" t="s">
        <v>140</v>
      </c>
      <c r="K125" s="115">
        <v>76.54</v>
      </c>
      <c r="L125" s="196">
        <v>0</v>
      </c>
      <c r="M125" s="195"/>
      <c r="N125" s="196">
        <f>ROUND($L$125*$K$125,2)</f>
        <v>0</v>
      </c>
      <c r="O125" s="195"/>
      <c r="P125" s="195"/>
      <c r="Q125" s="195"/>
      <c r="R125" s="20"/>
      <c r="T125" s="116"/>
      <c r="U125" s="26" t="s">
        <v>37</v>
      </c>
      <c r="V125" s="117">
        <v>0.083</v>
      </c>
      <c r="W125" s="117">
        <f>$V$125*$K$125</f>
        <v>6.352820000000001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141</v>
      </c>
      <c r="AT125" s="6" t="s">
        <v>137</v>
      </c>
      <c r="AU125" s="6" t="s">
        <v>97</v>
      </c>
      <c r="AY125" s="6" t="s">
        <v>136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0</v>
      </c>
      <c r="BL125" s="6" t="s">
        <v>141</v>
      </c>
      <c r="BM125" s="6" t="s">
        <v>327</v>
      </c>
    </row>
    <row r="126" spans="2:65" s="6" customFormat="1" ht="15.75" customHeight="1">
      <c r="B126" s="19"/>
      <c r="C126" s="112" t="s">
        <v>141</v>
      </c>
      <c r="D126" s="112" t="s">
        <v>137</v>
      </c>
      <c r="E126" s="113" t="s">
        <v>157</v>
      </c>
      <c r="F126" s="194" t="s">
        <v>158</v>
      </c>
      <c r="G126" s="195"/>
      <c r="H126" s="195"/>
      <c r="I126" s="195"/>
      <c r="J126" s="114" t="s">
        <v>140</v>
      </c>
      <c r="K126" s="115">
        <v>76.54</v>
      </c>
      <c r="L126" s="196">
        <v>0</v>
      </c>
      <c r="M126" s="195"/>
      <c r="N126" s="196">
        <f>ROUND($L$126*$K$126,2)</f>
        <v>0</v>
      </c>
      <c r="O126" s="195"/>
      <c r="P126" s="195"/>
      <c r="Q126" s="195"/>
      <c r="R126" s="20"/>
      <c r="T126" s="116"/>
      <c r="U126" s="26" t="s">
        <v>37</v>
      </c>
      <c r="V126" s="117">
        <v>0.009</v>
      </c>
      <c r="W126" s="117">
        <f>$V$126*$K$126</f>
        <v>0.68886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141</v>
      </c>
      <c r="AT126" s="6" t="s">
        <v>137</v>
      </c>
      <c r="AU126" s="6" t="s">
        <v>97</v>
      </c>
      <c r="AY126" s="6" t="s">
        <v>136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0</v>
      </c>
      <c r="BL126" s="6" t="s">
        <v>141</v>
      </c>
      <c r="BM126" s="6" t="s">
        <v>328</v>
      </c>
    </row>
    <row r="127" spans="2:65" s="6" customFormat="1" ht="27" customHeight="1">
      <c r="B127" s="19"/>
      <c r="C127" s="112" t="s">
        <v>160</v>
      </c>
      <c r="D127" s="112" t="s">
        <v>137</v>
      </c>
      <c r="E127" s="113" t="s">
        <v>161</v>
      </c>
      <c r="F127" s="194" t="s">
        <v>162</v>
      </c>
      <c r="G127" s="195"/>
      <c r="H127" s="195"/>
      <c r="I127" s="195"/>
      <c r="J127" s="114" t="s">
        <v>163</v>
      </c>
      <c r="K127" s="115">
        <v>137.772</v>
      </c>
      <c r="L127" s="196">
        <v>0</v>
      </c>
      <c r="M127" s="195"/>
      <c r="N127" s="196">
        <f>ROUND($L$127*$K$127,2)</f>
        <v>0</v>
      </c>
      <c r="O127" s="195"/>
      <c r="P127" s="195"/>
      <c r="Q127" s="195"/>
      <c r="R127" s="20"/>
      <c r="T127" s="116"/>
      <c r="U127" s="26" t="s">
        <v>37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141</v>
      </c>
      <c r="AT127" s="6" t="s">
        <v>137</v>
      </c>
      <c r="AU127" s="6" t="s">
        <v>97</v>
      </c>
      <c r="AY127" s="6" t="s">
        <v>136</v>
      </c>
      <c r="BE127" s="119">
        <f>IF($U$127="základní",$N$127,0)</f>
        <v>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0</v>
      </c>
      <c r="BL127" s="6" t="s">
        <v>141</v>
      </c>
      <c r="BM127" s="6" t="s">
        <v>329</v>
      </c>
    </row>
    <row r="128" spans="2:65" s="6" customFormat="1" ht="15.75" customHeight="1">
      <c r="B128" s="19"/>
      <c r="C128" s="112" t="s">
        <v>165</v>
      </c>
      <c r="D128" s="112" t="s">
        <v>137</v>
      </c>
      <c r="E128" s="113" t="s">
        <v>166</v>
      </c>
      <c r="F128" s="194" t="s">
        <v>167</v>
      </c>
      <c r="G128" s="195"/>
      <c r="H128" s="195"/>
      <c r="I128" s="195"/>
      <c r="J128" s="114" t="s">
        <v>168</v>
      </c>
      <c r="K128" s="115">
        <v>114.921</v>
      </c>
      <c r="L128" s="196">
        <v>0</v>
      </c>
      <c r="M128" s="195"/>
      <c r="N128" s="196">
        <f>ROUND($L$128*$K$128,2)</f>
        <v>0</v>
      </c>
      <c r="O128" s="195"/>
      <c r="P128" s="195"/>
      <c r="Q128" s="195"/>
      <c r="R128" s="20"/>
      <c r="T128" s="116"/>
      <c r="U128" s="26" t="s">
        <v>37</v>
      </c>
      <c r="V128" s="117">
        <v>0.018</v>
      </c>
      <c r="W128" s="117">
        <f>$V$128*$K$128</f>
        <v>2.068578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141</v>
      </c>
      <c r="AT128" s="6" t="s">
        <v>137</v>
      </c>
      <c r="AU128" s="6" t="s">
        <v>97</v>
      </c>
      <c r="AY128" s="6" t="s">
        <v>136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0</v>
      </c>
      <c r="BL128" s="6" t="s">
        <v>141</v>
      </c>
      <c r="BM128" s="6" t="s">
        <v>330</v>
      </c>
    </row>
    <row r="129" spans="2:51" s="6" customFormat="1" ht="18.75" customHeight="1">
      <c r="B129" s="120"/>
      <c r="E129" s="121"/>
      <c r="F129" s="197" t="s">
        <v>331</v>
      </c>
      <c r="G129" s="198"/>
      <c r="H129" s="198"/>
      <c r="I129" s="198"/>
      <c r="K129" s="121"/>
      <c r="R129" s="122"/>
      <c r="T129" s="123"/>
      <c r="AA129" s="124"/>
      <c r="AT129" s="121" t="s">
        <v>144</v>
      </c>
      <c r="AU129" s="121" t="s">
        <v>97</v>
      </c>
      <c r="AV129" s="121" t="s">
        <v>19</v>
      </c>
      <c r="AW129" s="121" t="s">
        <v>107</v>
      </c>
      <c r="AX129" s="121" t="s">
        <v>72</v>
      </c>
      <c r="AY129" s="121" t="s">
        <v>136</v>
      </c>
    </row>
    <row r="130" spans="2:51" s="6" customFormat="1" ht="18.75" customHeight="1">
      <c r="B130" s="125"/>
      <c r="E130" s="126"/>
      <c r="F130" s="199" t="s">
        <v>332</v>
      </c>
      <c r="G130" s="200"/>
      <c r="H130" s="200"/>
      <c r="I130" s="200"/>
      <c r="K130" s="127">
        <v>114.921</v>
      </c>
      <c r="R130" s="128"/>
      <c r="T130" s="129"/>
      <c r="AA130" s="130"/>
      <c r="AT130" s="126" t="s">
        <v>144</v>
      </c>
      <c r="AU130" s="126" t="s">
        <v>97</v>
      </c>
      <c r="AV130" s="126" t="s">
        <v>97</v>
      </c>
      <c r="AW130" s="126" t="s">
        <v>107</v>
      </c>
      <c r="AX130" s="126" t="s">
        <v>72</v>
      </c>
      <c r="AY130" s="126" t="s">
        <v>136</v>
      </c>
    </row>
    <row r="131" spans="2:51" s="6" customFormat="1" ht="18.75" customHeight="1">
      <c r="B131" s="131"/>
      <c r="E131" s="132"/>
      <c r="F131" s="201" t="s">
        <v>146</v>
      </c>
      <c r="G131" s="202"/>
      <c r="H131" s="202"/>
      <c r="I131" s="202"/>
      <c r="K131" s="133">
        <v>114.921</v>
      </c>
      <c r="R131" s="134"/>
      <c r="T131" s="135"/>
      <c r="AA131" s="136"/>
      <c r="AT131" s="132" t="s">
        <v>144</v>
      </c>
      <c r="AU131" s="132" t="s">
        <v>97</v>
      </c>
      <c r="AV131" s="132" t="s">
        <v>141</v>
      </c>
      <c r="AW131" s="132" t="s">
        <v>107</v>
      </c>
      <c r="AX131" s="132" t="s">
        <v>19</v>
      </c>
      <c r="AY131" s="132" t="s">
        <v>136</v>
      </c>
    </row>
    <row r="132" spans="2:63" s="102" customFormat="1" ht="30.75" customHeight="1">
      <c r="B132" s="103"/>
      <c r="D132" s="111" t="s">
        <v>110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203">
        <f>$BK$132</f>
        <v>0</v>
      </c>
      <c r="O132" s="204"/>
      <c r="P132" s="204"/>
      <c r="Q132" s="204"/>
      <c r="R132" s="106"/>
      <c r="T132" s="107"/>
      <c r="W132" s="108">
        <f>SUM($W$133:$W$151)</f>
        <v>200.703737</v>
      </c>
      <c r="Y132" s="108">
        <f>SUM($Y$133:$Y$151)</f>
        <v>106.33966344999999</v>
      </c>
      <c r="AA132" s="109">
        <f>SUM($AA$133:$AA$151)</f>
        <v>0</v>
      </c>
      <c r="AR132" s="105" t="s">
        <v>19</v>
      </c>
      <c r="AT132" s="105" t="s">
        <v>71</v>
      </c>
      <c r="AU132" s="105" t="s">
        <v>19</v>
      </c>
      <c r="AY132" s="105" t="s">
        <v>136</v>
      </c>
      <c r="BK132" s="110">
        <f>SUM($BK$133:$BK$151)</f>
        <v>0</v>
      </c>
    </row>
    <row r="133" spans="2:65" s="6" customFormat="1" ht="15.75" customHeight="1">
      <c r="B133" s="19"/>
      <c r="C133" s="112" t="s">
        <v>172</v>
      </c>
      <c r="D133" s="112" t="s">
        <v>137</v>
      </c>
      <c r="E133" s="113" t="s">
        <v>333</v>
      </c>
      <c r="F133" s="194" t="s">
        <v>334</v>
      </c>
      <c r="G133" s="195"/>
      <c r="H133" s="195"/>
      <c r="I133" s="195"/>
      <c r="J133" s="114" t="s">
        <v>140</v>
      </c>
      <c r="K133" s="115">
        <v>41.851</v>
      </c>
      <c r="L133" s="196">
        <v>0</v>
      </c>
      <c r="M133" s="195"/>
      <c r="N133" s="196">
        <f>ROUND($L$133*$K$133,2)</f>
        <v>0</v>
      </c>
      <c r="O133" s="195"/>
      <c r="P133" s="195"/>
      <c r="Q133" s="195"/>
      <c r="R133" s="20"/>
      <c r="T133" s="116"/>
      <c r="U133" s="26" t="s">
        <v>37</v>
      </c>
      <c r="V133" s="117">
        <v>0.629</v>
      </c>
      <c r="W133" s="117">
        <f>$V$133*$K$133</f>
        <v>26.324279</v>
      </c>
      <c r="X133" s="117">
        <v>2.45329</v>
      </c>
      <c r="Y133" s="117">
        <f>$X$133*$K$133</f>
        <v>102.67263978999999</v>
      </c>
      <c r="Z133" s="117">
        <v>0</v>
      </c>
      <c r="AA133" s="118">
        <f>$Z$133*$K$133</f>
        <v>0</v>
      </c>
      <c r="AR133" s="6" t="s">
        <v>141</v>
      </c>
      <c r="AT133" s="6" t="s">
        <v>137</v>
      </c>
      <c r="AU133" s="6" t="s">
        <v>97</v>
      </c>
      <c r="AY133" s="6" t="s">
        <v>136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0</v>
      </c>
      <c r="BL133" s="6" t="s">
        <v>141</v>
      </c>
      <c r="BM133" s="6" t="s">
        <v>335</v>
      </c>
    </row>
    <row r="134" spans="2:51" s="6" customFormat="1" ht="18.75" customHeight="1">
      <c r="B134" s="120"/>
      <c r="E134" s="121"/>
      <c r="F134" s="197" t="s">
        <v>336</v>
      </c>
      <c r="G134" s="198"/>
      <c r="H134" s="198"/>
      <c r="I134" s="198"/>
      <c r="K134" s="121"/>
      <c r="R134" s="122"/>
      <c r="T134" s="123"/>
      <c r="AA134" s="124"/>
      <c r="AT134" s="121" t="s">
        <v>144</v>
      </c>
      <c r="AU134" s="121" t="s">
        <v>97</v>
      </c>
      <c r="AV134" s="121" t="s">
        <v>19</v>
      </c>
      <c r="AW134" s="121" t="s">
        <v>107</v>
      </c>
      <c r="AX134" s="121" t="s">
        <v>72</v>
      </c>
      <c r="AY134" s="121" t="s">
        <v>136</v>
      </c>
    </row>
    <row r="135" spans="2:51" s="6" customFormat="1" ht="18.75" customHeight="1">
      <c r="B135" s="125"/>
      <c r="E135" s="126"/>
      <c r="F135" s="199" t="s">
        <v>337</v>
      </c>
      <c r="G135" s="200"/>
      <c r="H135" s="200"/>
      <c r="I135" s="200"/>
      <c r="K135" s="127">
        <v>32.412</v>
      </c>
      <c r="R135" s="128"/>
      <c r="T135" s="129"/>
      <c r="AA135" s="130"/>
      <c r="AT135" s="126" t="s">
        <v>144</v>
      </c>
      <c r="AU135" s="126" t="s">
        <v>97</v>
      </c>
      <c r="AV135" s="126" t="s">
        <v>97</v>
      </c>
      <c r="AW135" s="126" t="s">
        <v>107</v>
      </c>
      <c r="AX135" s="126" t="s">
        <v>72</v>
      </c>
      <c r="AY135" s="126" t="s">
        <v>136</v>
      </c>
    </row>
    <row r="136" spans="2:51" s="6" customFormat="1" ht="18.75" customHeight="1">
      <c r="B136" s="120"/>
      <c r="E136" s="121"/>
      <c r="F136" s="197" t="s">
        <v>338</v>
      </c>
      <c r="G136" s="198"/>
      <c r="H136" s="198"/>
      <c r="I136" s="198"/>
      <c r="K136" s="121"/>
      <c r="R136" s="122"/>
      <c r="T136" s="123"/>
      <c r="AA136" s="124"/>
      <c r="AT136" s="121" t="s">
        <v>144</v>
      </c>
      <c r="AU136" s="121" t="s">
        <v>97</v>
      </c>
      <c r="AV136" s="121" t="s">
        <v>19</v>
      </c>
      <c r="AW136" s="121" t="s">
        <v>107</v>
      </c>
      <c r="AX136" s="121" t="s">
        <v>72</v>
      </c>
      <c r="AY136" s="121" t="s">
        <v>136</v>
      </c>
    </row>
    <row r="137" spans="2:51" s="6" customFormat="1" ht="18.75" customHeight="1">
      <c r="B137" s="125"/>
      <c r="E137" s="126"/>
      <c r="F137" s="199" t="s">
        <v>339</v>
      </c>
      <c r="G137" s="200"/>
      <c r="H137" s="200"/>
      <c r="I137" s="200"/>
      <c r="K137" s="127">
        <v>9.439</v>
      </c>
      <c r="R137" s="128"/>
      <c r="T137" s="129"/>
      <c r="AA137" s="130"/>
      <c r="AT137" s="126" t="s">
        <v>144</v>
      </c>
      <c r="AU137" s="126" t="s">
        <v>97</v>
      </c>
      <c r="AV137" s="126" t="s">
        <v>97</v>
      </c>
      <c r="AW137" s="126" t="s">
        <v>107</v>
      </c>
      <c r="AX137" s="126" t="s">
        <v>72</v>
      </c>
      <c r="AY137" s="126" t="s">
        <v>136</v>
      </c>
    </row>
    <row r="138" spans="2:51" s="6" customFormat="1" ht="18.75" customHeight="1">
      <c r="B138" s="131"/>
      <c r="E138" s="132"/>
      <c r="F138" s="201" t="s">
        <v>146</v>
      </c>
      <c r="G138" s="202"/>
      <c r="H138" s="202"/>
      <c r="I138" s="202"/>
      <c r="K138" s="133">
        <v>41.851</v>
      </c>
      <c r="R138" s="134"/>
      <c r="T138" s="135"/>
      <c r="AA138" s="136"/>
      <c r="AT138" s="132" t="s">
        <v>144</v>
      </c>
      <c r="AU138" s="132" t="s">
        <v>97</v>
      </c>
      <c r="AV138" s="132" t="s">
        <v>141</v>
      </c>
      <c r="AW138" s="132" t="s">
        <v>107</v>
      </c>
      <c r="AX138" s="132" t="s">
        <v>19</v>
      </c>
      <c r="AY138" s="132" t="s">
        <v>136</v>
      </c>
    </row>
    <row r="139" spans="2:65" s="6" customFormat="1" ht="15.75" customHeight="1">
      <c r="B139" s="19"/>
      <c r="C139" s="112" t="s">
        <v>179</v>
      </c>
      <c r="D139" s="112" t="s">
        <v>137</v>
      </c>
      <c r="E139" s="113" t="s">
        <v>340</v>
      </c>
      <c r="F139" s="194" t="s">
        <v>341</v>
      </c>
      <c r="G139" s="195"/>
      <c r="H139" s="195"/>
      <c r="I139" s="195"/>
      <c r="J139" s="114" t="s">
        <v>168</v>
      </c>
      <c r="K139" s="115">
        <v>114.15</v>
      </c>
      <c r="L139" s="196">
        <v>0</v>
      </c>
      <c r="M139" s="195"/>
      <c r="N139" s="196">
        <f>ROUND($L$139*$K$139,2)</f>
        <v>0</v>
      </c>
      <c r="O139" s="195"/>
      <c r="P139" s="195"/>
      <c r="Q139" s="195"/>
      <c r="R139" s="20"/>
      <c r="T139" s="116"/>
      <c r="U139" s="26" t="s">
        <v>37</v>
      </c>
      <c r="V139" s="117">
        <v>0.364</v>
      </c>
      <c r="W139" s="117">
        <f>$V$139*$K$139</f>
        <v>41.5506</v>
      </c>
      <c r="X139" s="117">
        <v>0.00103</v>
      </c>
      <c r="Y139" s="117">
        <f>$X$139*$K$139</f>
        <v>0.11757450000000001</v>
      </c>
      <c r="Z139" s="117">
        <v>0</v>
      </c>
      <c r="AA139" s="118">
        <f>$Z$139*$K$139</f>
        <v>0</v>
      </c>
      <c r="AR139" s="6" t="s">
        <v>141</v>
      </c>
      <c r="AT139" s="6" t="s">
        <v>137</v>
      </c>
      <c r="AU139" s="6" t="s">
        <v>97</v>
      </c>
      <c r="AY139" s="6" t="s">
        <v>136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0</v>
      </c>
      <c r="BL139" s="6" t="s">
        <v>141</v>
      </c>
      <c r="BM139" s="6" t="s">
        <v>342</v>
      </c>
    </row>
    <row r="140" spans="2:51" s="6" customFormat="1" ht="18.75" customHeight="1">
      <c r="B140" s="120"/>
      <c r="E140" s="121"/>
      <c r="F140" s="197" t="s">
        <v>336</v>
      </c>
      <c r="G140" s="198"/>
      <c r="H140" s="198"/>
      <c r="I140" s="198"/>
      <c r="K140" s="121"/>
      <c r="R140" s="122"/>
      <c r="T140" s="123"/>
      <c r="AA140" s="124"/>
      <c r="AT140" s="121" t="s">
        <v>144</v>
      </c>
      <c r="AU140" s="121" t="s">
        <v>97</v>
      </c>
      <c r="AV140" s="121" t="s">
        <v>19</v>
      </c>
      <c r="AW140" s="121" t="s">
        <v>107</v>
      </c>
      <c r="AX140" s="121" t="s">
        <v>72</v>
      </c>
      <c r="AY140" s="121" t="s">
        <v>136</v>
      </c>
    </row>
    <row r="141" spans="2:51" s="6" customFormat="1" ht="18.75" customHeight="1">
      <c r="B141" s="125"/>
      <c r="E141" s="126"/>
      <c r="F141" s="199" t="s">
        <v>343</v>
      </c>
      <c r="G141" s="200"/>
      <c r="H141" s="200"/>
      <c r="I141" s="200"/>
      <c r="K141" s="127">
        <v>81.03</v>
      </c>
      <c r="R141" s="128"/>
      <c r="T141" s="129"/>
      <c r="AA141" s="130"/>
      <c r="AT141" s="126" t="s">
        <v>144</v>
      </c>
      <c r="AU141" s="126" t="s">
        <v>97</v>
      </c>
      <c r="AV141" s="126" t="s">
        <v>97</v>
      </c>
      <c r="AW141" s="126" t="s">
        <v>107</v>
      </c>
      <c r="AX141" s="126" t="s">
        <v>72</v>
      </c>
      <c r="AY141" s="126" t="s">
        <v>136</v>
      </c>
    </row>
    <row r="142" spans="2:51" s="6" customFormat="1" ht="18.75" customHeight="1">
      <c r="B142" s="120"/>
      <c r="E142" s="121"/>
      <c r="F142" s="197" t="s">
        <v>338</v>
      </c>
      <c r="G142" s="198"/>
      <c r="H142" s="198"/>
      <c r="I142" s="198"/>
      <c r="K142" s="121"/>
      <c r="R142" s="122"/>
      <c r="T142" s="123"/>
      <c r="AA142" s="124"/>
      <c r="AT142" s="121" t="s">
        <v>144</v>
      </c>
      <c r="AU142" s="121" t="s">
        <v>97</v>
      </c>
      <c r="AV142" s="121" t="s">
        <v>19</v>
      </c>
      <c r="AW142" s="121" t="s">
        <v>107</v>
      </c>
      <c r="AX142" s="121" t="s">
        <v>72</v>
      </c>
      <c r="AY142" s="121" t="s">
        <v>136</v>
      </c>
    </row>
    <row r="143" spans="2:51" s="6" customFormat="1" ht="18.75" customHeight="1">
      <c r="B143" s="125"/>
      <c r="E143" s="126"/>
      <c r="F143" s="199" t="s">
        <v>344</v>
      </c>
      <c r="G143" s="200"/>
      <c r="H143" s="200"/>
      <c r="I143" s="200"/>
      <c r="K143" s="127">
        <v>33.12</v>
      </c>
      <c r="R143" s="128"/>
      <c r="T143" s="129"/>
      <c r="AA143" s="130"/>
      <c r="AT143" s="126" t="s">
        <v>144</v>
      </c>
      <c r="AU143" s="126" t="s">
        <v>97</v>
      </c>
      <c r="AV143" s="126" t="s">
        <v>97</v>
      </c>
      <c r="AW143" s="126" t="s">
        <v>107</v>
      </c>
      <c r="AX143" s="126" t="s">
        <v>72</v>
      </c>
      <c r="AY143" s="126" t="s">
        <v>136</v>
      </c>
    </row>
    <row r="144" spans="2:51" s="6" customFormat="1" ht="18.75" customHeight="1">
      <c r="B144" s="131"/>
      <c r="E144" s="132"/>
      <c r="F144" s="201" t="s">
        <v>146</v>
      </c>
      <c r="G144" s="202"/>
      <c r="H144" s="202"/>
      <c r="I144" s="202"/>
      <c r="K144" s="133">
        <v>114.15</v>
      </c>
      <c r="R144" s="134"/>
      <c r="T144" s="135"/>
      <c r="AA144" s="136"/>
      <c r="AT144" s="132" t="s">
        <v>144</v>
      </c>
      <c r="AU144" s="132" t="s">
        <v>97</v>
      </c>
      <c r="AV144" s="132" t="s">
        <v>141</v>
      </c>
      <c r="AW144" s="132" t="s">
        <v>107</v>
      </c>
      <c r="AX144" s="132" t="s">
        <v>19</v>
      </c>
      <c r="AY144" s="132" t="s">
        <v>136</v>
      </c>
    </row>
    <row r="145" spans="2:65" s="6" customFormat="1" ht="15.75" customHeight="1">
      <c r="B145" s="19"/>
      <c r="C145" s="112" t="s">
        <v>185</v>
      </c>
      <c r="D145" s="112" t="s">
        <v>137</v>
      </c>
      <c r="E145" s="113" t="s">
        <v>345</v>
      </c>
      <c r="F145" s="194" t="s">
        <v>346</v>
      </c>
      <c r="G145" s="195"/>
      <c r="H145" s="195"/>
      <c r="I145" s="195"/>
      <c r="J145" s="114" t="s">
        <v>168</v>
      </c>
      <c r="K145" s="115">
        <v>114.15</v>
      </c>
      <c r="L145" s="196">
        <v>0</v>
      </c>
      <c r="M145" s="195"/>
      <c r="N145" s="196">
        <f>ROUND($L$145*$K$145,2)</f>
        <v>0</v>
      </c>
      <c r="O145" s="195"/>
      <c r="P145" s="195"/>
      <c r="Q145" s="195"/>
      <c r="R145" s="20"/>
      <c r="T145" s="116"/>
      <c r="U145" s="26" t="s">
        <v>37</v>
      </c>
      <c r="V145" s="117">
        <v>0.201</v>
      </c>
      <c r="W145" s="117">
        <f>$V$145*$K$145</f>
        <v>22.944150000000004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141</v>
      </c>
      <c r="AT145" s="6" t="s">
        <v>137</v>
      </c>
      <c r="AU145" s="6" t="s">
        <v>97</v>
      </c>
      <c r="AY145" s="6" t="s">
        <v>136</v>
      </c>
      <c r="BE145" s="119">
        <f>IF($U$145="základní",$N$145,0)</f>
        <v>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19</v>
      </c>
      <c r="BK145" s="119">
        <f>ROUND($L$145*$K$145,2)</f>
        <v>0</v>
      </c>
      <c r="BL145" s="6" t="s">
        <v>141</v>
      </c>
      <c r="BM145" s="6" t="s">
        <v>347</v>
      </c>
    </row>
    <row r="146" spans="2:65" s="6" customFormat="1" ht="27" customHeight="1">
      <c r="B146" s="19"/>
      <c r="C146" s="112" t="s">
        <v>23</v>
      </c>
      <c r="D146" s="112" t="s">
        <v>137</v>
      </c>
      <c r="E146" s="113" t="s">
        <v>348</v>
      </c>
      <c r="F146" s="194" t="s">
        <v>349</v>
      </c>
      <c r="G146" s="195"/>
      <c r="H146" s="195"/>
      <c r="I146" s="195"/>
      <c r="J146" s="114" t="s">
        <v>163</v>
      </c>
      <c r="K146" s="115">
        <v>3.348</v>
      </c>
      <c r="L146" s="196">
        <v>0</v>
      </c>
      <c r="M146" s="195"/>
      <c r="N146" s="196">
        <f>ROUND($L$146*$K$146,2)</f>
        <v>0</v>
      </c>
      <c r="O146" s="195"/>
      <c r="P146" s="195"/>
      <c r="Q146" s="195"/>
      <c r="R146" s="20"/>
      <c r="T146" s="116"/>
      <c r="U146" s="26" t="s">
        <v>37</v>
      </c>
      <c r="V146" s="117">
        <v>32.821</v>
      </c>
      <c r="W146" s="117">
        <f>$V$146*$K$146</f>
        <v>109.88470799999999</v>
      </c>
      <c r="X146" s="117">
        <v>1.06017</v>
      </c>
      <c r="Y146" s="117">
        <f>$X$146*$K$146</f>
        <v>3.54944916</v>
      </c>
      <c r="Z146" s="117">
        <v>0</v>
      </c>
      <c r="AA146" s="118">
        <f>$Z$146*$K$146</f>
        <v>0</v>
      </c>
      <c r="AR146" s="6" t="s">
        <v>141</v>
      </c>
      <c r="AT146" s="6" t="s">
        <v>137</v>
      </c>
      <c r="AU146" s="6" t="s">
        <v>97</v>
      </c>
      <c r="AY146" s="6" t="s">
        <v>136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6" t="s">
        <v>19</v>
      </c>
      <c r="BK146" s="119">
        <f>ROUND($L$146*$K$146,2)</f>
        <v>0</v>
      </c>
      <c r="BL146" s="6" t="s">
        <v>141</v>
      </c>
      <c r="BM146" s="6" t="s">
        <v>350</v>
      </c>
    </row>
    <row r="147" spans="2:51" s="6" customFormat="1" ht="18.75" customHeight="1">
      <c r="B147" s="120"/>
      <c r="E147" s="121"/>
      <c r="F147" s="197" t="s">
        <v>336</v>
      </c>
      <c r="G147" s="198"/>
      <c r="H147" s="198"/>
      <c r="I147" s="198"/>
      <c r="K147" s="121"/>
      <c r="R147" s="122"/>
      <c r="T147" s="123"/>
      <c r="AA147" s="124"/>
      <c r="AT147" s="121" t="s">
        <v>144</v>
      </c>
      <c r="AU147" s="121" t="s">
        <v>97</v>
      </c>
      <c r="AV147" s="121" t="s">
        <v>19</v>
      </c>
      <c r="AW147" s="121" t="s">
        <v>107</v>
      </c>
      <c r="AX147" s="121" t="s">
        <v>72</v>
      </c>
      <c r="AY147" s="121" t="s">
        <v>136</v>
      </c>
    </row>
    <row r="148" spans="2:51" s="6" customFormat="1" ht="18.75" customHeight="1">
      <c r="B148" s="125"/>
      <c r="E148" s="126"/>
      <c r="F148" s="199" t="s">
        <v>351</v>
      </c>
      <c r="G148" s="200"/>
      <c r="H148" s="200"/>
      <c r="I148" s="200"/>
      <c r="K148" s="127">
        <v>2.593</v>
      </c>
      <c r="R148" s="128"/>
      <c r="T148" s="129"/>
      <c r="AA148" s="130"/>
      <c r="AT148" s="126" t="s">
        <v>144</v>
      </c>
      <c r="AU148" s="126" t="s">
        <v>97</v>
      </c>
      <c r="AV148" s="126" t="s">
        <v>97</v>
      </c>
      <c r="AW148" s="126" t="s">
        <v>107</v>
      </c>
      <c r="AX148" s="126" t="s">
        <v>72</v>
      </c>
      <c r="AY148" s="126" t="s">
        <v>136</v>
      </c>
    </row>
    <row r="149" spans="2:51" s="6" customFormat="1" ht="18.75" customHeight="1">
      <c r="B149" s="120"/>
      <c r="E149" s="121"/>
      <c r="F149" s="197" t="s">
        <v>338</v>
      </c>
      <c r="G149" s="198"/>
      <c r="H149" s="198"/>
      <c r="I149" s="198"/>
      <c r="K149" s="121"/>
      <c r="R149" s="122"/>
      <c r="T149" s="123"/>
      <c r="AA149" s="124"/>
      <c r="AT149" s="121" t="s">
        <v>144</v>
      </c>
      <c r="AU149" s="121" t="s">
        <v>97</v>
      </c>
      <c r="AV149" s="121" t="s">
        <v>19</v>
      </c>
      <c r="AW149" s="121" t="s">
        <v>107</v>
      </c>
      <c r="AX149" s="121" t="s">
        <v>72</v>
      </c>
      <c r="AY149" s="121" t="s">
        <v>136</v>
      </c>
    </row>
    <row r="150" spans="2:51" s="6" customFormat="1" ht="18.75" customHeight="1">
      <c r="B150" s="125"/>
      <c r="E150" s="126"/>
      <c r="F150" s="199" t="s">
        <v>352</v>
      </c>
      <c r="G150" s="200"/>
      <c r="H150" s="200"/>
      <c r="I150" s="200"/>
      <c r="K150" s="127">
        <v>0.755</v>
      </c>
      <c r="R150" s="128"/>
      <c r="T150" s="129"/>
      <c r="AA150" s="130"/>
      <c r="AT150" s="126" t="s">
        <v>144</v>
      </c>
      <c r="AU150" s="126" t="s">
        <v>97</v>
      </c>
      <c r="AV150" s="126" t="s">
        <v>97</v>
      </c>
      <c r="AW150" s="126" t="s">
        <v>107</v>
      </c>
      <c r="AX150" s="126" t="s">
        <v>72</v>
      </c>
      <c r="AY150" s="126" t="s">
        <v>136</v>
      </c>
    </row>
    <row r="151" spans="2:51" s="6" customFormat="1" ht="18.75" customHeight="1">
      <c r="B151" s="131"/>
      <c r="E151" s="132"/>
      <c r="F151" s="201" t="s">
        <v>146</v>
      </c>
      <c r="G151" s="202"/>
      <c r="H151" s="202"/>
      <c r="I151" s="202"/>
      <c r="K151" s="133">
        <v>3.348</v>
      </c>
      <c r="R151" s="134"/>
      <c r="T151" s="135"/>
      <c r="AA151" s="136"/>
      <c r="AT151" s="132" t="s">
        <v>144</v>
      </c>
      <c r="AU151" s="132" t="s">
        <v>97</v>
      </c>
      <c r="AV151" s="132" t="s">
        <v>141</v>
      </c>
      <c r="AW151" s="132" t="s">
        <v>107</v>
      </c>
      <c r="AX151" s="132" t="s">
        <v>19</v>
      </c>
      <c r="AY151" s="132" t="s">
        <v>136</v>
      </c>
    </row>
    <row r="152" spans="2:63" s="102" customFormat="1" ht="30.75" customHeight="1">
      <c r="B152" s="103"/>
      <c r="D152" s="111" t="s">
        <v>113</v>
      </c>
      <c r="E152" s="111"/>
      <c r="F152" s="111"/>
      <c r="G152" s="111"/>
      <c r="H152" s="111"/>
      <c r="I152" s="111"/>
      <c r="J152" s="111"/>
      <c r="K152" s="111"/>
      <c r="L152" s="111"/>
      <c r="M152" s="111"/>
      <c r="N152" s="203">
        <f>$BK$152</f>
        <v>0</v>
      </c>
      <c r="O152" s="204"/>
      <c r="P152" s="204"/>
      <c r="Q152" s="204"/>
      <c r="R152" s="106"/>
      <c r="T152" s="107"/>
      <c r="W152" s="108">
        <f>SUM($W$153:$W$165)</f>
        <v>244.610655</v>
      </c>
      <c r="Y152" s="108">
        <f>SUM($Y$153:$Y$165)</f>
        <v>197.87000323999996</v>
      </c>
      <c r="AA152" s="109">
        <f>SUM($AA$153:$AA$165)</f>
        <v>0</v>
      </c>
      <c r="AR152" s="105" t="s">
        <v>19</v>
      </c>
      <c r="AT152" s="105" t="s">
        <v>71</v>
      </c>
      <c r="AU152" s="105" t="s">
        <v>19</v>
      </c>
      <c r="AY152" s="105" t="s">
        <v>136</v>
      </c>
      <c r="BK152" s="110">
        <f>SUM($BK$153:$BK$165)</f>
        <v>0</v>
      </c>
    </row>
    <row r="153" spans="2:65" s="6" customFormat="1" ht="27" customHeight="1">
      <c r="B153" s="19"/>
      <c r="C153" s="112" t="s">
        <v>197</v>
      </c>
      <c r="D153" s="112" t="s">
        <v>137</v>
      </c>
      <c r="E153" s="113" t="s">
        <v>353</v>
      </c>
      <c r="F153" s="194" t="s">
        <v>354</v>
      </c>
      <c r="G153" s="195"/>
      <c r="H153" s="195"/>
      <c r="I153" s="195"/>
      <c r="J153" s="114" t="s">
        <v>140</v>
      </c>
      <c r="K153" s="115">
        <v>56.163</v>
      </c>
      <c r="L153" s="196">
        <v>0</v>
      </c>
      <c r="M153" s="195"/>
      <c r="N153" s="196">
        <f>ROUND($L$153*$K$153,2)</f>
        <v>0</v>
      </c>
      <c r="O153" s="195"/>
      <c r="P153" s="195"/>
      <c r="Q153" s="195"/>
      <c r="R153" s="20"/>
      <c r="T153" s="116"/>
      <c r="U153" s="26" t="s">
        <v>37</v>
      </c>
      <c r="V153" s="117">
        <v>2.317</v>
      </c>
      <c r="W153" s="117">
        <f>$V$153*$K$153</f>
        <v>130.129671</v>
      </c>
      <c r="X153" s="117">
        <v>2.25634</v>
      </c>
      <c r="Y153" s="117">
        <f>$X$153*$K$153</f>
        <v>126.72282341999998</v>
      </c>
      <c r="Z153" s="117">
        <v>0</v>
      </c>
      <c r="AA153" s="118">
        <f>$Z$153*$K$153</f>
        <v>0</v>
      </c>
      <c r="AR153" s="6" t="s">
        <v>141</v>
      </c>
      <c r="AT153" s="6" t="s">
        <v>137</v>
      </c>
      <c r="AU153" s="6" t="s">
        <v>97</v>
      </c>
      <c r="AY153" s="6" t="s">
        <v>136</v>
      </c>
      <c r="BE153" s="119">
        <f>IF($U$153="základní",$N$153,0)</f>
        <v>0</v>
      </c>
      <c r="BF153" s="119">
        <f>IF($U$153="snížená",$N$153,0)</f>
        <v>0</v>
      </c>
      <c r="BG153" s="119">
        <f>IF($U$153="zákl. přenesená",$N$153,0)</f>
        <v>0</v>
      </c>
      <c r="BH153" s="119">
        <f>IF($U$153="sníž. přenesená",$N$153,0)</f>
        <v>0</v>
      </c>
      <c r="BI153" s="119">
        <f>IF($U$153="nulová",$N$153,0)</f>
        <v>0</v>
      </c>
      <c r="BJ153" s="6" t="s">
        <v>19</v>
      </c>
      <c r="BK153" s="119">
        <f>ROUND($L$153*$K$153,2)</f>
        <v>0</v>
      </c>
      <c r="BL153" s="6" t="s">
        <v>141</v>
      </c>
      <c r="BM153" s="6" t="s">
        <v>355</v>
      </c>
    </row>
    <row r="154" spans="2:51" s="6" customFormat="1" ht="18.75" customHeight="1">
      <c r="B154" s="120"/>
      <c r="E154" s="121"/>
      <c r="F154" s="197" t="s">
        <v>356</v>
      </c>
      <c r="G154" s="198"/>
      <c r="H154" s="198"/>
      <c r="I154" s="198"/>
      <c r="K154" s="121"/>
      <c r="R154" s="122"/>
      <c r="T154" s="123"/>
      <c r="AA154" s="124"/>
      <c r="AT154" s="121" t="s">
        <v>144</v>
      </c>
      <c r="AU154" s="121" t="s">
        <v>97</v>
      </c>
      <c r="AV154" s="121" t="s">
        <v>19</v>
      </c>
      <c r="AW154" s="121" t="s">
        <v>107</v>
      </c>
      <c r="AX154" s="121" t="s">
        <v>72</v>
      </c>
      <c r="AY154" s="121" t="s">
        <v>136</v>
      </c>
    </row>
    <row r="155" spans="2:51" s="6" customFormat="1" ht="18.75" customHeight="1">
      <c r="B155" s="125"/>
      <c r="E155" s="126"/>
      <c r="F155" s="199" t="s">
        <v>357</v>
      </c>
      <c r="G155" s="200"/>
      <c r="H155" s="200"/>
      <c r="I155" s="200"/>
      <c r="K155" s="127">
        <v>56.163</v>
      </c>
      <c r="R155" s="128"/>
      <c r="T155" s="129"/>
      <c r="AA155" s="130"/>
      <c r="AT155" s="126" t="s">
        <v>144</v>
      </c>
      <c r="AU155" s="126" t="s">
        <v>97</v>
      </c>
      <c r="AV155" s="126" t="s">
        <v>97</v>
      </c>
      <c r="AW155" s="126" t="s">
        <v>107</v>
      </c>
      <c r="AX155" s="126" t="s">
        <v>72</v>
      </c>
      <c r="AY155" s="126" t="s">
        <v>136</v>
      </c>
    </row>
    <row r="156" spans="2:51" s="6" customFormat="1" ht="18.75" customHeight="1">
      <c r="B156" s="131"/>
      <c r="E156" s="132"/>
      <c r="F156" s="201" t="s">
        <v>146</v>
      </c>
      <c r="G156" s="202"/>
      <c r="H156" s="202"/>
      <c r="I156" s="202"/>
      <c r="K156" s="133">
        <v>56.163</v>
      </c>
      <c r="R156" s="134"/>
      <c r="T156" s="135"/>
      <c r="AA156" s="136"/>
      <c r="AT156" s="132" t="s">
        <v>144</v>
      </c>
      <c r="AU156" s="132" t="s">
        <v>97</v>
      </c>
      <c r="AV156" s="132" t="s">
        <v>141</v>
      </c>
      <c r="AW156" s="132" t="s">
        <v>107</v>
      </c>
      <c r="AX156" s="132" t="s">
        <v>19</v>
      </c>
      <c r="AY156" s="132" t="s">
        <v>136</v>
      </c>
    </row>
    <row r="157" spans="2:65" s="6" customFormat="1" ht="27" customHeight="1">
      <c r="B157" s="19"/>
      <c r="C157" s="112" t="s">
        <v>203</v>
      </c>
      <c r="D157" s="112" t="s">
        <v>137</v>
      </c>
      <c r="E157" s="113" t="s">
        <v>358</v>
      </c>
      <c r="F157" s="194" t="s">
        <v>359</v>
      </c>
      <c r="G157" s="195"/>
      <c r="H157" s="195"/>
      <c r="I157" s="195"/>
      <c r="J157" s="114" t="s">
        <v>140</v>
      </c>
      <c r="K157" s="115">
        <v>56.163</v>
      </c>
      <c r="L157" s="196">
        <v>0</v>
      </c>
      <c r="M157" s="195"/>
      <c r="N157" s="196">
        <f>ROUND($L$157*$K$157,2)</f>
        <v>0</v>
      </c>
      <c r="O157" s="195"/>
      <c r="P157" s="195"/>
      <c r="Q157" s="195"/>
      <c r="R157" s="20"/>
      <c r="T157" s="116"/>
      <c r="U157" s="26" t="s">
        <v>37</v>
      </c>
      <c r="V157" s="117">
        <v>0.205</v>
      </c>
      <c r="W157" s="117">
        <f>$V$157*$K$157</f>
        <v>11.513414999999998</v>
      </c>
      <c r="X157" s="117">
        <v>0</v>
      </c>
      <c r="Y157" s="117">
        <f>$X$157*$K$157</f>
        <v>0</v>
      </c>
      <c r="Z157" s="117">
        <v>0</v>
      </c>
      <c r="AA157" s="118">
        <f>$Z$157*$K$157</f>
        <v>0</v>
      </c>
      <c r="AR157" s="6" t="s">
        <v>141</v>
      </c>
      <c r="AT157" s="6" t="s">
        <v>137</v>
      </c>
      <c r="AU157" s="6" t="s">
        <v>97</v>
      </c>
      <c r="AY157" s="6" t="s">
        <v>136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6" t="s">
        <v>19</v>
      </c>
      <c r="BK157" s="119">
        <f>ROUND($L$157*$K$157,2)</f>
        <v>0</v>
      </c>
      <c r="BL157" s="6" t="s">
        <v>141</v>
      </c>
      <c r="BM157" s="6" t="s">
        <v>360</v>
      </c>
    </row>
    <row r="158" spans="2:65" s="6" customFormat="1" ht="15.75" customHeight="1">
      <c r="B158" s="19"/>
      <c r="C158" s="112" t="s">
        <v>207</v>
      </c>
      <c r="D158" s="112" t="s">
        <v>137</v>
      </c>
      <c r="E158" s="113" t="s">
        <v>361</v>
      </c>
      <c r="F158" s="194" t="s">
        <v>362</v>
      </c>
      <c r="G158" s="195"/>
      <c r="H158" s="195"/>
      <c r="I158" s="195"/>
      <c r="J158" s="114" t="s">
        <v>163</v>
      </c>
      <c r="K158" s="115">
        <v>2.247</v>
      </c>
      <c r="L158" s="196">
        <v>0</v>
      </c>
      <c r="M158" s="195"/>
      <c r="N158" s="196">
        <f>ROUND($L$158*$K$158,2)</f>
        <v>0</v>
      </c>
      <c r="O158" s="195"/>
      <c r="P158" s="195"/>
      <c r="Q158" s="195"/>
      <c r="R158" s="20"/>
      <c r="T158" s="116"/>
      <c r="U158" s="26" t="s">
        <v>37</v>
      </c>
      <c r="V158" s="117">
        <v>15.231</v>
      </c>
      <c r="W158" s="117">
        <f>$V$158*$K$158</f>
        <v>34.224056999999995</v>
      </c>
      <c r="X158" s="117">
        <v>1.05306</v>
      </c>
      <c r="Y158" s="117">
        <f>$X$158*$K$158</f>
        <v>2.36622582</v>
      </c>
      <c r="Z158" s="117">
        <v>0</v>
      </c>
      <c r="AA158" s="118">
        <f>$Z$158*$K$158</f>
        <v>0</v>
      </c>
      <c r="AR158" s="6" t="s">
        <v>141</v>
      </c>
      <c r="AT158" s="6" t="s">
        <v>137</v>
      </c>
      <c r="AU158" s="6" t="s">
        <v>97</v>
      </c>
      <c r="AY158" s="6" t="s">
        <v>136</v>
      </c>
      <c r="BE158" s="119">
        <f>IF($U$158="základní",$N$158,0)</f>
        <v>0</v>
      </c>
      <c r="BF158" s="119">
        <f>IF($U$158="snížená",$N$158,0)</f>
        <v>0</v>
      </c>
      <c r="BG158" s="119">
        <f>IF($U$158="zákl. přenesená",$N$158,0)</f>
        <v>0</v>
      </c>
      <c r="BH158" s="119">
        <f>IF($U$158="sníž. přenesená",$N$158,0)</f>
        <v>0</v>
      </c>
      <c r="BI158" s="119">
        <f>IF($U$158="nulová",$N$158,0)</f>
        <v>0</v>
      </c>
      <c r="BJ158" s="6" t="s">
        <v>19</v>
      </c>
      <c r="BK158" s="119">
        <f>ROUND($L$158*$K$158,2)</f>
        <v>0</v>
      </c>
      <c r="BL158" s="6" t="s">
        <v>141</v>
      </c>
      <c r="BM158" s="6" t="s">
        <v>363</v>
      </c>
    </row>
    <row r="159" spans="2:51" s="6" customFormat="1" ht="18.75" customHeight="1">
      <c r="B159" s="120"/>
      <c r="E159" s="121"/>
      <c r="F159" s="197" t="s">
        <v>356</v>
      </c>
      <c r="G159" s="198"/>
      <c r="H159" s="198"/>
      <c r="I159" s="198"/>
      <c r="K159" s="121"/>
      <c r="R159" s="122"/>
      <c r="T159" s="123"/>
      <c r="AA159" s="124"/>
      <c r="AT159" s="121" t="s">
        <v>144</v>
      </c>
      <c r="AU159" s="121" t="s">
        <v>97</v>
      </c>
      <c r="AV159" s="121" t="s">
        <v>19</v>
      </c>
      <c r="AW159" s="121" t="s">
        <v>107</v>
      </c>
      <c r="AX159" s="121" t="s">
        <v>72</v>
      </c>
      <c r="AY159" s="121" t="s">
        <v>136</v>
      </c>
    </row>
    <row r="160" spans="2:51" s="6" customFormat="1" ht="18.75" customHeight="1">
      <c r="B160" s="125"/>
      <c r="E160" s="126"/>
      <c r="F160" s="199" t="s">
        <v>364</v>
      </c>
      <c r="G160" s="200"/>
      <c r="H160" s="200"/>
      <c r="I160" s="200"/>
      <c r="K160" s="127">
        <v>2.247</v>
      </c>
      <c r="R160" s="128"/>
      <c r="T160" s="129"/>
      <c r="AA160" s="130"/>
      <c r="AT160" s="126" t="s">
        <v>144</v>
      </c>
      <c r="AU160" s="126" t="s">
        <v>97</v>
      </c>
      <c r="AV160" s="126" t="s">
        <v>97</v>
      </c>
      <c r="AW160" s="126" t="s">
        <v>107</v>
      </c>
      <c r="AX160" s="126" t="s">
        <v>72</v>
      </c>
      <c r="AY160" s="126" t="s">
        <v>136</v>
      </c>
    </row>
    <row r="161" spans="2:51" s="6" customFormat="1" ht="18.75" customHeight="1">
      <c r="B161" s="131"/>
      <c r="E161" s="132"/>
      <c r="F161" s="201" t="s">
        <v>146</v>
      </c>
      <c r="G161" s="202"/>
      <c r="H161" s="202"/>
      <c r="I161" s="202"/>
      <c r="K161" s="133">
        <v>2.247</v>
      </c>
      <c r="R161" s="134"/>
      <c r="T161" s="135"/>
      <c r="AA161" s="136"/>
      <c r="AT161" s="132" t="s">
        <v>144</v>
      </c>
      <c r="AU161" s="132" t="s">
        <v>97</v>
      </c>
      <c r="AV161" s="132" t="s">
        <v>141</v>
      </c>
      <c r="AW161" s="132" t="s">
        <v>107</v>
      </c>
      <c r="AX161" s="132" t="s">
        <v>19</v>
      </c>
      <c r="AY161" s="132" t="s">
        <v>136</v>
      </c>
    </row>
    <row r="162" spans="2:65" s="6" customFormat="1" ht="15.75" customHeight="1">
      <c r="B162" s="19"/>
      <c r="C162" s="112" t="s">
        <v>213</v>
      </c>
      <c r="D162" s="112" t="s">
        <v>137</v>
      </c>
      <c r="E162" s="113" t="s">
        <v>365</v>
      </c>
      <c r="F162" s="194" t="s">
        <v>366</v>
      </c>
      <c r="G162" s="195"/>
      <c r="H162" s="195"/>
      <c r="I162" s="195"/>
      <c r="J162" s="114" t="s">
        <v>140</v>
      </c>
      <c r="K162" s="115">
        <v>37.442</v>
      </c>
      <c r="L162" s="196">
        <v>0</v>
      </c>
      <c r="M162" s="195"/>
      <c r="N162" s="196">
        <f>ROUND($L$162*$K$162,2)</f>
        <v>0</v>
      </c>
      <c r="O162" s="195"/>
      <c r="P162" s="195"/>
      <c r="Q162" s="195"/>
      <c r="R162" s="20"/>
      <c r="T162" s="116"/>
      <c r="U162" s="26" t="s">
        <v>37</v>
      </c>
      <c r="V162" s="117">
        <v>1.836</v>
      </c>
      <c r="W162" s="117">
        <f>$V$162*$K$162</f>
        <v>68.74351200000001</v>
      </c>
      <c r="X162" s="117">
        <v>1.837</v>
      </c>
      <c r="Y162" s="117">
        <f>$X$162*$K$162</f>
        <v>68.780954</v>
      </c>
      <c r="Z162" s="117">
        <v>0</v>
      </c>
      <c r="AA162" s="118">
        <f>$Z$162*$K$162</f>
        <v>0</v>
      </c>
      <c r="AR162" s="6" t="s">
        <v>141</v>
      </c>
      <c r="AT162" s="6" t="s">
        <v>137</v>
      </c>
      <c r="AU162" s="6" t="s">
        <v>97</v>
      </c>
      <c r="AY162" s="6" t="s">
        <v>136</v>
      </c>
      <c r="BE162" s="119">
        <f>IF($U$162="základní",$N$162,0)</f>
        <v>0</v>
      </c>
      <c r="BF162" s="119">
        <f>IF($U$162="snížená",$N$162,0)</f>
        <v>0</v>
      </c>
      <c r="BG162" s="119">
        <f>IF($U$162="zákl. přenesená",$N$162,0)</f>
        <v>0</v>
      </c>
      <c r="BH162" s="119">
        <f>IF($U$162="sníž. přenesená",$N$162,0)</f>
        <v>0</v>
      </c>
      <c r="BI162" s="119">
        <f>IF($U$162="nulová",$N$162,0)</f>
        <v>0</v>
      </c>
      <c r="BJ162" s="6" t="s">
        <v>19</v>
      </c>
      <c r="BK162" s="119">
        <f>ROUND($L$162*$K$162,2)</f>
        <v>0</v>
      </c>
      <c r="BL162" s="6" t="s">
        <v>141</v>
      </c>
      <c r="BM162" s="6" t="s">
        <v>367</v>
      </c>
    </row>
    <row r="163" spans="2:51" s="6" customFormat="1" ht="18.75" customHeight="1">
      <c r="B163" s="120"/>
      <c r="E163" s="121"/>
      <c r="F163" s="197" t="s">
        <v>331</v>
      </c>
      <c r="G163" s="198"/>
      <c r="H163" s="198"/>
      <c r="I163" s="198"/>
      <c r="K163" s="121"/>
      <c r="R163" s="122"/>
      <c r="T163" s="123"/>
      <c r="AA163" s="124"/>
      <c r="AT163" s="121" t="s">
        <v>144</v>
      </c>
      <c r="AU163" s="121" t="s">
        <v>97</v>
      </c>
      <c r="AV163" s="121" t="s">
        <v>19</v>
      </c>
      <c r="AW163" s="121" t="s">
        <v>107</v>
      </c>
      <c r="AX163" s="121" t="s">
        <v>72</v>
      </c>
      <c r="AY163" s="121" t="s">
        <v>136</v>
      </c>
    </row>
    <row r="164" spans="2:51" s="6" customFormat="1" ht="18.75" customHeight="1">
      <c r="B164" s="125"/>
      <c r="E164" s="126"/>
      <c r="F164" s="199" t="s">
        <v>368</v>
      </c>
      <c r="G164" s="200"/>
      <c r="H164" s="200"/>
      <c r="I164" s="200"/>
      <c r="K164" s="127">
        <v>37.442</v>
      </c>
      <c r="R164" s="128"/>
      <c r="T164" s="129"/>
      <c r="AA164" s="130"/>
      <c r="AT164" s="126" t="s">
        <v>144</v>
      </c>
      <c r="AU164" s="126" t="s">
        <v>97</v>
      </c>
      <c r="AV164" s="126" t="s">
        <v>97</v>
      </c>
      <c r="AW164" s="126" t="s">
        <v>107</v>
      </c>
      <c r="AX164" s="126" t="s">
        <v>72</v>
      </c>
      <c r="AY164" s="126" t="s">
        <v>136</v>
      </c>
    </row>
    <row r="165" spans="2:51" s="6" customFormat="1" ht="18.75" customHeight="1">
      <c r="B165" s="131"/>
      <c r="E165" s="132"/>
      <c r="F165" s="201" t="s">
        <v>146</v>
      </c>
      <c r="G165" s="202"/>
      <c r="H165" s="202"/>
      <c r="I165" s="202"/>
      <c r="K165" s="133">
        <v>37.442</v>
      </c>
      <c r="R165" s="134"/>
      <c r="T165" s="135"/>
      <c r="AA165" s="136"/>
      <c r="AT165" s="132" t="s">
        <v>144</v>
      </c>
      <c r="AU165" s="132" t="s">
        <v>97</v>
      </c>
      <c r="AV165" s="132" t="s">
        <v>141</v>
      </c>
      <c r="AW165" s="132" t="s">
        <v>107</v>
      </c>
      <c r="AX165" s="132" t="s">
        <v>19</v>
      </c>
      <c r="AY165" s="132" t="s">
        <v>136</v>
      </c>
    </row>
    <row r="166" spans="2:63" s="102" customFormat="1" ht="30.75" customHeight="1">
      <c r="B166" s="103"/>
      <c r="D166" s="111" t="s">
        <v>115</v>
      </c>
      <c r="E166" s="111"/>
      <c r="F166" s="111"/>
      <c r="G166" s="111"/>
      <c r="H166" s="111"/>
      <c r="I166" s="111"/>
      <c r="J166" s="111"/>
      <c r="K166" s="111"/>
      <c r="L166" s="111"/>
      <c r="M166" s="111"/>
      <c r="N166" s="203">
        <f>$BK$166</f>
        <v>0</v>
      </c>
      <c r="O166" s="204"/>
      <c r="P166" s="204"/>
      <c r="Q166" s="204"/>
      <c r="R166" s="106"/>
      <c r="T166" s="107"/>
      <c r="W166" s="108">
        <f>SUM($W$167:$W$171)</f>
        <v>0</v>
      </c>
      <c r="Y166" s="108">
        <f>SUM($Y$167:$Y$171)</f>
        <v>0</v>
      </c>
      <c r="AA166" s="109">
        <f>SUM($AA$167:$AA$171)</f>
        <v>0</v>
      </c>
      <c r="AR166" s="105" t="s">
        <v>19</v>
      </c>
      <c r="AT166" s="105" t="s">
        <v>71</v>
      </c>
      <c r="AU166" s="105" t="s">
        <v>19</v>
      </c>
      <c r="AY166" s="105" t="s">
        <v>136</v>
      </c>
      <c r="BK166" s="110">
        <f>SUM($BK$167:$BK$171)</f>
        <v>0</v>
      </c>
    </row>
    <row r="167" spans="2:65" s="6" customFormat="1" ht="15.75" customHeight="1">
      <c r="B167" s="19"/>
      <c r="C167" s="112" t="s">
        <v>8</v>
      </c>
      <c r="D167" s="112" t="s">
        <v>137</v>
      </c>
      <c r="E167" s="113" t="s">
        <v>369</v>
      </c>
      <c r="F167" s="194" t="s">
        <v>370</v>
      </c>
      <c r="G167" s="195"/>
      <c r="H167" s="195"/>
      <c r="I167" s="195"/>
      <c r="J167" s="114" t="s">
        <v>371</v>
      </c>
      <c r="K167" s="115">
        <v>1</v>
      </c>
      <c r="L167" s="196">
        <v>0</v>
      </c>
      <c r="M167" s="195"/>
      <c r="N167" s="196">
        <f>ROUND($L$167*$K$167,2)</f>
        <v>0</v>
      </c>
      <c r="O167" s="195"/>
      <c r="P167" s="195"/>
      <c r="Q167" s="195"/>
      <c r="R167" s="20"/>
      <c r="T167" s="116"/>
      <c r="U167" s="26" t="s">
        <v>37</v>
      </c>
      <c r="V167" s="117">
        <v>0</v>
      </c>
      <c r="W167" s="117">
        <f>$V$167*$K$167</f>
        <v>0</v>
      </c>
      <c r="X167" s="117">
        <v>0</v>
      </c>
      <c r="Y167" s="117">
        <f>$X$167*$K$167</f>
        <v>0</v>
      </c>
      <c r="Z167" s="117">
        <v>0</v>
      </c>
      <c r="AA167" s="118">
        <f>$Z$167*$K$167</f>
        <v>0</v>
      </c>
      <c r="AR167" s="6" t="s">
        <v>141</v>
      </c>
      <c r="AT167" s="6" t="s">
        <v>137</v>
      </c>
      <c r="AU167" s="6" t="s">
        <v>97</v>
      </c>
      <c r="AY167" s="6" t="s">
        <v>136</v>
      </c>
      <c r="BE167" s="119">
        <f>IF($U$167="základní",$N$167,0)</f>
        <v>0</v>
      </c>
      <c r="BF167" s="119">
        <f>IF($U$167="snížená",$N$167,0)</f>
        <v>0</v>
      </c>
      <c r="BG167" s="119">
        <f>IF($U$167="zákl. přenesená",$N$167,0)</f>
        <v>0</v>
      </c>
      <c r="BH167" s="119">
        <f>IF($U$167="sníž. přenesená",$N$167,0)</f>
        <v>0</v>
      </c>
      <c r="BI167" s="119">
        <f>IF($U$167="nulová",$N$167,0)</f>
        <v>0</v>
      </c>
      <c r="BJ167" s="6" t="s">
        <v>19</v>
      </c>
      <c r="BK167" s="119">
        <f>ROUND($L$167*$K$167,2)</f>
        <v>0</v>
      </c>
      <c r="BL167" s="6" t="s">
        <v>141</v>
      </c>
      <c r="BM167" s="6" t="s">
        <v>372</v>
      </c>
    </row>
    <row r="168" spans="2:65" s="6" customFormat="1" ht="15.75" customHeight="1">
      <c r="B168" s="19"/>
      <c r="C168" s="112" t="s">
        <v>222</v>
      </c>
      <c r="D168" s="112" t="s">
        <v>137</v>
      </c>
      <c r="E168" s="113" t="s">
        <v>373</v>
      </c>
      <c r="F168" s="194" t="s">
        <v>374</v>
      </c>
      <c r="G168" s="195"/>
      <c r="H168" s="195"/>
      <c r="I168" s="195"/>
      <c r="J168" s="114" t="s">
        <v>371</v>
      </c>
      <c r="K168" s="115">
        <v>1</v>
      </c>
      <c r="L168" s="196">
        <v>0</v>
      </c>
      <c r="M168" s="195"/>
      <c r="N168" s="196">
        <f>ROUND($L$168*$K$168,2)</f>
        <v>0</v>
      </c>
      <c r="O168" s="195"/>
      <c r="P168" s="195"/>
      <c r="Q168" s="195"/>
      <c r="R168" s="20"/>
      <c r="T168" s="116"/>
      <c r="U168" s="26" t="s">
        <v>37</v>
      </c>
      <c r="V168" s="117">
        <v>0</v>
      </c>
      <c r="W168" s="117">
        <f>$V$168*$K$168</f>
        <v>0</v>
      </c>
      <c r="X168" s="117">
        <v>0</v>
      </c>
      <c r="Y168" s="117">
        <f>$X$168*$K$168</f>
        <v>0</v>
      </c>
      <c r="Z168" s="117">
        <v>0</v>
      </c>
      <c r="AA168" s="118">
        <f>$Z$168*$K$168</f>
        <v>0</v>
      </c>
      <c r="AR168" s="6" t="s">
        <v>141</v>
      </c>
      <c r="AT168" s="6" t="s">
        <v>137</v>
      </c>
      <c r="AU168" s="6" t="s">
        <v>97</v>
      </c>
      <c r="AY168" s="6" t="s">
        <v>136</v>
      </c>
      <c r="BE168" s="119">
        <f>IF($U$168="základní",$N$168,0)</f>
        <v>0</v>
      </c>
      <c r="BF168" s="119">
        <f>IF($U$168="snížená",$N$168,0)</f>
        <v>0</v>
      </c>
      <c r="BG168" s="119">
        <f>IF($U$168="zákl. přenesená",$N$168,0)</f>
        <v>0</v>
      </c>
      <c r="BH168" s="119">
        <f>IF($U$168="sníž. přenesená",$N$168,0)</f>
        <v>0</v>
      </c>
      <c r="BI168" s="119">
        <f>IF($U$168="nulová",$N$168,0)</f>
        <v>0</v>
      </c>
      <c r="BJ168" s="6" t="s">
        <v>19</v>
      </c>
      <c r="BK168" s="119">
        <f>ROUND($L$168*$K$168,2)</f>
        <v>0</v>
      </c>
      <c r="BL168" s="6" t="s">
        <v>141</v>
      </c>
      <c r="BM168" s="6" t="s">
        <v>375</v>
      </c>
    </row>
    <row r="169" spans="2:65" s="6" customFormat="1" ht="15.75" customHeight="1">
      <c r="B169" s="19"/>
      <c r="C169" s="112" t="s">
        <v>228</v>
      </c>
      <c r="D169" s="112" t="s">
        <v>137</v>
      </c>
      <c r="E169" s="113" t="s">
        <v>376</v>
      </c>
      <c r="F169" s="194" t="s">
        <v>377</v>
      </c>
      <c r="G169" s="195"/>
      <c r="H169" s="195"/>
      <c r="I169" s="195"/>
      <c r="J169" s="114" t="s">
        <v>371</v>
      </c>
      <c r="K169" s="115">
        <v>1</v>
      </c>
      <c r="L169" s="196">
        <v>0</v>
      </c>
      <c r="M169" s="195"/>
      <c r="N169" s="196">
        <f>ROUND($L$169*$K$169,2)</f>
        <v>0</v>
      </c>
      <c r="O169" s="195"/>
      <c r="P169" s="195"/>
      <c r="Q169" s="195"/>
      <c r="R169" s="20"/>
      <c r="T169" s="116"/>
      <c r="U169" s="26" t="s">
        <v>37</v>
      </c>
      <c r="V169" s="117">
        <v>0</v>
      </c>
      <c r="W169" s="117">
        <f>$V$169*$K$169</f>
        <v>0</v>
      </c>
      <c r="X169" s="117">
        <v>0</v>
      </c>
      <c r="Y169" s="117">
        <f>$X$169*$K$169</f>
        <v>0</v>
      </c>
      <c r="Z169" s="117">
        <v>0</v>
      </c>
      <c r="AA169" s="118">
        <f>$Z$169*$K$169</f>
        <v>0</v>
      </c>
      <c r="AR169" s="6" t="s">
        <v>141</v>
      </c>
      <c r="AT169" s="6" t="s">
        <v>137</v>
      </c>
      <c r="AU169" s="6" t="s">
        <v>97</v>
      </c>
      <c r="AY169" s="6" t="s">
        <v>136</v>
      </c>
      <c r="BE169" s="119">
        <f>IF($U$169="základní",$N$169,0)</f>
        <v>0</v>
      </c>
      <c r="BF169" s="119">
        <f>IF($U$169="snížená",$N$169,0)</f>
        <v>0</v>
      </c>
      <c r="BG169" s="119">
        <f>IF($U$169="zákl. přenesená",$N$169,0)</f>
        <v>0</v>
      </c>
      <c r="BH169" s="119">
        <f>IF($U$169="sníž. přenesená",$N$169,0)</f>
        <v>0</v>
      </c>
      <c r="BI169" s="119">
        <f>IF($U$169="nulová",$N$169,0)</f>
        <v>0</v>
      </c>
      <c r="BJ169" s="6" t="s">
        <v>19</v>
      </c>
      <c r="BK169" s="119">
        <f>ROUND($L$169*$K$169,2)</f>
        <v>0</v>
      </c>
      <c r="BL169" s="6" t="s">
        <v>141</v>
      </c>
      <c r="BM169" s="6" t="s">
        <v>378</v>
      </c>
    </row>
    <row r="170" spans="2:65" s="6" customFormat="1" ht="15.75" customHeight="1">
      <c r="B170" s="19"/>
      <c r="C170" s="112" t="s">
        <v>233</v>
      </c>
      <c r="D170" s="112" t="s">
        <v>137</v>
      </c>
      <c r="E170" s="113" t="s">
        <v>379</v>
      </c>
      <c r="F170" s="194" t="s">
        <v>380</v>
      </c>
      <c r="G170" s="195"/>
      <c r="H170" s="195"/>
      <c r="I170" s="195"/>
      <c r="J170" s="114" t="s">
        <v>371</v>
      </c>
      <c r="K170" s="115">
        <v>1</v>
      </c>
      <c r="L170" s="196">
        <v>0</v>
      </c>
      <c r="M170" s="195"/>
      <c r="N170" s="196">
        <f>ROUND($L$170*$K$170,2)</f>
        <v>0</v>
      </c>
      <c r="O170" s="195"/>
      <c r="P170" s="195"/>
      <c r="Q170" s="195"/>
      <c r="R170" s="20"/>
      <c r="T170" s="116"/>
      <c r="U170" s="26" t="s">
        <v>37</v>
      </c>
      <c r="V170" s="117">
        <v>0</v>
      </c>
      <c r="W170" s="117">
        <f>$V$170*$K$170</f>
        <v>0</v>
      </c>
      <c r="X170" s="117">
        <v>0</v>
      </c>
      <c r="Y170" s="117">
        <f>$X$170*$K$170</f>
        <v>0</v>
      </c>
      <c r="Z170" s="117">
        <v>0</v>
      </c>
      <c r="AA170" s="118">
        <f>$Z$170*$K$170</f>
        <v>0</v>
      </c>
      <c r="AR170" s="6" t="s">
        <v>141</v>
      </c>
      <c r="AT170" s="6" t="s">
        <v>137</v>
      </c>
      <c r="AU170" s="6" t="s">
        <v>97</v>
      </c>
      <c r="AY170" s="6" t="s">
        <v>136</v>
      </c>
      <c r="BE170" s="119">
        <f>IF($U$170="základní",$N$170,0)</f>
        <v>0</v>
      </c>
      <c r="BF170" s="119">
        <f>IF($U$170="snížená",$N$170,0)</f>
        <v>0</v>
      </c>
      <c r="BG170" s="119">
        <f>IF($U$170="zákl. přenesená",$N$170,0)</f>
        <v>0</v>
      </c>
      <c r="BH170" s="119">
        <f>IF($U$170="sníž. přenesená",$N$170,0)</f>
        <v>0</v>
      </c>
      <c r="BI170" s="119">
        <f>IF($U$170="nulová",$N$170,0)</f>
        <v>0</v>
      </c>
      <c r="BJ170" s="6" t="s">
        <v>19</v>
      </c>
      <c r="BK170" s="119">
        <f>ROUND($L$170*$K$170,2)</f>
        <v>0</v>
      </c>
      <c r="BL170" s="6" t="s">
        <v>141</v>
      </c>
      <c r="BM170" s="6" t="s">
        <v>381</v>
      </c>
    </row>
    <row r="171" spans="2:65" s="6" customFormat="1" ht="15.75" customHeight="1">
      <c r="B171" s="19"/>
      <c r="C171" s="112" t="s">
        <v>238</v>
      </c>
      <c r="D171" s="112" t="s">
        <v>137</v>
      </c>
      <c r="E171" s="113" t="s">
        <v>382</v>
      </c>
      <c r="F171" s="194" t="s">
        <v>383</v>
      </c>
      <c r="G171" s="195"/>
      <c r="H171" s="195"/>
      <c r="I171" s="195"/>
      <c r="J171" s="114" t="s">
        <v>371</v>
      </c>
      <c r="K171" s="115">
        <v>1</v>
      </c>
      <c r="L171" s="196">
        <v>0</v>
      </c>
      <c r="M171" s="195"/>
      <c r="N171" s="196">
        <f>ROUND($L$171*$K$171,2)</f>
        <v>0</v>
      </c>
      <c r="O171" s="195"/>
      <c r="P171" s="195"/>
      <c r="Q171" s="195"/>
      <c r="R171" s="20"/>
      <c r="T171" s="116"/>
      <c r="U171" s="26" t="s">
        <v>37</v>
      </c>
      <c r="V171" s="117">
        <v>0</v>
      </c>
      <c r="W171" s="117">
        <f>$V$171*$K$171</f>
        <v>0</v>
      </c>
      <c r="X171" s="117">
        <v>0</v>
      </c>
      <c r="Y171" s="117">
        <f>$X$171*$K$171</f>
        <v>0</v>
      </c>
      <c r="Z171" s="117">
        <v>0</v>
      </c>
      <c r="AA171" s="118">
        <f>$Z$171*$K$171</f>
        <v>0</v>
      </c>
      <c r="AR171" s="6" t="s">
        <v>141</v>
      </c>
      <c r="AT171" s="6" t="s">
        <v>137</v>
      </c>
      <c r="AU171" s="6" t="s">
        <v>97</v>
      </c>
      <c r="AY171" s="6" t="s">
        <v>136</v>
      </c>
      <c r="BE171" s="119">
        <f>IF($U$171="základní",$N$171,0)</f>
        <v>0</v>
      </c>
      <c r="BF171" s="119">
        <f>IF($U$171="snížená",$N$171,0)</f>
        <v>0</v>
      </c>
      <c r="BG171" s="119">
        <f>IF($U$171="zákl. přenesená",$N$171,0)</f>
        <v>0</v>
      </c>
      <c r="BH171" s="119">
        <f>IF($U$171="sníž. přenesená",$N$171,0)</f>
        <v>0</v>
      </c>
      <c r="BI171" s="119">
        <f>IF($U$171="nulová",$N$171,0)</f>
        <v>0</v>
      </c>
      <c r="BJ171" s="6" t="s">
        <v>19</v>
      </c>
      <c r="BK171" s="119">
        <f>ROUND($L$171*$K$171,2)</f>
        <v>0</v>
      </c>
      <c r="BL171" s="6" t="s">
        <v>141</v>
      </c>
      <c r="BM171" s="6" t="s">
        <v>384</v>
      </c>
    </row>
    <row r="172" spans="2:63" s="102" customFormat="1" ht="30.75" customHeight="1">
      <c r="B172" s="103"/>
      <c r="D172" s="111" t="s">
        <v>116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203">
        <f>$BK$172</f>
        <v>0</v>
      </c>
      <c r="O172" s="204"/>
      <c r="P172" s="204"/>
      <c r="Q172" s="204"/>
      <c r="R172" s="106"/>
      <c r="T172" s="107"/>
      <c r="W172" s="108">
        <f>$W$173</f>
        <v>252.79850999999996</v>
      </c>
      <c r="Y172" s="108">
        <f>$Y$173</f>
        <v>0</v>
      </c>
      <c r="AA172" s="109">
        <f>$AA$173</f>
        <v>0</v>
      </c>
      <c r="AR172" s="105" t="s">
        <v>19</v>
      </c>
      <c r="AT172" s="105" t="s">
        <v>71</v>
      </c>
      <c r="AU172" s="105" t="s">
        <v>19</v>
      </c>
      <c r="AY172" s="105" t="s">
        <v>136</v>
      </c>
      <c r="BK172" s="110">
        <f>$BK$173</f>
        <v>0</v>
      </c>
    </row>
    <row r="173" spans="2:65" s="6" customFormat="1" ht="15.75" customHeight="1">
      <c r="B173" s="19"/>
      <c r="C173" s="112" t="s">
        <v>244</v>
      </c>
      <c r="D173" s="112" t="s">
        <v>137</v>
      </c>
      <c r="E173" s="113" t="s">
        <v>385</v>
      </c>
      <c r="F173" s="194" t="s">
        <v>386</v>
      </c>
      <c r="G173" s="195"/>
      <c r="H173" s="195"/>
      <c r="I173" s="195"/>
      <c r="J173" s="114" t="s">
        <v>163</v>
      </c>
      <c r="K173" s="115">
        <v>304.21</v>
      </c>
      <c r="L173" s="196">
        <v>0</v>
      </c>
      <c r="M173" s="195"/>
      <c r="N173" s="196">
        <f>ROUND($L$173*$K$173,2)</f>
        <v>0</v>
      </c>
      <c r="O173" s="195"/>
      <c r="P173" s="195"/>
      <c r="Q173" s="195"/>
      <c r="R173" s="20"/>
      <c r="T173" s="116"/>
      <c r="U173" s="26" t="s">
        <v>37</v>
      </c>
      <c r="V173" s="117">
        <v>0.831</v>
      </c>
      <c r="W173" s="117">
        <f>$V$173*$K$173</f>
        <v>252.79850999999996</v>
      </c>
      <c r="X173" s="117">
        <v>0</v>
      </c>
      <c r="Y173" s="117">
        <f>$X$173*$K$173</f>
        <v>0</v>
      </c>
      <c r="Z173" s="117">
        <v>0</v>
      </c>
      <c r="AA173" s="118">
        <f>$Z$173*$K$173</f>
        <v>0</v>
      </c>
      <c r="AR173" s="6" t="s">
        <v>141</v>
      </c>
      <c r="AT173" s="6" t="s">
        <v>137</v>
      </c>
      <c r="AU173" s="6" t="s">
        <v>97</v>
      </c>
      <c r="AY173" s="6" t="s">
        <v>136</v>
      </c>
      <c r="BE173" s="119">
        <f>IF($U$173="základní",$N$173,0)</f>
        <v>0</v>
      </c>
      <c r="BF173" s="119">
        <f>IF($U$173="snížená",$N$173,0)</f>
        <v>0</v>
      </c>
      <c r="BG173" s="119">
        <f>IF($U$173="zákl. přenesená",$N$173,0)</f>
        <v>0</v>
      </c>
      <c r="BH173" s="119">
        <f>IF($U$173="sníž. přenesená",$N$173,0)</f>
        <v>0</v>
      </c>
      <c r="BI173" s="119">
        <f>IF($U$173="nulová",$N$173,0)</f>
        <v>0</v>
      </c>
      <c r="BJ173" s="6" t="s">
        <v>19</v>
      </c>
      <c r="BK173" s="119">
        <f>ROUND($L$173*$K$173,2)</f>
        <v>0</v>
      </c>
      <c r="BL173" s="6" t="s">
        <v>141</v>
      </c>
      <c r="BM173" s="6" t="s">
        <v>387</v>
      </c>
    </row>
    <row r="174" spans="2:63" s="102" customFormat="1" ht="37.5" customHeight="1">
      <c r="B174" s="103"/>
      <c r="D174" s="104" t="s">
        <v>317</v>
      </c>
      <c r="E174" s="104"/>
      <c r="F174" s="104"/>
      <c r="G174" s="104"/>
      <c r="H174" s="104"/>
      <c r="I174" s="104"/>
      <c r="J174" s="104"/>
      <c r="K174" s="104"/>
      <c r="L174" s="104"/>
      <c r="M174" s="104"/>
      <c r="N174" s="208">
        <f>$BK$174</f>
        <v>0</v>
      </c>
      <c r="O174" s="204"/>
      <c r="P174" s="204"/>
      <c r="Q174" s="204"/>
      <c r="R174" s="106"/>
      <c r="T174" s="107"/>
      <c r="W174" s="108">
        <f>$W$175</f>
        <v>0</v>
      </c>
      <c r="Y174" s="108">
        <f>$Y$175</f>
        <v>0</v>
      </c>
      <c r="AA174" s="109">
        <f>$AA$175</f>
        <v>0</v>
      </c>
      <c r="AR174" s="105" t="s">
        <v>97</v>
      </c>
      <c r="AT174" s="105" t="s">
        <v>71</v>
      </c>
      <c r="AU174" s="105" t="s">
        <v>72</v>
      </c>
      <c r="AY174" s="105" t="s">
        <v>136</v>
      </c>
      <c r="BK174" s="110">
        <f>$BK$175</f>
        <v>0</v>
      </c>
    </row>
    <row r="175" spans="2:63" s="102" customFormat="1" ht="21" customHeight="1">
      <c r="B175" s="103"/>
      <c r="D175" s="111" t="s">
        <v>318</v>
      </c>
      <c r="E175" s="111"/>
      <c r="F175" s="111"/>
      <c r="G175" s="111"/>
      <c r="H175" s="111"/>
      <c r="I175" s="111"/>
      <c r="J175" s="111"/>
      <c r="K175" s="111"/>
      <c r="L175" s="111"/>
      <c r="M175" s="111"/>
      <c r="N175" s="203">
        <f>$BK$175</f>
        <v>0</v>
      </c>
      <c r="O175" s="204"/>
      <c r="P175" s="204"/>
      <c r="Q175" s="204"/>
      <c r="R175" s="106"/>
      <c r="T175" s="107"/>
      <c r="W175" s="108">
        <f>SUM($W$176:$W$197)</f>
        <v>0</v>
      </c>
      <c r="Y175" s="108">
        <f>SUM($Y$176:$Y$197)</f>
        <v>0</v>
      </c>
      <c r="AA175" s="109">
        <f>SUM($AA$176:$AA$197)</f>
        <v>0</v>
      </c>
      <c r="AR175" s="105" t="s">
        <v>97</v>
      </c>
      <c r="AT175" s="105" t="s">
        <v>71</v>
      </c>
      <c r="AU175" s="105" t="s">
        <v>19</v>
      </c>
      <c r="AY175" s="105" t="s">
        <v>136</v>
      </c>
      <c r="BK175" s="110">
        <f>SUM($BK$176:$BK$197)</f>
        <v>0</v>
      </c>
    </row>
    <row r="176" spans="2:65" s="6" customFormat="1" ht="15.75" customHeight="1">
      <c r="B176" s="19"/>
      <c r="C176" s="112" t="s">
        <v>7</v>
      </c>
      <c r="D176" s="112" t="s">
        <v>137</v>
      </c>
      <c r="E176" s="113" t="s">
        <v>388</v>
      </c>
      <c r="F176" s="194" t="s">
        <v>389</v>
      </c>
      <c r="G176" s="195"/>
      <c r="H176" s="195"/>
      <c r="I176" s="195"/>
      <c r="J176" s="114" t="s">
        <v>390</v>
      </c>
      <c r="K176" s="115">
        <v>18</v>
      </c>
      <c r="L176" s="196">
        <v>0</v>
      </c>
      <c r="M176" s="195"/>
      <c r="N176" s="196">
        <f>ROUND($L$176*$K$176,2)</f>
        <v>0</v>
      </c>
      <c r="O176" s="195"/>
      <c r="P176" s="195"/>
      <c r="Q176" s="195"/>
      <c r="R176" s="20"/>
      <c r="T176" s="116"/>
      <c r="U176" s="26" t="s">
        <v>37</v>
      </c>
      <c r="V176" s="117">
        <v>0</v>
      </c>
      <c r="W176" s="117">
        <f>$V$176*$K$176</f>
        <v>0</v>
      </c>
      <c r="X176" s="117">
        <v>0</v>
      </c>
      <c r="Y176" s="117">
        <f>$X$176*$K$176</f>
        <v>0</v>
      </c>
      <c r="Z176" s="117">
        <v>0</v>
      </c>
      <c r="AA176" s="118">
        <f>$Z$176*$K$176</f>
        <v>0</v>
      </c>
      <c r="AR176" s="6" t="s">
        <v>222</v>
      </c>
      <c r="AT176" s="6" t="s">
        <v>137</v>
      </c>
      <c r="AU176" s="6" t="s">
        <v>97</v>
      </c>
      <c r="AY176" s="6" t="s">
        <v>136</v>
      </c>
      <c r="BE176" s="119">
        <f>IF($U$176="základní",$N$176,0)</f>
        <v>0</v>
      </c>
      <c r="BF176" s="119">
        <f>IF($U$176="snížená",$N$176,0)</f>
        <v>0</v>
      </c>
      <c r="BG176" s="119">
        <f>IF($U$176="zákl. přenesená",$N$176,0)</f>
        <v>0</v>
      </c>
      <c r="BH176" s="119">
        <f>IF($U$176="sníž. přenesená",$N$176,0)</f>
        <v>0</v>
      </c>
      <c r="BI176" s="119">
        <f>IF($U$176="nulová",$N$176,0)</f>
        <v>0</v>
      </c>
      <c r="BJ176" s="6" t="s">
        <v>19</v>
      </c>
      <c r="BK176" s="119">
        <f>ROUND($L$176*$K$176,2)</f>
        <v>0</v>
      </c>
      <c r="BL176" s="6" t="s">
        <v>222</v>
      </c>
      <c r="BM176" s="6" t="s">
        <v>391</v>
      </c>
    </row>
    <row r="177" spans="2:65" s="6" customFormat="1" ht="15.75" customHeight="1">
      <c r="B177" s="19"/>
      <c r="C177" s="112" t="s">
        <v>256</v>
      </c>
      <c r="D177" s="112" t="s">
        <v>137</v>
      </c>
      <c r="E177" s="113" t="s">
        <v>392</v>
      </c>
      <c r="F177" s="194" t="s">
        <v>393</v>
      </c>
      <c r="G177" s="195"/>
      <c r="H177" s="195"/>
      <c r="I177" s="195"/>
      <c r="J177" s="114" t="s">
        <v>390</v>
      </c>
      <c r="K177" s="115">
        <v>18</v>
      </c>
      <c r="L177" s="196">
        <v>0</v>
      </c>
      <c r="M177" s="195"/>
      <c r="N177" s="196">
        <f>ROUND($L$177*$K$177,2)</f>
        <v>0</v>
      </c>
      <c r="O177" s="195"/>
      <c r="P177" s="195"/>
      <c r="Q177" s="195"/>
      <c r="R177" s="20"/>
      <c r="T177" s="116"/>
      <c r="U177" s="26" t="s">
        <v>37</v>
      </c>
      <c r="V177" s="117">
        <v>0</v>
      </c>
      <c r="W177" s="117">
        <f>$V$177*$K$177</f>
        <v>0</v>
      </c>
      <c r="X177" s="117">
        <v>0</v>
      </c>
      <c r="Y177" s="117">
        <f>$X$177*$K$177</f>
        <v>0</v>
      </c>
      <c r="Z177" s="117">
        <v>0</v>
      </c>
      <c r="AA177" s="118">
        <f>$Z$177*$K$177</f>
        <v>0</v>
      </c>
      <c r="AR177" s="6" t="s">
        <v>222</v>
      </c>
      <c r="AT177" s="6" t="s">
        <v>137</v>
      </c>
      <c r="AU177" s="6" t="s">
        <v>97</v>
      </c>
      <c r="AY177" s="6" t="s">
        <v>136</v>
      </c>
      <c r="BE177" s="119">
        <f>IF($U$177="základní",$N$177,0)</f>
        <v>0</v>
      </c>
      <c r="BF177" s="119">
        <f>IF($U$177="snížená",$N$177,0)</f>
        <v>0</v>
      </c>
      <c r="BG177" s="119">
        <f>IF($U$177="zákl. přenesená",$N$177,0)</f>
        <v>0</v>
      </c>
      <c r="BH177" s="119">
        <f>IF($U$177="sníž. přenesená",$N$177,0)</f>
        <v>0</v>
      </c>
      <c r="BI177" s="119">
        <f>IF($U$177="nulová",$N$177,0)</f>
        <v>0</v>
      </c>
      <c r="BJ177" s="6" t="s">
        <v>19</v>
      </c>
      <c r="BK177" s="119">
        <f>ROUND($L$177*$K$177,2)</f>
        <v>0</v>
      </c>
      <c r="BL177" s="6" t="s">
        <v>222</v>
      </c>
      <c r="BM177" s="6" t="s">
        <v>394</v>
      </c>
    </row>
    <row r="178" spans="2:65" s="6" customFormat="1" ht="15.75" customHeight="1">
      <c r="B178" s="19"/>
      <c r="C178" s="112" t="s">
        <v>263</v>
      </c>
      <c r="D178" s="112" t="s">
        <v>137</v>
      </c>
      <c r="E178" s="113" t="s">
        <v>395</v>
      </c>
      <c r="F178" s="194" t="s">
        <v>396</v>
      </c>
      <c r="G178" s="195"/>
      <c r="H178" s="195"/>
      <c r="I178" s="195"/>
      <c r="J178" s="114" t="s">
        <v>390</v>
      </c>
      <c r="K178" s="115">
        <v>18</v>
      </c>
      <c r="L178" s="196">
        <v>0</v>
      </c>
      <c r="M178" s="195"/>
      <c r="N178" s="196">
        <f>ROUND($L$178*$K$178,2)</f>
        <v>0</v>
      </c>
      <c r="O178" s="195"/>
      <c r="P178" s="195"/>
      <c r="Q178" s="195"/>
      <c r="R178" s="20"/>
      <c r="T178" s="116"/>
      <c r="U178" s="26" t="s">
        <v>37</v>
      </c>
      <c r="V178" s="117">
        <v>0</v>
      </c>
      <c r="W178" s="117">
        <f>$V$178*$K$178</f>
        <v>0</v>
      </c>
      <c r="X178" s="117">
        <v>0</v>
      </c>
      <c r="Y178" s="117">
        <f>$X$178*$K$178</f>
        <v>0</v>
      </c>
      <c r="Z178" s="117">
        <v>0</v>
      </c>
      <c r="AA178" s="118">
        <f>$Z$178*$K$178</f>
        <v>0</v>
      </c>
      <c r="AR178" s="6" t="s">
        <v>222</v>
      </c>
      <c r="AT178" s="6" t="s">
        <v>137</v>
      </c>
      <c r="AU178" s="6" t="s">
        <v>97</v>
      </c>
      <c r="AY178" s="6" t="s">
        <v>136</v>
      </c>
      <c r="BE178" s="119">
        <f>IF($U$178="základní",$N$178,0)</f>
        <v>0</v>
      </c>
      <c r="BF178" s="119">
        <f>IF($U$178="snížená",$N$178,0)</f>
        <v>0</v>
      </c>
      <c r="BG178" s="119">
        <f>IF($U$178="zákl. přenesená",$N$178,0)</f>
        <v>0</v>
      </c>
      <c r="BH178" s="119">
        <f>IF($U$178="sníž. přenesená",$N$178,0)</f>
        <v>0</v>
      </c>
      <c r="BI178" s="119">
        <f>IF($U$178="nulová",$N$178,0)</f>
        <v>0</v>
      </c>
      <c r="BJ178" s="6" t="s">
        <v>19</v>
      </c>
      <c r="BK178" s="119">
        <f>ROUND($L$178*$K$178,2)</f>
        <v>0</v>
      </c>
      <c r="BL178" s="6" t="s">
        <v>222</v>
      </c>
      <c r="BM178" s="6" t="s">
        <v>397</v>
      </c>
    </row>
    <row r="179" spans="2:65" s="6" customFormat="1" ht="27" customHeight="1">
      <c r="B179" s="19"/>
      <c r="C179" s="112" t="s">
        <v>267</v>
      </c>
      <c r="D179" s="112" t="s">
        <v>137</v>
      </c>
      <c r="E179" s="113" t="s">
        <v>398</v>
      </c>
      <c r="F179" s="194" t="s">
        <v>399</v>
      </c>
      <c r="G179" s="195"/>
      <c r="H179" s="195"/>
      <c r="I179" s="195"/>
      <c r="J179" s="114" t="s">
        <v>390</v>
      </c>
      <c r="K179" s="115">
        <v>36</v>
      </c>
      <c r="L179" s="196">
        <v>0</v>
      </c>
      <c r="M179" s="195"/>
      <c r="N179" s="196">
        <f>ROUND($L$179*$K$179,2)</f>
        <v>0</v>
      </c>
      <c r="O179" s="195"/>
      <c r="P179" s="195"/>
      <c r="Q179" s="195"/>
      <c r="R179" s="20"/>
      <c r="T179" s="116"/>
      <c r="U179" s="26" t="s">
        <v>37</v>
      </c>
      <c r="V179" s="117">
        <v>0</v>
      </c>
      <c r="W179" s="117">
        <f>$V$179*$K$179</f>
        <v>0</v>
      </c>
      <c r="X179" s="117">
        <v>0</v>
      </c>
      <c r="Y179" s="117">
        <f>$X$179*$K$179</f>
        <v>0</v>
      </c>
      <c r="Z179" s="117">
        <v>0</v>
      </c>
      <c r="AA179" s="118">
        <f>$Z$179*$K$179</f>
        <v>0</v>
      </c>
      <c r="AR179" s="6" t="s">
        <v>222</v>
      </c>
      <c r="AT179" s="6" t="s">
        <v>137</v>
      </c>
      <c r="AU179" s="6" t="s">
        <v>97</v>
      </c>
      <c r="AY179" s="6" t="s">
        <v>136</v>
      </c>
      <c r="BE179" s="119">
        <f>IF($U$179="základní",$N$179,0)</f>
        <v>0</v>
      </c>
      <c r="BF179" s="119">
        <f>IF($U$179="snížená",$N$179,0)</f>
        <v>0</v>
      </c>
      <c r="BG179" s="119">
        <f>IF($U$179="zákl. přenesená",$N$179,0)</f>
        <v>0</v>
      </c>
      <c r="BH179" s="119">
        <f>IF($U$179="sníž. přenesená",$N$179,0)</f>
        <v>0</v>
      </c>
      <c r="BI179" s="119">
        <f>IF($U$179="nulová",$N$179,0)</f>
        <v>0</v>
      </c>
      <c r="BJ179" s="6" t="s">
        <v>19</v>
      </c>
      <c r="BK179" s="119">
        <f>ROUND($L$179*$K$179,2)</f>
        <v>0</v>
      </c>
      <c r="BL179" s="6" t="s">
        <v>222</v>
      </c>
      <c r="BM179" s="6" t="s">
        <v>400</v>
      </c>
    </row>
    <row r="180" spans="2:65" s="6" customFormat="1" ht="15.75" customHeight="1">
      <c r="B180" s="19"/>
      <c r="C180" s="112" t="s">
        <v>273</v>
      </c>
      <c r="D180" s="112" t="s">
        <v>137</v>
      </c>
      <c r="E180" s="113" t="s">
        <v>401</v>
      </c>
      <c r="F180" s="194" t="s">
        <v>402</v>
      </c>
      <c r="G180" s="195"/>
      <c r="H180" s="195"/>
      <c r="I180" s="195"/>
      <c r="J180" s="114" t="s">
        <v>390</v>
      </c>
      <c r="K180" s="115">
        <v>36</v>
      </c>
      <c r="L180" s="196">
        <v>0</v>
      </c>
      <c r="M180" s="195"/>
      <c r="N180" s="196">
        <f>ROUND($L$180*$K$180,2)</f>
        <v>0</v>
      </c>
      <c r="O180" s="195"/>
      <c r="P180" s="195"/>
      <c r="Q180" s="195"/>
      <c r="R180" s="20"/>
      <c r="T180" s="116"/>
      <c r="U180" s="26" t="s">
        <v>37</v>
      </c>
      <c r="V180" s="117">
        <v>0</v>
      </c>
      <c r="W180" s="117">
        <f>$V$180*$K$180</f>
        <v>0</v>
      </c>
      <c r="X180" s="117">
        <v>0</v>
      </c>
      <c r="Y180" s="117">
        <f>$X$180*$K$180</f>
        <v>0</v>
      </c>
      <c r="Z180" s="117">
        <v>0</v>
      </c>
      <c r="AA180" s="118">
        <f>$Z$180*$K$180</f>
        <v>0</v>
      </c>
      <c r="AR180" s="6" t="s">
        <v>222</v>
      </c>
      <c r="AT180" s="6" t="s">
        <v>137</v>
      </c>
      <c r="AU180" s="6" t="s">
        <v>97</v>
      </c>
      <c r="AY180" s="6" t="s">
        <v>136</v>
      </c>
      <c r="BE180" s="119">
        <f>IF($U$180="základní",$N$180,0)</f>
        <v>0</v>
      </c>
      <c r="BF180" s="119">
        <f>IF($U$180="snížená",$N$180,0)</f>
        <v>0</v>
      </c>
      <c r="BG180" s="119">
        <f>IF($U$180="zákl. přenesená",$N$180,0)</f>
        <v>0</v>
      </c>
      <c r="BH180" s="119">
        <f>IF($U$180="sníž. přenesená",$N$180,0)</f>
        <v>0</v>
      </c>
      <c r="BI180" s="119">
        <f>IF($U$180="nulová",$N$180,0)</f>
        <v>0</v>
      </c>
      <c r="BJ180" s="6" t="s">
        <v>19</v>
      </c>
      <c r="BK180" s="119">
        <f>ROUND($L$180*$K$180,2)</f>
        <v>0</v>
      </c>
      <c r="BL180" s="6" t="s">
        <v>222</v>
      </c>
      <c r="BM180" s="6" t="s">
        <v>403</v>
      </c>
    </row>
    <row r="181" spans="2:65" s="6" customFormat="1" ht="15.75" customHeight="1">
      <c r="B181" s="19"/>
      <c r="C181" s="112" t="s">
        <v>279</v>
      </c>
      <c r="D181" s="112" t="s">
        <v>137</v>
      </c>
      <c r="E181" s="113" t="s">
        <v>404</v>
      </c>
      <c r="F181" s="194" t="s">
        <v>405</v>
      </c>
      <c r="G181" s="195"/>
      <c r="H181" s="195"/>
      <c r="I181" s="195"/>
      <c r="J181" s="114" t="s">
        <v>390</v>
      </c>
      <c r="K181" s="115">
        <v>18</v>
      </c>
      <c r="L181" s="196">
        <v>0</v>
      </c>
      <c r="M181" s="195"/>
      <c r="N181" s="196">
        <f>ROUND($L$181*$K$181,2)</f>
        <v>0</v>
      </c>
      <c r="O181" s="195"/>
      <c r="P181" s="195"/>
      <c r="Q181" s="195"/>
      <c r="R181" s="20"/>
      <c r="T181" s="116"/>
      <c r="U181" s="26" t="s">
        <v>37</v>
      </c>
      <c r="V181" s="117">
        <v>0</v>
      </c>
      <c r="W181" s="117">
        <f>$V$181*$K$181</f>
        <v>0</v>
      </c>
      <c r="X181" s="117">
        <v>0</v>
      </c>
      <c r="Y181" s="117">
        <f>$X$181*$K$181</f>
        <v>0</v>
      </c>
      <c r="Z181" s="117">
        <v>0</v>
      </c>
      <c r="AA181" s="118">
        <f>$Z$181*$K$181</f>
        <v>0</v>
      </c>
      <c r="AR181" s="6" t="s">
        <v>222</v>
      </c>
      <c r="AT181" s="6" t="s">
        <v>137</v>
      </c>
      <c r="AU181" s="6" t="s">
        <v>97</v>
      </c>
      <c r="AY181" s="6" t="s">
        <v>136</v>
      </c>
      <c r="BE181" s="119">
        <f>IF($U$181="základní",$N$181,0)</f>
        <v>0</v>
      </c>
      <c r="BF181" s="119">
        <f>IF($U$181="snížená",$N$181,0)</f>
        <v>0</v>
      </c>
      <c r="BG181" s="119">
        <f>IF($U$181="zákl. přenesená",$N$181,0)</f>
        <v>0</v>
      </c>
      <c r="BH181" s="119">
        <f>IF($U$181="sníž. přenesená",$N$181,0)</f>
        <v>0</v>
      </c>
      <c r="BI181" s="119">
        <f>IF($U$181="nulová",$N$181,0)</f>
        <v>0</v>
      </c>
      <c r="BJ181" s="6" t="s">
        <v>19</v>
      </c>
      <c r="BK181" s="119">
        <f>ROUND($L$181*$K$181,2)</f>
        <v>0</v>
      </c>
      <c r="BL181" s="6" t="s">
        <v>222</v>
      </c>
      <c r="BM181" s="6" t="s">
        <v>406</v>
      </c>
    </row>
    <row r="182" spans="2:65" s="6" customFormat="1" ht="15.75" customHeight="1">
      <c r="B182" s="19"/>
      <c r="C182" s="112" t="s">
        <v>283</v>
      </c>
      <c r="D182" s="112" t="s">
        <v>137</v>
      </c>
      <c r="E182" s="113" t="s">
        <v>407</v>
      </c>
      <c r="F182" s="194" t="s">
        <v>408</v>
      </c>
      <c r="G182" s="195"/>
      <c r="H182" s="195"/>
      <c r="I182" s="195"/>
      <c r="J182" s="114" t="s">
        <v>390</v>
      </c>
      <c r="K182" s="115">
        <v>18</v>
      </c>
      <c r="L182" s="196">
        <v>0</v>
      </c>
      <c r="M182" s="195"/>
      <c r="N182" s="196">
        <f>ROUND($L$182*$K$182,2)</f>
        <v>0</v>
      </c>
      <c r="O182" s="195"/>
      <c r="P182" s="195"/>
      <c r="Q182" s="195"/>
      <c r="R182" s="20"/>
      <c r="T182" s="116"/>
      <c r="U182" s="26" t="s">
        <v>37</v>
      </c>
      <c r="V182" s="117">
        <v>0</v>
      </c>
      <c r="W182" s="117">
        <f>$V$182*$K$182</f>
        <v>0</v>
      </c>
      <c r="X182" s="117">
        <v>0</v>
      </c>
      <c r="Y182" s="117">
        <f>$X$182*$K$182</f>
        <v>0</v>
      </c>
      <c r="Z182" s="117">
        <v>0</v>
      </c>
      <c r="AA182" s="118">
        <f>$Z$182*$K$182</f>
        <v>0</v>
      </c>
      <c r="AR182" s="6" t="s">
        <v>222</v>
      </c>
      <c r="AT182" s="6" t="s">
        <v>137</v>
      </c>
      <c r="AU182" s="6" t="s">
        <v>97</v>
      </c>
      <c r="AY182" s="6" t="s">
        <v>136</v>
      </c>
      <c r="BE182" s="119">
        <f>IF($U$182="základní",$N$182,0)</f>
        <v>0</v>
      </c>
      <c r="BF182" s="119">
        <f>IF($U$182="snížená",$N$182,0)</f>
        <v>0</v>
      </c>
      <c r="BG182" s="119">
        <f>IF($U$182="zákl. přenesená",$N$182,0)</f>
        <v>0</v>
      </c>
      <c r="BH182" s="119">
        <f>IF($U$182="sníž. přenesená",$N$182,0)</f>
        <v>0</v>
      </c>
      <c r="BI182" s="119">
        <f>IF($U$182="nulová",$N$182,0)</f>
        <v>0</v>
      </c>
      <c r="BJ182" s="6" t="s">
        <v>19</v>
      </c>
      <c r="BK182" s="119">
        <f>ROUND($L$182*$K$182,2)</f>
        <v>0</v>
      </c>
      <c r="BL182" s="6" t="s">
        <v>222</v>
      </c>
      <c r="BM182" s="6" t="s">
        <v>409</v>
      </c>
    </row>
    <row r="183" spans="2:65" s="6" customFormat="1" ht="15.75" customHeight="1">
      <c r="B183" s="19"/>
      <c r="C183" s="112" t="s">
        <v>288</v>
      </c>
      <c r="D183" s="112" t="s">
        <v>137</v>
      </c>
      <c r="E183" s="113" t="s">
        <v>410</v>
      </c>
      <c r="F183" s="194" t="s">
        <v>411</v>
      </c>
      <c r="G183" s="195"/>
      <c r="H183" s="195"/>
      <c r="I183" s="195"/>
      <c r="J183" s="114" t="s">
        <v>390</v>
      </c>
      <c r="K183" s="115">
        <v>18</v>
      </c>
      <c r="L183" s="196">
        <v>0</v>
      </c>
      <c r="M183" s="195"/>
      <c r="N183" s="196">
        <f>ROUND($L$183*$K$183,2)</f>
        <v>0</v>
      </c>
      <c r="O183" s="195"/>
      <c r="P183" s="195"/>
      <c r="Q183" s="195"/>
      <c r="R183" s="20"/>
      <c r="T183" s="116"/>
      <c r="U183" s="26" t="s">
        <v>37</v>
      </c>
      <c r="V183" s="117">
        <v>0</v>
      </c>
      <c r="W183" s="117">
        <f>$V$183*$K$183</f>
        <v>0</v>
      </c>
      <c r="X183" s="117">
        <v>0</v>
      </c>
      <c r="Y183" s="117">
        <f>$X$183*$K$183</f>
        <v>0</v>
      </c>
      <c r="Z183" s="117">
        <v>0</v>
      </c>
      <c r="AA183" s="118">
        <f>$Z$183*$K$183</f>
        <v>0</v>
      </c>
      <c r="AR183" s="6" t="s">
        <v>222</v>
      </c>
      <c r="AT183" s="6" t="s">
        <v>137</v>
      </c>
      <c r="AU183" s="6" t="s">
        <v>97</v>
      </c>
      <c r="AY183" s="6" t="s">
        <v>136</v>
      </c>
      <c r="BE183" s="119">
        <f>IF($U$183="základní",$N$183,0)</f>
        <v>0</v>
      </c>
      <c r="BF183" s="119">
        <f>IF($U$183="snížená",$N$183,0)</f>
        <v>0</v>
      </c>
      <c r="BG183" s="119">
        <f>IF($U$183="zákl. přenesená",$N$183,0)</f>
        <v>0</v>
      </c>
      <c r="BH183" s="119">
        <f>IF($U$183="sníž. přenesená",$N$183,0)</f>
        <v>0</v>
      </c>
      <c r="BI183" s="119">
        <f>IF($U$183="nulová",$N$183,0)</f>
        <v>0</v>
      </c>
      <c r="BJ183" s="6" t="s">
        <v>19</v>
      </c>
      <c r="BK183" s="119">
        <f>ROUND($L$183*$K$183,2)</f>
        <v>0</v>
      </c>
      <c r="BL183" s="6" t="s">
        <v>222</v>
      </c>
      <c r="BM183" s="6" t="s">
        <v>412</v>
      </c>
    </row>
    <row r="184" spans="2:65" s="6" customFormat="1" ht="15.75" customHeight="1">
      <c r="B184" s="19"/>
      <c r="C184" s="112" t="s">
        <v>294</v>
      </c>
      <c r="D184" s="112" t="s">
        <v>137</v>
      </c>
      <c r="E184" s="113" t="s">
        <v>413</v>
      </c>
      <c r="F184" s="194" t="s">
        <v>414</v>
      </c>
      <c r="G184" s="195"/>
      <c r="H184" s="195"/>
      <c r="I184" s="195"/>
      <c r="J184" s="114" t="s">
        <v>390</v>
      </c>
      <c r="K184" s="115">
        <v>12</v>
      </c>
      <c r="L184" s="196">
        <v>0</v>
      </c>
      <c r="M184" s="195"/>
      <c r="N184" s="196">
        <f>ROUND($L$184*$K$184,2)</f>
        <v>0</v>
      </c>
      <c r="O184" s="195"/>
      <c r="P184" s="195"/>
      <c r="Q184" s="195"/>
      <c r="R184" s="20"/>
      <c r="T184" s="116"/>
      <c r="U184" s="26" t="s">
        <v>37</v>
      </c>
      <c r="V184" s="117">
        <v>0</v>
      </c>
      <c r="W184" s="117">
        <f>$V$184*$K$184</f>
        <v>0</v>
      </c>
      <c r="X184" s="117">
        <v>0</v>
      </c>
      <c r="Y184" s="117">
        <f>$X$184*$K$184</f>
        <v>0</v>
      </c>
      <c r="Z184" s="117">
        <v>0</v>
      </c>
      <c r="AA184" s="118">
        <f>$Z$184*$K$184</f>
        <v>0</v>
      </c>
      <c r="AR184" s="6" t="s">
        <v>222</v>
      </c>
      <c r="AT184" s="6" t="s">
        <v>137</v>
      </c>
      <c r="AU184" s="6" t="s">
        <v>97</v>
      </c>
      <c r="AY184" s="6" t="s">
        <v>136</v>
      </c>
      <c r="BE184" s="119">
        <f>IF($U$184="základní",$N$184,0)</f>
        <v>0</v>
      </c>
      <c r="BF184" s="119">
        <f>IF($U$184="snížená",$N$184,0)</f>
        <v>0</v>
      </c>
      <c r="BG184" s="119">
        <f>IF($U$184="zákl. přenesená",$N$184,0)</f>
        <v>0</v>
      </c>
      <c r="BH184" s="119">
        <f>IF($U$184="sníž. přenesená",$N$184,0)</f>
        <v>0</v>
      </c>
      <c r="BI184" s="119">
        <f>IF($U$184="nulová",$N$184,0)</f>
        <v>0</v>
      </c>
      <c r="BJ184" s="6" t="s">
        <v>19</v>
      </c>
      <c r="BK184" s="119">
        <f>ROUND($L$184*$K$184,2)</f>
        <v>0</v>
      </c>
      <c r="BL184" s="6" t="s">
        <v>222</v>
      </c>
      <c r="BM184" s="6" t="s">
        <v>415</v>
      </c>
    </row>
    <row r="185" spans="2:65" s="6" customFormat="1" ht="15.75" customHeight="1">
      <c r="B185" s="19"/>
      <c r="C185" s="112" t="s">
        <v>300</v>
      </c>
      <c r="D185" s="112" t="s">
        <v>137</v>
      </c>
      <c r="E185" s="113" t="s">
        <v>416</v>
      </c>
      <c r="F185" s="194" t="s">
        <v>417</v>
      </c>
      <c r="G185" s="195"/>
      <c r="H185" s="195"/>
      <c r="I185" s="195"/>
      <c r="J185" s="114" t="s">
        <v>175</v>
      </c>
      <c r="K185" s="115">
        <v>42</v>
      </c>
      <c r="L185" s="196">
        <v>0</v>
      </c>
      <c r="M185" s="195"/>
      <c r="N185" s="196">
        <f>ROUND($L$185*$K$185,2)</f>
        <v>0</v>
      </c>
      <c r="O185" s="195"/>
      <c r="P185" s="195"/>
      <c r="Q185" s="195"/>
      <c r="R185" s="20"/>
      <c r="T185" s="116"/>
      <c r="U185" s="26" t="s">
        <v>37</v>
      </c>
      <c r="V185" s="117">
        <v>0</v>
      </c>
      <c r="W185" s="117">
        <f>$V$185*$K$185</f>
        <v>0</v>
      </c>
      <c r="X185" s="117">
        <v>0</v>
      </c>
      <c r="Y185" s="117">
        <f>$X$185*$K$185</f>
        <v>0</v>
      </c>
      <c r="Z185" s="117">
        <v>0</v>
      </c>
      <c r="AA185" s="118">
        <f>$Z$185*$K$185</f>
        <v>0</v>
      </c>
      <c r="AR185" s="6" t="s">
        <v>222</v>
      </c>
      <c r="AT185" s="6" t="s">
        <v>137</v>
      </c>
      <c r="AU185" s="6" t="s">
        <v>97</v>
      </c>
      <c r="AY185" s="6" t="s">
        <v>136</v>
      </c>
      <c r="BE185" s="119">
        <f>IF($U$185="základní",$N$185,0)</f>
        <v>0</v>
      </c>
      <c r="BF185" s="119">
        <f>IF($U$185="snížená",$N$185,0)</f>
        <v>0</v>
      </c>
      <c r="BG185" s="119">
        <f>IF($U$185="zákl. přenesená",$N$185,0)</f>
        <v>0</v>
      </c>
      <c r="BH185" s="119">
        <f>IF($U$185="sníž. přenesená",$N$185,0)</f>
        <v>0</v>
      </c>
      <c r="BI185" s="119">
        <f>IF($U$185="nulová",$N$185,0)</f>
        <v>0</v>
      </c>
      <c r="BJ185" s="6" t="s">
        <v>19</v>
      </c>
      <c r="BK185" s="119">
        <f>ROUND($L$185*$K$185,2)</f>
        <v>0</v>
      </c>
      <c r="BL185" s="6" t="s">
        <v>222</v>
      </c>
      <c r="BM185" s="6" t="s">
        <v>418</v>
      </c>
    </row>
    <row r="186" spans="2:65" s="6" customFormat="1" ht="15.75" customHeight="1">
      <c r="B186" s="19"/>
      <c r="C186" s="112" t="s">
        <v>305</v>
      </c>
      <c r="D186" s="112" t="s">
        <v>137</v>
      </c>
      <c r="E186" s="113" t="s">
        <v>419</v>
      </c>
      <c r="F186" s="194" t="s">
        <v>420</v>
      </c>
      <c r="G186" s="195"/>
      <c r="H186" s="195"/>
      <c r="I186" s="195"/>
      <c r="J186" s="114" t="s">
        <v>390</v>
      </c>
      <c r="K186" s="115">
        <v>24</v>
      </c>
      <c r="L186" s="196">
        <v>0</v>
      </c>
      <c r="M186" s="195"/>
      <c r="N186" s="196">
        <f>ROUND($L$186*$K$186,2)</f>
        <v>0</v>
      </c>
      <c r="O186" s="195"/>
      <c r="P186" s="195"/>
      <c r="Q186" s="195"/>
      <c r="R186" s="20"/>
      <c r="T186" s="116"/>
      <c r="U186" s="26" t="s">
        <v>37</v>
      </c>
      <c r="V186" s="117">
        <v>0</v>
      </c>
      <c r="W186" s="117">
        <f>$V$186*$K$186</f>
        <v>0</v>
      </c>
      <c r="X186" s="117">
        <v>0</v>
      </c>
      <c r="Y186" s="117">
        <f>$X$186*$K$186</f>
        <v>0</v>
      </c>
      <c r="Z186" s="117">
        <v>0</v>
      </c>
      <c r="AA186" s="118">
        <f>$Z$186*$K$186</f>
        <v>0</v>
      </c>
      <c r="AR186" s="6" t="s">
        <v>222</v>
      </c>
      <c r="AT186" s="6" t="s">
        <v>137</v>
      </c>
      <c r="AU186" s="6" t="s">
        <v>97</v>
      </c>
      <c r="AY186" s="6" t="s">
        <v>136</v>
      </c>
      <c r="BE186" s="119">
        <f>IF($U$186="základní",$N$186,0)</f>
        <v>0</v>
      </c>
      <c r="BF186" s="119">
        <f>IF($U$186="snížená",$N$186,0)</f>
        <v>0</v>
      </c>
      <c r="BG186" s="119">
        <f>IF($U$186="zákl. přenesená",$N$186,0)</f>
        <v>0</v>
      </c>
      <c r="BH186" s="119">
        <f>IF($U$186="sníž. přenesená",$N$186,0)</f>
        <v>0</v>
      </c>
      <c r="BI186" s="119">
        <f>IF($U$186="nulová",$N$186,0)</f>
        <v>0</v>
      </c>
      <c r="BJ186" s="6" t="s">
        <v>19</v>
      </c>
      <c r="BK186" s="119">
        <f>ROUND($L$186*$K$186,2)</f>
        <v>0</v>
      </c>
      <c r="BL186" s="6" t="s">
        <v>222</v>
      </c>
      <c r="BM186" s="6" t="s">
        <v>421</v>
      </c>
    </row>
    <row r="187" spans="2:65" s="6" customFormat="1" ht="15.75" customHeight="1">
      <c r="B187" s="19"/>
      <c r="C187" s="112" t="s">
        <v>276</v>
      </c>
      <c r="D187" s="112" t="s">
        <v>137</v>
      </c>
      <c r="E187" s="113" t="s">
        <v>422</v>
      </c>
      <c r="F187" s="194" t="s">
        <v>423</v>
      </c>
      <c r="G187" s="195"/>
      <c r="H187" s="195"/>
      <c r="I187" s="195"/>
      <c r="J187" s="114" t="s">
        <v>390</v>
      </c>
      <c r="K187" s="115">
        <v>12</v>
      </c>
      <c r="L187" s="196">
        <v>0</v>
      </c>
      <c r="M187" s="195"/>
      <c r="N187" s="196">
        <f>ROUND($L$187*$K$187,2)</f>
        <v>0</v>
      </c>
      <c r="O187" s="195"/>
      <c r="P187" s="195"/>
      <c r="Q187" s="195"/>
      <c r="R187" s="20"/>
      <c r="T187" s="116"/>
      <c r="U187" s="26" t="s">
        <v>37</v>
      </c>
      <c r="V187" s="117">
        <v>0</v>
      </c>
      <c r="W187" s="117">
        <f>$V$187*$K$187</f>
        <v>0</v>
      </c>
      <c r="X187" s="117">
        <v>0</v>
      </c>
      <c r="Y187" s="117">
        <f>$X$187*$K$187</f>
        <v>0</v>
      </c>
      <c r="Z187" s="117">
        <v>0</v>
      </c>
      <c r="AA187" s="118">
        <f>$Z$187*$K$187</f>
        <v>0</v>
      </c>
      <c r="AR187" s="6" t="s">
        <v>222</v>
      </c>
      <c r="AT187" s="6" t="s">
        <v>137</v>
      </c>
      <c r="AU187" s="6" t="s">
        <v>97</v>
      </c>
      <c r="AY187" s="6" t="s">
        <v>136</v>
      </c>
      <c r="BE187" s="119">
        <f>IF($U$187="základní",$N$187,0)</f>
        <v>0</v>
      </c>
      <c r="BF187" s="119">
        <f>IF($U$187="snížená",$N$187,0)</f>
        <v>0</v>
      </c>
      <c r="BG187" s="119">
        <f>IF($U$187="zákl. přenesená",$N$187,0)</f>
        <v>0</v>
      </c>
      <c r="BH187" s="119">
        <f>IF($U$187="sníž. přenesená",$N$187,0)</f>
        <v>0</v>
      </c>
      <c r="BI187" s="119">
        <f>IF($U$187="nulová",$N$187,0)</f>
        <v>0</v>
      </c>
      <c r="BJ187" s="6" t="s">
        <v>19</v>
      </c>
      <c r="BK187" s="119">
        <f>ROUND($L$187*$K$187,2)</f>
        <v>0</v>
      </c>
      <c r="BL187" s="6" t="s">
        <v>222</v>
      </c>
      <c r="BM187" s="6" t="s">
        <v>424</v>
      </c>
    </row>
    <row r="188" spans="2:65" s="6" customFormat="1" ht="15.75" customHeight="1">
      <c r="B188" s="19"/>
      <c r="C188" s="112" t="s">
        <v>312</v>
      </c>
      <c r="D188" s="112" t="s">
        <v>137</v>
      </c>
      <c r="E188" s="113" t="s">
        <v>425</v>
      </c>
      <c r="F188" s="194" t="s">
        <v>426</v>
      </c>
      <c r="G188" s="195"/>
      <c r="H188" s="195"/>
      <c r="I188" s="195"/>
      <c r="J188" s="114" t="s">
        <v>390</v>
      </c>
      <c r="K188" s="115">
        <v>12</v>
      </c>
      <c r="L188" s="196">
        <v>0</v>
      </c>
      <c r="M188" s="195"/>
      <c r="N188" s="196">
        <f>ROUND($L$188*$K$188,2)</f>
        <v>0</v>
      </c>
      <c r="O188" s="195"/>
      <c r="P188" s="195"/>
      <c r="Q188" s="195"/>
      <c r="R188" s="20"/>
      <c r="T188" s="116"/>
      <c r="U188" s="26" t="s">
        <v>37</v>
      </c>
      <c r="V188" s="117">
        <v>0</v>
      </c>
      <c r="W188" s="117">
        <f>$V$188*$K$188</f>
        <v>0</v>
      </c>
      <c r="X188" s="117">
        <v>0</v>
      </c>
      <c r="Y188" s="117">
        <f>$X$188*$K$188</f>
        <v>0</v>
      </c>
      <c r="Z188" s="117">
        <v>0</v>
      </c>
      <c r="AA188" s="118">
        <f>$Z$188*$K$188</f>
        <v>0</v>
      </c>
      <c r="AR188" s="6" t="s">
        <v>222</v>
      </c>
      <c r="AT188" s="6" t="s">
        <v>137</v>
      </c>
      <c r="AU188" s="6" t="s">
        <v>97</v>
      </c>
      <c r="AY188" s="6" t="s">
        <v>136</v>
      </c>
      <c r="BE188" s="119">
        <f>IF($U$188="základní",$N$188,0)</f>
        <v>0</v>
      </c>
      <c r="BF188" s="119">
        <f>IF($U$188="snížená",$N$188,0)</f>
        <v>0</v>
      </c>
      <c r="BG188" s="119">
        <f>IF($U$188="zákl. přenesená",$N$188,0)</f>
        <v>0</v>
      </c>
      <c r="BH188" s="119">
        <f>IF($U$188="sníž. přenesená",$N$188,0)</f>
        <v>0</v>
      </c>
      <c r="BI188" s="119">
        <f>IF($U$188="nulová",$N$188,0)</f>
        <v>0</v>
      </c>
      <c r="BJ188" s="6" t="s">
        <v>19</v>
      </c>
      <c r="BK188" s="119">
        <f>ROUND($L$188*$K$188,2)</f>
        <v>0</v>
      </c>
      <c r="BL188" s="6" t="s">
        <v>222</v>
      </c>
      <c r="BM188" s="6" t="s">
        <v>427</v>
      </c>
    </row>
    <row r="189" spans="2:65" s="6" customFormat="1" ht="27" customHeight="1">
      <c r="B189" s="19"/>
      <c r="C189" s="112" t="s">
        <v>428</v>
      </c>
      <c r="D189" s="112" t="s">
        <v>137</v>
      </c>
      <c r="E189" s="113" t="s">
        <v>429</v>
      </c>
      <c r="F189" s="194" t="s">
        <v>430</v>
      </c>
      <c r="G189" s="195"/>
      <c r="H189" s="195"/>
      <c r="I189" s="195"/>
      <c r="J189" s="114" t="s">
        <v>175</v>
      </c>
      <c r="K189" s="115">
        <v>42</v>
      </c>
      <c r="L189" s="196">
        <v>0</v>
      </c>
      <c r="M189" s="195"/>
      <c r="N189" s="196">
        <f>ROUND($L$189*$K$189,2)</f>
        <v>0</v>
      </c>
      <c r="O189" s="195"/>
      <c r="P189" s="195"/>
      <c r="Q189" s="195"/>
      <c r="R189" s="20"/>
      <c r="T189" s="116"/>
      <c r="U189" s="26" t="s">
        <v>37</v>
      </c>
      <c r="V189" s="117">
        <v>0</v>
      </c>
      <c r="W189" s="117">
        <f>$V$189*$K$189</f>
        <v>0</v>
      </c>
      <c r="X189" s="117">
        <v>0</v>
      </c>
      <c r="Y189" s="117">
        <f>$X$189*$K$189</f>
        <v>0</v>
      </c>
      <c r="Z189" s="117">
        <v>0</v>
      </c>
      <c r="AA189" s="118">
        <f>$Z$189*$K$189</f>
        <v>0</v>
      </c>
      <c r="AR189" s="6" t="s">
        <v>222</v>
      </c>
      <c r="AT189" s="6" t="s">
        <v>137</v>
      </c>
      <c r="AU189" s="6" t="s">
        <v>97</v>
      </c>
      <c r="AY189" s="6" t="s">
        <v>136</v>
      </c>
      <c r="BE189" s="119">
        <f>IF($U$189="základní",$N$189,0)</f>
        <v>0</v>
      </c>
      <c r="BF189" s="119">
        <f>IF($U$189="snížená",$N$189,0)</f>
        <v>0</v>
      </c>
      <c r="BG189" s="119">
        <f>IF($U$189="zákl. přenesená",$N$189,0)</f>
        <v>0</v>
      </c>
      <c r="BH189" s="119">
        <f>IF($U$189="sníž. přenesená",$N$189,0)</f>
        <v>0</v>
      </c>
      <c r="BI189" s="119">
        <f>IF($U$189="nulová",$N$189,0)</f>
        <v>0</v>
      </c>
      <c r="BJ189" s="6" t="s">
        <v>19</v>
      </c>
      <c r="BK189" s="119">
        <f>ROUND($L$189*$K$189,2)</f>
        <v>0</v>
      </c>
      <c r="BL189" s="6" t="s">
        <v>222</v>
      </c>
      <c r="BM189" s="6" t="s">
        <v>431</v>
      </c>
    </row>
    <row r="190" spans="2:65" s="6" customFormat="1" ht="27" customHeight="1">
      <c r="B190" s="19"/>
      <c r="C190" s="112" t="s">
        <v>432</v>
      </c>
      <c r="D190" s="112" t="s">
        <v>137</v>
      </c>
      <c r="E190" s="113" t="s">
        <v>433</v>
      </c>
      <c r="F190" s="194" t="s">
        <v>434</v>
      </c>
      <c r="G190" s="195"/>
      <c r="H190" s="195"/>
      <c r="I190" s="195"/>
      <c r="J190" s="114" t="s">
        <v>175</v>
      </c>
      <c r="K190" s="115">
        <v>6</v>
      </c>
      <c r="L190" s="196">
        <v>0</v>
      </c>
      <c r="M190" s="195"/>
      <c r="N190" s="196">
        <f>ROUND($L$190*$K$190,2)</f>
        <v>0</v>
      </c>
      <c r="O190" s="195"/>
      <c r="P190" s="195"/>
      <c r="Q190" s="195"/>
      <c r="R190" s="20"/>
      <c r="T190" s="116"/>
      <c r="U190" s="26" t="s">
        <v>37</v>
      </c>
      <c r="V190" s="117">
        <v>0</v>
      </c>
      <c r="W190" s="117">
        <f>$V$190*$K$190</f>
        <v>0</v>
      </c>
      <c r="X190" s="117">
        <v>0</v>
      </c>
      <c r="Y190" s="117">
        <f>$X$190*$K$190</f>
        <v>0</v>
      </c>
      <c r="Z190" s="117">
        <v>0</v>
      </c>
      <c r="AA190" s="118">
        <f>$Z$190*$K$190</f>
        <v>0</v>
      </c>
      <c r="AR190" s="6" t="s">
        <v>222</v>
      </c>
      <c r="AT190" s="6" t="s">
        <v>137</v>
      </c>
      <c r="AU190" s="6" t="s">
        <v>97</v>
      </c>
      <c r="AY190" s="6" t="s">
        <v>136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6" t="s">
        <v>19</v>
      </c>
      <c r="BK190" s="119">
        <f>ROUND($L$190*$K$190,2)</f>
        <v>0</v>
      </c>
      <c r="BL190" s="6" t="s">
        <v>222</v>
      </c>
      <c r="BM190" s="6" t="s">
        <v>435</v>
      </c>
    </row>
    <row r="191" spans="2:65" s="6" customFormat="1" ht="27" customHeight="1">
      <c r="B191" s="19"/>
      <c r="C191" s="112" t="s">
        <v>436</v>
      </c>
      <c r="D191" s="112" t="s">
        <v>137</v>
      </c>
      <c r="E191" s="113" t="s">
        <v>437</v>
      </c>
      <c r="F191" s="194" t="s">
        <v>438</v>
      </c>
      <c r="G191" s="195"/>
      <c r="H191" s="195"/>
      <c r="I191" s="195"/>
      <c r="J191" s="114" t="s">
        <v>390</v>
      </c>
      <c r="K191" s="115">
        <v>48</v>
      </c>
      <c r="L191" s="196">
        <v>0</v>
      </c>
      <c r="M191" s="195"/>
      <c r="N191" s="196">
        <f>ROUND($L$191*$K$191,2)</f>
        <v>0</v>
      </c>
      <c r="O191" s="195"/>
      <c r="P191" s="195"/>
      <c r="Q191" s="195"/>
      <c r="R191" s="20"/>
      <c r="T191" s="116"/>
      <c r="U191" s="26" t="s">
        <v>37</v>
      </c>
      <c r="V191" s="117">
        <v>0</v>
      </c>
      <c r="W191" s="117">
        <f>$V$191*$K$191</f>
        <v>0</v>
      </c>
      <c r="X191" s="117">
        <v>0</v>
      </c>
      <c r="Y191" s="117">
        <f>$X$191*$K$191</f>
        <v>0</v>
      </c>
      <c r="Z191" s="117">
        <v>0</v>
      </c>
      <c r="AA191" s="118">
        <f>$Z$191*$K$191</f>
        <v>0</v>
      </c>
      <c r="AR191" s="6" t="s">
        <v>222</v>
      </c>
      <c r="AT191" s="6" t="s">
        <v>137</v>
      </c>
      <c r="AU191" s="6" t="s">
        <v>97</v>
      </c>
      <c r="AY191" s="6" t="s">
        <v>136</v>
      </c>
      <c r="BE191" s="119">
        <f>IF($U$191="základní",$N$191,0)</f>
        <v>0</v>
      </c>
      <c r="BF191" s="119">
        <f>IF($U$191="snížená",$N$191,0)</f>
        <v>0</v>
      </c>
      <c r="BG191" s="119">
        <f>IF($U$191="zákl. přenesená",$N$191,0)</f>
        <v>0</v>
      </c>
      <c r="BH191" s="119">
        <f>IF($U$191="sníž. přenesená",$N$191,0)</f>
        <v>0</v>
      </c>
      <c r="BI191" s="119">
        <f>IF($U$191="nulová",$N$191,0)</f>
        <v>0</v>
      </c>
      <c r="BJ191" s="6" t="s">
        <v>19</v>
      </c>
      <c r="BK191" s="119">
        <f>ROUND($L$191*$K$191,2)</f>
        <v>0</v>
      </c>
      <c r="BL191" s="6" t="s">
        <v>222</v>
      </c>
      <c r="BM191" s="6" t="s">
        <v>439</v>
      </c>
    </row>
    <row r="192" spans="2:65" s="6" customFormat="1" ht="27" customHeight="1">
      <c r="B192" s="19"/>
      <c r="C192" s="112" t="s">
        <v>440</v>
      </c>
      <c r="D192" s="112" t="s">
        <v>137</v>
      </c>
      <c r="E192" s="113" t="s">
        <v>441</v>
      </c>
      <c r="F192" s="194" t="s">
        <v>442</v>
      </c>
      <c r="G192" s="195"/>
      <c r="H192" s="195"/>
      <c r="I192" s="195"/>
      <c r="J192" s="114" t="s">
        <v>390</v>
      </c>
      <c r="K192" s="115">
        <v>48</v>
      </c>
      <c r="L192" s="196">
        <v>0</v>
      </c>
      <c r="M192" s="195"/>
      <c r="N192" s="196">
        <f>ROUND($L$192*$K$192,2)</f>
        <v>0</v>
      </c>
      <c r="O192" s="195"/>
      <c r="P192" s="195"/>
      <c r="Q192" s="195"/>
      <c r="R192" s="20"/>
      <c r="T192" s="116"/>
      <c r="U192" s="26" t="s">
        <v>37</v>
      </c>
      <c r="V192" s="117">
        <v>0</v>
      </c>
      <c r="W192" s="117">
        <f>$V$192*$K$192</f>
        <v>0</v>
      </c>
      <c r="X192" s="117">
        <v>0</v>
      </c>
      <c r="Y192" s="117">
        <f>$X$192*$K$192</f>
        <v>0</v>
      </c>
      <c r="Z192" s="117">
        <v>0</v>
      </c>
      <c r="AA192" s="118">
        <f>$Z$192*$K$192</f>
        <v>0</v>
      </c>
      <c r="AR192" s="6" t="s">
        <v>222</v>
      </c>
      <c r="AT192" s="6" t="s">
        <v>137</v>
      </c>
      <c r="AU192" s="6" t="s">
        <v>97</v>
      </c>
      <c r="AY192" s="6" t="s">
        <v>136</v>
      </c>
      <c r="BE192" s="119">
        <f>IF($U$192="základní",$N$192,0)</f>
        <v>0</v>
      </c>
      <c r="BF192" s="119">
        <f>IF($U$192="snížená",$N$192,0)</f>
        <v>0</v>
      </c>
      <c r="BG192" s="119">
        <f>IF($U$192="zákl. přenesená",$N$192,0)</f>
        <v>0</v>
      </c>
      <c r="BH192" s="119">
        <f>IF($U$192="sníž. přenesená",$N$192,0)</f>
        <v>0</v>
      </c>
      <c r="BI192" s="119">
        <f>IF($U$192="nulová",$N$192,0)</f>
        <v>0</v>
      </c>
      <c r="BJ192" s="6" t="s">
        <v>19</v>
      </c>
      <c r="BK192" s="119">
        <f>ROUND($L$192*$K$192,2)</f>
        <v>0</v>
      </c>
      <c r="BL192" s="6" t="s">
        <v>222</v>
      </c>
      <c r="BM192" s="6" t="s">
        <v>443</v>
      </c>
    </row>
    <row r="193" spans="2:65" s="6" customFormat="1" ht="27" customHeight="1">
      <c r="B193" s="19"/>
      <c r="C193" s="112" t="s">
        <v>444</v>
      </c>
      <c r="D193" s="112" t="s">
        <v>137</v>
      </c>
      <c r="E193" s="113" t="s">
        <v>445</v>
      </c>
      <c r="F193" s="194" t="s">
        <v>446</v>
      </c>
      <c r="G193" s="195"/>
      <c r="H193" s="195"/>
      <c r="I193" s="195"/>
      <c r="J193" s="114" t="s">
        <v>390</v>
      </c>
      <c r="K193" s="115">
        <v>96</v>
      </c>
      <c r="L193" s="196">
        <v>0</v>
      </c>
      <c r="M193" s="195"/>
      <c r="N193" s="196">
        <f>ROUND($L$193*$K$193,2)</f>
        <v>0</v>
      </c>
      <c r="O193" s="195"/>
      <c r="P193" s="195"/>
      <c r="Q193" s="195"/>
      <c r="R193" s="20"/>
      <c r="T193" s="116"/>
      <c r="U193" s="26" t="s">
        <v>37</v>
      </c>
      <c r="V193" s="117">
        <v>0</v>
      </c>
      <c r="W193" s="117">
        <f>$V$193*$K$193</f>
        <v>0</v>
      </c>
      <c r="X193" s="117">
        <v>0</v>
      </c>
      <c r="Y193" s="117">
        <f>$X$193*$K$193</f>
        <v>0</v>
      </c>
      <c r="Z193" s="117">
        <v>0</v>
      </c>
      <c r="AA193" s="118">
        <f>$Z$193*$K$193</f>
        <v>0</v>
      </c>
      <c r="AR193" s="6" t="s">
        <v>222</v>
      </c>
      <c r="AT193" s="6" t="s">
        <v>137</v>
      </c>
      <c r="AU193" s="6" t="s">
        <v>97</v>
      </c>
      <c r="AY193" s="6" t="s">
        <v>136</v>
      </c>
      <c r="BE193" s="119">
        <f>IF($U$193="základní",$N$193,0)</f>
        <v>0</v>
      </c>
      <c r="BF193" s="119">
        <f>IF($U$193="snížená",$N$193,0)</f>
        <v>0</v>
      </c>
      <c r="BG193" s="119">
        <f>IF($U$193="zákl. přenesená",$N$193,0)</f>
        <v>0</v>
      </c>
      <c r="BH193" s="119">
        <f>IF($U$193="sníž. přenesená",$N$193,0)</f>
        <v>0</v>
      </c>
      <c r="BI193" s="119">
        <f>IF($U$193="nulová",$N$193,0)</f>
        <v>0</v>
      </c>
      <c r="BJ193" s="6" t="s">
        <v>19</v>
      </c>
      <c r="BK193" s="119">
        <f>ROUND($L$193*$K$193,2)</f>
        <v>0</v>
      </c>
      <c r="BL193" s="6" t="s">
        <v>222</v>
      </c>
      <c r="BM193" s="6" t="s">
        <v>447</v>
      </c>
    </row>
    <row r="194" spans="2:65" s="6" customFormat="1" ht="27" customHeight="1">
      <c r="B194" s="19"/>
      <c r="C194" s="112" t="s">
        <v>448</v>
      </c>
      <c r="D194" s="112" t="s">
        <v>137</v>
      </c>
      <c r="E194" s="113" t="s">
        <v>449</v>
      </c>
      <c r="F194" s="194" t="s">
        <v>450</v>
      </c>
      <c r="G194" s="195"/>
      <c r="H194" s="195"/>
      <c r="I194" s="195"/>
      <c r="J194" s="114" t="s">
        <v>390</v>
      </c>
      <c r="K194" s="115">
        <v>2</v>
      </c>
      <c r="L194" s="196">
        <v>0</v>
      </c>
      <c r="M194" s="195"/>
      <c r="N194" s="196">
        <f>ROUND($L$194*$K$194,2)</f>
        <v>0</v>
      </c>
      <c r="O194" s="195"/>
      <c r="P194" s="195"/>
      <c r="Q194" s="195"/>
      <c r="R194" s="20"/>
      <c r="T194" s="116"/>
      <c r="U194" s="26" t="s">
        <v>37</v>
      </c>
      <c r="V194" s="117">
        <v>0</v>
      </c>
      <c r="W194" s="117">
        <f>$V$194*$K$194</f>
        <v>0</v>
      </c>
      <c r="X194" s="117">
        <v>0</v>
      </c>
      <c r="Y194" s="117">
        <f>$X$194*$K$194</f>
        <v>0</v>
      </c>
      <c r="Z194" s="117">
        <v>0</v>
      </c>
      <c r="AA194" s="118">
        <f>$Z$194*$K$194</f>
        <v>0</v>
      </c>
      <c r="AR194" s="6" t="s">
        <v>222</v>
      </c>
      <c r="AT194" s="6" t="s">
        <v>137</v>
      </c>
      <c r="AU194" s="6" t="s">
        <v>97</v>
      </c>
      <c r="AY194" s="6" t="s">
        <v>136</v>
      </c>
      <c r="BE194" s="119">
        <f>IF($U$194="základní",$N$194,0)</f>
        <v>0</v>
      </c>
      <c r="BF194" s="119">
        <f>IF($U$194="snížená",$N$194,0)</f>
        <v>0</v>
      </c>
      <c r="BG194" s="119">
        <f>IF($U$194="zákl. přenesená",$N$194,0)</f>
        <v>0</v>
      </c>
      <c r="BH194" s="119">
        <f>IF($U$194="sníž. přenesená",$N$194,0)</f>
        <v>0</v>
      </c>
      <c r="BI194" s="119">
        <f>IF($U$194="nulová",$N$194,0)</f>
        <v>0</v>
      </c>
      <c r="BJ194" s="6" t="s">
        <v>19</v>
      </c>
      <c r="BK194" s="119">
        <f>ROUND($L$194*$K$194,2)</f>
        <v>0</v>
      </c>
      <c r="BL194" s="6" t="s">
        <v>222</v>
      </c>
      <c r="BM194" s="6" t="s">
        <v>451</v>
      </c>
    </row>
    <row r="195" spans="2:65" s="6" customFormat="1" ht="27" customHeight="1">
      <c r="B195" s="19"/>
      <c r="C195" s="112" t="s">
        <v>452</v>
      </c>
      <c r="D195" s="112" t="s">
        <v>137</v>
      </c>
      <c r="E195" s="113" t="s">
        <v>453</v>
      </c>
      <c r="F195" s="194" t="s">
        <v>454</v>
      </c>
      <c r="G195" s="195"/>
      <c r="H195" s="195"/>
      <c r="I195" s="195"/>
      <c r="J195" s="114" t="s">
        <v>390</v>
      </c>
      <c r="K195" s="115">
        <v>2</v>
      </c>
      <c r="L195" s="196">
        <v>0</v>
      </c>
      <c r="M195" s="195"/>
      <c r="N195" s="196">
        <f>ROUND($L$195*$K$195,2)</f>
        <v>0</v>
      </c>
      <c r="O195" s="195"/>
      <c r="P195" s="195"/>
      <c r="Q195" s="195"/>
      <c r="R195" s="20"/>
      <c r="T195" s="116"/>
      <c r="U195" s="26" t="s">
        <v>37</v>
      </c>
      <c r="V195" s="117">
        <v>0</v>
      </c>
      <c r="W195" s="117">
        <f>$V$195*$K$195</f>
        <v>0</v>
      </c>
      <c r="X195" s="117">
        <v>0</v>
      </c>
      <c r="Y195" s="117">
        <f>$X$195*$K$195</f>
        <v>0</v>
      </c>
      <c r="Z195" s="117">
        <v>0</v>
      </c>
      <c r="AA195" s="118">
        <f>$Z$195*$K$195</f>
        <v>0</v>
      </c>
      <c r="AR195" s="6" t="s">
        <v>222</v>
      </c>
      <c r="AT195" s="6" t="s">
        <v>137</v>
      </c>
      <c r="AU195" s="6" t="s">
        <v>97</v>
      </c>
      <c r="AY195" s="6" t="s">
        <v>136</v>
      </c>
      <c r="BE195" s="119">
        <f>IF($U$195="základní",$N$195,0)</f>
        <v>0</v>
      </c>
      <c r="BF195" s="119">
        <f>IF($U$195="snížená",$N$195,0)</f>
        <v>0</v>
      </c>
      <c r="BG195" s="119">
        <f>IF($U$195="zákl. přenesená",$N$195,0)</f>
        <v>0</v>
      </c>
      <c r="BH195" s="119">
        <f>IF($U$195="sníž. přenesená",$N$195,0)</f>
        <v>0</v>
      </c>
      <c r="BI195" s="119">
        <f>IF($U$195="nulová",$N$195,0)</f>
        <v>0</v>
      </c>
      <c r="BJ195" s="6" t="s">
        <v>19</v>
      </c>
      <c r="BK195" s="119">
        <f>ROUND($L$195*$K$195,2)</f>
        <v>0</v>
      </c>
      <c r="BL195" s="6" t="s">
        <v>222</v>
      </c>
      <c r="BM195" s="6" t="s">
        <v>455</v>
      </c>
    </row>
    <row r="196" spans="2:65" s="6" customFormat="1" ht="15.75" customHeight="1">
      <c r="B196" s="19"/>
      <c r="C196" s="112" t="s">
        <v>456</v>
      </c>
      <c r="D196" s="112" t="s">
        <v>137</v>
      </c>
      <c r="E196" s="113" t="s">
        <v>457</v>
      </c>
      <c r="F196" s="194" t="s">
        <v>458</v>
      </c>
      <c r="G196" s="195"/>
      <c r="H196" s="195"/>
      <c r="I196" s="195"/>
      <c r="J196" s="114" t="s">
        <v>371</v>
      </c>
      <c r="K196" s="115">
        <v>1</v>
      </c>
      <c r="L196" s="196">
        <v>0</v>
      </c>
      <c r="M196" s="195"/>
      <c r="N196" s="196">
        <f>ROUND($L$196*$K$196,2)</f>
        <v>0</v>
      </c>
      <c r="O196" s="195"/>
      <c r="P196" s="195"/>
      <c r="Q196" s="195"/>
      <c r="R196" s="20"/>
      <c r="T196" s="116"/>
      <c r="U196" s="26" t="s">
        <v>37</v>
      </c>
      <c r="V196" s="117">
        <v>0</v>
      </c>
      <c r="W196" s="117">
        <f>$V$196*$K$196</f>
        <v>0</v>
      </c>
      <c r="X196" s="117">
        <v>0</v>
      </c>
      <c r="Y196" s="117">
        <f>$X$196*$K$196</f>
        <v>0</v>
      </c>
      <c r="Z196" s="117">
        <v>0</v>
      </c>
      <c r="AA196" s="118">
        <f>$Z$196*$K$196</f>
        <v>0</v>
      </c>
      <c r="AR196" s="6" t="s">
        <v>222</v>
      </c>
      <c r="AT196" s="6" t="s">
        <v>137</v>
      </c>
      <c r="AU196" s="6" t="s">
        <v>97</v>
      </c>
      <c r="AY196" s="6" t="s">
        <v>136</v>
      </c>
      <c r="BE196" s="119">
        <f>IF($U$196="základní",$N$196,0)</f>
        <v>0</v>
      </c>
      <c r="BF196" s="119">
        <f>IF($U$196="snížená",$N$196,0)</f>
        <v>0</v>
      </c>
      <c r="BG196" s="119">
        <f>IF($U$196="zákl. přenesená",$N$196,0)</f>
        <v>0</v>
      </c>
      <c r="BH196" s="119">
        <f>IF($U$196="sníž. přenesená",$N$196,0)</f>
        <v>0</v>
      </c>
      <c r="BI196" s="119">
        <f>IF($U$196="nulová",$N$196,0)</f>
        <v>0</v>
      </c>
      <c r="BJ196" s="6" t="s">
        <v>19</v>
      </c>
      <c r="BK196" s="119">
        <f>ROUND($L$196*$K$196,2)</f>
        <v>0</v>
      </c>
      <c r="BL196" s="6" t="s">
        <v>222</v>
      </c>
      <c r="BM196" s="6" t="s">
        <v>459</v>
      </c>
    </row>
    <row r="197" spans="2:65" s="6" customFormat="1" ht="15.75" customHeight="1">
      <c r="B197" s="19"/>
      <c r="C197" s="112" t="s">
        <v>460</v>
      </c>
      <c r="D197" s="112" t="s">
        <v>137</v>
      </c>
      <c r="E197" s="113" t="s">
        <v>461</v>
      </c>
      <c r="F197" s="194" t="s">
        <v>462</v>
      </c>
      <c r="G197" s="195"/>
      <c r="H197" s="195"/>
      <c r="I197" s="195"/>
      <c r="J197" s="114" t="s">
        <v>371</v>
      </c>
      <c r="K197" s="115">
        <v>1</v>
      </c>
      <c r="L197" s="196">
        <v>0</v>
      </c>
      <c r="M197" s="195"/>
      <c r="N197" s="196">
        <f>ROUND($L$197*$K$197,2)</f>
        <v>0</v>
      </c>
      <c r="O197" s="195"/>
      <c r="P197" s="195"/>
      <c r="Q197" s="195"/>
      <c r="R197" s="20"/>
      <c r="T197" s="116"/>
      <c r="U197" s="141" t="s">
        <v>37</v>
      </c>
      <c r="V197" s="142">
        <v>0</v>
      </c>
      <c r="W197" s="142">
        <f>$V$197*$K$197</f>
        <v>0</v>
      </c>
      <c r="X197" s="142">
        <v>0</v>
      </c>
      <c r="Y197" s="142">
        <f>$X$197*$K$197</f>
        <v>0</v>
      </c>
      <c r="Z197" s="142">
        <v>0</v>
      </c>
      <c r="AA197" s="143">
        <f>$Z$197*$K$197</f>
        <v>0</v>
      </c>
      <c r="AR197" s="6" t="s">
        <v>222</v>
      </c>
      <c r="AT197" s="6" t="s">
        <v>137</v>
      </c>
      <c r="AU197" s="6" t="s">
        <v>97</v>
      </c>
      <c r="AY197" s="6" t="s">
        <v>136</v>
      </c>
      <c r="BE197" s="119">
        <f>IF($U$197="základní",$N$197,0)</f>
        <v>0</v>
      </c>
      <c r="BF197" s="119">
        <f>IF($U$197="snížená",$N$197,0)</f>
        <v>0</v>
      </c>
      <c r="BG197" s="119">
        <f>IF($U$197="zákl. přenesená",$N$197,0)</f>
        <v>0</v>
      </c>
      <c r="BH197" s="119">
        <f>IF($U$197="sníž. přenesená",$N$197,0)</f>
        <v>0</v>
      </c>
      <c r="BI197" s="119">
        <f>IF($U$197="nulová",$N$197,0)</f>
        <v>0</v>
      </c>
      <c r="BJ197" s="6" t="s">
        <v>19</v>
      </c>
      <c r="BK197" s="119">
        <f>ROUND($L$197*$K$197,2)</f>
        <v>0</v>
      </c>
      <c r="BL197" s="6" t="s">
        <v>222</v>
      </c>
      <c r="BM197" s="6" t="s">
        <v>463</v>
      </c>
    </row>
    <row r="198" spans="2:18" s="6" customFormat="1" ht="7.5" customHeight="1">
      <c r="B198" s="41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3"/>
    </row>
    <row r="254" s="2" customFormat="1" ht="14.25" customHeight="1"/>
  </sheetData>
  <sheetProtection/>
  <mergeCells count="223">
    <mergeCell ref="N174:Q174"/>
    <mergeCell ref="N175:Q175"/>
    <mergeCell ref="H1:K1"/>
    <mergeCell ref="S2:AC2"/>
    <mergeCell ref="N117:Q117"/>
    <mergeCell ref="N118:Q118"/>
    <mergeCell ref="N119:Q119"/>
    <mergeCell ref="N132:Q132"/>
    <mergeCell ref="N152:Q152"/>
    <mergeCell ref="N166:Q166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3:I173"/>
    <mergeCell ref="L173:M173"/>
    <mergeCell ref="N173:Q173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3:I163"/>
    <mergeCell ref="F164:I164"/>
    <mergeCell ref="F165:I165"/>
    <mergeCell ref="F158:I158"/>
    <mergeCell ref="L158:M158"/>
    <mergeCell ref="N158:Q158"/>
    <mergeCell ref="F159:I159"/>
    <mergeCell ref="F160:I160"/>
    <mergeCell ref="F161:I161"/>
    <mergeCell ref="F154:I154"/>
    <mergeCell ref="F155:I155"/>
    <mergeCell ref="F156:I156"/>
    <mergeCell ref="F157:I157"/>
    <mergeCell ref="L157:M157"/>
    <mergeCell ref="N157:Q157"/>
    <mergeCell ref="F149:I149"/>
    <mergeCell ref="F150:I150"/>
    <mergeCell ref="F151:I151"/>
    <mergeCell ref="F153:I153"/>
    <mergeCell ref="L153:M153"/>
    <mergeCell ref="N153:Q153"/>
    <mergeCell ref="N145:Q145"/>
    <mergeCell ref="F146:I146"/>
    <mergeCell ref="L146:M146"/>
    <mergeCell ref="N146:Q146"/>
    <mergeCell ref="F147:I147"/>
    <mergeCell ref="F148:I148"/>
    <mergeCell ref="F141:I141"/>
    <mergeCell ref="F142:I142"/>
    <mergeCell ref="F143:I143"/>
    <mergeCell ref="F144:I144"/>
    <mergeCell ref="F145:I145"/>
    <mergeCell ref="L145:M145"/>
    <mergeCell ref="F137:I137"/>
    <mergeCell ref="F138:I138"/>
    <mergeCell ref="F139:I139"/>
    <mergeCell ref="L139:M139"/>
    <mergeCell ref="N139:Q139"/>
    <mergeCell ref="F140:I140"/>
    <mergeCell ref="F133:I133"/>
    <mergeCell ref="L133:M133"/>
    <mergeCell ref="N133:Q133"/>
    <mergeCell ref="F134:I134"/>
    <mergeCell ref="F135:I135"/>
    <mergeCell ref="F136:I136"/>
    <mergeCell ref="F128:I128"/>
    <mergeCell ref="L128:M128"/>
    <mergeCell ref="N128:Q128"/>
    <mergeCell ref="F129:I129"/>
    <mergeCell ref="F130:I130"/>
    <mergeCell ref="F131:I131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F122:I122"/>
    <mergeCell ref="F123:I123"/>
    <mergeCell ref="F109:P109"/>
    <mergeCell ref="M111:P111"/>
    <mergeCell ref="M113:Q113"/>
    <mergeCell ref="M114:Q114"/>
    <mergeCell ref="F116:I116"/>
    <mergeCell ref="L116:M116"/>
    <mergeCell ref="N116:Q116"/>
    <mergeCell ref="N95:Q95"/>
    <mergeCell ref="N96:Q96"/>
    <mergeCell ref="N98:Q98"/>
    <mergeCell ref="L100:Q100"/>
    <mergeCell ref="C106:Q106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9" sqref="O9:P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9"/>
      <c r="B1" s="146"/>
      <c r="C1" s="146"/>
      <c r="D1" s="147" t="s">
        <v>1</v>
      </c>
      <c r="E1" s="146"/>
      <c r="F1" s="148" t="s">
        <v>604</v>
      </c>
      <c r="G1" s="148"/>
      <c r="H1" s="209" t="s">
        <v>605</v>
      </c>
      <c r="I1" s="209"/>
      <c r="J1" s="209"/>
      <c r="K1" s="209"/>
      <c r="L1" s="148" t="s">
        <v>606</v>
      </c>
      <c r="M1" s="146"/>
      <c r="N1" s="146"/>
      <c r="O1" s="147" t="s">
        <v>96</v>
      </c>
      <c r="P1" s="146"/>
      <c r="Q1" s="146"/>
      <c r="R1" s="146"/>
      <c r="S1" s="148" t="s">
        <v>607</v>
      </c>
      <c r="T1" s="148"/>
      <c r="U1" s="149"/>
      <c r="V1" s="1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0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77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2:46" s="2" customFormat="1" ht="37.5" customHeight="1">
      <c r="B4" s="10"/>
      <c r="C4" s="152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2" t="str">
        <f>'Rekapitulace stavby'!$K$6</f>
        <v>Klapý ZD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11"/>
    </row>
    <row r="7" spans="2:18" s="6" customFormat="1" ht="33.75" customHeight="1">
      <c r="B7" s="19"/>
      <c r="D7" s="15" t="s">
        <v>99</v>
      </c>
      <c r="F7" s="154" t="s">
        <v>464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3">
        <f>'Rekapitulace stavby'!$AN$8</f>
        <v>42360</v>
      </c>
      <c r="P9" s="162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53">
        <f>IF('Rekapitulace stavby'!$AN$10="","",'Rekapitulace stavby'!$AN$10)</f>
      </c>
      <c r="P11" s="162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27</v>
      </c>
      <c r="O12" s="153">
        <f>IF('Rekapitulace stavby'!$AN$11="","",'Rekapitulace stavby'!$AN$11)</f>
      </c>
      <c r="P12" s="162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26</v>
      </c>
      <c r="O14" s="153">
        <f>IF('Rekapitulace stavby'!$AN$13="","",'Rekapitulace stavby'!$AN$13)</f>
      </c>
      <c r="P14" s="162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53">
        <f>IF('Rekapitulace stavby'!$AN$14="","",'Rekapitulace stavby'!$AN$14)</f>
      </c>
      <c r="P15" s="162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26</v>
      </c>
      <c r="O17" s="153">
        <f>IF('Rekapitulace stavby'!$AN$16="","",'Rekapitulace stavby'!$AN$16)</f>
      </c>
      <c r="P17" s="162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27</v>
      </c>
      <c r="O18" s="153">
        <f>IF('Rekapitulace stavby'!$AN$17="","",'Rekapitulace stavby'!$AN$17)</f>
      </c>
      <c r="P18" s="162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31</v>
      </c>
      <c r="M20" s="16" t="s">
        <v>26</v>
      </c>
      <c r="O20" s="153">
        <f>IF('Rekapitulace stavby'!$AN$19="","",'Rekapitulace stavby'!$AN$19)</f>
      </c>
      <c r="P20" s="162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53">
        <f>IF('Rekapitulace stavby'!$AN$20="","",'Rekapitulace stavby'!$AN$20)</f>
      </c>
      <c r="P21" s="162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32</v>
      </c>
      <c r="R23" s="20"/>
    </row>
    <row r="24" spans="2:18" s="79" customFormat="1" ht="15.75" customHeight="1">
      <c r="B24" s="80"/>
      <c r="E24" s="155"/>
      <c r="F24" s="184"/>
      <c r="G24" s="184"/>
      <c r="H24" s="184"/>
      <c r="I24" s="184"/>
      <c r="J24" s="184"/>
      <c r="K24" s="184"/>
      <c r="L24" s="184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101</v>
      </c>
      <c r="M27" s="156">
        <f>$N$88</f>
        <v>0</v>
      </c>
      <c r="N27" s="162"/>
      <c r="O27" s="162"/>
      <c r="P27" s="162"/>
      <c r="R27" s="20"/>
    </row>
    <row r="28" spans="2:18" s="6" customFormat="1" ht="15" customHeight="1">
      <c r="B28" s="19"/>
      <c r="D28" s="18" t="s">
        <v>102</v>
      </c>
      <c r="M28" s="156">
        <f>$N$96</f>
        <v>0</v>
      </c>
      <c r="N28" s="162"/>
      <c r="O28" s="162"/>
      <c r="P28" s="162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35</v>
      </c>
      <c r="M30" s="185">
        <f>ROUND($M$27+$M$28,2)</f>
        <v>0</v>
      </c>
      <c r="N30" s="162"/>
      <c r="O30" s="162"/>
      <c r="P30" s="162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36</v>
      </c>
      <c r="E32" s="24" t="s">
        <v>37</v>
      </c>
      <c r="F32" s="25">
        <v>0.21</v>
      </c>
      <c r="G32" s="84" t="s">
        <v>38</v>
      </c>
      <c r="H32" s="186">
        <f>ROUND((SUM($BE$96:$BE$97)+SUM($BE$115:$BE$188)),2)</f>
        <v>0</v>
      </c>
      <c r="I32" s="162"/>
      <c r="J32" s="162"/>
      <c r="M32" s="186">
        <f>ROUND(ROUND((SUM($BE$96:$BE$97)+SUM($BE$115:$BE$188)),2)*$F$32,2)</f>
        <v>0</v>
      </c>
      <c r="N32" s="162"/>
      <c r="O32" s="162"/>
      <c r="P32" s="162"/>
      <c r="R32" s="20"/>
    </row>
    <row r="33" spans="2:18" s="6" customFormat="1" ht="15" customHeight="1">
      <c r="B33" s="19"/>
      <c r="E33" s="24" t="s">
        <v>39</v>
      </c>
      <c r="F33" s="25">
        <v>0.15</v>
      </c>
      <c r="G33" s="84" t="s">
        <v>38</v>
      </c>
      <c r="H33" s="186">
        <f>ROUND((SUM($BF$96:$BF$97)+SUM($BF$115:$BF$188)),2)</f>
        <v>0</v>
      </c>
      <c r="I33" s="162"/>
      <c r="J33" s="162"/>
      <c r="M33" s="186">
        <f>ROUND(ROUND((SUM($BF$96:$BF$97)+SUM($BF$115:$BF$188)),2)*$F$33,2)</f>
        <v>0</v>
      </c>
      <c r="N33" s="162"/>
      <c r="O33" s="162"/>
      <c r="P33" s="162"/>
      <c r="R33" s="20"/>
    </row>
    <row r="34" spans="2:18" s="6" customFormat="1" ht="15" customHeight="1" hidden="1">
      <c r="B34" s="19"/>
      <c r="E34" s="24" t="s">
        <v>40</v>
      </c>
      <c r="F34" s="25">
        <v>0.21</v>
      </c>
      <c r="G34" s="84" t="s">
        <v>38</v>
      </c>
      <c r="H34" s="186">
        <f>ROUND((SUM($BG$96:$BG$97)+SUM($BG$115:$BG$188)),2)</f>
        <v>0</v>
      </c>
      <c r="I34" s="162"/>
      <c r="J34" s="162"/>
      <c r="M34" s="186">
        <v>0</v>
      </c>
      <c r="N34" s="162"/>
      <c r="O34" s="162"/>
      <c r="P34" s="162"/>
      <c r="R34" s="20"/>
    </row>
    <row r="35" spans="2:18" s="6" customFormat="1" ht="15" customHeight="1" hidden="1">
      <c r="B35" s="19"/>
      <c r="E35" s="24" t="s">
        <v>41</v>
      </c>
      <c r="F35" s="25">
        <v>0.15</v>
      </c>
      <c r="G35" s="84" t="s">
        <v>38</v>
      </c>
      <c r="H35" s="186">
        <f>ROUND((SUM($BH$96:$BH$97)+SUM($BH$115:$BH$188)),2)</f>
        <v>0</v>
      </c>
      <c r="I35" s="162"/>
      <c r="J35" s="162"/>
      <c r="M35" s="186">
        <v>0</v>
      </c>
      <c r="N35" s="162"/>
      <c r="O35" s="162"/>
      <c r="P35" s="162"/>
      <c r="R35" s="20"/>
    </row>
    <row r="36" spans="2:18" s="6" customFormat="1" ht="15" customHeight="1" hidden="1">
      <c r="B36" s="19"/>
      <c r="E36" s="24" t="s">
        <v>42</v>
      </c>
      <c r="F36" s="25">
        <v>0</v>
      </c>
      <c r="G36" s="84" t="s">
        <v>38</v>
      </c>
      <c r="H36" s="186">
        <f>ROUND((SUM($BI$96:$BI$97)+SUM($BI$115:$BI$188)),2)</f>
        <v>0</v>
      </c>
      <c r="I36" s="162"/>
      <c r="J36" s="162"/>
      <c r="M36" s="186">
        <v>0</v>
      </c>
      <c r="N36" s="162"/>
      <c r="O36" s="162"/>
      <c r="P36" s="162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43</v>
      </c>
      <c r="E38" s="30"/>
      <c r="F38" s="30"/>
      <c r="G38" s="85" t="s">
        <v>44</v>
      </c>
      <c r="H38" s="31" t="s">
        <v>45</v>
      </c>
      <c r="I38" s="30"/>
      <c r="J38" s="30"/>
      <c r="K38" s="30"/>
      <c r="L38" s="168">
        <f>SUM($M$30:$M$36)</f>
        <v>0</v>
      </c>
      <c r="M38" s="164"/>
      <c r="N38" s="164"/>
      <c r="O38" s="164"/>
      <c r="P38" s="16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2" t="s">
        <v>103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2" t="str">
        <f>$F$6</f>
        <v>Klapý ZD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R78" s="20"/>
    </row>
    <row r="79" spans="2:18" s="6" customFormat="1" ht="37.5" customHeight="1">
      <c r="B79" s="19"/>
      <c r="C79" s="49" t="s">
        <v>99</v>
      </c>
      <c r="F79" s="178" t="str">
        <f>$F$7</f>
        <v>06 - SO 06 - komunikace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3">
        <f>IF($O$9="","",$O$9)</f>
        <v>42360</v>
      </c>
      <c r="N81" s="162"/>
      <c r="O81" s="162"/>
      <c r="P81" s="162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25</v>
      </c>
      <c r="F83" s="14" t="str">
        <f>$E$12</f>
        <v> </v>
      </c>
      <c r="K83" s="16" t="s">
        <v>29</v>
      </c>
      <c r="M83" s="153" t="str">
        <f>$E$18</f>
        <v> </v>
      </c>
      <c r="N83" s="162"/>
      <c r="O83" s="162"/>
      <c r="P83" s="162"/>
      <c r="Q83" s="162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31</v>
      </c>
      <c r="M84" s="153" t="str">
        <f>$E$21</f>
        <v> </v>
      </c>
      <c r="N84" s="162"/>
      <c r="O84" s="162"/>
      <c r="P84" s="162"/>
      <c r="Q84" s="162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7" t="s">
        <v>104</v>
      </c>
      <c r="D86" s="176"/>
      <c r="E86" s="176"/>
      <c r="F86" s="176"/>
      <c r="G86" s="176"/>
      <c r="H86" s="28"/>
      <c r="I86" s="28"/>
      <c r="J86" s="28"/>
      <c r="K86" s="28"/>
      <c r="L86" s="28"/>
      <c r="M86" s="28"/>
      <c r="N86" s="187" t="s">
        <v>105</v>
      </c>
      <c r="O86" s="162"/>
      <c r="P86" s="162"/>
      <c r="Q86" s="162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106</v>
      </c>
      <c r="N88" s="173">
        <f>$N$115</f>
        <v>0</v>
      </c>
      <c r="O88" s="162"/>
      <c r="P88" s="162"/>
      <c r="Q88" s="162"/>
      <c r="R88" s="20"/>
      <c r="AU88" s="6" t="s">
        <v>107</v>
      </c>
    </row>
    <row r="89" spans="2:18" s="65" customFormat="1" ht="25.5" customHeight="1">
      <c r="B89" s="86"/>
      <c r="D89" s="87" t="s">
        <v>108</v>
      </c>
      <c r="N89" s="188">
        <f>$N$116</f>
        <v>0</v>
      </c>
      <c r="O89" s="189"/>
      <c r="P89" s="189"/>
      <c r="Q89" s="189"/>
      <c r="R89" s="88"/>
    </row>
    <row r="90" spans="2:18" s="82" customFormat="1" ht="21" customHeight="1">
      <c r="B90" s="89"/>
      <c r="D90" s="90" t="s">
        <v>109</v>
      </c>
      <c r="N90" s="190">
        <f>$N$117</f>
        <v>0</v>
      </c>
      <c r="O90" s="189"/>
      <c r="P90" s="189"/>
      <c r="Q90" s="189"/>
      <c r="R90" s="91"/>
    </row>
    <row r="91" spans="2:18" s="82" customFormat="1" ht="21" customHeight="1">
      <c r="B91" s="89"/>
      <c r="D91" s="90" t="s">
        <v>110</v>
      </c>
      <c r="N91" s="190">
        <f>$N$146</f>
        <v>0</v>
      </c>
      <c r="O91" s="189"/>
      <c r="P91" s="189"/>
      <c r="Q91" s="189"/>
      <c r="R91" s="91"/>
    </row>
    <row r="92" spans="2:18" s="82" customFormat="1" ht="21" customHeight="1">
      <c r="B92" s="89"/>
      <c r="D92" s="90" t="s">
        <v>112</v>
      </c>
      <c r="N92" s="190">
        <f>$N$153</f>
        <v>0</v>
      </c>
      <c r="O92" s="189"/>
      <c r="P92" s="189"/>
      <c r="Q92" s="189"/>
      <c r="R92" s="91"/>
    </row>
    <row r="93" spans="2:18" s="82" customFormat="1" ht="21" customHeight="1">
      <c r="B93" s="89"/>
      <c r="D93" s="90" t="s">
        <v>115</v>
      </c>
      <c r="N93" s="190">
        <f>$N$176</f>
        <v>0</v>
      </c>
      <c r="O93" s="189"/>
      <c r="P93" s="189"/>
      <c r="Q93" s="189"/>
      <c r="R93" s="91"/>
    </row>
    <row r="94" spans="2:18" s="82" customFormat="1" ht="21" customHeight="1">
      <c r="B94" s="89"/>
      <c r="D94" s="90" t="s">
        <v>116</v>
      </c>
      <c r="N94" s="190">
        <f>$N$187</f>
        <v>0</v>
      </c>
      <c r="O94" s="189"/>
      <c r="P94" s="189"/>
      <c r="Q94" s="189"/>
      <c r="R94" s="91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0" t="s">
        <v>120</v>
      </c>
      <c r="N96" s="173">
        <v>0</v>
      </c>
      <c r="O96" s="162"/>
      <c r="P96" s="162"/>
      <c r="Q96" s="162"/>
      <c r="R96" s="20"/>
      <c r="T96" s="92"/>
      <c r="U96" s="93" t="s">
        <v>36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8" t="s">
        <v>95</v>
      </c>
      <c r="D98" s="28"/>
      <c r="E98" s="28"/>
      <c r="F98" s="28"/>
      <c r="G98" s="28"/>
      <c r="H98" s="28"/>
      <c r="I98" s="28"/>
      <c r="J98" s="28"/>
      <c r="K98" s="28"/>
      <c r="L98" s="175">
        <f>ROUND(SUM($N$88+$N$96),2)</f>
        <v>0</v>
      </c>
      <c r="M98" s="176"/>
      <c r="N98" s="176"/>
      <c r="O98" s="176"/>
      <c r="P98" s="176"/>
      <c r="Q98" s="176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152" t="s">
        <v>121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182" t="str">
        <f>$F$6</f>
        <v>Klapý ZD</v>
      </c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R106" s="20"/>
    </row>
    <row r="107" spans="2:18" s="6" customFormat="1" ht="37.5" customHeight="1">
      <c r="B107" s="19"/>
      <c r="C107" s="49" t="s">
        <v>99</v>
      </c>
      <c r="F107" s="178" t="str">
        <f>$F$7</f>
        <v>06 - SO 06 - komunikace</v>
      </c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20</v>
      </c>
      <c r="F109" s="14" t="str">
        <f>$F$9</f>
        <v> </v>
      </c>
      <c r="K109" s="16" t="s">
        <v>22</v>
      </c>
      <c r="M109" s="183">
        <f>IF($O$9="","",$O$9)</f>
        <v>42360</v>
      </c>
      <c r="N109" s="162"/>
      <c r="O109" s="162"/>
      <c r="P109" s="162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25</v>
      </c>
      <c r="F111" s="14" t="str">
        <f>$E$12</f>
        <v> </v>
      </c>
      <c r="K111" s="16" t="s">
        <v>29</v>
      </c>
      <c r="M111" s="153" t="str">
        <f>$E$18</f>
        <v> </v>
      </c>
      <c r="N111" s="162"/>
      <c r="O111" s="162"/>
      <c r="P111" s="162"/>
      <c r="Q111" s="162"/>
      <c r="R111" s="20"/>
    </row>
    <row r="112" spans="2:18" s="6" customFormat="1" ht="15" customHeight="1">
      <c r="B112" s="19"/>
      <c r="C112" s="16" t="s">
        <v>28</v>
      </c>
      <c r="F112" s="14" t="str">
        <f>IF($E$15="","",$E$15)</f>
        <v> </v>
      </c>
      <c r="K112" s="16" t="s">
        <v>31</v>
      </c>
      <c r="M112" s="153" t="str">
        <f>$E$21</f>
        <v> </v>
      </c>
      <c r="N112" s="162"/>
      <c r="O112" s="162"/>
      <c r="P112" s="162"/>
      <c r="Q112" s="162"/>
      <c r="R112" s="20"/>
    </row>
    <row r="113" spans="2:18" s="6" customFormat="1" ht="11.25" customHeight="1">
      <c r="B113" s="19"/>
      <c r="R113" s="20"/>
    </row>
    <row r="114" spans="2:27" s="94" customFormat="1" ht="30" customHeight="1">
      <c r="B114" s="95"/>
      <c r="C114" s="96" t="s">
        <v>122</v>
      </c>
      <c r="D114" s="97" t="s">
        <v>123</v>
      </c>
      <c r="E114" s="97" t="s">
        <v>54</v>
      </c>
      <c r="F114" s="191" t="s">
        <v>124</v>
      </c>
      <c r="G114" s="192"/>
      <c r="H114" s="192"/>
      <c r="I114" s="192"/>
      <c r="J114" s="97" t="s">
        <v>125</v>
      </c>
      <c r="K114" s="97" t="s">
        <v>126</v>
      </c>
      <c r="L114" s="191" t="s">
        <v>127</v>
      </c>
      <c r="M114" s="192"/>
      <c r="N114" s="191" t="s">
        <v>128</v>
      </c>
      <c r="O114" s="192"/>
      <c r="P114" s="192"/>
      <c r="Q114" s="193"/>
      <c r="R114" s="98"/>
      <c r="T114" s="55" t="s">
        <v>129</v>
      </c>
      <c r="U114" s="56" t="s">
        <v>36</v>
      </c>
      <c r="V114" s="56" t="s">
        <v>130</v>
      </c>
      <c r="W114" s="56" t="s">
        <v>131</v>
      </c>
      <c r="X114" s="56" t="s">
        <v>132</v>
      </c>
      <c r="Y114" s="56" t="s">
        <v>133</v>
      </c>
      <c r="Z114" s="56" t="s">
        <v>134</v>
      </c>
      <c r="AA114" s="57" t="s">
        <v>135</v>
      </c>
    </row>
    <row r="115" spans="2:63" s="6" customFormat="1" ht="30" customHeight="1">
      <c r="B115" s="19"/>
      <c r="C115" s="60" t="s">
        <v>101</v>
      </c>
      <c r="N115" s="210">
        <f>$BK$115</f>
        <v>0</v>
      </c>
      <c r="O115" s="162"/>
      <c r="P115" s="162"/>
      <c r="Q115" s="162"/>
      <c r="R115" s="20"/>
      <c r="T115" s="59"/>
      <c r="U115" s="33"/>
      <c r="V115" s="33"/>
      <c r="W115" s="99">
        <f>$W$116</f>
        <v>919.230324</v>
      </c>
      <c r="X115" s="33"/>
      <c r="Y115" s="99">
        <f>$Y$116</f>
        <v>151.42110875000003</v>
      </c>
      <c r="Z115" s="33"/>
      <c r="AA115" s="100">
        <f>$AA$116</f>
        <v>0</v>
      </c>
      <c r="AT115" s="6" t="s">
        <v>71</v>
      </c>
      <c r="AU115" s="6" t="s">
        <v>107</v>
      </c>
      <c r="BK115" s="101">
        <f>$BK$116</f>
        <v>0</v>
      </c>
    </row>
    <row r="116" spans="2:63" s="102" customFormat="1" ht="37.5" customHeight="1">
      <c r="B116" s="103"/>
      <c r="D116" s="104" t="s">
        <v>108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208">
        <f>$BK$116</f>
        <v>0</v>
      </c>
      <c r="O116" s="204"/>
      <c r="P116" s="204"/>
      <c r="Q116" s="204"/>
      <c r="R116" s="106"/>
      <c r="T116" s="107"/>
      <c r="W116" s="108">
        <f>$W$117+$W$146+$W$153+$W$176+$W$187</f>
        <v>919.230324</v>
      </c>
      <c r="Y116" s="108">
        <f>$Y$117+$Y$146+$Y$153+$Y$176+$Y$187</f>
        <v>151.42110875000003</v>
      </c>
      <c r="AA116" s="109">
        <f>$AA$117+$AA$146+$AA$153+$AA$176+$AA$187</f>
        <v>0</v>
      </c>
      <c r="AR116" s="105" t="s">
        <v>19</v>
      </c>
      <c r="AT116" s="105" t="s">
        <v>71</v>
      </c>
      <c r="AU116" s="105" t="s">
        <v>72</v>
      </c>
      <c r="AY116" s="105" t="s">
        <v>136</v>
      </c>
      <c r="BK116" s="110">
        <f>$BK$117+$BK$146+$BK$153+$BK$176+$BK$187</f>
        <v>0</v>
      </c>
    </row>
    <row r="117" spans="2:63" s="102" customFormat="1" ht="21" customHeight="1">
      <c r="B117" s="103"/>
      <c r="D117" s="111" t="s">
        <v>109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203">
        <f>$BK$117</f>
        <v>0</v>
      </c>
      <c r="O117" s="204"/>
      <c r="P117" s="204"/>
      <c r="Q117" s="204"/>
      <c r="R117" s="106"/>
      <c r="T117" s="107"/>
      <c r="W117" s="108">
        <f>SUM($W$118:$W$145)</f>
        <v>407.36087</v>
      </c>
      <c r="Y117" s="108">
        <f>SUM($Y$118:$Y$145)</f>
        <v>0.007412</v>
      </c>
      <c r="AA117" s="109">
        <f>SUM($AA$118:$AA$145)</f>
        <v>0</v>
      </c>
      <c r="AR117" s="105" t="s">
        <v>19</v>
      </c>
      <c r="AT117" s="105" t="s">
        <v>71</v>
      </c>
      <c r="AU117" s="105" t="s">
        <v>19</v>
      </c>
      <c r="AY117" s="105" t="s">
        <v>136</v>
      </c>
      <c r="BK117" s="110">
        <f>SUM($BK$118:$BK$145)</f>
        <v>0</v>
      </c>
    </row>
    <row r="118" spans="2:65" s="6" customFormat="1" ht="27" customHeight="1">
      <c r="B118" s="19"/>
      <c r="C118" s="112" t="s">
        <v>19</v>
      </c>
      <c r="D118" s="112" t="s">
        <v>137</v>
      </c>
      <c r="E118" s="113" t="s">
        <v>319</v>
      </c>
      <c r="F118" s="194" t="s">
        <v>320</v>
      </c>
      <c r="G118" s="195"/>
      <c r="H118" s="195"/>
      <c r="I118" s="195"/>
      <c r="J118" s="114" t="s">
        <v>140</v>
      </c>
      <c r="K118" s="115">
        <v>652.252</v>
      </c>
      <c r="L118" s="196">
        <v>0</v>
      </c>
      <c r="M118" s="195"/>
      <c r="N118" s="196">
        <f>ROUND($L$118*$K$118,2)</f>
        <v>0</v>
      </c>
      <c r="O118" s="195"/>
      <c r="P118" s="195"/>
      <c r="Q118" s="195"/>
      <c r="R118" s="20"/>
      <c r="T118" s="116"/>
      <c r="U118" s="26" t="s">
        <v>37</v>
      </c>
      <c r="V118" s="117">
        <v>0.187</v>
      </c>
      <c r="W118" s="117">
        <f>$V$118*$K$118</f>
        <v>121.97112399999999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141</v>
      </c>
      <c r="AT118" s="6" t="s">
        <v>137</v>
      </c>
      <c r="AU118" s="6" t="s">
        <v>97</v>
      </c>
      <c r="AY118" s="6" t="s">
        <v>136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19</v>
      </c>
      <c r="BK118" s="119">
        <f>ROUND($L$118*$K$118,2)</f>
        <v>0</v>
      </c>
      <c r="BL118" s="6" t="s">
        <v>141</v>
      </c>
      <c r="BM118" s="6" t="s">
        <v>465</v>
      </c>
    </row>
    <row r="119" spans="2:51" s="6" customFormat="1" ht="18.75" customHeight="1">
      <c r="B119" s="120"/>
      <c r="E119" s="121"/>
      <c r="F119" s="197" t="s">
        <v>466</v>
      </c>
      <c r="G119" s="198"/>
      <c r="H119" s="198"/>
      <c r="I119" s="198"/>
      <c r="K119" s="121"/>
      <c r="R119" s="122"/>
      <c r="T119" s="123"/>
      <c r="AA119" s="124"/>
      <c r="AT119" s="121" t="s">
        <v>144</v>
      </c>
      <c r="AU119" s="121" t="s">
        <v>97</v>
      </c>
      <c r="AV119" s="121" t="s">
        <v>19</v>
      </c>
      <c r="AW119" s="121" t="s">
        <v>107</v>
      </c>
      <c r="AX119" s="121" t="s">
        <v>72</v>
      </c>
      <c r="AY119" s="121" t="s">
        <v>136</v>
      </c>
    </row>
    <row r="120" spans="2:51" s="6" customFormat="1" ht="18.75" customHeight="1">
      <c r="B120" s="120"/>
      <c r="E120" s="121"/>
      <c r="F120" s="197" t="s">
        <v>467</v>
      </c>
      <c r="G120" s="198"/>
      <c r="H120" s="198"/>
      <c r="I120" s="198"/>
      <c r="K120" s="121"/>
      <c r="R120" s="122"/>
      <c r="T120" s="123"/>
      <c r="AA120" s="124"/>
      <c r="AT120" s="121" t="s">
        <v>144</v>
      </c>
      <c r="AU120" s="121" t="s">
        <v>97</v>
      </c>
      <c r="AV120" s="121" t="s">
        <v>19</v>
      </c>
      <c r="AW120" s="121" t="s">
        <v>107</v>
      </c>
      <c r="AX120" s="121" t="s">
        <v>72</v>
      </c>
      <c r="AY120" s="121" t="s">
        <v>136</v>
      </c>
    </row>
    <row r="121" spans="2:51" s="6" customFormat="1" ht="18.75" customHeight="1">
      <c r="B121" s="125"/>
      <c r="E121" s="126"/>
      <c r="F121" s="199" t="s">
        <v>468</v>
      </c>
      <c r="G121" s="200"/>
      <c r="H121" s="200"/>
      <c r="I121" s="200"/>
      <c r="K121" s="127">
        <v>652.252</v>
      </c>
      <c r="R121" s="128"/>
      <c r="T121" s="129"/>
      <c r="AA121" s="130"/>
      <c r="AT121" s="126" t="s">
        <v>144</v>
      </c>
      <c r="AU121" s="126" t="s">
        <v>97</v>
      </c>
      <c r="AV121" s="126" t="s">
        <v>97</v>
      </c>
      <c r="AW121" s="126" t="s">
        <v>107</v>
      </c>
      <c r="AX121" s="126" t="s">
        <v>72</v>
      </c>
      <c r="AY121" s="126" t="s">
        <v>136</v>
      </c>
    </row>
    <row r="122" spans="2:51" s="6" customFormat="1" ht="18.75" customHeight="1">
      <c r="B122" s="131"/>
      <c r="E122" s="132"/>
      <c r="F122" s="201" t="s">
        <v>146</v>
      </c>
      <c r="G122" s="202"/>
      <c r="H122" s="202"/>
      <c r="I122" s="202"/>
      <c r="K122" s="133">
        <v>652.252</v>
      </c>
      <c r="R122" s="134"/>
      <c r="T122" s="135"/>
      <c r="AA122" s="136"/>
      <c r="AT122" s="132" t="s">
        <v>144</v>
      </c>
      <c r="AU122" s="132" t="s">
        <v>97</v>
      </c>
      <c r="AV122" s="132" t="s">
        <v>141</v>
      </c>
      <c r="AW122" s="132" t="s">
        <v>107</v>
      </c>
      <c r="AX122" s="132" t="s">
        <v>19</v>
      </c>
      <c r="AY122" s="132" t="s">
        <v>136</v>
      </c>
    </row>
    <row r="123" spans="2:65" s="6" customFormat="1" ht="27" customHeight="1">
      <c r="B123" s="19"/>
      <c r="C123" s="112" t="s">
        <v>97</v>
      </c>
      <c r="D123" s="112" t="s">
        <v>137</v>
      </c>
      <c r="E123" s="113" t="s">
        <v>324</v>
      </c>
      <c r="F123" s="194" t="s">
        <v>325</v>
      </c>
      <c r="G123" s="195"/>
      <c r="H123" s="195"/>
      <c r="I123" s="195"/>
      <c r="J123" s="114" t="s">
        <v>140</v>
      </c>
      <c r="K123" s="115">
        <v>652.252</v>
      </c>
      <c r="L123" s="196">
        <v>0</v>
      </c>
      <c r="M123" s="195"/>
      <c r="N123" s="196">
        <f>ROUND($L$123*$K$123,2)</f>
        <v>0</v>
      </c>
      <c r="O123" s="195"/>
      <c r="P123" s="195"/>
      <c r="Q123" s="195"/>
      <c r="R123" s="20"/>
      <c r="T123" s="116"/>
      <c r="U123" s="26" t="s">
        <v>37</v>
      </c>
      <c r="V123" s="117">
        <v>0.058</v>
      </c>
      <c r="W123" s="117">
        <f>$V$123*$K$123</f>
        <v>37.830616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141</v>
      </c>
      <c r="AT123" s="6" t="s">
        <v>137</v>
      </c>
      <c r="AU123" s="6" t="s">
        <v>97</v>
      </c>
      <c r="AY123" s="6" t="s">
        <v>136</v>
      </c>
      <c r="BE123" s="119">
        <f>IF($U$123="základní",$N$123,0)</f>
        <v>0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19</v>
      </c>
      <c r="BK123" s="119">
        <f>ROUND($L$123*$K$123,2)</f>
        <v>0</v>
      </c>
      <c r="BL123" s="6" t="s">
        <v>141</v>
      </c>
      <c r="BM123" s="6" t="s">
        <v>469</v>
      </c>
    </row>
    <row r="124" spans="2:51" s="6" customFormat="1" ht="18.75" customHeight="1">
      <c r="B124" s="120"/>
      <c r="E124" s="121"/>
      <c r="F124" s="197" t="s">
        <v>150</v>
      </c>
      <c r="G124" s="198"/>
      <c r="H124" s="198"/>
      <c r="I124" s="198"/>
      <c r="K124" s="121"/>
      <c r="R124" s="122"/>
      <c r="T124" s="123"/>
      <c r="AA124" s="124"/>
      <c r="AT124" s="121" t="s">
        <v>144</v>
      </c>
      <c r="AU124" s="121" t="s">
        <v>97</v>
      </c>
      <c r="AV124" s="121" t="s">
        <v>19</v>
      </c>
      <c r="AW124" s="121" t="s">
        <v>107</v>
      </c>
      <c r="AX124" s="121" t="s">
        <v>72</v>
      </c>
      <c r="AY124" s="121" t="s">
        <v>136</v>
      </c>
    </row>
    <row r="125" spans="2:51" s="6" customFormat="1" ht="18.75" customHeight="1">
      <c r="B125" s="125"/>
      <c r="E125" s="126"/>
      <c r="F125" s="199" t="s">
        <v>470</v>
      </c>
      <c r="G125" s="200"/>
      <c r="H125" s="200"/>
      <c r="I125" s="200"/>
      <c r="K125" s="127">
        <v>652.252</v>
      </c>
      <c r="R125" s="128"/>
      <c r="T125" s="129"/>
      <c r="AA125" s="130"/>
      <c r="AT125" s="126" t="s">
        <v>144</v>
      </c>
      <c r="AU125" s="126" t="s">
        <v>97</v>
      </c>
      <c r="AV125" s="126" t="s">
        <v>97</v>
      </c>
      <c r="AW125" s="126" t="s">
        <v>107</v>
      </c>
      <c r="AX125" s="126" t="s">
        <v>72</v>
      </c>
      <c r="AY125" s="126" t="s">
        <v>136</v>
      </c>
    </row>
    <row r="126" spans="2:51" s="6" customFormat="1" ht="18.75" customHeight="1">
      <c r="B126" s="131"/>
      <c r="E126" s="132"/>
      <c r="F126" s="201" t="s">
        <v>146</v>
      </c>
      <c r="G126" s="202"/>
      <c r="H126" s="202"/>
      <c r="I126" s="202"/>
      <c r="K126" s="133">
        <v>652.252</v>
      </c>
      <c r="R126" s="134"/>
      <c r="T126" s="135"/>
      <c r="AA126" s="136"/>
      <c r="AT126" s="132" t="s">
        <v>144</v>
      </c>
      <c r="AU126" s="132" t="s">
        <v>97</v>
      </c>
      <c r="AV126" s="132" t="s">
        <v>141</v>
      </c>
      <c r="AW126" s="132" t="s">
        <v>107</v>
      </c>
      <c r="AX126" s="132" t="s">
        <v>19</v>
      </c>
      <c r="AY126" s="132" t="s">
        <v>136</v>
      </c>
    </row>
    <row r="127" spans="2:65" s="6" customFormat="1" ht="15.75" customHeight="1">
      <c r="B127" s="19"/>
      <c r="C127" s="112" t="s">
        <v>152</v>
      </c>
      <c r="D127" s="112" t="s">
        <v>137</v>
      </c>
      <c r="E127" s="113" t="s">
        <v>471</v>
      </c>
      <c r="F127" s="194" t="s">
        <v>472</v>
      </c>
      <c r="G127" s="195"/>
      <c r="H127" s="195"/>
      <c r="I127" s="195"/>
      <c r="J127" s="114" t="s">
        <v>140</v>
      </c>
      <c r="K127" s="115">
        <v>98.826</v>
      </c>
      <c r="L127" s="196">
        <v>0</v>
      </c>
      <c r="M127" s="195"/>
      <c r="N127" s="196">
        <f>ROUND($L$127*$K$127,2)</f>
        <v>0</v>
      </c>
      <c r="O127" s="195"/>
      <c r="P127" s="195"/>
      <c r="Q127" s="195"/>
      <c r="R127" s="20"/>
      <c r="T127" s="116"/>
      <c r="U127" s="26" t="s">
        <v>37</v>
      </c>
      <c r="V127" s="117">
        <v>0.652</v>
      </c>
      <c r="W127" s="117">
        <f>$V$127*$K$127</f>
        <v>64.434552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141</v>
      </c>
      <c r="AT127" s="6" t="s">
        <v>137</v>
      </c>
      <c r="AU127" s="6" t="s">
        <v>97</v>
      </c>
      <c r="AY127" s="6" t="s">
        <v>136</v>
      </c>
      <c r="BE127" s="119">
        <f>IF($U$127="základní",$N$127,0)</f>
        <v>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0</v>
      </c>
      <c r="BL127" s="6" t="s">
        <v>141</v>
      </c>
      <c r="BM127" s="6" t="s">
        <v>473</v>
      </c>
    </row>
    <row r="128" spans="2:51" s="6" customFormat="1" ht="18.75" customHeight="1">
      <c r="B128" s="120"/>
      <c r="E128" s="121"/>
      <c r="F128" s="197" t="s">
        <v>474</v>
      </c>
      <c r="G128" s="198"/>
      <c r="H128" s="198"/>
      <c r="I128" s="198"/>
      <c r="K128" s="121"/>
      <c r="R128" s="122"/>
      <c r="T128" s="123"/>
      <c r="AA128" s="124"/>
      <c r="AT128" s="121" t="s">
        <v>144</v>
      </c>
      <c r="AU128" s="121" t="s">
        <v>97</v>
      </c>
      <c r="AV128" s="121" t="s">
        <v>19</v>
      </c>
      <c r="AW128" s="121" t="s">
        <v>107</v>
      </c>
      <c r="AX128" s="121" t="s">
        <v>72</v>
      </c>
      <c r="AY128" s="121" t="s">
        <v>136</v>
      </c>
    </row>
    <row r="129" spans="2:51" s="6" customFormat="1" ht="18.75" customHeight="1">
      <c r="B129" s="125"/>
      <c r="E129" s="126"/>
      <c r="F129" s="199" t="s">
        <v>475</v>
      </c>
      <c r="G129" s="200"/>
      <c r="H129" s="200"/>
      <c r="I129" s="200"/>
      <c r="K129" s="127">
        <v>98.826</v>
      </c>
      <c r="R129" s="128"/>
      <c r="T129" s="129"/>
      <c r="AA129" s="130"/>
      <c r="AT129" s="126" t="s">
        <v>144</v>
      </c>
      <c r="AU129" s="126" t="s">
        <v>97</v>
      </c>
      <c r="AV129" s="126" t="s">
        <v>97</v>
      </c>
      <c r="AW129" s="126" t="s">
        <v>107</v>
      </c>
      <c r="AX129" s="126" t="s">
        <v>72</v>
      </c>
      <c r="AY129" s="126" t="s">
        <v>136</v>
      </c>
    </row>
    <row r="130" spans="2:51" s="6" customFormat="1" ht="18.75" customHeight="1">
      <c r="B130" s="131"/>
      <c r="E130" s="132"/>
      <c r="F130" s="201" t="s">
        <v>146</v>
      </c>
      <c r="G130" s="202"/>
      <c r="H130" s="202"/>
      <c r="I130" s="202"/>
      <c r="K130" s="133">
        <v>98.826</v>
      </c>
      <c r="R130" s="134"/>
      <c r="T130" s="135"/>
      <c r="AA130" s="136"/>
      <c r="AT130" s="132" t="s">
        <v>144</v>
      </c>
      <c r="AU130" s="132" t="s">
        <v>97</v>
      </c>
      <c r="AV130" s="132" t="s">
        <v>141</v>
      </c>
      <c r="AW130" s="132" t="s">
        <v>107</v>
      </c>
      <c r="AX130" s="132" t="s">
        <v>19</v>
      </c>
      <c r="AY130" s="132" t="s">
        <v>136</v>
      </c>
    </row>
    <row r="131" spans="2:65" s="6" customFormat="1" ht="27" customHeight="1">
      <c r="B131" s="19"/>
      <c r="C131" s="112" t="s">
        <v>141</v>
      </c>
      <c r="D131" s="112" t="s">
        <v>137</v>
      </c>
      <c r="E131" s="113" t="s">
        <v>476</v>
      </c>
      <c r="F131" s="194" t="s">
        <v>477</v>
      </c>
      <c r="G131" s="195"/>
      <c r="H131" s="195"/>
      <c r="I131" s="195"/>
      <c r="J131" s="114" t="s">
        <v>168</v>
      </c>
      <c r="K131" s="115">
        <v>494.13</v>
      </c>
      <c r="L131" s="196">
        <v>0</v>
      </c>
      <c r="M131" s="195"/>
      <c r="N131" s="196">
        <f>ROUND($L$131*$K$131,2)</f>
        <v>0</v>
      </c>
      <c r="O131" s="195"/>
      <c r="P131" s="195"/>
      <c r="Q131" s="195"/>
      <c r="R131" s="20"/>
      <c r="T131" s="116"/>
      <c r="U131" s="26" t="s">
        <v>37</v>
      </c>
      <c r="V131" s="117">
        <v>0.254</v>
      </c>
      <c r="W131" s="117">
        <f>$V$131*$K$131</f>
        <v>125.50902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141</v>
      </c>
      <c r="AT131" s="6" t="s">
        <v>137</v>
      </c>
      <c r="AU131" s="6" t="s">
        <v>97</v>
      </c>
      <c r="AY131" s="6" t="s">
        <v>136</v>
      </c>
      <c r="BE131" s="119">
        <f>IF($U$131="základní",$N$131,0)</f>
        <v>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19</v>
      </c>
      <c r="BK131" s="119">
        <f>ROUND($L$131*$K$131,2)</f>
        <v>0</v>
      </c>
      <c r="BL131" s="6" t="s">
        <v>141</v>
      </c>
      <c r="BM131" s="6" t="s">
        <v>478</v>
      </c>
    </row>
    <row r="132" spans="2:51" s="6" customFormat="1" ht="18.75" customHeight="1">
      <c r="B132" s="120"/>
      <c r="E132" s="121"/>
      <c r="F132" s="197" t="s">
        <v>479</v>
      </c>
      <c r="G132" s="198"/>
      <c r="H132" s="198"/>
      <c r="I132" s="198"/>
      <c r="K132" s="121"/>
      <c r="R132" s="122"/>
      <c r="T132" s="123"/>
      <c r="AA132" s="124"/>
      <c r="AT132" s="121" t="s">
        <v>144</v>
      </c>
      <c r="AU132" s="121" t="s">
        <v>97</v>
      </c>
      <c r="AV132" s="121" t="s">
        <v>19</v>
      </c>
      <c r="AW132" s="121" t="s">
        <v>107</v>
      </c>
      <c r="AX132" s="121" t="s">
        <v>72</v>
      </c>
      <c r="AY132" s="121" t="s">
        <v>136</v>
      </c>
    </row>
    <row r="133" spans="2:51" s="6" customFormat="1" ht="18.75" customHeight="1">
      <c r="B133" s="120"/>
      <c r="E133" s="121"/>
      <c r="F133" s="197" t="s">
        <v>480</v>
      </c>
      <c r="G133" s="198"/>
      <c r="H133" s="198"/>
      <c r="I133" s="198"/>
      <c r="K133" s="121"/>
      <c r="R133" s="122"/>
      <c r="T133" s="123"/>
      <c r="AA133" s="124"/>
      <c r="AT133" s="121" t="s">
        <v>144</v>
      </c>
      <c r="AU133" s="121" t="s">
        <v>97</v>
      </c>
      <c r="AV133" s="121" t="s">
        <v>19</v>
      </c>
      <c r="AW133" s="121" t="s">
        <v>107</v>
      </c>
      <c r="AX133" s="121" t="s">
        <v>72</v>
      </c>
      <c r="AY133" s="121" t="s">
        <v>136</v>
      </c>
    </row>
    <row r="134" spans="2:51" s="6" customFormat="1" ht="18.75" customHeight="1">
      <c r="B134" s="125"/>
      <c r="E134" s="126"/>
      <c r="F134" s="199" t="s">
        <v>481</v>
      </c>
      <c r="G134" s="200"/>
      <c r="H134" s="200"/>
      <c r="I134" s="200"/>
      <c r="K134" s="127">
        <v>494.13</v>
      </c>
      <c r="R134" s="128"/>
      <c r="T134" s="129"/>
      <c r="AA134" s="130"/>
      <c r="AT134" s="126" t="s">
        <v>144</v>
      </c>
      <c r="AU134" s="126" t="s">
        <v>97</v>
      </c>
      <c r="AV134" s="126" t="s">
        <v>97</v>
      </c>
      <c r="AW134" s="126" t="s">
        <v>107</v>
      </c>
      <c r="AX134" s="126" t="s">
        <v>72</v>
      </c>
      <c r="AY134" s="126" t="s">
        <v>136</v>
      </c>
    </row>
    <row r="135" spans="2:51" s="6" customFormat="1" ht="18.75" customHeight="1">
      <c r="B135" s="131"/>
      <c r="E135" s="132"/>
      <c r="F135" s="201" t="s">
        <v>146</v>
      </c>
      <c r="G135" s="202"/>
      <c r="H135" s="202"/>
      <c r="I135" s="202"/>
      <c r="K135" s="133">
        <v>494.13</v>
      </c>
      <c r="R135" s="134"/>
      <c r="T135" s="135"/>
      <c r="AA135" s="136"/>
      <c r="AT135" s="132" t="s">
        <v>144</v>
      </c>
      <c r="AU135" s="132" t="s">
        <v>97</v>
      </c>
      <c r="AV135" s="132" t="s">
        <v>141</v>
      </c>
      <c r="AW135" s="132" t="s">
        <v>107</v>
      </c>
      <c r="AX135" s="132" t="s">
        <v>19</v>
      </c>
      <c r="AY135" s="132" t="s">
        <v>136</v>
      </c>
    </row>
    <row r="136" spans="2:65" s="6" customFormat="1" ht="27" customHeight="1">
      <c r="B136" s="19"/>
      <c r="C136" s="112" t="s">
        <v>160</v>
      </c>
      <c r="D136" s="112" t="s">
        <v>137</v>
      </c>
      <c r="E136" s="113" t="s">
        <v>482</v>
      </c>
      <c r="F136" s="194" t="s">
        <v>483</v>
      </c>
      <c r="G136" s="195"/>
      <c r="H136" s="195"/>
      <c r="I136" s="195"/>
      <c r="J136" s="114" t="s">
        <v>168</v>
      </c>
      <c r="K136" s="115">
        <v>494.13</v>
      </c>
      <c r="L136" s="196">
        <v>0</v>
      </c>
      <c r="M136" s="195"/>
      <c r="N136" s="196">
        <f>ROUND($L$136*$K$136,2)</f>
        <v>0</v>
      </c>
      <c r="O136" s="195"/>
      <c r="P136" s="195"/>
      <c r="Q136" s="195"/>
      <c r="R136" s="20"/>
      <c r="T136" s="116"/>
      <c r="U136" s="26" t="s">
        <v>37</v>
      </c>
      <c r="V136" s="117">
        <v>0.077</v>
      </c>
      <c r="W136" s="117">
        <f>$V$136*$K$136</f>
        <v>38.04801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141</v>
      </c>
      <c r="AT136" s="6" t="s">
        <v>137</v>
      </c>
      <c r="AU136" s="6" t="s">
        <v>97</v>
      </c>
      <c r="AY136" s="6" t="s">
        <v>136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0</v>
      </c>
      <c r="BL136" s="6" t="s">
        <v>141</v>
      </c>
      <c r="BM136" s="6" t="s">
        <v>484</v>
      </c>
    </row>
    <row r="137" spans="2:51" s="6" customFormat="1" ht="18.75" customHeight="1">
      <c r="B137" s="120"/>
      <c r="E137" s="121"/>
      <c r="F137" s="197" t="s">
        <v>480</v>
      </c>
      <c r="G137" s="198"/>
      <c r="H137" s="198"/>
      <c r="I137" s="198"/>
      <c r="K137" s="121"/>
      <c r="R137" s="122"/>
      <c r="T137" s="123"/>
      <c r="AA137" s="124"/>
      <c r="AT137" s="121" t="s">
        <v>144</v>
      </c>
      <c r="AU137" s="121" t="s">
        <v>97</v>
      </c>
      <c r="AV137" s="121" t="s">
        <v>19</v>
      </c>
      <c r="AW137" s="121" t="s">
        <v>107</v>
      </c>
      <c r="AX137" s="121" t="s">
        <v>72</v>
      </c>
      <c r="AY137" s="121" t="s">
        <v>136</v>
      </c>
    </row>
    <row r="138" spans="2:51" s="6" customFormat="1" ht="18.75" customHeight="1">
      <c r="B138" s="125"/>
      <c r="E138" s="126"/>
      <c r="F138" s="199" t="s">
        <v>481</v>
      </c>
      <c r="G138" s="200"/>
      <c r="H138" s="200"/>
      <c r="I138" s="200"/>
      <c r="K138" s="127">
        <v>494.13</v>
      </c>
      <c r="R138" s="128"/>
      <c r="T138" s="129"/>
      <c r="AA138" s="130"/>
      <c r="AT138" s="126" t="s">
        <v>144</v>
      </c>
      <c r="AU138" s="126" t="s">
        <v>97</v>
      </c>
      <c r="AV138" s="126" t="s">
        <v>97</v>
      </c>
      <c r="AW138" s="126" t="s">
        <v>107</v>
      </c>
      <c r="AX138" s="126" t="s">
        <v>72</v>
      </c>
      <c r="AY138" s="126" t="s">
        <v>136</v>
      </c>
    </row>
    <row r="139" spans="2:51" s="6" customFormat="1" ht="18.75" customHeight="1">
      <c r="B139" s="131"/>
      <c r="E139" s="132"/>
      <c r="F139" s="201" t="s">
        <v>146</v>
      </c>
      <c r="G139" s="202"/>
      <c r="H139" s="202"/>
      <c r="I139" s="202"/>
      <c r="K139" s="133">
        <v>494.13</v>
      </c>
      <c r="R139" s="134"/>
      <c r="T139" s="135"/>
      <c r="AA139" s="136"/>
      <c r="AT139" s="132" t="s">
        <v>144</v>
      </c>
      <c r="AU139" s="132" t="s">
        <v>97</v>
      </c>
      <c r="AV139" s="132" t="s">
        <v>141</v>
      </c>
      <c r="AW139" s="132" t="s">
        <v>107</v>
      </c>
      <c r="AX139" s="132" t="s">
        <v>19</v>
      </c>
      <c r="AY139" s="132" t="s">
        <v>136</v>
      </c>
    </row>
    <row r="140" spans="2:65" s="6" customFormat="1" ht="15.75" customHeight="1">
      <c r="B140" s="19"/>
      <c r="C140" s="137" t="s">
        <v>165</v>
      </c>
      <c r="D140" s="137" t="s">
        <v>257</v>
      </c>
      <c r="E140" s="138" t="s">
        <v>485</v>
      </c>
      <c r="F140" s="205" t="s">
        <v>486</v>
      </c>
      <c r="G140" s="206"/>
      <c r="H140" s="206"/>
      <c r="I140" s="206"/>
      <c r="J140" s="139" t="s">
        <v>487</v>
      </c>
      <c r="K140" s="140">
        <v>7.412</v>
      </c>
      <c r="L140" s="207">
        <v>0</v>
      </c>
      <c r="M140" s="206"/>
      <c r="N140" s="207">
        <f>ROUND($L$140*$K$140,2)</f>
        <v>0</v>
      </c>
      <c r="O140" s="195"/>
      <c r="P140" s="195"/>
      <c r="Q140" s="195"/>
      <c r="R140" s="20"/>
      <c r="T140" s="116"/>
      <c r="U140" s="26" t="s">
        <v>37</v>
      </c>
      <c r="V140" s="117">
        <v>0</v>
      </c>
      <c r="W140" s="117">
        <f>$V$140*$K$140</f>
        <v>0</v>
      </c>
      <c r="X140" s="117">
        <v>0.001</v>
      </c>
      <c r="Y140" s="117">
        <f>$X$140*$K$140</f>
        <v>0.007412</v>
      </c>
      <c r="Z140" s="117">
        <v>0</v>
      </c>
      <c r="AA140" s="118">
        <f>$Z$140*$K$140</f>
        <v>0</v>
      </c>
      <c r="AR140" s="6" t="s">
        <v>179</v>
      </c>
      <c r="AT140" s="6" t="s">
        <v>257</v>
      </c>
      <c r="AU140" s="6" t="s">
        <v>97</v>
      </c>
      <c r="AY140" s="6" t="s">
        <v>136</v>
      </c>
      <c r="BE140" s="119">
        <f>IF($U$140="základní",$N$140,0)</f>
        <v>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6" t="s">
        <v>19</v>
      </c>
      <c r="BK140" s="119">
        <f>ROUND($L$140*$K$140,2)</f>
        <v>0</v>
      </c>
      <c r="BL140" s="6" t="s">
        <v>141</v>
      </c>
      <c r="BM140" s="6" t="s">
        <v>488</v>
      </c>
    </row>
    <row r="141" spans="2:65" s="6" customFormat="1" ht="15.75" customHeight="1">
      <c r="B141" s="19"/>
      <c r="C141" s="112" t="s">
        <v>172</v>
      </c>
      <c r="D141" s="112" t="s">
        <v>137</v>
      </c>
      <c r="E141" s="113" t="s">
        <v>166</v>
      </c>
      <c r="F141" s="194" t="s">
        <v>167</v>
      </c>
      <c r="G141" s="195"/>
      <c r="H141" s="195"/>
      <c r="I141" s="195"/>
      <c r="J141" s="114" t="s">
        <v>168</v>
      </c>
      <c r="K141" s="115">
        <v>1087.086</v>
      </c>
      <c r="L141" s="196">
        <v>0</v>
      </c>
      <c r="M141" s="195"/>
      <c r="N141" s="196">
        <f>ROUND($L$141*$K$141,2)</f>
        <v>0</v>
      </c>
      <c r="O141" s="195"/>
      <c r="P141" s="195"/>
      <c r="Q141" s="195"/>
      <c r="R141" s="20"/>
      <c r="T141" s="116"/>
      <c r="U141" s="26" t="s">
        <v>37</v>
      </c>
      <c r="V141" s="117">
        <v>0.018</v>
      </c>
      <c r="W141" s="117">
        <f>$V$141*$K$141</f>
        <v>19.567548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141</v>
      </c>
      <c r="AT141" s="6" t="s">
        <v>137</v>
      </c>
      <c r="AU141" s="6" t="s">
        <v>97</v>
      </c>
      <c r="AY141" s="6" t="s">
        <v>136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0</v>
      </c>
      <c r="BL141" s="6" t="s">
        <v>141</v>
      </c>
      <c r="BM141" s="6" t="s">
        <v>489</v>
      </c>
    </row>
    <row r="142" spans="2:51" s="6" customFormat="1" ht="18.75" customHeight="1">
      <c r="B142" s="120"/>
      <c r="E142" s="121"/>
      <c r="F142" s="197" t="s">
        <v>466</v>
      </c>
      <c r="G142" s="198"/>
      <c r="H142" s="198"/>
      <c r="I142" s="198"/>
      <c r="K142" s="121"/>
      <c r="R142" s="122"/>
      <c r="T142" s="123"/>
      <c r="AA142" s="124"/>
      <c r="AT142" s="121" t="s">
        <v>144</v>
      </c>
      <c r="AU142" s="121" t="s">
        <v>97</v>
      </c>
      <c r="AV142" s="121" t="s">
        <v>19</v>
      </c>
      <c r="AW142" s="121" t="s">
        <v>107</v>
      </c>
      <c r="AX142" s="121" t="s">
        <v>72</v>
      </c>
      <c r="AY142" s="121" t="s">
        <v>136</v>
      </c>
    </row>
    <row r="143" spans="2:51" s="6" customFormat="1" ht="18.75" customHeight="1">
      <c r="B143" s="120"/>
      <c r="E143" s="121"/>
      <c r="F143" s="197" t="s">
        <v>467</v>
      </c>
      <c r="G143" s="198"/>
      <c r="H143" s="198"/>
      <c r="I143" s="198"/>
      <c r="K143" s="121"/>
      <c r="R143" s="122"/>
      <c r="T143" s="123"/>
      <c r="AA143" s="124"/>
      <c r="AT143" s="121" t="s">
        <v>144</v>
      </c>
      <c r="AU143" s="121" t="s">
        <v>97</v>
      </c>
      <c r="AV143" s="121" t="s">
        <v>19</v>
      </c>
      <c r="AW143" s="121" t="s">
        <v>107</v>
      </c>
      <c r="AX143" s="121" t="s">
        <v>72</v>
      </c>
      <c r="AY143" s="121" t="s">
        <v>136</v>
      </c>
    </row>
    <row r="144" spans="2:51" s="6" customFormat="1" ht="18.75" customHeight="1">
      <c r="B144" s="125"/>
      <c r="E144" s="126"/>
      <c r="F144" s="199" t="s">
        <v>490</v>
      </c>
      <c r="G144" s="200"/>
      <c r="H144" s="200"/>
      <c r="I144" s="200"/>
      <c r="K144" s="127">
        <v>1087.086</v>
      </c>
      <c r="R144" s="128"/>
      <c r="T144" s="129"/>
      <c r="AA144" s="130"/>
      <c r="AT144" s="126" t="s">
        <v>144</v>
      </c>
      <c r="AU144" s="126" t="s">
        <v>97</v>
      </c>
      <c r="AV144" s="126" t="s">
        <v>97</v>
      </c>
      <c r="AW144" s="126" t="s">
        <v>107</v>
      </c>
      <c r="AX144" s="126" t="s">
        <v>72</v>
      </c>
      <c r="AY144" s="126" t="s">
        <v>136</v>
      </c>
    </row>
    <row r="145" spans="2:51" s="6" customFormat="1" ht="18.75" customHeight="1">
      <c r="B145" s="131"/>
      <c r="E145" s="132"/>
      <c r="F145" s="201" t="s">
        <v>146</v>
      </c>
      <c r="G145" s="202"/>
      <c r="H145" s="202"/>
      <c r="I145" s="202"/>
      <c r="K145" s="133">
        <v>1087.086</v>
      </c>
      <c r="R145" s="134"/>
      <c r="T145" s="135"/>
      <c r="AA145" s="136"/>
      <c r="AT145" s="132" t="s">
        <v>144</v>
      </c>
      <c r="AU145" s="132" t="s">
        <v>97</v>
      </c>
      <c r="AV145" s="132" t="s">
        <v>141</v>
      </c>
      <c r="AW145" s="132" t="s">
        <v>107</v>
      </c>
      <c r="AX145" s="132" t="s">
        <v>19</v>
      </c>
      <c r="AY145" s="132" t="s">
        <v>136</v>
      </c>
    </row>
    <row r="146" spans="2:63" s="102" customFormat="1" ht="30.75" customHeight="1">
      <c r="B146" s="103"/>
      <c r="D146" s="111" t="s">
        <v>110</v>
      </c>
      <c r="E146" s="111"/>
      <c r="F146" s="111"/>
      <c r="G146" s="111"/>
      <c r="H146" s="111"/>
      <c r="I146" s="111"/>
      <c r="J146" s="111"/>
      <c r="K146" s="111"/>
      <c r="L146" s="111"/>
      <c r="M146" s="111"/>
      <c r="N146" s="203">
        <f>$BK$146</f>
        <v>0</v>
      </c>
      <c r="O146" s="204"/>
      <c r="P146" s="204"/>
      <c r="Q146" s="204"/>
      <c r="R146" s="106"/>
      <c r="T146" s="107"/>
      <c r="W146" s="108">
        <f>SUM($W$147:$W$152)</f>
        <v>141.32118</v>
      </c>
      <c r="Y146" s="108">
        <f>SUM($Y$147:$Y$152)</f>
        <v>0.68758195</v>
      </c>
      <c r="AA146" s="109">
        <f>SUM($AA$147:$AA$152)</f>
        <v>0</v>
      </c>
      <c r="AR146" s="105" t="s">
        <v>19</v>
      </c>
      <c r="AT146" s="105" t="s">
        <v>71</v>
      </c>
      <c r="AU146" s="105" t="s">
        <v>19</v>
      </c>
      <c r="AY146" s="105" t="s">
        <v>136</v>
      </c>
      <c r="BK146" s="110">
        <f>SUM($BK$147:$BK$152)</f>
        <v>0</v>
      </c>
    </row>
    <row r="147" spans="2:65" s="6" customFormat="1" ht="27" customHeight="1">
      <c r="B147" s="19"/>
      <c r="C147" s="112" t="s">
        <v>179</v>
      </c>
      <c r="D147" s="112" t="s">
        <v>137</v>
      </c>
      <c r="E147" s="113" t="s">
        <v>491</v>
      </c>
      <c r="F147" s="194" t="s">
        <v>492</v>
      </c>
      <c r="G147" s="195"/>
      <c r="H147" s="195"/>
      <c r="I147" s="195"/>
      <c r="J147" s="114" t="s">
        <v>168</v>
      </c>
      <c r="K147" s="115">
        <v>1087.086</v>
      </c>
      <c r="L147" s="196">
        <v>0</v>
      </c>
      <c r="M147" s="195"/>
      <c r="N147" s="196">
        <f>ROUND($L$147*$K$147,2)</f>
        <v>0</v>
      </c>
      <c r="O147" s="195"/>
      <c r="P147" s="195"/>
      <c r="Q147" s="195"/>
      <c r="R147" s="20"/>
      <c r="T147" s="116"/>
      <c r="U147" s="26" t="s">
        <v>37</v>
      </c>
      <c r="V147" s="117">
        <v>0.13</v>
      </c>
      <c r="W147" s="117">
        <f>$V$147*$K$147</f>
        <v>141.32118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141</v>
      </c>
      <c r="AT147" s="6" t="s">
        <v>137</v>
      </c>
      <c r="AU147" s="6" t="s">
        <v>97</v>
      </c>
      <c r="AY147" s="6" t="s">
        <v>136</v>
      </c>
      <c r="BE147" s="119">
        <f>IF($U$147="základní",$N$147,0)</f>
        <v>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19</v>
      </c>
      <c r="BK147" s="119">
        <f>ROUND($L$147*$K$147,2)</f>
        <v>0</v>
      </c>
      <c r="BL147" s="6" t="s">
        <v>141</v>
      </c>
      <c r="BM147" s="6" t="s">
        <v>493</v>
      </c>
    </row>
    <row r="148" spans="2:51" s="6" customFormat="1" ht="18.75" customHeight="1">
      <c r="B148" s="120"/>
      <c r="E148" s="121"/>
      <c r="F148" s="197" t="s">
        <v>466</v>
      </c>
      <c r="G148" s="198"/>
      <c r="H148" s="198"/>
      <c r="I148" s="198"/>
      <c r="K148" s="121"/>
      <c r="R148" s="122"/>
      <c r="T148" s="123"/>
      <c r="AA148" s="124"/>
      <c r="AT148" s="121" t="s">
        <v>144</v>
      </c>
      <c r="AU148" s="121" t="s">
        <v>97</v>
      </c>
      <c r="AV148" s="121" t="s">
        <v>19</v>
      </c>
      <c r="AW148" s="121" t="s">
        <v>107</v>
      </c>
      <c r="AX148" s="121" t="s">
        <v>72</v>
      </c>
      <c r="AY148" s="121" t="s">
        <v>136</v>
      </c>
    </row>
    <row r="149" spans="2:51" s="6" customFormat="1" ht="18.75" customHeight="1">
      <c r="B149" s="120"/>
      <c r="E149" s="121"/>
      <c r="F149" s="197" t="s">
        <v>467</v>
      </c>
      <c r="G149" s="198"/>
      <c r="H149" s="198"/>
      <c r="I149" s="198"/>
      <c r="K149" s="121"/>
      <c r="R149" s="122"/>
      <c r="T149" s="123"/>
      <c r="AA149" s="124"/>
      <c r="AT149" s="121" t="s">
        <v>144</v>
      </c>
      <c r="AU149" s="121" t="s">
        <v>97</v>
      </c>
      <c r="AV149" s="121" t="s">
        <v>19</v>
      </c>
      <c r="AW149" s="121" t="s">
        <v>107</v>
      </c>
      <c r="AX149" s="121" t="s">
        <v>72</v>
      </c>
      <c r="AY149" s="121" t="s">
        <v>136</v>
      </c>
    </row>
    <row r="150" spans="2:51" s="6" customFormat="1" ht="18.75" customHeight="1">
      <c r="B150" s="125"/>
      <c r="E150" s="126"/>
      <c r="F150" s="199" t="s">
        <v>490</v>
      </c>
      <c r="G150" s="200"/>
      <c r="H150" s="200"/>
      <c r="I150" s="200"/>
      <c r="K150" s="127">
        <v>1087.086</v>
      </c>
      <c r="R150" s="128"/>
      <c r="T150" s="129"/>
      <c r="AA150" s="130"/>
      <c r="AT150" s="126" t="s">
        <v>144</v>
      </c>
      <c r="AU150" s="126" t="s">
        <v>97</v>
      </c>
      <c r="AV150" s="126" t="s">
        <v>97</v>
      </c>
      <c r="AW150" s="126" t="s">
        <v>107</v>
      </c>
      <c r="AX150" s="126" t="s">
        <v>72</v>
      </c>
      <c r="AY150" s="126" t="s">
        <v>136</v>
      </c>
    </row>
    <row r="151" spans="2:51" s="6" customFormat="1" ht="18.75" customHeight="1">
      <c r="B151" s="131"/>
      <c r="E151" s="132"/>
      <c r="F151" s="201" t="s">
        <v>146</v>
      </c>
      <c r="G151" s="202"/>
      <c r="H151" s="202"/>
      <c r="I151" s="202"/>
      <c r="K151" s="133">
        <v>1087.086</v>
      </c>
      <c r="R151" s="134"/>
      <c r="T151" s="135"/>
      <c r="AA151" s="136"/>
      <c r="AT151" s="132" t="s">
        <v>144</v>
      </c>
      <c r="AU151" s="132" t="s">
        <v>97</v>
      </c>
      <c r="AV151" s="132" t="s">
        <v>141</v>
      </c>
      <c r="AW151" s="132" t="s">
        <v>107</v>
      </c>
      <c r="AX151" s="132" t="s">
        <v>19</v>
      </c>
      <c r="AY151" s="132" t="s">
        <v>136</v>
      </c>
    </row>
    <row r="152" spans="2:65" s="6" customFormat="1" ht="27" customHeight="1">
      <c r="B152" s="19"/>
      <c r="C152" s="137" t="s">
        <v>185</v>
      </c>
      <c r="D152" s="137" t="s">
        <v>257</v>
      </c>
      <c r="E152" s="138" t="s">
        <v>494</v>
      </c>
      <c r="F152" s="205" t="s">
        <v>495</v>
      </c>
      <c r="G152" s="206"/>
      <c r="H152" s="206"/>
      <c r="I152" s="206"/>
      <c r="J152" s="139" t="s">
        <v>168</v>
      </c>
      <c r="K152" s="140">
        <v>1250.149</v>
      </c>
      <c r="L152" s="207">
        <v>0</v>
      </c>
      <c r="M152" s="206"/>
      <c r="N152" s="207">
        <f>ROUND($L$152*$K$152,2)</f>
        <v>0</v>
      </c>
      <c r="O152" s="195"/>
      <c r="P152" s="195"/>
      <c r="Q152" s="195"/>
      <c r="R152" s="20"/>
      <c r="T152" s="116"/>
      <c r="U152" s="26" t="s">
        <v>37</v>
      </c>
      <c r="V152" s="117">
        <v>0</v>
      </c>
      <c r="W152" s="117">
        <f>$V$152*$K$152</f>
        <v>0</v>
      </c>
      <c r="X152" s="117">
        <v>0.00055</v>
      </c>
      <c r="Y152" s="117">
        <f>$X$152*$K$152</f>
        <v>0.68758195</v>
      </c>
      <c r="Z152" s="117">
        <v>0</v>
      </c>
      <c r="AA152" s="118">
        <f>$Z$152*$K$152</f>
        <v>0</v>
      </c>
      <c r="AR152" s="6" t="s">
        <v>179</v>
      </c>
      <c r="AT152" s="6" t="s">
        <v>257</v>
      </c>
      <c r="AU152" s="6" t="s">
        <v>97</v>
      </c>
      <c r="AY152" s="6" t="s">
        <v>136</v>
      </c>
      <c r="BE152" s="119">
        <f>IF($U$152="základní",$N$152,0)</f>
        <v>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6" t="s">
        <v>19</v>
      </c>
      <c r="BK152" s="119">
        <f>ROUND($L$152*$K$152,2)</f>
        <v>0</v>
      </c>
      <c r="BL152" s="6" t="s">
        <v>141</v>
      </c>
      <c r="BM152" s="6" t="s">
        <v>496</v>
      </c>
    </row>
    <row r="153" spans="2:63" s="102" customFormat="1" ht="30.75" customHeight="1">
      <c r="B153" s="103"/>
      <c r="D153" s="111" t="s">
        <v>112</v>
      </c>
      <c r="E153" s="111"/>
      <c r="F153" s="111"/>
      <c r="G153" s="111"/>
      <c r="H153" s="111"/>
      <c r="I153" s="111"/>
      <c r="J153" s="111"/>
      <c r="K153" s="111"/>
      <c r="L153" s="111"/>
      <c r="M153" s="111"/>
      <c r="N153" s="203">
        <f>$BK$153</f>
        <v>0</v>
      </c>
      <c r="O153" s="204"/>
      <c r="P153" s="204"/>
      <c r="Q153" s="204"/>
      <c r="R153" s="106"/>
      <c r="T153" s="107"/>
      <c r="W153" s="108">
        <f>SUM($W$154:$W$175)</f>
        <v>201.40738799999997</v>
      </c>
      <c r="Y153" s="108">
        <f>SUM($Y$154:$Y$175)</f>
        <v>0.6028386</v>
      </c>
      <c r="AA153" s="109">
        <f>SUM($AA$154:$AA$175)</f>
        <v>0</v>
      </c>
      <c r="AR153" s="105" t="s">
        <v>19</v>
      </c>
      <c r="AT153" s="105" t="s">
        <v>71</v>
      </c>
      <c r="AU153" s="105" t="s">
        <v>19</v>
      </c>
      <c r="AY153" s="105" t="s">
        <v>136</v>
      </c>
      <c r="BK153" s="110">
        <f>SUM($BK$154:$BK$175)</f>
        <v>0</v>
      </c>
    </row>
    <row r="154" spans="2:65" s="6" customFormat="1" ht="15.75" customHeight="1">
      <c r="B154" s="19"/>
      <c r="C154" s="112" t="s">
        <v>23</v>
      </c>
      <c r="D154" s="112" t="s">
        <v>137</v>
      </c>
      <c r="E154" s="113" t="s">
        <v>497</v>
      </c>
      <c r="F154" s="194" t="s">
        <v>498</v>
      </c>
      <c r="G154" s="195"/>
      <c r="H154" s="195"/>
      <c r="I154" s="195"/>
      <c r="J154" s="114" t="s">
        <v>168</v>
      </c>
      <c r="K154" s="115">
        <v>1087.086</v>
      </c>
      <c r="L154" s="196">
        <v>0</v>
      </c>
      <c r="M154" s="195"/>
      <c r="N154" s="196">
        <f>ROUND($L$154*$K$154,2)</f>
        <v>0</v>
      </c>
      <c r="O154" s="195"/>
      <c r="P154" s="195"/>
      <c r="Q154" s="195"/>
      <c r="R154" s="20"/>
      <c r="T154" s="116"/>
      <c r="U154" s="26" t="s">
        <v>37</v>
      </c>
      <c r="V154" s="117">
        <v>0.059</v>
      </c>
      <c r="W154" s="117">
        <f>$V$154*$K$154</f>
        <v>64.138074</v>
      </c>
      <c r="X154" s="117">
        <v>0</v>
      </c>
      <c r="Y154" s="117">
        <f>$X$154*$K$154</f>
        <v>0</v>
      </c>
      <c r="Z154" s="117">
        <v>0</v>
      </c>
      <c r="AA154" s="118">
        <f>$Z$154*$K$154</f>
        <v>0</v>
      </c>
      <c r="AR154" s="6" t="s">
        <v>141</v>
      </c>
      <c r="AT154" s="6" t="s">
        <v>137</v>
      </c>
      <c r="AU154" s="6" t="s">
        <v>97</v>
      </c>
      <c r="AY154" s="6" t="s">
        <v>136</v>
      </c>
      <c r="BE154" s="119">
        <f>IF($U$154="základní",$N$154,0)</f>
        <v>0</v>
      </c>
      <c r="BF154" s="119">
        <f>IF($U$154="snížená",$N$154,0)</f>
        <v>0</v>
      </c>
      <c r="BG154" s="119">
        <f>IF($U$154="zákl. přenesená",$N$154,0)</f>
        <v>0</v>
      </c>
      <c r="BH154" s="119">
        <f>IF($U$154="sníž. přenesená",$N$154,0)</f>
        <v>0</v>
      </c>
      <c r="BI154" s="119">
        <f>IF($U$154="nulová",$N$154,0)</f>
        <v>0</v>
      </c>
      <c r="BJ154" s="6" t="s">
        <v>19</v>
      </c>
      <c r="BK154" s="119">
        <f>ROUND($L$154*$K$154,2)</f>
        <v>0</v>
      </c>
      <c r="BL154" s="6" t="s">
        <v>141</v>
      </c>
      <c r="BM154" s="6" t="s">
        <v>499</v>
      </c>
    </row>
    <row r="155" spans="2:51" s="6" customFormat="1" ht="18.75" customHeight="1">
      <c r="B155" s="120"/>
      <c r="E155" s="121"/>
      <c r="F155" s="197" t="s">
        <v>466</v>
      </c>
      <c r="G155" s="198"/>
      <c r="H155" s="198"/>
      <c r="I155" s="198"/>
      <c r="K155" s="121"/>
      <c r="R155" s="122"/>
      <c r="T155" s="123"/>
      <c r="AA155" s="124"/>
      <c r="AT155" s="121" t="s">
        <v>144</v>
      </c>
      <c r="AU155" s="121" t="s">
        <v>97</v>
      </c>
      <c r="AV155" s="121" t="s">
        <v>19</v>
      </c>
      <c r="AW155" s="121" t="s">
        <v>107</v>
      </c>
      <c r="AX155" s="121" t="s">
        <v>72</v>
      </c>
      <c r="AY155" s="121" t="s">
        <v>136</v>
      </c>
    </row>
    <row r="156" spans="2:51" s="6" customFormat="1" ht="18.75" customHeight="1">
      <c r="B156" s="120"/>
      <c r="E156" s="121"/>
      <c r="F156" s="197" t="s">
        <v>467</v>
      </c>
      <c r="G156" s="198"/>
      <c r="H156" s="198"/>
      <c r="I156" s="198"/>
      <c r="K156" s="121"/>
      <c r="R156" s="122"/>
      <c r="T156" s="123"/>
      <c r="AA156" s="124"/>
      <c r="AT156" s="121" t="s">
        <v>144</v>
      </c>
      <c r="AU156" s="121" t="s">
        <v>97</v>
      </c>
      <c r="AV156" s="121" t="s">
        <v>19</v>
      </c>
      <c r="AW156" s="121" t="s">
        <v>107</v>
      </c>
      <c r="AX156" s="121" t="s">
        <v>72</v>
      </c>
      <c r="AY156" s="121" t="s">
        <v>136</v>
      </c>
    </row>
    <row r="157" spans="2:51" s="6" customFormat="1" ht="18.75" customHeight="1">
      <c r="B157" s="125"/>
      <c r="E157" s="126"/>
      <c r="F157" s="199" t="s">
        <v>490</v>
      </c>
      <c r="G157" s="200"/>
      <c r="H157" s="200"/>
      <c r="I157" s="200"/>
      <c r="K157" s="127">
        <v>1087.086</v>
      </c>
      <c r="R157" s="128"/>
      <c r="T157" s="129"/>
      <c r="AA157" s="130"/>
      <c r="AT157" s="126" t="s">
        <v>144</v>
      </c>
      <c r="AU157" s="126" t="s">
        <v>97</v>
      </c>
      <c r="AV157" s="126" t="s">
        <v>97</v>
      </c>
      <c r="AW157" s="126" t="s">
        <v>107</v>
      </c>
      <c r="AX157" s="126" t="s">
        <v>72</v>
      </c>
      <c r="AY157" s="126" t="s">
        <v>136</v>
      </c>
    </row>
    <row r="158" spans="2:51" s="6" customFormat="1" ht="18.75" customHeight="1">
      <c r="B158" s="131"/>
      <c r="E158" s="132"/>
      <c r="F158" s="201" t="s">
        <v>146</v>
      </c>
      <c r="G158" s="202"/>
      <c r="H158" s="202"/>
      <c r="I158" s="202"/>
      <c r="K158" s="133">
        <v>1087.086</v>
      </c>
      <c r="R158" s="134"/>
      <c r="T158" s="135"/>
      <c r="AA158" s="136"/>
      <c r="AT158" s="132" t="s">
        <v>144</v>
      </c>
      <c r="AU158" s="132" t="s">
        <v>97</v>
      </c>
      <c r="AV158" s="132" t="s">
        <v>141</v>
      </c>
      <c r="AW158" s="132" t="s">
        <v>107</v>
      </c>
      <c r="AX158" s="132" t="s">
        <v>19</v>
      </c>
      <c r="AY158" s="132" t="s">
        <v>136</v>
      </c>
    </row>
    <row r="159" spans="2:65" s="6" customFormat="1" ht="15.75" customHeight="1">
      <c r="B159" s="19"/>
      <c r="C159" s="112" t="s">
        <v>197</v>
      </c>
      <c r="D159" s="112" t="s">
        <v>137</v>
      </c>
      <c r="E159" s="113" t="s">
        <v>500</v>
      </c>
      <c r="F159" s="194" t="s">
        <v>501</v>
      </c>
      <c r="G159" s="195"/>
      <c r="H159" s="195"/>
      <c r="I159" s="195"/>
      <c r="J159" s="114" t="s">
        <v>168</v>
      </c>
      <c r="K159" s="115">
        <v>1087.086</v>
      </c>
      <c r="L159" s="196">
        <v>0</v>
      </c>
      <c r="M159" s="195"/>
      <c r="N159" s="196">
        <f>ROUND($L$159*$K$159,2)</f>
        <v>0</v>
      </c>
      <c r="O159" s="195"/>
      <c r="P159" s="195"/>
      <c r="Q159" s="195"/>
      <c r="R159" s="20"/>
      <c r="T159" s="116"/>
      <c r="U159" s="26" t="s">
        <v>37</v>
      </c>
      <c r="V159" s="117">
        <v>0.029</v>
      </c>
      <c r="W159" s="117">
        <f>$V$159*$K$159</f>
        <v>31.525494000000002</v>
      </c>
      <c r="X159" s="117">
        <v>0</v>
      </c>
      <c r="Y159" s="117">
        <f>$X$159*$K$159</f>
        <v>0</v>
      </c>
      <c r="Z159" s="117">
        <v>0</v>
      </c>
      <c r="AA159" s="118">
        <f>$Z$159*$K$159</f>
        <v>0</v>
      </c>
      <c r="AR159" s="6" t="s">
        <v>141</v>
      </c>
      <c r="AT159" s="6" t="s">
        <v>137</v>
      </c>
      <c r="AU159" s="6" t="s">
        <v>97</v>
      </c>
      <c r="AY159" s="6" t="s">
        <v>136</v>
      </c>
      <c r="BE159" s="119">
        <f>IF($U$159="základní",$N$159,0)</f>
        <v>0</v>
      </c>
      <c r="BF159" s="119">
        <f>IF($U$159="snížená",$N$159,0)</f>
        <v>0</v>
      </c>
      <c r="BG159" s="119">
        <f>IF($U$159="zákl. přenesená",$N$159,0)</f>
        <v>0</v>
      </c>
      <c r="BH159" s="119">
        <f>IF($U$159="sníž. přenesená",$N$159,0)</f>
        <v>0</v>
      </c>
      <c r="BI159" s="119">
        <f>IF($U$159="nulová",$N$159,0)</f>
        <v>0</v>
      </c>
      <c r="BJ159" s="6" t="s">
        <v>19</v>
      </c>
      <c r="BK159" s="119">
        <f>ROUND($L$159*$K$159,2)</f>
        <v>0</v>
      </c>
      <c r="BL159" s="6" t="s">
        <v>141</v>
      </c>
      <c r="BM159" s="6" t="s">
        <v>502</v>
      </c>
    </row>
    <row r="160" spans="2:51" s="6" customFormat="1" ht="18.75" customHeight="1">
      <c r="B160" s="120"/>
      <c r="E160" s="121"/>
      <c r="F160" s="197" t="s">
        <v>466</v>
      </c>
      <c r="G160" s="198"/>
      <c r="H160" s="198"/>
      <c r="I160" s="198"/>
      <c r="K160" s="121"/>
      <c r="R160" s="122"/>
      <c r="T160" s="123"/>
      <c r="AA160" s="124"/>
      <c r="AT160" s="121" t="s">
        <v>144</v>
      </c>
      <c r="AU160" s="121" t="s">
        <v>97</v>
      </c>
      <c r="AV160" s="121" t="s">
        <v>19</v>
      </c>
      <c r="AW160" s="121" t="s">
        <v>107</v>
      </c>
      <c r="AX160" s="121" t="s">
        <v>72</v>
      </c>
      <c r="AY160" s="121" t="s">
        <v>136</v>
      </c>
    </row>
    <row r="161" spans="2:51" s="6" customFormat="1" ht="18.75" customHeight="1">
      <c r="B161" s="120"/>
      <c r="E161" s="121"/>
      <c r="F161" s="197" t="s">
        <v>467</v>
      </c>
      <c r="G161" s="198"/>
      <c r="H161" s="198"/>
      <c r="I161" s="198"/>
      <c r="K161" s="121"/>
      <c r="R161" s="122"/>
      <c r="T161" s="123"/>
      <c r="AA161" s="124"/>
      <c r="AT161" s="121" t="s">
        <v>144</v>
      </c>
      <c r="AU161" s="121" t="s">
        <v>97</v>
      </c>
      <c r="AV161" s="121" t="s">
        <v>19</v>
      </c>
      <c r="AW161" s="121" t="s">
        <v>107</v>
      </c>
      <c r="AX161" s="121" t="s">
        <v>72</v>
      </c>
      <c r="AY161" s="121" t="s">
        <v>136</v>
      </c>
    </row>
    <row r="162" spans="2:51" s="6" customFormat="1" ht="18.75" customHeight="1">
      <c r="B162" s="125"/>
      <c r="E162" s="126"/>
      <c r="F162" s="199" t="s">
        <v>490</v>
      </c>
      <c r="G162" s="200"/>
      <c r="H162" s="200"/>
      <c r="I162" s="200"/>
      <c r="K162" s="127">
        <v>1087.086</v>
      </c>
      <c r="R162" s="128"/>
      <c r="T162" s="129"/>
      <c r="AA162" s="130"/>
      <c r="AT162" s="126" t="s">
        <v>144</v>
      </c>
      <c r="AU162" s="126" t="s">
        <v>97</v>
      </c>
      <c r="AV162" s="126" t="s">
        <v>97</v>
      </c>
      <c r="AW162" s="126" t="s">
        <v>107</v>
      </c>
      <c r="AX162" s="126" t="s">
        <v>72</v>
      </c>
      <c r="AY162" s="126" t="s">
        <v>136</v>
      </c>
    </row>
    <row r="163" spans="2:51" s="6" customFormat="1" ht="18.75" customHeight="1">
      <c r="B163" s="131"/>
      <c r="E163" s="132"/>
      <c r="F163" s="201" t="s">
        <v>146</v>
      </c>
      <c r="G163" s="202"/>
      <c r="H163" s="202"/>
      <c r="I163" s="202"/>
      <c r="K163" s="133">
        <v>1087.086</v>
      </c>
      <c r="R163" s="134"/>
      <c r="T163" s="135"/>
      <c r="AA163" s="136"/>
      <c r="AT163" s="132" t="s">
        <v>144</v>
      </c>
      <c r="AU163" s="132" t="s">
        <v>97</v>
      </c>
      <c r="AV163" s="132" t="s">
        <v>141</v>
      </c>
      <c r="AW163" s="132" t="s">
        <v>107</v>
      </c>
      <c r="AX163" s="132" t="s">
        <v>19</v>
      </c>
      <c r="AY163" s="132" t="s">
        <v>136</v>
      </c>
    </row>
    <row r="164" spans="2:65" s="6" customFormat="1" ht="27" customHeight="1">
      <c r="B164" s="19"/>
      <c r="C164" s="112" t="s">
        <v>203</v>
      </c>
      <c r="D164" s="112" t="s">
        <v>137</v>
      </c>
      <c r="E164" s="113" t="s">
        <v>503</v>
      </c>
      <c r="F164" s="194" t="s">
        <v>504</v>
      </c>
      <c r="G164" s="195"/>
      <c r="H164" s="195"/>
      <c r="I164" s="195"/>
      <c r="J164" s="114" t="s">
        <v>168</v>
      </c>
      <c r="K164" s="115">
        <v>988.26</v>
      </c>
      <c r="L164" s="196">
        <v>0</v>
      </c>
      <c r="M164" s="195"/>
      <c r="N164" s="196">
        <f>ROUND($L$164*$K$164,2)</f>
        <v>0</v>
      </c>
      <c r="O164" s="195"/>
      <c r="P164" s="195"/>
      <c r="Q164" s="195"/>
      <c r="R164" s="20"/>
      <c r="T164" s="116"/>
      <c r="U164" s="26" t="s">
        <v>37</v>
      </c>
      <c r="V164" s="117">
        <v>0.039</v>
      </c>
      <c r="W164" s="117">
        <f>$V$164*$K$164</f>
        <v>38.542139999999996</v>
      </c>
      <c r="X164" s="117">
        <v>0</v>
      </c>
      <c r="Y164" s="117">
        <f>$X$164*$K$164</f>
        <v>0</v>
      </c>
      <c r="Z164" s="117">
        <v>0</v>
      </c>
      <c r="AA164" s="118">
        <f>$Z$164*$K$164</f>
        <v>0</v>
      </c>
      <c r="AR164" s="6" t="s">
        <v>141</v>
      </c>
      <c r="AT164" s="6" t="s">
        <v>137</v>
      </c>
      <c r="AU164" s="6" t="s">
        <v>97</v>
      </c>
      <c r="AY164" s="6" t="s">
        <v>136</v>
      </c>
      <c r="BE164" s="119">
        <f>IF($U$164="základní",$N$164,0)</f>
        <v>0</v>
      </c>
      <c r="BF164" s="119">
        <f>IF($U$164="snížená",$N$164,0)</f>
        <v>0</v>
      </c>
      <c r="BG164" s="119">
        <f>IF($U$164="zákl. přenesená",$N$164,0)</f>
        <v>0</v>
      </c>
      <c r="BH164" s="119">
        <f>IF($U$164="sníž. přenesená",$N$164,0)</f>
        <v>0</v>
      </c>
      <c r="BI164" s="119">
        <f>IF($U$164="nulová",$N$164,0)</f>
        <v>0</v>
      </c>
      <c r="BJ164" s="6" t="s">
        <v>19</v>
      </c>
      <c r="BK164" s="119">
        <f>ROUND($L$164*$K$164,2)</f>
        <v>0</v>
      </c>
      <c r="BL164" s="6" t="s">
        <v>141</v>
      </c>
      <c r="BM164" s="6" t="s">
        <v>505</v>
      </c>
    </row>
    <row r="165" spans="2:51" s="6" customFormat="1" ht="18.75" customHeight="1">
      <c r="B165" s="120"/>
      <c r="E165" s="121"/>
      <c r="F165" s="197" t="s">
        <v>226</v>
      </c>
      <c r="G165" s="198"/>
      <c r="H165" s="198"/>
      <c r="I165" s="198"/>
      <c r="K165" s="121"/>
      <c r="R165" s="122"/>
      <c r="T165" s="123"/>
      <c r="AA165" s="124"/>
      <c r="AT165" s="121" t="s">
        <v>144</v>
      </c>
      <c r="AU165" s="121" t="s">
        <v>97</v>
      </c>
      <c r="AV165" s="121" t="s">
        <v>19</v>
      </c>
      <c r="AW165" s="121" t="s">
        <v>107</v>
      </c>
      <c r="AX165" s="121" t="s">
        <v>72</v>
      </c>
      <c r="AY165" s="121" t="s">
        <v>136</v>
      </c>
    </row>
    <row r="166" spans="2:51" s="6" customFormat="1" ht="18.75" customHeight="1">
      <c r="B166" s="125"/>
      <c r="E166" s="126"/>
      <c r="F166" s="199" t="s">
        <v>506</v>
      </c>
      <c r="G166" s="200"/>
      <c r="H166" s="200"/>
      <c r="I166" s="200"/>
      <c r="K166" s="127">
        <v>988.26</v>
      </c>
      <c r="R166" s="128"/>
      <c r="T166" s="129"/>
      <c r="AA166" s="130"/>
      <c r="AT166" s="126" t="s">
        <v>144</v>
      </c>
      <c r="AU166" s="126" t="s">
        <v>97</v>
      </c>
      <c r="AV166" s="126" t="s">
        <v>97</v>
      </c>
      <c r="AW166" s="126" t="s">
        <v>107</v>
      </c>
      <c r="AX166" s="126" t="s">
        <v>72</v>
      </c>
      <c r="AY166" s="126" t="s">
        <v>136</v>
      </c>
    </row>
    <row r="167" spans="2:51" s="6" customFormat="1" ht="18.75" customHeight="1">
      <c r="B167" s="131"/>
      <c r="E167" s="132"/>
      <c r="F167" s="201" t="s">
        <v>146</v>
      </c>
      <c r="G167" s="202"/>
      <c r="H167" s="202"/>
      <c r="I167" s="202"/>
      <c r="K167" s="133">
        <v>988.26</v>
      </c>
      <c r="R167" s="134"/>
      <c r="T167" s="135"/>
      <c r="AA167" s="136"/>
      <c r="AT167" s="132" t="s">
        <v>144</v>
      </c>
      <c r="AU167" s="132" t="s">
        <v>97</v>
      </c>
      <c r="AV167" s="132" t="s">
        <v>141</v>
      </c>
      <c r="AW167" s="132" t="s">
        <v>107</v>
      </c>
      <c r="AX167" s="132" t="s">
        <v>19</v>
      </c>
      <c r="AY167" s="132" t="s">
        <v>136</v>
      </c>
    </row>
    <row r="168" spans="2:65" s="6" customFormat="1" ht="27" customHeight="1">
      <c r="B168" s="19"/>
      <c r="C168" s="112" t="s">
        <v>207</v>
      </c>
      <c r="D168" s="112" t="s">
        <v>137</v>
      </c>
      <c r="E168" s="113" t="s">
        <v>223</v>
      </c>
      <c r="F168" s="194" t="s">
        <v>224</v>
      </c>
      <c r="G168" s="195"/>
      <c r="H168" s="195"/>
      <c r="I168" s="195"/>
      <c r="J168" s="114" t="s">
        <v>168</v>
      </c>
      <c r="K168" s="115">
        <v>988.26</v>
      </c>
      <c r="L168" s="196">
        <v>0</v>
      </c>
      <c r="M168" s="195"/>
      <c r="N168" s="196">
        <f>ROUND($L$168*$K$168,2)</f>
        <v>0</v>
      </c>
      <c r="O168" s="195"/>
      <c r="P168" s="195"/>
      <c r="Q168" s="195"/>
      <c r="R168" s="20"/>
      <c r="T168" s="116"/>
      <c r="U168" s="26" t="s">
        <v>37</v>
      </c>
      <c r="V168" s="117">
        <v>0.002</v>
      </c>
      <c r="W168" s="117">
        <f>$V$168*$K$168</f>
        <v>1.97652</v>
      </c>
      <c r="X168" s="117">
        <v>0.00061</v>
      </c>
      <c r="Y168" s="117">
        <f>$X$168*$K$168</f>
        <v>0.6028386</v>
      </c>
      <c r="Z168" s="117">
        <v>0</v>
      </c>
      <c r="AA168" s="118">
        <f>$Z$168*$K$168</f>
        <v>0</v>
      </c>
      <c r="AR168" s="6" t="s">
        <v>141</v>
      </c>
      <c r="AT168" s="6" t="s">
        <v>137</v>
      </c>
      <c r="AU168" s="6" t="s">
        <v>97</v>
      </c>
      <c r="AY168" s="6" t="s">
        <v>136</v>
      </c>
      <c r="BE168" s="119">
        <f>IF($U$168="základní",$N$168,0)</f>
        <v>0</v>
      </c>
      <c r="BF168" s="119">
        <f>IF($U$168="snížená",$N$168,0)</f>
        <v>0</v>
      </c>
      <c r="BG168" s="119">
        <f>IF($U$168="zákl. přenesená",$N$168,0)</f>
        <v>0</v>
      </c>
      <c r="BH168" s="119">
        <f>IF($U$168="sníž. přenesená",$N$168,0)</f>
        <v>0</v>
      </c>
      <c r="BI168" s="119">
        <f>IF($U$168="nulová",$N$168,0)</f>
        <v>0</v>
      </c>
      <c r="BJ168" s="6" t="s">
        <v>19</v>
      </c>
      <c r="BK168" s="119">
        <f>ROUND($L$168*$K$168,2)</f>
        <v>0</v>
      </c>
      <c r="BL168" s="6" t="s">
        <v>141</v>
      </c>
      <c r="BM168" s="6" t="s">
        <v>507</v>
      </c>
    </row>
    <row r="169" spans="2:51" s="6" customFormat="1" ht="18.75" customHeight="1">
      <c r="B169" s="120"/>
      <c r="E169" s="121"/>
      <c r="F169" s="197" t="s">
        <v>226</v>
      </c>
      <c r="G169" s="198"/>
      <c r="H169" s="198"/>
      <c r="I169" s="198"/>
      <c r="K169" s="121"/>
      <c r="R169" s="122"/>
      <c r="T169" s="123"/>
      <c r="AA169" s="124"/>
      <c r="AT169" s="121" t="s">
        <v>144</v>
      </c>
      <c r="AU169" s="121" t="s">
        <v>97</v>
      </c>
      <c r="AV169" s="121" t="s">
        <v>19</v>
      </c>
      <c r="AW169" s="121" t="s">
        <v>107</v>
      </c>
      <c r="AX169" s="121" t="s">
        <v>72</v>
      </c>
      <c r="AY169" s="121" t="s">
        <v>136</v>
      </c>
    </row>
    <row r="170" spans="2:51" s="6" customFormat="1" ht="18.75" customHeight="1">
      <c r="B170" s="125"/>
      <c r="E170" s="126"/>
      <c r="F170" s="199" t="s">
        <v>506</v>
      </c>
      <c r="G170" s="200"/>
      <c r="H170" s="200"/>
      <c r="I170" s="200"/>
      <c r="K170" s="127">
        <v>988.26</v>
      </c>
      <c r="R170" s="128"/>
      <c r="T170" s="129"/>
      <c r="AA170" s="130"/>
      <c r="AT170" s="126" t="s">
        <v>144</v>
      </c>
      <c r="AU170" s="126" t="s">
        <v>97</v>
      </c>
      <c r="AV170" s="126" t="s">
        <v>97</v>
      </c>
      <c r="AW170" s="126" t="s">
        <v>107</v>
      </c>
      <c r="AX170" s="126" t="s">
        <v>72</v>
      </c>
      <c r="AY170" s="126" t="s">
        <v>136</v>
      </c>
    </row>
    <row r="171" spans="2:51" s="6" customFormat="1" ht="18.75" customHeight="1">
      <c r="B171" s="131"/>
      <c r="E171" s="132"/>
      <c r="F171" s="201" t="s">
        <v>146</v>
      </c>
      <c r="G171" s="202"/>
      <c r="H171" s="202"/>
      <c r="I171" s="202"/>
      <c r="K171" s="133">
        <v>988.26</v>
      </c>
      <c r="R171" s="134"/>
      <c r="T171" s="135"/>
      <c r="AA171" s="136"/>
      <c r="AT171" s="132" t="s">
        <v>144</v>
      </c>
      <c r="AU171" s="132" t="s">
        <v>97</v>
      </c>
      <c r="AV171" s="132" t="s">
        <v>141</v>
      </c>
      <c r="AW171" s="132" t="s">
        <v>107</v>
      </c>
      <c r="AX171" s="132" t="s">
        <v>19</v>
      </c>
      <c r="AY171" s="132" t="s">
        <v>136</v>
      </c>
    </row>
    <row r="172" spans="2:65" s="6" customFormat="1" ht="27" customHeight="1">
      <c r="B172" s="19"/>
      <c r="C172" s="112" t="s">
        <v>213</v>
      </c>
      <c r="D172" s="112" t="s">
        <v>137</v>
      </c>
      <c r="E172" s="113" t="s">
        <v>508</v>
      </c>
      <c r="F172" s="194" t="s">
        <v>509</v>
      </c>
      <c r="G172" s="195"/>
      <c r="H172" s="195"/>
      <c r="I172" s="195"/>
      <c r="J172" s="114" t="s">
        <v>168</v>
      </c>
      <c r="K172" s="115">
        <v>988.26</v>
      </c>
      <c r="L172" s="196">
        <v>0</v>
      </c>
      <c r="M172" s="195"/>
      <c r="N172" s="196">
        <f>ROUND($L$172*$K$172,2)</f>
        <v>0</v>
      </c>
      <c r="O172" s="195"/>
      <c r="P172" s="195"/>
      <c r="Q172" s="195"/>
      <c r="R172" s="20"/>
      <c r="T172" s="116"/>
      <c r="U172" s="26" t="s">
        <v>37</v>
      </c>
      <c r="V172" s="117">
        <v>0.066</v>
      </c>
      <c r="W172" s="117">
        <f>$V$172*$K$172</f>
        <v>65.22516</v>
      </c>
      <c r="X172" s="117">
        <v>0</v>
      </c>
      <c r="Y172" s="117">
        <f>$X$172*$K$172</f>
        <v>0</v>
      </c>
      <c r="Z172" s="117">
        <v>0</v>
      </c>
      <c r="AA172" s="118">
        <f>$Z$172*$K$172</f>
        <v>0</v>
      </c>
      <c r="AR172" s="6" t="s">
        <v>141</v>
      </c>
      <c r="AT172" s="6" t="s">
        <v>137</v>
      </c>
      <c r="AU172" s="6" t="s">
        <v>97</v>
      </c>
      <c r="AY172" s="6" t="s">
        <v>136</v>
      </c>
      <c r="BE172" s="119">
        <f>IF($U$172="základní",$N$172,0)</f>
        <v>0</v>
      </c>
      <c r="BF172" s="119">
        <f>IF($U$172="snížená",$N$172,0)</f>
        <v>0</v>
      </c>
      <c r="BG172" s="119">
        <f>IF($U$172="zákl. přenesená",$N$172,0)</f>
        <v>0</v>
      </c>
      <c r="BH172" s="119">
        <f>IF($U$172="sníž. přenesená",$N$172,0)</f>
        <v>0</v>
      </c>
      <c r="BI172" s="119">
        <f>IF($U$172="nulová",$N$172,0)</f>
        <v>0</v>
      </c>
      <c r="BJ172" s="6" t="s">
        <v>19</v>
      </c>
      <c r="BK172" s="119">
        <f>ROUND($L$172*$K$172,2)</f>
        <v>0</v>
      </c>
      <c r="BL172" s="6" t="s">
        <v>141</v>
      </c>
      <c r="BM172" s="6" t="s">
        <v>510</v>
      </c>
    </row>
    <row r="173" spans="2:51" s="6" customFormat="1" ht="18.75" customHeight="1">
      <c r="B173" s="120"/>
      <c r="E173" s="121"/>
      <c r="F173" s="197" t="s">
        <v>226</v>
      </c>
      <c r="G173" s="198"/>
      <c r="H173" s="198"/>
      <c r="I173" s="198"/>
      <c r="K173" s="121"/>
      <c r="R173" s="122"/>
      <c r="T173" s="123"/>
      <c r="AA173" s="124"/>
      <c r="AT173" s="121" t="s">
        <v>144</v>
      </c>
      <c r="AU173" s="121" t="s">
        <v>97</v>
      </c>
      <c r="AV173" s="121" t="s">
        <v>19</v>
      </c>
      <c r="AW173" s="121" t="s">
        <v>107</v>
      </c>
      <c r="AX173" s="121" t="s">
        <v>72</v>
      </c>
      <c r="AY173" s="121" t="s">
        <v>136</v>
      </c>
    </row>
    <row r="174" spans="2:51" s="6" customFormat="1" ht="18.75" customHeight="1">
      <c r="B174" s="125"/>
      <c r="E174" s="126"/>
      <c r="F174" s="199" t="s">
        <v>506</v>
      </c>
      <c r="G174" s="200"/>
      <c r="H174" s="200"/>
      <c r="I174" s="200"/>
      <c r="K174" s="127">
        <v>988.26</v>
      </c>
      <c r="R174" s="128"/>
      <c r="T174" s="129"/>
      <c r="AA174" s="130"/>
      <c r="AT174" s="126" t="s">
        <v>144</v>
      </c>
      <c r="AU174" s="126" t="s">
        <v>97</v>
      </c>
      <c r="AV174" s="126" t="s">
        <v>97</v>
      </c>
      <c r="AW174" s="126" t="s">
        <v>107</v>
      </c>
      <c r="AX174" s="126" t="s">
        <v>72</v>
      </c>
      <c r="AY174" s="126" t="s">
        <v>136</v>
      </c>
    </row>
    <row r="175" spans="2:51" s="6" customFormat="1" ht="18.75" customHeight="1">
      <c r="B175" s="131"/>
      <c r="E175" s="132"/>
      <c r="F175" s="201" t="s">
        <v>146</v>
      </c>
      <c r="G175" s="202"/>
      <c r="H175" s="202"/>
      <c r="I175" s="202"/>
      <c r="K175" s="133">
        <v>988.26</v>
      </c>
      <c r="R175" s="134"/>
      <c r="T175" s="135"/>
      <c r="AA175" s="136"/>
      <c r="AT175" s="132" t="s">
        <v>144</v>
      </c>
      <c r="AU175" s="132" t="s">
        <v>97</v>
      </c>
      <c r="AV175" s="132" t="s">
        <v>141</v>
      </c>
      <c r="AW175" s="132" t="s">
        <v>107</v>
      </c>
      <c r="AX175" s="132" t="s">
        <v>19</v>
      </c>
      <c r="AY175" s="132" t="s">
        <v>136</v>
      </c>
    </row>
    <row r="176" spans="2:63" s="102" customFormat="1" ht="30.75" customHeight="1">
      <c r="B176" s="103"/>
      <c r="D176" s="111" t="s">
        <v>115</v>
      </c>
      <c r="E176" s="111"/>
      <c r="F176" s="111"/>
      <c r="G176" s="111"/>
      <c r="H176" s="111"/>
      <c r="I176" s="111"/>
      <c r="J176" s="111"/>
      <c r="K176" s="111"/>
      <c r="L176" s="111"/>
      <c r="M176" s="111"/>
      <c r="N176" s="203">
        <f>$BK$176</f>
        <v>0</v>
      </c>
      <c r="O176" s="204"/>
      <c r="P176" s="204"/>
      <c r="Q176" s="204"/>
      <c r="R176" s="106"/>
      <c r="T176" s="107"/>
      <c r="W176" s="108">
        <f>SUM($W$177:$W$186)</f>
        <v>159.1471</v>
      </c>
      <c r="Y176" s="108">
        <f>SUM($Y$177:$Y$186)</f>
        <v>150.12327620000002</v>
      </c>
      <c r="AA176" s="109">
        <f>SUM($AA$177:$AA$186)</f>
        <v>0</v>
      </c>
      <c r="AR176" s="105" t="s">
        <v>19</v>
      </c>
      <c r="AT176" s="105" t="s">
        <v>71</v>
      </c>
      <c r="AU176" s="105" t="s">
        <v>19</v>
      </c>
      <c r="AY176" s="105" t="s">
        <v>136</v>
      </c>
      <c r="BK176" s="110">
        <f>SUM($BK$177:$BK$186)</f>
        <v>0</v>
      </c>
    </row>
    <row r="177" spans="2:65" s="6" customFormat="1" ht="39" customHeight="1">
      <c r="B177" s="19"/>
      <c r="C177" s="112" t="s">
        <v>8</v>
      </c>
      <c r="D177" s="112" t="s">
        <v>137</v>
      </c>
      <c r="E177" s="113" t="s">
        <v>511</v>
      </c>
      <c r="F177" s="194" t="s">
        <v>512</v>
      </c>
      <c r="G177" s="195"/>
      <c r="H177" s="195"/>
      <c r="I177" s="195"/>
      <c r="J177" s="114" t="s">
        <v>175</v>
      </c>
      <c r="K177" s="115">
        <v>494.13</v>
      </c>
      <c r="L177" s="196">
        <v>0</v>
      </c>
      <c r="M177" s="195"/>
      <c r="N177" s="196">
        <f>ROUND($L$177*$K$177,2)</f>
        <v>0</v>
      </c>
      <c r="O177" s="195"/>
      <c r="P177" s="195"/>
      <c r="Q177" s="195"/>
      <c r="R177" s="20"/>
      <c r="T177" s="116"/>
      <c r="U177" s="26" t="s">
        <v>37</v>
      </c>
      <c r="V177" s="117">
        <v>0.268</v>
      </c>
      <c r="W177" s="117">
        <f>$V$177*$K$177</f>
        <v>132.42684</v>
      </c>
      <c r="X177" s="117">
        <v>0.1554</v>
      </c>
      <c r="Y177" s="117">
        <f>$X$177*$K$177</f>
        <v>76.787802</v>
      </c>
      <c r="Z177" s="117">
        <v>0</v>
      </c>
      <c r="AA177" s="118">
        <f>$Z$177*$K$177</f>
        <v>0</v>
      </c>
      <c r="AR177" s="6" t="s">
        <v>141</v>
      </c>
      <c r="AT177" s="6" t="s">
        <v>137</v>
      </c>
      <c r="AU177" s="6" t="s">
        <v>97</v>
      </c>
      <c r="AY177" s="6" t="s">
        <v>136</v>
      </c>
      <c r="BE177" s="119">
        <f>IF($U$177="základní",$N$177,0)</f>
        <v>0</v>
      </c>
      <c r="BF177" s="119">
        <f>IF($U$177="snížená",$N$177,0)</f>
        <v>0</v>
      </c>
      <c r="BG177" s="119">
        <f>IF($U$177="zákl. přenesená",$N$177,0)</f>
        <v>0</v>
      </c>
      <c r="BH177" s="119">
        <f>IF($U$177="sníž. přenesená",$N$177,0)</f>
        <v>0</v>
      </c>
      <c r="BI177" s="119">
        <f>IF($U$177="nulová",$N$177,0)</f>
        <v>0</v>
      </c>
      <c r="BJ177" s="6" t="s">
        <v>19</v>
      </c>
      <c r="BK177" s="119">
        <f>ROUND($L$177*$K$177,2)</f>
        <v>0</v>
      </c>
      <c r="BL177" s="6" t="s">
        <v>141</v>
      </c>
      <c r="BM177" s="6" t="s">
        <v>513</v>
      </c>
    </row>
    <row r="178" spans="2:51" s="6" customFormat="1" ht="18.75" customHeight="1">
      <c r="B178" s="120"/>
      <c r="E178" s="121"/>
      <c r="F178" s="197" t="s">
        <v>480</v>
      </c>
      <c r="G178" s="198"/>
      <c r="H178" s="198"/>
      <c r="I178" s="198"/>
      <c r="K178" s="121"/>
      <c r="R178" s="122"/>
      <c r="T178" s="123"/>
      <c r="AA178" s="124"/>
      <c r="AT178" s="121" t="s">
        <v>144</v>
      </c>
      <c r="AU178" s="121" t="s">
        <v>97</v>
      </c>
      <c r="AV178" s="121" t="s">
        <v>19</v>
      </c>
      <c r="AW178" s="121" t="s">
        <v>107</v>
      </c>
      <c r="AX178" s="121" t="s">
        <v>72</v>
      </c>
      <c r="AY178" s="121" t="s">
        <v>136</v>
      </c>
    </row>
    <row r="179" spans="2:51" s="6" customFormat="1" ht="18.75" customHeight="1">
      <c r="B179" s="125"/>
      <c r="E179" s="126"/>
      <c r="F179" s="199" t="s">
        <v>514</v>
      </c>
      <c r="G179" s="200"/>
      <c r="H179" s="200"/>
      <c r="I179" s="200"/>
      <c r="K179" s="127">
        <v>494.13</v>
      </c>
      <c r="R179" s="128"/>
      <c r="T179" s="129"/>
      <c r="AA179" s="130"/>
      <c r="AT179" s="126" t="s">
        <v>144</v>
      </c>
      <c r="AU179" s="126" t="s">
        <v>97</v>
      </c>
      <c r="AV179" s="126" t="s">
        <v>97</v>
      </c>
      <c r="AW179" s="126" t="s">
        <v>107</v>
      </c>
      <c r="AX179" s="126" t="s">
        <v>72</v>
      </c>
      <c r="AY179" s="126" t="s">
        <v>136</v>
      </c>
    </row>
    <row r="180" spans="2:51" s="6" customFormat="1" ht="18.75" customHeight="1">
      <c r="B180" s="131"/>
      <c r="E180" s="132"/>
      <c r="F180" s="201" t="s">
        <v>146</v>
      </c>
      <c r="G180" s="202"/>
      <c r="H180" s="202"/>
      <c r="I180" s="202"/>
      <c r="K180" s="133">
        <v>494.13</v>
      </c>
      <c r="R180" s="134"/>
      <c r="T180" s="135"/>
      <c r="AA180" s="136"/>
      <c r="AT180" s="132" t="s">
        <v>144</v>
      </c>
      <c r="AU180" s="132" t="s">
        <v>97</v>
      </c>
      <c r="AV180" s="132" t="s">
        <v>141</v>
      </c>
      <c r="AW180" s="132" t="s">
        <v>107</v>
      </c>
      <c r="AX180" s="132" t="s">
        <v>19</v>
      </c>
      <c r="AY180" s="132" t="s">
        <v>136</v>
      </c>
    </row>
    <row r="181" spans="2:65" s="6" customFormat="1" ht="27" customHeight="1">
      <c r="B181" s="19"/>
      <c r="C181" s="137" t="s">
        <v>222</v>
      </c>
      <c r="D181" s="137" t="s">
        <v>257</v>
      </c>
      <c r="E181" s="138" t="s">
        <v>515</v>
      </c>
      <c r="F181" s="205" t="s">
        <v>516</v>
      </c>
      <c r="G181" s="206"/>
      <c r="H181" s="206"/>
      <c r="I181" s="206"/>
      <c r="J181" s="139" t="s">
        <v>241</v>
      </c>
      <c r="K181" s="140">
        <v>543.543</v>
      </c>
      <c r="L181" s="207">
        <v>0</v>
      </c>
      <c r="M181" s="206"/>
      <c r="N181" s="207">
        <f>ROUND($L$181*$K$181,2)</f>
        <v>0</v>
      </c>
      <c r="O181" s="195"/>
      <c r="P181" s="195"/>
      <c r="Q181" s="195"/>
      <c r="R181" s="20"/>
      <c r="T181" s="116"/>
      <c r="U181" s="26" t="s">
        <v>37</v>
      </c>
      <c r="V181" s="117">
        <v>0</v>
      </c>
      <c r="W181" s="117">
        <f>$V$181*$K$181</f>
        <v>0</v>
      </c>
      <c r="X181" s="117">
        <v>0.058</v>
      </c>
      <c r="Y181" s="117">
        <f>$X$181*$K$181</f>
        <v>31.525494000000002</v>
      </c>
      <c r="Z181" s="117">
        <v>0</v>
      </c>
      <c r="AA181" s="118">
        <f>$Z$181*$K$181</f>
        <v>0</v>
      </c>
      <c r="AR181" s="6" t="s">
        <v>179</v>
      </c>
      <c r="AT181" s="6" t="s">
        <v>257</v>
      </c>
      <c r="AU181" s="6" t="s">
        <v>97</v>
      </c>
      <c r="AY181" s="6" t="s">
        <v>136</v>
      </c>
      <c r="BE181" s="119">
        <f>IF($U$181="základní",$N$181,0)</f>
        <v>0</v>
      </c>
      <c r="BF181" s="119">
        <f>IF($U$181="snížená",$N$181,0)</f>
        <v>0</v>
      </c>
      <c r="BG181" s="119">
        <f>IF($U$181="zákl. přenesená",$N$181,0)</f>
        <v>0</v>
      </c>
      <c r="BH181" s="119">
        <f>IF($U$181="sníž. přenesená",$N$181,0)</f>
        <v>0</v>
      </c>
      <c r="BI181" s="119">
        <f>IF($U$181="nulová",$N$181,0)</f>
        <v>0</v>
      </c>
      <c r="BJ181" s="6" t="s">
        <v>19</v>
      </c>
      <c r="BK181" s="119">
        <f>ROUND($L$181*$K$181,2)</f>
        <v>0</v>
      </c>
      <c r="BL181" s="6" t="s">
        <v>141</v>
      </c>
      <c r="BM181" s="6" t="s">
        <v>517</v>
      </c>
    </row>
    <row r="182" spans="2:65" s="6" customFormat="1" ht="27" customHeight="1">
      <c r="B182" s="19"/>
      <c r="C182" s="112" t="s">
        <v>228</v>
      </c>
      <c r="D182" s="112" t="s">
        <v>137</v>
      </c>
      <c r="E182" s="113" t="s">
        <v>518</v>
      </c>
      <c r="F182" s="194" t="s">
        <v>519</v>
      </c>
      <c r="G182" s="195"/>
      <c r="H182" s="195"/>
      <c r="I182" s="195"/>
      <c r="J182" s="114" t="s">
        <v>140</v>
      </c>
      <c r="K182" s="115">
        <v>18.53</v>
      </c>
      <c r="L182" s="196">
        <v>0</v>
      </c>
      <c r="M182" s="195"/>
      <c r="N182" s="196">
        <f>ROUND($L$182*$K$182,2)</f>
        <v>0</v>
      </c>
      <c r="O182" s="195"/>
      <c r="P182" s="195"/>
      <c r="Q182" s="195"/>
      <c r="R182" s="20"/>
      <c r="T182" s="116"/>
      <c r="U182" s="26" t="s">
        <v>37</v>
      </c>
      <c r="V182" s="117">
        <v>1.442</v>
      </c>
      <c r="W182" s="117">
        <f>$V$182*$K$182</f>
        <v>26.72026</v>
      </c>
      <c r="X182" s="117">
        <v>2.25634</v>
      </c>
      <c r="Y182" s="117">
        <f>$X$182*$K$182</f>
        <v>41.8099802</v>
      </c>
      <c r="Z182" s="117">
        <v>0</v>
      </c>
      <c r="AA182" s="118">
        <f>$Z$182*$K$182</f>
        <v>0</v>
      </c>
      <c r="AR182" s="6" t="s">
        <v>141</v>
      </c>
      <c r="AT182" s="6" t="s">
        <v>137</v>
      </c>
      <c r="AU182" s="6" t="s">
        <v>97</v>
      </c>
      <c r="AY182" s="6" t="s">
        <v>136</v>
      </c>
      <c r="BE182" s="119">
        <f>IF($U$182="základní",$N$182,0)</f>
        <v>0</v>
      </c>
      <c r="BF182" s="119">
        <f>IF($U$182="snížená",$N$182,0)</f>
        <v>0</v>
      </c>
      <c r="BG182" s="119">
        <f>IF($U$182="zákl. přenesená",$N$182,0)</f>
        <v>0</v>
      </c>
      <c r="BH182" s="119">
        <f>IF($U$182="sníž. přenesená",$N$182,0)</f>
        <v>0</v>
      </c>
      <c r="BI182" s="119">
        <f>IF($U$182="nulová",$N$182,0)</f>
        <v>0</v>
      </c>
      <c r="BJ182" s="6" t="s">
        <v>19</v>
      </c>
      <c r="BK182" s="119">
        <f>ROUND($L$182*$K$182,2)</f>
        <v>0</v>
      </c>
      <c r="BL182" s="6" t="s">
        <v>141</v>
      </c>
      <c r="BM182" s="6" t="s">
        <v>520</v>
      </c>
    </row>
    <row r="183" spans="2:51" s="6" customFormat="1" ht="18.75" customHeight="1">
      <c r="B183" s="120"/>
      <c r="E183" s="121"/>
      <c r="F183" s="197" t="s">
        <v>521</v>
      </c>
      <c r="G183" s="198"/>
      <c r="H183" s="198"/>
      <c r="I183" s="198"/>
      <c r="K183" s="121"/>
      <c r="R183" s="122"/>
      <c r="T183" s="123"/>
      <c r="AA183" s="124"/>
      <c r="AT183" s="121" t="s">
        <v>144</v>
      </c>
      <c r="AU183" s="121" t="s">
        <v>97</v>
      </c>
      <c r="AV183" s="121" t="s">
        <v>19</v>
      </c>
      <c r="AW183" s="121" t="s">
        <v>107</v>
      </c>
      <c r="AX183" s="121" t="s">
        <v>72</v>
      </c>
      <c r="AY183" s="121" t="s">
        <v>136</v>
      </c>
    </row>
    <row r="184" spans="2:51" s="6" customFormat="1" ht="18.75" customHeight="1">
      <c r="B184" s="120"/>
      <c r="E184" s="121"/>
      <c r="F184" s="197" t="s">
        <v>480</v>
      </c>
      <c r="G184" s="198"/>
      <c r="H184" s="198"/>
      <c r="I184" s="198"/>
      <c r="K184" s="121"/>
      <c r="R184" s="122"/>
      <c r="T184" s="123"/>
      <c r="AA184" s="124"/>
      <c r="AT184" s="121" t="s">
        <v>144</v>
      </c>
      <c r="AU184" s="121" t="s">
        <v>97</v>
      </c>
      <c r="AV184" s="121" t="s">
        <v>19</v>
      </c>
      <c r="AW184" s="121" t="s">
        <v>107</v>
      </c>
      <c r="AX184" s="121" t="s">
        <v>72</v>
      </c>
      <c r="AY184" s="121" t="s">
        <v>136</v>
      </c>
    </row>
    <row r="185" spans="2:51" s="6" customFormat="1" ht="18.75" customHeight="1">
      <c r="B185" s="125"/>
      <c r="E185" s="126"/>
      <c r="F185" s="199" t="s">
        <v>522</v>
      </c>
      <c r="G185" s="200"/>
      <c r="H185" s="200"/>
      <c r="I185" s="200"/>
      <c r="K185" s="127">
        <v>18.53</v>
      </c>
      <c r="R185" s="128"/>
      <c r="T185" s="129"/>
      <c r="AA185" s="130"/>
      <c r="AT185" s="126" t="s">
        <v>144</v>
      </c>
      <c r="AU185" s="126" t="s">
        <v>97</v>
      </c>
      <c r="AV185" s="126" t="s">
        <v>97</v>
      </c>
      <c r="AW185" s="126" t="s">
        <v>107</v>
      </c>
      <c r="AX185" s="126" t="s">
        <v>72</v>
      </c>
      <c r="AY185" s="126" t="s">
        <v>136</v>
      </c>
    </row>
    <row r="186" spans="2:51" s="6" customFormat="1" ht="18.75" customHeight="1">
      <c r="B186" s="131"/>
      <c r="E186" s="132"/>
      <c r="F186" s="201" t="s">
        <v>146</v>
      </c>
      <c r="G186" s="202"/>
      <c r="H186" s="202"/>
      <c r="I186" s="202"/>
      <c r="K186" s="133">
        <v>18.53</v>
      </c>
      <c r="R186" s="134"/>
      <c r="T186" s="135"/>
      <c r="AA186" s="136"/>
      <c r="AT186" s="132" t="s">
        <v>144</v>
      </c>
      <c r="AU186" s="132" t="s">
        <v>97</v>
      </c>
      <c r="AV186" s="132" t="s">
        <v>141</v>
      </c>
      <c r="AW186" s="132" t="s">
        <v>107</v>
      </c>
      <c r="AX186" s="132" t="s">
        <v>19</v>
      </c>
      <c r="AY186" s="132" t="s">
        <v>136</v>
      </c>
    </row>
    <row r="187" spans="2:63" s="102" customFormat="1" ht="30.75" customHeight="1">
      <c r="B187" s="103"/>
      <c r="D187" s="111" t="s">
        <v>116</v>
      </c>
      <c r="E187" s="111"/>
      <c r="F187" s="111"/>
      <c r="G187" s="111"/>
      <c r="H187" s="111"/>
      <c r="I187" s="111"/>
      <c r="J187" s="111"/>
      <c r="K187" s="111"/>
      <c r="L187" s="111"/>
      <c r="M187" s="111"/>
      <c r="N187" s="203">
        <f>$BK$187</f>
        <v>0</v>
      </c>
      <c r="O187" s="204"/>
      <c r="P187" s="204"/>
      <c r="Q187" s="204"/>
      <c r="R187" s="106"/>
      <c r="T187" s="107"/>
      <c r="W187" s="108">
        <f>$W$188</f>
        <v>9.993786</v>
      </c>
      <c r="Y187" s="108">
        <f>$Y$188</f>
        <v>0</v>
      </c>
      <c r="AA187" s="109">
        <f>$AA$188</f>
        <v>0</v>
      </c>
      <c r="AR187" s="105" t="s">
        <v>19</v>
      </c>
      <c r="AT187" s="105" t="s">
        <v>71</v>
      </c>
      <c r="AU187" s="105" t="s">
        <v>19</v>
      </c>
      <c r="AY187" s="105" t="s">
        <v>136</v>
      </c>
      <c r="BK187" s="110">
        <f>$BK$188</f>
        <v>0</v>
      </c>
    </row>
    <row r="188" spans="2:65" s="6" customFormat="1" ht="39" customHeight="1">
      <c r="B188" s="19"/>
      <c r="C188" s="112" t="s">
        <v>233</v>
      </c>
      <c r="D188" s="112" t="s">
        <v>137</v>
      </c>
      <c r="E188" s="113" t="s">
        <v>523</v>
      </c>
      <c r="F188" s="194" t="s">
        <v>524</v>
      </c>
      <c r="G188" s="195"/>
      <c r="H188" s="195"/>
      <c r="I188" s="195"/>
      <c r="J188" s="114" t="s">
        <v>163</v>
      </c>
      <c r="K188" s="115">
        <v>151.421</v>
      </c>
      <c r="L188" s="196">
        <v>0</v>
      </c>
      <c r="M188" s="195"/>
      <c r="N188" s="196">
        <f>ROUND($L$188*$K$188,2)</f>
        <v>0</v>
      </c>
      <c r="O188" s="195"/>
      <c r="P188" s="195"/>
      <c r="Q188" s="195"/>
      <c r="R188" s="20"/>
      <c r="T188" s="116"/>
      <c r="U188" s="141" t="s">
        <v>37</v>
      </c>
      <c r="V188" s="142">
        <v>0.066</v>
      </c>
      <c r="W188" s="142">
        <f>$V$188*$K$188</f>
        <v>9.993786</v>
      </c>
      <c r="X188" s="142">
        <v>0</v>
      </c>
      <c r="Y188" s="142">
        <f>$X$188*$K$188</f>
        <v>0</v>
      </c>
      <c r="Z188" s="142">
        <v>0</v>
      </c>
      <c r="AA188" s="143">
        <f>$Z$188*$K$188</f>
        <v>0</v>
      </c>
      <c r="AR188" s="6" t="s">
        <v>141</v>
      </c>
      <c r="AT188" s="6" t="s">
        <v>137</v>
      </c>
      <c r="AU188" s="6" t="s">
        <v>97</v>
      </c>
      <c r="AY188" s="6" t="s">
        <v>136</v>
      </c>
      <c r="BE188" s="119">
        <f>IF($U$188="základní",$N$188,0)</f>
        <v>0</v>
      </c>
      <c r="BF188" s="119">
        <f>IF($U$188="snížená",$N$188,0)</f>
        <v>0</v>
      </c>
      <c r="BG188" s="119">
        <f>IF($U$188="zákl. přenesená",$N$188,0)</f>
        <v>0</v>
      </c>
      <c r="BH188" s="119">
        <f>IF($U$188="sníž. přenesená",$N$188,0)</f>
        <v>0</v>
      </c>
      <c r="BI188" s="119">
        <f>IF($U$188="nulová",$N$188,0)</f>
        <v>0</v>
      </c>
      <c r="BJ188" s="6" t="s">
        <v>19</v>
      </c>
      <c r="BK188" s="119">
        <f>ROUND($L$188*$K$188,2)</f>
        <v>0</v>
      </c>
      <c r="BL188" s="6" t="s">
        <v>141</v>
      </c>
      <c r="BM188" s="6" t="s">
        <v>525</v>
      </c>
    </row>
    <row r="189" spans="2:18" s="6" customFormat="1" ht="7.5" customHeight="1"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3"/>
    </row>
    <row r="254" s="2" customFormat="1" ht="14.25" customHeight="1"/>
  </sheetData>
  <sheetProtection/>
  <mergeCells count="166">
    <mergeCell ref="F188:I188"/>
    <mergeCell ref="L188:M188"/>
    <mergeCell ref="N188:Q188"/>
    <mergeCell ref="N115:Q115"/>
    <mergeCell ref="N116:Q116"/>
    <mergeCell ref="N117:Q117"/>
    <mergeCell ref="F173:I173"/>
    <mergeCell ref="F174:I174"/>
    <mergeCell ref="N187:Q187"/>
    <mergeCell ref="H1:K1"/>
    <mergeCell ref="S2:AC2"/>
    <mergeCell ref="F186:I186"/>
    <mergeCell ref="N176:Q176"/>
    <mergeCell ref="F182:I182"/>
    <mergeCell ref="L182:M182"/>
    <mergeCell ref="N182:Q182"/>
    <mergeCell ref="L181:M181"/>
    <mergeCell ref="N181:Q181"/>
    <mergeCell ref="F183:I183"/>
    <mergeCell ref="F184:I184"/>
    <mergeCell ref="F185:I185"/>
    <mergeCell ref="F178:I178"/>
    <mergeCell ref="F179:I179"/>
    <mergeCell ref="F180:I180"/>
    <mergeCell ref="F181:I181"/>
    <mergeCell ref="F175:I175"/>
    <mergeCell ref="F177:I177"/>
    <mergeCell ref="L177:M177"/>
    <mergeCell ref="N177:Q177"/>
    <mergeCell ref="F169:I169"/>
    <mergeCell ref="F170:I170"/>
    <mergeCell ref="F171:I171"/>
    <mergeCell ref="F172:I172"/>
    <mergeCell ref="L172:M172"/>
    <mergeCell ref="N172:Q172"/>
    <mergeCell ref="F165:I165"/>
    <mergeCell ref="F166:I166"/>
    <mergeCell ref="F167:I167"/>
    <mergeCell ref="F168:I168"/>
    <mergeCell ref="L168:M168"/>
    <mergeCell ref="N168:Q168"/>
    <mergeCell ref="N159:Q159"/>
    <mergeCell ref="F160:I160"/>
    <mergeCell ref="F161:I161"/>
    <mergeCell ref="F162:I162"/>
    <mergeCell ref="F163:I163"/>
    <mergeCell ref="F164:I164"/>
    <mergeCell ref="L164:M164"/>
    <mergeCell ref="N164:Q164"/>
    <mergeCell ref="F155:I155"/>
    <mergeCell ref="F156:I156"/>
    <mergeCell ref="F157:I157"/>
    <mergeCell ref="F158:I158"/>
    <mergeCell ref="F159:I159"/>
    <mergeCell ref="L159:M159"/>
    <mergeCell ref="F150:I150"/>
    <mergeCell ref="F151:I151"/>
    <mergeCell ref="F152:I152"/>
    <mergeCell ref="L152:M152"/>
    <mergeCell ref="N152:Q152"/>
    <mergeCell ref="F154:I154"/>
    <mergeCell ref="L154:M154"/>
    <mergeCell ref="N154:Q154"/>
    <mergeCell ref="N153:Q153"/>
    <mergeCell ref="F145:I145"/>
    <mergeCell ref="F147:I147"/>
    <mergeCell ref="L147:M147"/>
    <mergeCell ref="N147:Q147"/>
    <mergeCell ref="F148:I148"/>
    <mergeCell ref="F149:I149"/>
    <mergeCell ref="N146:Q146"/>
    <mergeCell ref="F141:I141"/>
    <mergeCell ref="L141:M141"/>
    <mergeCell ref="N141:Q141"/>
    <mergeCell ref="F142:I142"/>
    <mergeCell ref="F143:I143"/>
    <mergeCell ref="F144:I144"/>
    <mergeCell ref="N136:Q136"/>
    <mergeCell ref="F137:I137"/>
    <mergeCell ref="F138:I138"/>
    <mergeCell ref="F139:I139"/>
    <mergeCell ref="F140:I140"/>
    <mergeCell ref="L140:M140"/>
    <mergeCell ref="N140:Q140"/>
    <mergeCell ref="F132:I132"/>
    <mergeCell ref="F133:I133"/>
    <mergeCell ref="F134:I134"/>
    <mergeCell ref="F135:I135"/>
    <mergeCell ref="F136:I136"/>
    <mergeCell ref="L136:M136"/>
    <mergeCell ref="F128:I128"/>
    <mergeCell ref="F129:I129"/>
    <mergeCell ref="F130:I130"/>
    <mergeCell ref="F131:I131"/>
    <mergeCell ref="L131:M131"/>
    <mergeCell ref="N131:Q131"/>
    <mergeCell ref="N123:Q123"/>
    <mergeCell ref="F124:I124"/>
    <mergeCell ref="F125:I125"/>
    <mergeCell ref="F126:I126"/>
    <mergeCell ref="F127:I127"/>
    <mergeCell ref="L127:M127"/>
    <mergeCell ref="N127:Q127"/>
    <mergeCell ref="F119:I119"/>
    <mergeCell ref="F120:I120"/>
    <mergeCell ref="F121:I121"/>
    <mergeCell ref="F122:I122"/>
    <mergeCell ref="F123:I123"/>
    <mergeCell ref="L123:M123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96:Q96"/>
    <mergeCell ref="L98:Q98"/>
    <mergeCell ref="C104:Q104"/>
    <mergeCell ref="F106:P106"/>
    <mergeCell ref="F107:P107"/>
    <mergeCell ref="M109:P109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3"/>
  <sheetViews>
    <sheetView showGridLines="0" zoomScalePageLayoutView="0" workbookViewId="0" topLeftCell="A1">
      <pane ySplit="1" topLeftCell="A133" activePane="bottomLeft" state="frozen"/>
      <selection pane="topLeft" activeCell="A1" sqref="A1"/>
      <selection pane="bottomLeft" activeCell="M206" sqref="M20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9"/>
      <c r="B1" s="146"/>
      <c r="C1" s="146"/>
      <c r="D1" s="147" t="s">
        <v>1</v>
      </c>
      <c r="E1" s="146"/>
      <c r="F1" s="148" t="s">
        <v>604</v>
      </c>
      <c r="G1" s="148"/>
      <c r="H1" s="209" t="s">
        <v>605</v>
      </c>
      <c r="I1" s="209"/>
      <c r="J1" s="209"/>
      <c r="K1" s="209"/>
      <c r="L1" s="148" t="s">
        <v>606</v>
      </c>
      <c r="M1" s="146"/>
      <c r="N1" s="146"/>
      <c r="O1" s="147" t="s">
        <v>96</v>
      </c>
      <c r="P1" s="146"/>
      <c r="Q1" s="146"/>
      <c r="R1" s="146"/>
      <c r="S1" s="148" t="s">
        <v>607</v>
      </c>
      <c r="T1" s="148"/>
      <c r="U1" s="149"/>
      <c r="V1" s="1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0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77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2:46" s="2" customFormat="1" ht="37.5" customHeight="1">
      <c r="B4" s="10"/>
      <c r="C4" s="152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2" t="str">
        <f>'Rekapitulace stavby'!$K$6</f>
        <v>Klapý ZD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11"/>
    </row>
    <row r="7" spans="2:18" s="6" customFormat="1" ht="33.75" customHeight="1">
      <c r="B7" s="19"/>
      <c r="D7" s="15" t="s">
        <v>99</v>
      </c>
      <c r="F7" s="154" t="s">
        <v>526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3">
        <f>'Rekapitulace stavby'!$AN$8</f>
        <v>42360</v>
      </c>
      <c r="P9" s="162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53">
        <f>IF('Rekapitulace stavby'!$AN$10="","",'Rekapitulace stavby'!$AN$10)</f>
      </c>
      <c r="P11" s="162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27</v>
      </c>
      <c r="O12" s="153">
        <f>IF('Rekapitulace stavby'!$AN$11="","",'Rekapitulace stavby'!$AN$11)</f>
      </c>
      <c r="P12" s="162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26</v>
      </c>
      <c r="O14" s="153">
        <f>IF('Rekapitulace stavby'!$AN$13="","",'Rekapitulace stavby'!$AN$13)</f>
      </c>
      <c r="P14" s="162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53">
        <f>IF('Rekapitulace stavby'!$AN$14="","",'Rekapitulace stavby'!$AN$14)</f>
      </c>
      <c r="P15" s="162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26</v>
      </c>
      <c r="O17" s="153">
        <f>IF('Rekapitulace stavby'!$AN$16="","",'Rekapitulace stavby'!$AN$16)</f>
      </c>
      <c r="P17" s="162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27</v>
      </c>
      <c r="O18" s="153">
        <f>IF('Rekapitulace stavby'!$AN$17="","",'Rekapitulace stavby'!$AN$17)</f>
      </c>
      <c r="P18" s="162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31</v>
      </c>
      <c r="M20" s="16" t="s">
        <v>26</v>
      </c>
      <c r="O20" s="153">
        <f>IF('Rekapitulace stavby'!$AN$19="","",'Rekapitulace stavby'!$AN$19)</f>
      </c>
      <c r="P20" s="162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53">
        <f>IF('Rekapitulace stavby'!$AN$20="","",'Rekapitulace stavby'!$AN$20)</f>
      </c>
      <c r="P21" s="162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32</v>
      </c>
      <c r="R23" s="20"/>
    </row>
    <row r="24" spans="2:18" s="79" customFormat="1" ht="15.75" customHeight="1">
      <c r="B24" s="80"/>
      <c r="E24" s="155"/>
      <c r="F24" s="184"/>
      <c r="G24" s="184"/>
      <c r="H24" s="184"/>
      <c r="I24" s="184"/>
      <c r="J24" s="184"/>
      <c r="K24" s="184"/>
      <c r="L24" s="184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101</v>
      </c>
      <c r="M27" s="156">
        <f>$N$88</f>
        <v>0</v>
      </c>
      <c r="N27" s="162"/>
      <c r="O27" s="162"/>
      <c r="P27" s="162"/>
      <c r="R27" s="20"/>
    </row>
    <row r="28" spans="2:18" s="6" customFormat="1" ht="15" customHeight="1">
      <c r="B28" s="19"/>
      <c r="D28" s="18" t="s">
        <v>102</v>
      </c>
      <c r="M28" s="156">
        <f>$N$99</f>
        <v>0</v>
      </c>
      <c r="N28" s="162"/>
      <c r="O28" s="162"/>
      <c r="P28" s="162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35</v>
      </c>
      <c r="M30" s="185">
        <f>ROUND($M$27+$M$28,2)</f>
        <v>0</v>
      </c>
      <c r="N30" s="162"/>
      <c r="O30" s="162"/>
      <c r="P30" s="162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36</v>
      </c>
      <c r="E32" s="24" t="s">
        <v>37</v>
      </c>
      <c r="F32" s="25">
        <v>0.21</v>
      </c>
      <c r="G32" s="84" t="s">
        <v>38</v>
      </c>
      <c r="H32" s="186">
        <f>ROUND((SUM($BE$99:$BE$100)+SUM($BE$118:$BE$192)),2)</f>
        <v>0</v>
      </c>
      <c r="I32" s="162"/>
      <c r="J32" s="162"/>
      <c r="M32" s="186">
        <f>ROUND(ROUND((SUM($BE$99:$BE$100)+SUM($BE$118:$BE$192)),2)*$F$32,2)</f>
        <v>0</v>
      </c>
      <c r="N32" s="162"/>
      <c r="O32" s="162"/>
      <c r="P32" s="162"/>
      <c r="R32" s="20"/>
    </row>
    <row r="33" spans="2:18" s="6" customFormat="1" ht="15" customHeight="1">
      <c r="B33" s="19"/>
      <c r="E33" s="24" t="s">
        <v>39</v>
      </c>
      <c r="F33" s="25">
        <v>0.15</v>
      </c>
      <c r="G33" s="84" t="s">
        <v>38</v>
      </c>
      <c r="H33" s="186">
        <f>ROUND((SUM($BF$99:$BF$100)+SUM($BF$118:$BF$192)),2)</f>
        <v>0</v>
      </c>
      <c r="I33" s="162"/>
      <c r="J33" s="162"/>
      <c r="M33" s="186">
        <f>ROUND(ROUND((SUM($BF$99:$BF$100)+SUM($BF$118:$BF$192)),2)*$F$33,2)</f>
        <v>0</v>
      </c>
      <c r="N33" s="162"/>
      <c r="O33" s="162"/>
      <c r="P33" s="162"/>
      <c r="R33" s="20"/>
    </row>
    <row r="34" spans="2:18" s="6" customFormat="1" ht="15" customHeight="1" hidden="1">
      <c r="B34" s="19"/>
      <c r="E34" s="24" t="s">
        <v>40</v>
      </c>
      <c r="F34" s="25">
        <v>0.21</v>
      </c>
      <c r="G34" s="84" t="s">
        <v>38</v>
      </c>
      <c r="H34" s="186">
        <f>ROUND((SUM($BG$99:$BG$100)+SUM($BG$118:$BG$192)),2)</f>
        <v>0</v>
      </c>
      <c r="I34" s="162"/>
      <c r="J34" s="162"/>
      <c r="M34" s="186">
        <v>0</v>
      </c>
      <c r="N34" s="162"/>
      <c r="O34" s="162"/>
      <c r="P34" s="162"/>
      <c r="R34" s="20"/>
    </row>
    <row r="35" spans="2:18" s="6" customFormat="1" ht="15" customHeight="1" hidden="1">
      <c r="B35" s="19"/>
      <c r="E35" s="24" t="s">
        <v>41</v>
      </c>
      <c r="F35" s="25">
        <v>0.15</v>
      </c>
      <c r="G35" s="84" t="s">
        <v>38</v>
      </c>
      <c r="H35" s="186">
        <f>ROUND((SUM($BH$99:$BH$100)+SUM($BH$118:$BH$192)),2)</f>
        <v>0</v>
      </c>
      <c r="I35" s="162"/>
      <c r="J35" s="162"/>
      <c r="M35" s="186">
        <v>0</v>
      </c>
      <c r="N35" s="162"/>
      <c r="O35" s="162"/>
      <c r="P35" s="162"/>
      <c r="R35" s="20"/>
    </row>
    <row r="36" spans="2:18" s="6" customFormat="1" ht="15" customHeight="1" hidden="1">
      <c r="B36" s="19"/>
      <c r="E36" s="24" t="s">
        <v>42</v>
      </c>
      <c r="F36" s="25">
        <v>0</v>
      </c>
      <c r="G36" s="84" t="s">
        <v>38</v>
      </c>
      <c r="H36" s="186">
        <f>ROUND((SUM($BI$99:$BI$100)+SUM($BI$118:$BI$192)),2)</f>
        <v>0</v>
      </c>
      <c r="I36" s="162"/>
      <c r="J36" s="162"/>
      <c r="M36" s="186">
        <v>0</v>
      </c>
      <c r="N36" s="162"/>
      <c r="O36" s="162"/>
      <c r="P36" s="162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43</v>
      </c>
      <c r="E38" s="30"/>
      <c r="F38" s="30"/>
      <c r="G38" s="85" t="s">
        <v>44</v>
      </c>
      <c r="H38" s="31" t="s">
        <v>45</v>
      </c>
      <c r="I38" s="30"/>
      <c r="J38" s="30"/>
      <c r="K38" s="30"/>
      <c r="L38" s="168">
        <f>SUM($M$30:$M$36)</f>
        <v>0</v>
      </c>
      <c r="M38" s="164"/>
      <c r="N38" s="164"/>
      <c r="O38" s="164"/>
      <c r="P38" s="16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2" t="s">
        <v>103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2" t="str">
        <f>$F$6</f>
        <v>Klapý ZD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R78" s="20"/>
    </row>
    <row r="79" spans="2:18" s="6" customFormat="1" ht="37.5" customHeight="1">
      <c r="B79" s="19"/>
      <c r="C79" s="49" t="s">
        <v>99</v>
      </c>
      <c r="F79" s="178" t="str">
        <f>$F$7</f>
        <v>08 - SO 08 - přečerpávací jímka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3">
        <f>IF($O$9="","",$O$9)</f>
        <v>42360</v>
      </c>
      <c r="N81" s="162"/>
      <c r="O81" s="162"/>
      <c r="P81" s="162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25</v>
      </c>
      <c r="F83" s="14" t="str">
        <f>$E$12</f>
        <v> </v>
      </c>
      <c r="K83" s="16" t="s">
        <v>29</v>
      </c>
      <c r="M83" s="153" t="str">
        <f>$E$18</f>
        <v> </v>
      </c>
      <c r="N83" s="162"/>
      <c r="O83" s="162"/>
      <c r="P83" s="162"/>
      <c r="Q83" s="162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31</v>
      </c>
      <c r="M84" s="153" t="str">
        <f>$E$21</f>
        <v> </v>
      </c>
      <c r="N84" s="162"/>
      <c r="O84" s="162"/>
      <c r="P84" s="162"/>
      <c r="Q84" s="162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7" t="s">
        <v>104</v>
      </c>
      <c r="D86" s="176"/>
      <c r="E86" s="176"/>
      <c r="F86" s="176"/>
      <c r="G86" s="176"/>
      <c r="H86" s="28"/>
      <c r="I86" s="28"/>
      <c r="J86" s="28"/>
      <c r="K86" s="28"/>
      <c r="L86" s="28"/>
      <c r="M86" s="28"/>
      <c r="N86" s="187" t="s">
        <v>105</v>
      </c>
      <c r="O86" s="162"/>
      <c r="P86" s="162"/>
      <c r="Q86" s="162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106</v>
      </c>
      <c r="N88" s="173">
        <f>$N$118</f>
        <v>0</v>
      </c>
      <c r="O88" s="162"/>
      <c r="P88" s="162"/>
      <c r="Q88" s="162"/>
      <c r="R88" s="20"/>
      <c r="AU88" s="6" t="s">
        <v>107</v>
      </c>
    </row>
    <row r="89" spans="2:18" s="65" customFormat="1" ht="25.5" customHeight="1">
      <c r="B89" s="86"/>
      <c r="D89" s="87" t="s">
        <v>108</v>
      </c>
      <c r="N89" s="188">
        <f>$N$119</f>
        <v>0</v>
      </c>
      <c r="O89" s="189"/>
      <c r="P89" s="189"/>
      <c r="Q89" s="189"/>
      <c r="R89" s="88"/>
    </row>
    <row r="90" spans="2:18" s="82" customFormat="1" ht="21" customHeight="1">
      <c r="B90" s="89"/>
      <c r="D90" s="90" t="s">
        <v>109</v>
      </c>
      <c r="N90" s="190">
        <f>$N$120</f>
        <v>0</v>
      </c>
      <c r="O90" s="189"/>
      <c r="P90" s="189"/>
      <c r="Q90" s="189"/>
      <c r="R90" s="91"/>
    </row>
    <row r="91" spans="2:18" s="82" customFormat="1" ht="21" customHeight="1">
      <c r="B91" s="89"/>
      <c r="D91" s="90" t="s">
        <v>110</v>
      </c>
      <c r="N91" s="190">
        <f>$N$145</f>
        <v>0</v>
      </c>
      <c r="O91" s="189"/>
      <c r="P91" s="189"/>
      <c r="Q91" s="189"/>
      <c r="R91" s="91"/>
    </row>
    <row r="92" spans="2:18" s="82" customFormat="1" ht="21" customHeight="1">
      <c r="B92" s="89"/>
      <c r="D92" s="90" t="s">
        <v>111</v>
      </c>
      <c r="N92" s="190">
        <f>$N$150</f>
        <v>0</v>
      </c>
      <c r="O92" s="189"/>
      <c r="P92" s="189"/>
      <c r="Q92" s="189"/>
      <c r="R92" s="91"/>
    </row>
    <row r="93" spans="2:18" s="82" customFormat="1" ht="21" customHeight="1">
      <c r="B93" s="89"/>
      <c r="D93" s="90" t="s">
        <v>113</v>
      </c>
      <c r="N93" s="190">
        <f>$N$172</f>
        <v>0</v>
      </c>
      <c r="O93" s="189"/>
      <c r="P93" s="189"/>
      <c r="Q93" s="189"/>
      <c r="R93" s="91"/>
    </row>
    <row r="94" spans="2:18" s="82" customFormat="1" ht="21" customHeight="1">
      <c r="B94" s="89"/>
      <c r="D94" s="90" t="s">
        <v>114</v>
      </c>
      <c r="N94" s="190">
        <f>$N$177</f>
        <v>0</v>
      </c>
      <c r="O94" s="189"/>
      <c r="P94" s="189"/>
      <c r="Q94" s="189"/>
      <c r="R94" s="91"/>
    </row>
    <row r="95" spans="2:18" s="82" customFormat="1" ht="21" customHeight="1">
      <c r="B95" s="89"/>
      <c r="D95" s="90" t="s">
        <v>116</v>
      </c>
      <c r="N95" s="190">
        <f>$N$182</f>
        <v>0</v>
      </c>
      <c r="O95" s="189"/>
      <c r="P95" s="189"/>
      <c r="Q95" s="189"/>
      <c r="R95" s="91"/>
    </row>
    <row r="96" spans="2:18" s="65" customFormat="1" ht="25.5" customHeight="1">
      <c r="B96" s="86"/>
      <c r="D96" s="87" t="s">
        <v>117</v>
      </c>
      <c r="N96" s="188">
        <f>$N$184</f>
        <v>0</v>
      </c>
      <c r="O96" s="189"/>
      <c r="P96" s="189"/>
      <c r="Q96" s="189"/>
      <c r="R96" s="88"/>
    </row>
    <row r="97" spans="2:18" s="82" customFormat="1" ht="21" customHeight="1">
      <c r="B97" s="89"/>
      <c r="D97" s="90" t="s">
        <v>527</v>
      </c>
      <c r="N97" s="190">
        <f>$N$185</f>
        <v>0</v>
      </c>
      <c r="O97" s="189"/>
      <c r="P97" s="189"/>
      <c r="Q97" s="189"/>
      <c r="R97" s="91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0" t="s">
        <v>120</v>
      </c>
      <c r="N99" s="173">
        <v>0</v>
      </c>
      <c r="O99" s="162"/>
      <c r="P99" s="162"/>
      <c r="Q99" s="162"/>
      <c r="R99" s="20"/>
      <c r="T99" s="92"/>
      <c r="U99" s="93" t="s">
        <v>36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8" t="s">
        <v>95</v>
      </c>
      <c r="D101" s="28"/>
      <c r="E101" s="28"/>
      <c r="F101" s="28"/>
      <c r="G101" s="28"/>
      <c r="H101" s="28"/>
      <c r="I101" s="28"/>
      <c r="J101" s="28"/>
      <c r="K101" s="28"/>
      <c r="L101" s="175">
        <f>ROUND(SUM($N$88+$N$99),2)</f>
        <v>0</v>
      </c>
      <c r="M101" s="176"/>
      <c r="N101" s="176"/>
      <c r="O101" s="176"/>
      <c r="P101" s="176"/>
      <c r="Q101" s="176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52" t="s">
        <v>121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182" t="str">
        <f>$F$6</f>
        <v>Klapý ZD</v>
      </c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R109" s="20"/>
    </row>
    <row r="110" spans="2:18" s="6" customFormat="1" ht="37.5" customHeight="1">
      <c r="B110" s="19"/>
      <c r="C110" s="49" t="s">
        <v>99</v>
      </c>
      <c r="F110" s="178" t="str">
        <f>$F$7</f>
        <v>08 - SO 08 - přečerpávací jímka</v>
      </c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 </v>
      </c>
      <c r="K112" s="16" t="s">
        <v>22</v>
      </c>
      <c r="M112" s="183">
        <f>IF($O$9="","",$O$9)</f>
        <v>42360</v>
      </c>
      <c r="N112" s="162"/>
      <c r="O112" s="162"/>
      <c r="P112" s="162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25</v>
      </c>
      <c r="F114" s="14" t="str">
        <f>$E$12</f>
        <v> </v>
      </c>
      <c r="K114" s="16" t="s">
        <v>29</v>
      </c>
      <c r="M114" s="153" t="str">
        <f>$E$18</f>
        <v> </v>
      </c>
      <c r="N114" s="162"/>
      <c r="O114" s="162"/>
      <c r="P114" s="162"/>
      <c r="Q114" s="162"/>
      <c r="R114" s="20"/>
    </row>
    <row r="115" spans="2:18" s="6" customFormat="1" ht="15" customHeight="1">
      <c r="B115" s="19"/>
      <c r="C115" s="16" t="s">
        <v>28</v>
      </c>
      <c r="F115" s="14" t="str">
        <f>IF($E$15="","",$E$15)</f>
        <v> </v>
      </c>
      <c r="K115" s="16" t="s">
        <v>31</v>
      </c>
      <c r="M115" s="153" t="str">
        <f>$E$21</f>
        <v> </v>
      </c>
      <c r="N115" s="162"/>
      <c r="O115" s="162"/>
      <c r="P115" s="162"/>
      <c r="Q115" s="162"/>
      <c r="R115" s="20"/>
    </row>
    <row r="116" spans="2:18" s="6" customFormat="1" ht="11.25" customHeight="1">
      <c r="B116" s="19"/>
      <c r="R116" s="20"/>
    </row>
    <row r="117" spans="2:27" s="94" customFormat="1" ht="30" customHeight="1">
      <c r="B117" s="95"/>
      <c r="C117" s="96" t="s">
        <v>122</v>
      </c>
      <c r="D117" s="97" t="s">
        <v>123</v>
      </c>
      <c r="E117" s="97" t="s">
        <v>54</v>
      </c>
      <c r="F117" s="191" t="s">
        <v>124</v>
      </c>
      <c r="G117" s="192"/>
      <c r="H117" s="192"/>
      <c r="I117" s="192"/>
      <c r="J117" s="97" t="s">
        <v>125</v>
      </c>
      <c r="K117" s="97" t="s">
        <v>126</v>
      </c>
      <c r="L117" s="191" t="s">
        <v>127</v>
      </c>
      <c r="M117" s="192"/>
      <c r="N117" s="191" t="s">
        <v>128</v>
      </c>
      <c r="O117" s="192"/>
      <c r="P117" s="192"/>
      <c r="Q117" s="193"/>
      <c r="R117" s="98"/>
      <c r="T117" s="55" t="s">
        <v>129</v>
      </c>
      <c r="U117" s="56" t="s">
        <v>36</v>
      </c>
      <c r="V117" s="56" t="s">
        <v>130</v>
      </c>
      <c r="W117" s="56" t="s">
        <v>131</v>
      </c>
      <c r="X117" s="56" t="s">
        <v>132</v>
      </c>
      <c r="Y117" s="56" t="s">
        <v>133</v>
      </c>
      <c r="Z117" s="56" t="s">
        <v>134</v>
      </c>
      <c r="AA117" s="57" t="s">
        <v>135</v>
      </c>
    </row>
    <row r="118" spans="2:63" s="6" customFormat="1" ht="30" customHeight="1">
      <c r="B118" s="19"/>
      <c r="C118" s="60" t="s">
        <v>101</v>
      </c>
      <c r="N118" s="210">
        <f>$BK$118</f>
        <v>0</v>
      </c>
      <c r="O118" s="162"/>
      <c r="P118" s="162"/>
      <c r="Q118" s="162"/>
      <c r="R118" s="20"/>
      <c r="T118" s="59"/>
      <c r="U118" s="33"/>
      <c r="V118" s="33"/>
      <c r="W118" s="99">
        <f>$W$119+$W$184</f>
        <v>392.80289400000004</v>
      </c>
      <c r="X118" s="33"/>
      <c r="Y118" s="99">
        <f>$Y$119+$Y$184</f>
        <v>45.086050099999994</v>
      </c>
      <c r="Z118" s="33"/>
      <c r="AA118" s="100">
        <f>$AA$119+$AA$184</f>
        <v>0</v>
      </c>
      <c r="AT118" s="6" t="s">
        <v>71</v>
      </c>
      <c r="AU118" s="6" t="s">
        <v>107</v>
      </c>
      <c r="BK118" s="101">
        <f>$BK$119+$BK$184</f>
        <v>0</v>
      </c>
    </row>
    <row r="119" spans="2:63" s="102" customFormat="1" ht="37.5" customHeight="1">
      <c r="B119" s="103"/>
      <c r="D119" s="104" t="s">
        <v>108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208">
        <f>$BK$119</f>
        <v>0</v>
      </c>
      <c r="O119" s="204"/>
      <c r="P119" s="204"/>
      <c r="Q119" s="204"/>
      <c r="R119" s="106"/>
      <c r="T119" s="107"/>
      <c r="W119" s="108">
        <f>$W$120+$W$145+$W$150+$W$172+$W$177+$W$182</f>
        <v>372.80289400000004</v>
      </c>
      <c r="Y119" s="108">
        <f>$Y$120+$Y$145+$Y$150+$Y$172+$Y$177+$Y$182</f>
        <v>45.080050099999994</v>
      </c>
      <c r="AA119" s="109">
        <f>$AA$120+$AA$145+$AA$150+$AA$172+$AA$177+$AA$182</f>
        <v>0</v>
      </c>
      <c r="AR119" s="105" t="s">
        <v>19</v>
      </c>
      <c r="AT119" s="105" t="s">
        <v>71</v>
      </c>
      <c r="AU119" s="105" t="s">
        <v>72</v>
      </c>
      <c r="AY119" s="105" t="s">
        <v>136</v>
      </c>
      <c r="BK119" s="110">
        <f>$BK$120+$BK$145+$BK$150+$BK$172+$BK$177+$BK$182</f>
        <v>0</v>
      </c>
    </row>
    <row r="120" spans="2:63" s="102" customFormat="1" ht="21" customHeight="1">
      <c r="B120" s="103"/>
      <c r="D120" s="111" t="s">
        <v>109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203">
        <f>$BK$120</f>
        <v>0</v>
      </c>
      <c r="O120" s="204"/>
      <c r="P120" s="204"/>
      <c r="Q120" s="204"/>
      <c r="R120" s="106"/>
      <c r="T120" s="107"/>
      <c r="W120" s="108">
        <f>SUM($W$121:$W$144)</f>
        <v>170.549235</v>
      </c>
      <c r="Y120" s="108">
        <f>SUM($Y$121:$Y$144)</f>
        <v>0</v>
      </c>
      <c r="AA120" s="109">
        <f>SUM($AA$121:$AA$144)</f>
        <v>0</v>
      </c>
      <c r="AR120" s="105" t="s">
        <v>19</v>
      </c>
      <c r="AT120" s="105" t="s">
        <v>71</v>
      </c>
      <c r="AU120" s="105" t="s">
        <v>19</v>
      </c>
      <c r="AY120" s="105" t="s">
        <v>136</v>
      </c>
      <c r="BK120" s="110">
        <f>SUM($BK$121:$BK$144)</f>
        <v>0</v>
      </c>
    </row>
    <row r="121" spans="2:65" s="6" customFormat="1" ht="27" customHeight="1">
      <c r="B121" s="19"/>
      <c r="C121" s="112" t="s">
        <v>19</v>
      </c>
      <c r="D121" s="112" t="s">
        <v>137</v>
      </c>
      <c r="E121" s="113" t="s">
        <v>528</v>
      </c>
      <c r="F121" s="194" t="s">
        <v>529</v>
      </c>
      <c r="G121" s="195"/>
      <c r="H121" s="195"/>
      <c r="I121" s="195"/>
      <c r="J121" s="114" t="s">
        <v>140</v>
      </c>
      <c r="K121" s="115">
        <v>102.69</v>
      </c>
      <c r="L121" s="196">
        <v>0</v>
      </c>
      <c r="M121" s="195"/>
      <c r="N121" s="196">
        <f>ROUND($L$121*$K$121,2)</f>
        <v>0</v>
      </c>
      <c r="O121" s="195"/>
      <c r="P121" s="195"/>
      <c r="Q121" s="195"/>
      <c r="R121" s="20"/>
      <c r="T121" s="116"/>
      <c r="U121" s="26" t="s">
        <v>37</v>
      </c>
      <c r="V121" s="117">
        <v>0.871</v>
      </c>
      <c r="W121" s="117">
        <f>$V$121*$K$121</f>
        <v>89.44299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141</v>
      </c>
      <c r="AT121" s="6" t="s">
        <v>137</v>
      </c>
      <c r="AU121" s="6" t="s">
        <v>97</v>
      </c>
      <c r="AY121" s="6" t="s">
        <v>136</v>
      </c>
      <c r="BE121" s="119">
        <f>IF($U$121="základní",$N$121,0)</f>
        <v>0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6" t="s">
        <v>19</v>
      </c>
      <c r="BK121" s="119">
        <f>ROUND($L$121*$K$121,2)</f>
        <v>0</v>
      </c>
      <c r="BL121" s="6" t="s">
        <v>141</v>
      </c>
      <c r="BM121" s="6" t="s">
        <v>530</v>
      </c>
    </row>
    <row r="122" spans="2:51" s="6" customFormat="1" ht="18.75" customHeight="1">
      <c r="B122" s="120"/>
      <c r="E122" s="121"/>
      <c r="F122" s="197" t="s">
        <v>531</v>
      </c>
      <c r="G122" s="198"/>
      <c r="H122" s="198"/>
      <c r="I122" s="198"/>
      <c r="K122" s="121"/>
      <c r="R122" s="122"/>
      <c r="T122" s="123"/>
      <c r="AA122" s="124"/>
      <c r="AT122" s="121" t="s">
        <v>144</v>
      </c>
      <c r="AU122" s="121" t="s">
        <v>97</v>
      </c>
      <c r="AV122" s="121" t="s">
        <v>19</v>
      </c>
      <c r="AW122" s="121" t="s">
        <v>107</v>
      </c>
      <c r="AX122" s="121" t="s">
        <v>72</v>
      </c>
      <c r="AY122" s="121" t="s">
        <v>136</v>
      </c>
    </row>
    <row r="123" spans="2:51" s="6" customFormat="1" ht="18.75" customHeight="1">
      <c r="B123" s="125"/>
      <c r="E123" s="126"/>
      <c r="F123" s="199" t="s">
        <v>532</v>
      </c>
      <c r="G123" s="200"/>
      <c r="H123" s="200"/>
      <c r="I123" s="200"/>
      <c r="K123" s="127">
        <v>102.69</v>
      </c>
      <c r="R123" s="128"/>
      <c r="T123" s="129"/>
      <c r="AA123" s="130"/>
      <c r="AT123" s="126" t="s">
        <v>144</v>
      </c>
      <c r="AU123" s="126" t="s">
        <v>97</v>
      </c>
      <c r="AV123" s="126" t="s">
        <v>97</v>
      </c>
      <c r="AW123" s="126" t="s">
        <v>107</v>
      </c>
      <c r="AX123" s="126" t="s">
        <v>72</v>
      </c>
      <c r="AY123" s="126" t="s">
        <v>136</v>
      </c>
    </row>
    <row r="124" spans="2:51" s="6" customFormat="1" ht="18.75" customHeight="1">
      <c r="B124" s="131"/>
      <c r="E124" s="132"/>
      <c r="F124" s="201" t="s">
        <v>146</v>
      </c>
      <c r="G124" s="202"/>
      <c r="H124" s="202"/>
      <c r="I124" s="202"/>
      <c r="K124" s="133">
        <v>102.69</v>
      </c>
      <c r="R124" s="134"/>
      <c r="T124" s="135"/>
      <c r="AA124" s="136"/>
      <c r="AT124" s="132" t="s">
        <v>144</v>
      </c>
      <c r="AU124" s="132" t="s">
        <v>97</v>
      </c>
      <c r="AV124" s="132" t="s">
        <v>141</v>
      </c>
      <c r="AW124" s="132" t="s">
        <v>107</v>
      </c>
      <c r="AX124" s="132" t="s">
        <v>19</v>
      </c>
      <c r="AY124" s="132" t="s">
        <v>136</v>
      </c>
    </row>
    <row r="125" spans="2:65" s="6" customFormat="1" ht="27" customHeight="1">
      <c r="B125" s="19"/>
      <c r="C125" s="112" t="s">
        <v>97</v>
      </c>
      <c r="D125" s="112" t="s">
        <v>137</v>
      </c>
      <c r="E125" s="113" t="s">
        <v>147</v>
      </c>
      <c r="F125" s="194" t="s">
        <v>148</v>
      </c>
      <c r="G125" s="195"/>
      <c r="H125" s="195"/>
      <c r="I125" s="195"/>
      <c r="J125" s="114" t="s">
        <v>140</v>
      </c>
      <c r="K125" s="115">
        <v>102.69</v>
      </c>
      <c r="L125" s="196">
        <v>0</v>
      </c>
      <c r="M125" s="195"/>
      <c r="N125" s="196">
        <f>ROUND($L$125*$K$125,2)</f>
        <v>0</v>
      </c>
      <c r="O125" s="195"/>
      <c r="P125" s="195"/>
      <c r="Q125" s="195"/>
      <c r="R125" s="20"/>
      <c r="T125" s="116"/>
      <c r="U125" s="26" t="s">
        <v>37</v>
      </c>
      <c r="V125" s="117">
        <v>0.04</v>
      </c>
      <c r="W125" s="117">
        <f>$V$125*$K$125</f>
        <v>4.1076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141</v>
      </c>
      <c r="AT125" s="6" t="s">
        <v>137</v>
      </c>
      <c r="AU125" s="6" t="s">
        <v>97</v>
      </c>
      <c r="AY125" s="6" t="s">
        <v>136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0</v>
      </c>
      <c r="BL125" s="6" t="s">
        <v>141</v>
      </c>
      <c r="BM125" s="6" t="s">
        <v>533</v>
      </c>
    </row>
    <row r="126" spans="2:51" s="6" customFormat="1" ht="18.75" customHeight="1">
      <c r="B126" s="120"/>
      <c r="E126" s="121"/>
      <c r="F126" s="197" t="s">
        <v>534</v>
      </c>
      <c r="G126" s="198"/>
      <c r="H126" s="198"/>
      <c r="I126" s="198"/>
      <c r="K126" s="121"/>
      <c r="R126" s="122"/>
      <c r="T126" s="123"/>
      <c r="AA126" s="124"/>
      <c r="AT126" s="121" t="s">
        <v>144</v>
      </c>
      <c r="AU126" s="121" t="s">
        <v>97</v>
      </c>
      <c r="AV126" s="121" t="s">
        <v>19</v>
      </c>
      <c r="AW126" s="121" t="s">
        <v>107</v>
      </c>
      <c r="AX126" s="121" t="s">
        <v>72</v>
      </c>
      <c r="AY126" s="121" t="s">
        <v>136</v>
      </c>
    </row>
    <row r="127" spans="2:51" s="6" customFormat="1" ht="18.75" customHeight="1">
      <c r="B127" s="125"/>
      <c r="E127" s="126"/>
      <c r="F127" s="199" t="s">
        <v>535</v>
      </c>
      <c r="G127" s="200"/>
      <c r="H127" s="200"/>
      <c r="I127" s="200"/>
      <c r="K127" s="127">
        <v>102.69</v>
      </c>
      <c r="R127" s="128"/>
      <c r="T127" s="129"/>
      <c r="AA127" s="130"/>
      <c r="AT127" s="126" t="s">
        <v>144</v>
      </c>
      <c r="AU127" s="126" t="s">
        <v>97</v>
      </c>
      <c r="AV127" s="126" t="s">
        <v>97</v>
      </c>
      <c r="AW127" s="126" t="s">
        <v>107</v>
      </c>
      <c r="AX127" s="126" t="s">
        <v>72</v>
      </c>
      <c r="AY127" s="126" t="s">
        <v>136</v>
      </c>
    </row>
    <row r="128" spans="2:51" s="6" customFormat="1" ht="18.75" customHeight="1">
      <c r="B128" s="131"/>
      <c r="E128" s="132"/>
      <c r="F128" s="201" t="s">
        <v>146</v>
      </c>
      <c r="G128" s="202"/>
      <c r="H128" s="202"/>
      <c r="I128" s="202"/>
      <c r="K128" s="133">
        <v>102.69</v>
      </c>
      <c r="R128" s="134"/>
      <c r="T128" s="135"/>
      <c r="AA128" s="136"/>
      <c r="AT128" s="132" t="s">
        <v>144</v>
      </c>
      <c r="AU128" s="132" t="s">
        <v>97</v>
      </c>
      <c r="AV128" s="132" t="s">
        <v>141</v>
      </c>
      <c r="AW128" s="132" t="s">
        <v>107</v>
      </c>
      <c r="AX128" s="132" t="s">
        <v>19</v>
      </c>
      <c r="AY128" s="132" t="s">
        <v>136</v>
      </c>
    </row>
    <row r="129" spans="2:65" s="6" customFormat="1" ht="27" customHeight="1">
      <c r="B129" s="19"/>
      <c r="C129" s="112" t="s">
        <v>152</v>
      </c>
      <c r="D129" s="112" t="s">
        <v>137</v>
      </c>
      <c r="E129" s="113" t="s">
        <v>536</v>
      </c>
      <c r="F129" s="194" t="s">
        <v>537</v>
      </c>
      <c r="G129" s="195"/>
      <c r="H129" s="195"/>
      <c r="I129" s="195"/>
      <c r="J129" s="114" t="s">
        <v>140</v>
      </c>
      <c r="K129" s="115">
        <v>102.69</v>
      </c>
      <c r="L129" s="196">
        <v>0</v>
      </c>
      <c r="M129" s="195"/>
      <c r="N129" s="196">
        <f>ROUND($L$129*$K$129,2)</f>
        <v>0</v>
      </c>
      <c r="O129" s="195"/>
      <c r="P129" s="195"/>
      <c r="Q129" s="195"/>
      <c r="R129" s="20"/>
      <c r="T129" s="116"/>
      <c r="U129" s="26" t="s">
        <v>37</v>
      </c>
      <c r="V129" s="117">
        <v>0.519</v>
      </c>
      <c r="W129" s="117">
        <f>$V$129*$K$129</f>
        <v>53.29611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141</v>
      </c>
      <c r="AT129" s="6" t="s">
        <v>137</v>
      </c>
      <c r="AU129" s="6" t="s">
        <v>97</v>
      </c>
      <c r="AY129" s="6" t="s">
        <v>136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19</v>
      </c>
      <c r="BK129" s="119">
        <f>ROUND($L$129*$K$129,2)</f>
        <v>0</v>
      </c>
      <c r="BL129" s="6" t="s">
        <v>141</v>
      </c>
      <c r="BM129" s="6" t="s">
        <v>538</v>
      </c>
    </row>
    <row r="130" spans="2:51" s="6" customFormat="1" ht="18.75" customHeight="1">
      <c r="B130" s="120"/>
      <c r="E130" s="121"/>
      <c r="F130" s="197" t="s">
        <v>539</v>
      </c>
      <c r="G130" s="198"/>
      <c r="H130" s="198"/>
      <c r="I130" s="198"/>
      <c r="K130" s="121"/>
      <c r="R130" s="122"/>
      <c r="T130" s="123"/>
      <c r="AA130" s="124"/>
      <c r="AT130" s="121" t="s">
        <v>144</v>
      </c>
      <c r="AU130" s="121" t="s">
        <v>97</v>
      </c>
      <c r="AV130" s="121" t="s">
        <v>19</v>
      </c>
      <c r="AW130" s="121" t="s">
        <v>107</v>
      </c>
      <c r="AX130" s="121" t="s">
        <v>72</v>
      </c>
      <c r="AY130" s="121" t="s">
        <v>136</v>
      </c>
    </row>
    <row r="131" spans="2:51" s="6" customFormat="1" ht="18.75" customHeight="1">
      <c r="B131" s="125"/>
      <c r="E131" s="126"/>
      <c r="F131" s="199" t="s">
        <v>535</v>
      </c>
      <c r="G131" s="200"/>
      <c r="H131" s="200"/>
      <c r="I131" s="200"/>
      <c r="K131" s="127">
        <v>102.69</v>
      </c>
      <c r="R131" s="128"/>
      <c r="T131" s="129"/>
      <c r="AA131" s="130"/>
      <c r="AT131" s="126" t="s">
        <v>144</v>
      </c>
      <c r="AU131" s="126" t="s">
        <v>97</v>
      </c>
      <c r="AV131" s="126" t="s">
        <v>97</v>
      </c>
      <c r="AW131" s="126" t="s">
        <v>107</v>
      </c>
      <c r="AX131" s="126" t="s">
        <v>72</v>
      </c>
      <c r="AY131" s="126" t="s">
        <v>136</v>
      </c>
    </row>
    <row r="132" spans="2:51" s="6" customFormat="1" ht="18.75" customHeight="1">
      <c r="B132" s="131"/>
      <c r="E132" s="132"/>
      <c r="F132" s="201" t="s">
        <v>146</v>
      </c>
      <c r="G132" s="202"/>
      <c r="H132" s="202"/>
      <c r="I132" s="202"/>
      <c r="K132" s="133">
        <v>102.69</v>
      </c>
      <c r="R132" s="134"/>
      <c r="T132" s="135"/>
      <c r="AA132" s="136"/>
      <c r="AT132" s="132" t="s">
        <v>144</v>
      </c>
      <c r="AU132" s="132" t="s">
        <v>97</v>
      </c>
      <c r="AV132" s="132" t="s">
        <v>141</v>
      </c>
      <c r="AW132" s="132" t="s">
        <v>107</v>
      </c>
      <c r="AX132" s="132" t="s">
        <v>19</v>
      </c>
      <c r="AY132" s="132" t="s">
        <v>136</v>
      </c>
    </row>
    <row r="133" spans="2:65" s="6" customFormat="1" ht="27" customHeight="1">
      <c r="B133" s="19"/>
      <c r="C133" s="112" t="s">
        <v>141</v>
      </c>
      <c r="D133" s="112" t="s">
        <v>137</v>
      </c>
      <c r="E133" s="113" t="s">
        <v>153</v>
      </c>
      <c r="F133" s="194" t="s">
        <v>154</v>
      </c>
      <c r="G133" s="195"/>
      <c r="H133" s="195"/>
      <c r="I133" s="195"/>
      <c r="J133" s="114" t="s">
        <v>140</v>
      </c>
      <c r="K133" s="115">
        <v>33.825</v>
      </c>
      <c r="L133" s="196">
        <v>0</v>
      </c>
      <c r="M133" s="195"/>
      <c r="N133" s="196">
        <f>ROUND($L$133*$K$133,2)</f>
        <v>0</v>
      </c>
      <c r="O133" s="195"/>
      <c r="P133" s="195"/>
      <c r="Q133" s="195"/>
      <c r="R133" s="20"/>
      <c r="T133" s="116"/>
      <c r="U133" s="26" t="s">
        <v>37</v>
      </c>
      <c r="V133" s="117">
        <v>0.083</v>
      </c>
      <c r="W133" s="117">
        <f>$V$133*$K$133</f>
        <v>2.807475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141</v>
      </c>
      <c r="AT133" s="6" t="s">
        <v>137</v>
      </c>
      <c r="AU133" s="6" t="s">
        <v>97</v>
      </c>
      <c r="AY133" s="6" t="s">
        <v>136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0</v>
      </c>
      <c r="BL133" s="6" t="s">
        <v>141</v>
      </c>
      <c r="BM133" s="6" t="s">
        <v>540</v>
      </c>
    </row>
    <row r="134" spans="2:51" s="6" customFormat="1" ht="18.75" customHeight="1">
      <c r="B134" s="125"/>
      <c r="E134" s="126"/>
      <c r="F134" s="199" t="s">
        <v>541</v>
      </c>
      <c r="G134" s="200"/>
      <c r="H134" s="200"/>
      <c r="I134" s="200"/>
      <c r="K134" s="127">
        <v>33.825</v>
      </c>
      <c r="R134" s="128"/>
      <c r="T134" s="129"/>
      <c r="AA134" s="130"/>
      <c r="AT134" s="126" t="s">
        <v>144</v>
      </c>
      <c r="AU134" s="126" t="s">
        <v>97</v>
      </c>
      <c r="AV134" s="126" t="s">
        <v>97</v>
      </c>
      <c r="AW134" s="126" t="s">
        <v>107</v>
      </c>
      <c r="AX134" s="126" t="s">
        <v>72</v>
      </c>
      <c r="AY134" s="126" t="s">
        <v>136</v>
      </c>
    </row>
    <row r="135" spans="2:51" s="6" customFormat="1" ht="18.75" customHeight="1">
      <c r="B135" s="131"/>
      <c r="E135" s="132"/>
      <c r="F135" s="201" t="s">
        <v>146</v>
      </c>
      <c r="G135" s="202"/>
      <c r="H135" s="202"/>
      <c r="I135" s="202"/>
      <c r="K135" s="133">
        <v>33.825</v>
      </c>
      <c r="R135" s="134"/>
      <c r="T135" s="135"/>
      <c r="AA135" s="136"/>
      <c r="AT135" s="132" t="s">
        <v>144</v>
      </c>
      <c r="AU135" s="132" t="s">
        <v>97</v>
      </c>
      <c r="AV135" s="132" t="s">
        <v>141</v>
      </c>
      <c r="AW135" s="132" t="s">
        <v>107</v>
      </c>
      <c r="AX135" s="132" t="s">
        <v>19</v>
      </c>
      <c r="AY135" s="132" t="s">
        <v>136</v>
      </c>
    </row>
    <row r="136" spans="2:65" s="6" customFormat="1" ht="15.75" customHeight="1">
      <c r="B136" s="19"/>
      <c r="C136" s="112" t="s">
        <v>160</v>
      </c>
      <c r="D136" s="112" t="s">
        <v>137</v>
      </c>
      <c r="E136" s="113" t="s">
        <v>157</v>
      </c>
      <c r="F136" s="194" t="s">
        <v>158</v>
      </c>
      <c r="G136" s="195"/>
      <c r="H136" s="195"/>
      <c r="I136" s="195"/>
      <c r="J136" s="114" t="s">
        <v>140</v>
      </c>
      <c r="K136" s="115">
        <v>33.825</v>
      </c>
      <c r="L136" s="196">
        <v>0</v>
      </c>
      <c r="M136" s="195"/>
      <c r="N136" s="196">
        <f>ROUND($L$136*$K$136,2)</f>
        <v>0</v>
      </c>
      <c r="O136" s="195"/>
      <c r="P136" s="195"/>
      <c r="Q136" s="195"/>
      <c r="R136" s="20"/>
      <c r="T136" s="116"/>
      <c r="U136" s="26" t="s">
        <v>37</v>
      </c>
      <c r="V136" s="117">
        <v>0.009</v>
      </c>
      <c r="W136" s="117">
        <f>$V$136*$K$136</f>
        <v>0.304425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141</v>
      </c>
      <c r="AT136" s="6" t="s">
        <v>137</v>
      </c>
      <c r="AU136" s="6" t="s">
        <v>97</v>
      </c>
      <c r="AY136" s="6" t="s">
        <v>136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0</v>
      </c>
      <c r="BL136" s="6" t="s">
        <v>141</v>
      </c>
      <c r="BM136" s="6" t="s">
        <v>542</v>
      </c>
    </row>
    <row r="137" spans="2:65" s="6" customFormat="1" ht="27" customHeight="1">
      <c r="B137" s="19"/>
      <c r="C137" s="112" t="s">
        <v>165</v>
      </c>
      <c r="D137" s="112" t="s">
        <v>137</v>
      </c>
      <c r="E137" s="113" t="s">
        <v>161</v>
      </c>
      <c r="F137" s="194" t="s">
        <v>162</v>
      </c>
      <c r="G137" s="195"/>
      <c r="H137" s="195"/>
      <c r="I137" s="195"/>
      <c r="J137" s="114" t="s">
        <v>163</v>
      </c>
      <c r="K137" s="115">
        <v>60.885</v>
      </c>
      <c r="L137" s="196">
        <v>0</v>
      </c>
      <c r="M137" s="195"/>
      <c r="N137" s="196">
        <f>ROUND($L$137*$K$137,2)</f>
        <v>0</v>
      </c>
      <c r="O137" s="195"/>
      <c r="P137" s="195"/>
      <c r="Q137" s="195"/>
      <c r="R137" s="20"/>
      <c r="T137" s="116"/>
      <c r="U137" s="26" t="s">
        <v>37</v>
      </c>
      <c r="V137" s="117">
        <v>0</v>
      </c>
      <c r="W137" s="117">
        <f>$V$137*$K$137</f>
        <v>0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141</v>
      </c>
      <c r="AT137" s="6" t="s">
        <v>137</v>
      </c>
      <c r="AU137" s="6" t="s">
        <v>97</v>
      </c>
      <c r="AY137" s="6" t="s">
        <v>136</v>
      </c>
      <c r="BE137" s="119">
        <f>IF($U$137="základní",$N$137,0)</f>
        <v>0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6" t="s">
        <v>19</v>
      </c>
      <c r="BK137" s="119">
        <f>ROUND($L$137*$K$137,2)</f>
        <v>0</v>
      </c>
      <c r="BL137" s="6" t="s">
        <v>141</v>
      </c>
      <c r="BM137" s="6" t="s">
        <v>543</v>
      </c>
    </row>
    <row r="138" spans="2:65" s="6" customFormat="1" ht="27" customHeight="1">
      <c r="B138" s="19"/>
      <c r="C138" s="112" t="s">
        <v>172</v>
      </c>
      <c r="D138" s="112" t="s">
        <v>137</v>
      </c>
      <c r="E138" s="113" t="s">
        <v>544</v>
      </c>
      <c r="F138" s="194" t="s">
        <v>545</v>
      </c>
      <c r="G138" s="195"/>
      <c r="H138" s="195"/>
      <c r="I138" s="195"/>
      <c r="J138" s="114" t="s">
        <v>140</v>
      </c>
      <c r="K138" s="115">
        <v>68.865</v>
      </c>
      <c r="L138" s="196">
        <v>0</v>
      </c>
      <c r="M138" s="195"/>
      <c r="N138" s="196">
        <f>ROUND($L$138*$K$138,2)</f>
        <v>0</v>
      </c>
      <c r="O138" s="195"/>
      <c r="P138" s="195"/>
      <c r="Q138" s="195"/>
      <c r="R138" s="20"/>
      <c r="T138" s="116"/>
      <c r="U138" s="26" t="s">
        <v>37</v>
      </c>
      <c r="V138" s="117">
        <v>0.299</v>
      </c>
      <c r="W138" s="117">
        <f>$V$138*$K$138</f>
        <v>20.590635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141</v>
      </c>
      <c r="AT138" s="6" t="s">
        <v>137</v>
      </c>
      <c r="AU138" s="6" t="s">
        <v>97</v>
      </c>
      <c r="AY138" s="6" t="s">
        <v>136</v>
      </c>
      <c r="BE138" s="119">
        <f>IF($U$138="základní",$N$138,0)</f>
        <v>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19</v>
      </c>
      <c r="BK138" s="119">
        <f>ROUND($L$138*$K$138,2)</f>
        <v>0</v>
      </c>
      <c r="BL138" s="6" t="s">
        <v>141</v>
      </c>
      <c r="BM138" s="6" t="s">
        <v>546</v>
      </c>
    </row>
    <row r="139" spans="2:51" s="6" customFormat="1" ht="18.75" customHeight="1">
      <c r="B139" s="120"/>
      <c r="E139" s="121"/>
      <c r="F139" s="197" t="s">
        <v>547</v>
      </c>
      <c r="G139" s="198"/>
      <c r="H139" s="198"/>
      <c r="I139" s="198"/>
      <c r="K139" s="121"/>
      <c r="R139" s="122"/>
      <c r="T139" s="123"/>
      <c r="AA139" s="124"/>
      <c r="AT139" s="121" t="s">
        <v>144</v>
      </c>
      <c r="AU139" s="121" t="s">
        <v>97</v>
      </c>
      <c r="AV139" s="121" t="s">
        <v>19</v>
      </c>
      <c r="AW139" s="121" t="s">
        <v>107</v>
      </c>
      <c r="AX139" s="121" t="s">
        <v>72</v>
      </c>
      <c r="AY139" s="121" t="s">
        <v>136</v>
      </c>
    </row>
    <row r="140" spans="2:51" s="6" customFormat="1" ht="18.75" customHeight="1">
      <c r="B140" s="120"/>
      <c r="E140" s="121"/>
      <c r="F140" s="197" t="s">
        <v>548</v>
      </c>
      <c r="G140" s="198"/>
      <c r="H140" s="198"/>
      <c r="I140" s="198"/>
      <c r="K140" s="121"/>
      <c r="R140" s="122"/>
      <c r="T140" s="123"/>
      <c r="AA140" s="124"/>
      <c r="AT140" s="121" t="s">
        <v>144</v>
      </c>
      <c r="AU140" s="121" t="s">
        <v>97</v>
      </c>
      <c r="AV140" s="121" t="s">
        <v>19</v>
      </c>
      <c r="AW140" s="121" t="s">
        <v>107</v>
      </c>
      <c r="AX140" s="121" t="s">
        <v>72</v>
      </c>
      <c r="AY140" s="121" t="s">
        <v>136</v>
      </c>
    </row>
    <row r="141" spans="2:51" s="6" customFormat="1" ht="18.75" customHeight="1">
      <c r="B141" s="125"/>
      <c r="E141" s="126"/>
      <c r="F141" s="199" t="s">
        <v>535</v>
      </c>
      <c r="G141" s="200"/>
      <c r="H141" s="200"/>
      <c r="I141" s="200"/>
      <c r="K141" s="127">
        <v>102.69</v>
      </c>
      <c r="R141" s="128"/>
      <c r="T141" s="129"/>
      <c r="AA141" s="130"/>
      <c r="AT141" s="126" t="s">
        <v>144</v>
      </c>
      <c r="AU141" s="126" t="s">
        <v>97</v>
      </c>
      <c r="AV141" s="126" t="s">
        <v>97</v>
      </c>
      <c r="AW141" s="126" t="s">
        <v>107</v>
      </c>
      <c r="AX141" s="126" t="s">
        <v>72</v>
      </c>
      <c r="AY141" s="126" t="s">
        <v>136</v>
      </c>
    </row>
    <row r="142" spans="2:51" s="6" customFormat="1" ht="18.75" customHeight="1">
      <c r="B142" s="120"/>
      <c r="E142" s="121"/>
      <c r="F142" s="197" t="s">
        <v>534</v>
      </c>
      <c r="G142" s="198"/>
      <c r="H142" s="198"/>
      <c r="I142" s="198"/>
      <c r="K142" s="121"/>
      <c r="R142" s="122"/>
      <c r="T142" s="123"/>
      <c r="AA142" s="124"/>
      <c r="AT142" s="121" t="s">
        <v>144</v>
      </c>
      <c r="AU142" s="121" t="s">
        <v>97</v>
      </c>
      <c r="AV142" s="121" t="s">
        <v>19</v>
      </c>
      <c r="AW142" s="121" t="s">
        <v>107</v>
      </c>
      <c r="AX142" s="121" t="s">
        <v>72</v>
      </c>
      <c r="AY142" s="121" t="s">
        <v>136</v>
      </c>
    </row>
    <row r="143" spans="2:51" s="6" customFormat="1" ht="18.75" customHeight="1">
      <c r="B143" s="125"/>
      <c r="E143" s="126"/>
      <c r="F143" s="199" t="s">
        <v>549</v>
      </c>
      <c r="G143" s="200"/>
      <c r="H143" s="200"/>
      <c r="I143" s="200"/>
      <c r="K143" s="127">
        <v>-33.825</v>
      </c>
      <c r="R143" s="128"/>
      <c r="T143" s="129"/>
      <c r="AA143" s="130"/>
      <c r="AT143" s="126" t="s">
        <v>144</v>
      </c>
      <c r="AU143" s="126" t="s">
        <v>97</v>
      </c>
      <c r="AV143" s="126" t="s">
        <v>97</v>
      </c>
      <c r="AW143" s="126" t="s">
        <v>107</v>
      </c>
      <c r="AX143" s="126" t="s">
        <v>72</v>
      </c>
      <c r="AY143" s="126" t="s">
        <v>136</v>
      </c>
    </row>
    <row r="144" spans="2:51" s="6" customFormat="1" ht="18.75" customHeight="1">
      <c r="B144" s="131"/>
      <c r="E144" s="132"/>
      <c r="F144" s="201" t="s">
        <v>146</v>
      </c>
      <c r="G144" s="202"/>
      <c r="H144" s="202"/>
      <c r="I144" s="202"/>
      <c r="K144" s="133">
        <v>68.865</v>
      </c>
      <c r="R144" s="134"/>
      <c r="T144" s="135"/>
      <c r="AA144" s="136"/>
      <c r="AT144" s="132" t="s">
        <v>144</v>
      </c>
      <c r="AU144" s="132" t="s">
        <v>97</v>
      </c>
      <c r="AV144" s="132" t="s">
        <v>141</v>
      </c>
      <c r="AW144" s="132" t="s">
        <v>107</v>
      </c>
      <c r="AX144" s="132" t="s">
        <v>19</v>
      </c>
      <c r="AY144" s="132" t="s">
        <v>136</v>
      </c>
    </row>
    <row r="145" spans="2:63" s="102" customFormat="1" ht="30.75" customHeight="1">
      <c r="B145" s="103"/>
      <c r="D145" s="111" t="s">
        <v>110</v>
      </c>
      <c r="E145" s="111"/>
      <c r="F145" s="111"/>
      <c r="G145" s="111"/>
      <c r="H145" s="111"/>
      <c r="I145" s="111"/>
      <c r="J145" s="111"/>
      <c r="K145" s="111"/>
      <c r="L145" s="111"/>
      <c r="M145" s="111"/>
      <c r="N145" s="203">
        <f>$BK$145</f>
        <v>0</v>
      </c>
      <c r="O145" s="204"/>
      <c r="P145" s="204"/>
      <c r="Q145" s="204"/>
      <c r="R145" s="106"/>
      <c r="T145" s="107"/>
      <c r="W145" s="108">
        <f>SUM($W$146:$W$149)</f>
        <v>4.37</v>
      </c>
      <c r="Y145" s="108">
        <f>SUM($Y$146:$Y$149)</f>
        <v>4.38102</v>
      </c>
      <c r="AA145" s="109">
        <f>SUM($AA$146:$AA$149)</f>
        <v>0</v>
      </c>
      <c r="AR145" s="105" t="s">
        <v>19</v>
      </c>
      <c r="AT145" s="105" t="s">
        <v>71</v>
      </c>
      <c r="AU145" s="105" t="s">
        <v>19</v>
      </c>
      <c r="AY145" s="105" t="s">
        <v>136</v>
      </c>
      <c r="BK145" s="110">
        <f>SUM($BK$146:$BK$149)</f>
        <v>0</v>
      </c>
    </row>
    <row r="146" spans="2:65" s="6" customFormat="1" ht="39" customHeight="1">
      <c r="B146" s="19"/>
      <c r="C146" s="112" t="s">
        <v>179</v>
      </c>
      <c r="D146" s="112" t="s">
        <v>137</v>
      </c>
      <c r="E146" s="113" t="s">
        <v>173</v>
      </c>
      <c r="F146" s="194" t="s">
        <v>174</v>
      </c>
      <c r="G146" s="195"/>
      <c r="H146" s="195"/>
      <c r="I146" s="195"/>
      <c r="J146" s="114" t="s">
        <v>175</v>
      </c>
      <c r="K146" s="115">
        <v>19</v>
      </c>
      <c r="L146" s="196">
        <v>0</v>
      </c>
      <c r="M146" s="195"/>
      <c r="N146" s="196">
        <f>ROUND($L$146*$K$146,2)</f>
        <v>0</v>
      </c>
      <c r="O146" s="195"/>
      <c r="P146" s="195"/>
      <c r="Q146" s="195"/>
      <c r="R146" s="20"/>
      <c r="T146" s="116"/>
      <c r="U146" s="26" t="s">
        <v>37</v>
      </c>
      <c r="V146" s="117">
        <v>0.23</v>
      </c>
      <c r="W146" s="117">
        <f>$V$146*$K$146</f>
        <v>4.37</v>
      </c>
      <c r="X146" s="117">
        <v>0.23058</v>
      </c>
      <c r="Y146" s="117">
        <f>$X$146*$K$146</f>
        <v>4.38102</v>
      </c>
      <c r="Z146" s="117">
        <v>0</v>
      </c>
      <c r="AA146" s="118">
        <f>$Z$146*$K$146</f>
        <v>0</v>
      </c>
      <c r="AR146" s="6" t="s">
        <v>141</v>
      </c>
      <c r="AT146" s="6" t="s">
        <v>137</v>
      </c>
      <c r="AU146" s="6" t="s">
        <v>97</v>
      </c>
      <c r="AY146" s="6" t="s">
        <v>136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6" t="s">
        <v>19</v>
      </c>
      <c r="BK146" s="119">
        <f>ROUND($L$146*$K$146,2)</f>
        <v>0</v>
      </c>
      <c r="BL146" s="6" t="s">
        <v>141</v>
      </c>
      <c r="BM146" s="6" t="s">
        <v>550</v>
      </c>
    </row>
    <row r="147" spans="2:51" s="6" customFormat="1" ht="18.75" customHeight="1">
      <c r="B147" s="120"/>
      <c r="E147" s="121"/>
      <c r="F147" s="197" t="s">
        <v>534</v>
      </c>
      <c r="G147" s="198"/>
      <c r="H147" s="198"/>
      <c r="I147" s="198"/>
      <c r="K147" s="121"/>
      <c r="R147" s="122"/>
      <c r="T147" s="123"/>
      <c r="AA147" s="124"/>
      <c r="AT147" s="121" t="s">
        <v>144</v>
      </c>
      <c r="AU147" s="121" t="s">
        <v>97</v>
      </c>
      <c r="AV147" s="121" t="s">
        <v>19</v>
      </c>
      <c r="AW147" s="121" t="s">
        <v>107</v>
      </c>
      <c r="AX147" s="121" t="s">
        <v>72</v>
      </c>
      <c r="AY147" s="121" t="s">
        <v>136</v>
      </c>
    </row>
    <row r="148" spans="2:51" s="6" customFormat="1" ht="18.75" customHeight="1">
      <c r="B148" s="125"/>
      <c r="E148" s="126"/>
      <c r="F148" s="199" t="s">
        <v>551</v>
      </c>
      <c r="G148" s="200"/>
      <c r="H148" s="200"/>
      <c r="I148" s="200"/>
      <c r="K148" s="127">
        <v>19</v>
      </c>
      <c r="R148" s="128"/>
      <c r="T148" s="129"/>
      <c r="AA148" s="130"/>
      <c r="AT148" s="126" t="s">
        <v>144</v>
      </c>
      <c r="AU148" s="126" t="s">
        <v>97</v>
      </c>
      <c r="AV148" s="126" t="s">
        <v>97</v>
      </c>
      <c r="AW148" s="126" t="s">
        <v>107</v>
      </c>
      <c r="AX148" s="126" t="s">
        <v>72</v>
      </c>
      <c r="AY148" s="126" t="s">
        <v>136</v>
      </c>
    </row>
    <row r="149" spans="2:51" s="6" customFormat="1" ht="18.75" customHeight="1">
      <c r="B149" s="131"/>
      <c r="E149" s="132"/>
      <c r="F149" s="201" t="s">
        <v>146</v>
      </c>
      <c r="G149" s="202"/>
      <c r="H149" s="202"/>
      <c r="I149" s="202"/>
      <c r="K149" s="133">
        <v>19</v>
      </c>
      <c r="R149" s="134"/>
      <c r="T149" s="135"/>
      <c r="AA149" s="136"/>
      <c r="AT149" s="132" t="s">
        <v>144</v>
      </c>
      <c r="AU149" s="132" t="s">
        <v>97</v>
      </c>
      <c r="AV149" s="132" t="s">
        <v>141</v>
      </c>
      <c r="AW149" s="132" t="s">
        <v>107</v>
      </c>
      <c r="AX149" s="132" t="s">
        <v>19</v>
      </c>
      <c r="AY149" s="132" t="s">
        <v>136</v>
      </c>
    </row>
    <row r="150" spans="2:63" s="102" customFormat="1" ht="30.75" customHeight="1">
      <c r="B150" s="103"/>
      <c r="D150" s="111" t="s">
        <v>111</v>
      </c>
      <c r="E150" s="111"/>
      <c r="F150" s="111"/>
      <c r="G150" s="111"/>
      <c r="H150" s="111"/>
      <c r="I150" s="111"/>
      <c r="J150" s="111"/>
      <c r="K150" s="111"/>
      <c r="L150" s="111"/>
      <c r="M150" s="111"/>
      <c r="N150" s="203">
        <f>$BK$150</f>
        <v>0</v>
      </c>
      <c r="O150" s="204"/>
      <c r="P150" s="204"/>
      <c r="Q150" s="204"/>
      <c r="R150" s="106"/>
      <c r="T150" s="107"/>
      <c r="W150" s="108">
        <f>SUM($W$151:$W$171)</f>
        <v>177.02565900000002</v>
      </c>
      <c r="Y150" s="108">
        <f>SUM($Y$151:$Y$171)</f>
        <v>35.674532819999996</v>
      </c>
      <c r="AA150" s="109">
        <f>SUM($AA$151:$AA$171)</f>
        <v>0</v>
      </c>
      <c r="AR150" s="105" t="s">
        <v>19</v>
      </c>
      <c r="AT150" s="105" t="s">
        <v>71</v>
      </c>
      <c r="AU150" s="105" t="s">
        <v>19</v>
      </c>
      <c r="AY150" s="105" t="s">
        <v>136</v>
      </c>
      <c r="BK150" s="110">
        <f>SUM($BK$151:$BK$171)</f>
        <v>0</v>
      </c>
    </row>
    <row r="151" spans="2:65" s="6" customFormat="1" ht="27" customHeight="1">
      <c r="B151" s="19"/>
      <c r="C151" s="112" t="s">
        <v>185</v>
      </c>
      <c r="D151" s="112" t="s">
        <v>137</v>
      </c>
      <c r="E151" s="113" t="s">
        <v>552</v>
      </c>
      <c r="F151" s="194" t="s">
        <v>553</v>
      </c>
      <c r="G151" s="195"/>
      <c r="H151" s="195"/>
      <c r="I151" s="195"/>
      <c r="J151" s="114" t="s">
        <v>140</v>
      </c>
      <c r="K151" s="115">
        <v>13.35</v>
      </c>
      <c r="L151" s="196">
        <v>0</v>
      </c>
      <c r="M151" s="195"/>
      <c r="N151" s="196">
        <f>ROUND($L$151*$K$151,2)</f>
        <v>0</v>
      </c>
      <c r="O151" s="195"/>
      <c r="P151" s="195"/>
      <c r="Q151" s="195"/>
      <c r="R151" s="20"/>
      <c r="T151" s="116"/>
      <c r="U151" s="26" t="s">
        <v>37</v>
      </c>
      <c r="V151" s="117">
        <v>1.717</v>
      </c>
      <c r="W151" s="117">
        <f>$V$151*$K$151</f>
        <v>22.92195</v>
      </c>
      <c r="X151" s="117">
        <v>2.5143</v>
      </c>
      <c r="Y151" s="117">
        <f>$X$151*$K$151</f>
        <v>33.565905</v>
      </c>
      <c r="Z151" s="117">
        <v>0</v>
      </c>
      <c r="AA151" s="118">
        <f>$Z$151*$K$151</f>
        <v>0</v>
      </c>
      <c r="AR151" s="6" t="s">
        <v>141</v>
      </c>
      <c r="AT151" s="6" t="s">
        <v>137</v>
      </c>
      <c r="AU151" s="6" t="s">
        <v>97</v>
      </c>
      <c r="AY151" s="6" t="s">
        <v>136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19</v>
      </c>
      <c r="BK151" s="119">
        <f>ROUND($L$151*$K$151,2)</f>
        <v>0</v>
      </c>
      <c r="BL151" s="6" t="s">
        <v>141</v>
      </c>
      <c r="BM151" s="6" t="s">
        <v>554</v>
      </c>
    </row>
    <row r="152" spans="2:51" s="6" customFormat="1" ht="18.75" customHeight="1">
      <c r="B152" s="120"/>
      <c r="E152" s="121"/>
      <c r="F152" s="197" t="s">
        <v>534</v>
      </c>
      <c r="G152" s="198"/>
      <c r="H152" s="198"/>
      <c r="I152" s="198"/>
      <c r="K152" s="121"/>
      <c r="R152" s="122"/>
      <c r="T152" s="123"/>
      <c r="AA152" s="124"/>
      <c r="AT152" s="121" t="s">
        <v>144</v>
      </c>
      <c r="AU152" s="121" t="s">
        <v>97</v>
      </c>
      <c r="AV152" s="121" t="s">
        <v>19</v>
      </c>
      <c r="AW152" s="121" t="s">
        <v>107</v>
      </c>
      <c r="AX152" s="121" t="s">
        <v>72</v>
      </c>
      <c r="AY152" s="121" t="s">
        <v>136</v>
      </c>
    </row>
    <row r="153" spans="2:51" s="6" customFormat="1" ht="18.75" customHeight="1">
      <c r="B153" s="125"/>
      <c r="E153" s="126"/>
      <c r="F153" s="199" t="s">
        <v>555</v>
      </c>
      <c r="G153" s="200"/>
      <c r="H153" s="200"/>
      <c r="I153" s="200"/>
      <c r="K153" s="127">
        <v>5.988</v>
      </c>
      <c r="R153" s="128"/>
      <c r="T153" s="129"/>
      <c r="AA153" s="130"/>
      <c r="AT153" s="126" t="s">
        <v>144</v>
      </c>
      <c r="AU153" s="126" t="s">
        <v>97</v>
      </c>
      <c r="AV153" s="126" t="s">
        <v>97</v>
      </c>
      <c r="AW153" s="126" t="s">
        <v>107</v>
      </c>
      <c r="AX153" s="126" t="s">
        <v>72</v>
      </c>
      <c r="AY153" s="126" t="s">
        <v>136</v>
      </c>
    </row>
    <row r="154" spans="2:51" s="6" customFormat="1" ht="18.75" customHeight="1">
      <c r="B154" s="120"/>
      <c r="E154" s="121"/>
      <c r="F154" s="197" t="s">
        <v>194</v>
      </c>
      <c r="G154" s="198"/>
      <c r="H154" s="198"/>
      <c r="I154" s="198"/>
      <c r="K154" s="121"/>
      <c r="R154" s="122"/>
      <c r="T154" s="123"/>
      <c r="AA154" s="124"/>
      <c r="AT154" s="121" t="s">
        <v>144</v>
      </c>
      <c r="AU154" s="121" t="s">
        <v>97</v>
      </c>
      <c r="AV154" s="121" t="s">
        <v>19</v>
      </c>
      <c r="AW154" s="121" t="s">
        <v>107</v>
      </c>
      <c r="AX154" s="121" t="s">
        <v>72</v>
      </c>
      <c r="AY154" s="121" t="s">
        <v>136</v>
      </c>
    </row>
    <row r="155" spans="2:51" s="6" customFormat="1" ht="18.75" customHeight="1">
      <c r="B155" s="125"/>
      <c r="E155" s="126"/>
      <c r="F155" s="199" t="s">
        <v>556</v>
      </c>
      <c r="G155" s="200"/>
      <c r="H155" s="200"/>
      <c r="I155" s="200"/>
      <c r="K155" s="127">
        <v>6.93</v>
      </c>
      <c r="R155" s="128"/>
      <c r="T155" s="129"/>
      <c r="AA155" s="130"/>
      <c r="AT155" s="126" t="s">
        <v>144</v>
      </c>
      <c r="AU155" s="126" t="s">
        <v>97</v>
      </c>
      <c r="AV155" s="126" t="s">
        <v>97</v>
      </c>
      <c r="AW155" s="126" t="s">
        <v>107</v>
      </c>
      <c r="AX155" s="126" t="s">
        <v>72</v>
      </c>
      <c r="AY155" s="126" t="s">
        <v>136</v>
      </c>
    </row>
    <row r="156" spans="2:51" s="6" customFormat="1" ht="18.75" customHeight="1">
      <c r="B156" s="120"/>
      <c r="E156" s="121"/>
      <c r="F156" s="197" t="s">
        <v>557</v>
      </c>
      <c r="G156" s="198"/>
      <c r="H156" s="198"/>
      <c r="I156" s="198"/>
      <c r="K156" s="121"/>
      <c r="R156" s="122"/>
      <c r="T156" s="123"/>
      <c r="AA156" s="124"/>
      <c r="AT156" s="121" t="s">
        <v>144</v>
      </c>
      <c r="AU156" s="121" t="s">
        <v>97</v>
      </c>
      <c r="AV156" s="121" t="s">
        <v>19</v>
      </c>
      <c r="AW156" s="121" t="s">
        <v>107</v>
      </c>
      <c r="AX156" s="121" t="s">
        <v>72</v>
      </c>
      <c r="AY156" s="121" t="s">
        <v>136</v>
      </c>
    </row>
    <row r="157" spans="2:51" s="6" customFormat="1" ht="18.75" customHeight="1">
      <c r="B157" s="125"/>
      <c r="E157" s="126"/>
      <c r="F157" s="199" t="s">
        <v>558</v>
      </c>
      <c r="G157" s="200"/>
      <c r="H157" s="200"/>
      <c r="I157" s="200"/>
      <c r="K157" s="127">
        <v>0.432</v>
      </c>
      <c r="R157" s="128"/>
      <c r="T157" s="129"/>
      <c r="AA157" s="130"/>
      <c r="AT157" s="126" t="s">
        <v>144</v>
      </c>
      <c r="AU157" s="126" t="s">
        <v>97</v>
      </c>
      <c r="AV157" s="126" t="s">
        <v>97</v>
      </c>
      <c r="AW157" s="126" t="s">
        <v>107</v>
      </c>
      <c r="AX157" s="126" t="s">
        <v>72</v>
      </c>
      <c r="AY157" s="126" t="s">
        <v>136</v>
      </c>
    </row>
    <row r="158" spans="2:51" s="6" customFormat="1" ht="18.75" customHeight="1">
      <c r="B158" s="131"/>
      <c r="E158" s="132"/>
      <c r="F158" s="201" t="s">
        <v>146</v>
      </c>
      <c r="G158" s="202"/>
      <c r="H158" s="202"/>
      <c r="I158" s="202"/>
      <c r="K158" s="133">
        <v>13.35</v>
      </c>
      <c r="R158" s="134"/>
      <c r="T158" s="135"/>
      <c r="AA158" s="136"/>
      <c r="AT158" s="132" t="s">
        <v>144</v>
      </c>
      <c r="AU158" s="132" t="s">
        <v>97</v>
      </c>
      <c r="AV158" s="132" t="s">
        <v>141</v>
      </c>
      <c r="AW158" s="132" t="s">
        <v>107</v>
      </c>
      <c r="AX158" s="132" t="s">
        <v>19</v>
      </c>
      <c r="AY158" s="132" t="s">
        <v>136</v>
      </c>
    </row>
    <row r="159" spans="2:65" s="6" customFormat="1" ht="27" customHeight="1">
      <c r="B159" s="19"/>
      <c r="C159" s="112" t="s">
        <v>23</v>
      </c>
      <c r="D159" s="112" t="s">
        <v>137</v>
      </c>
      <c r="E159" s="113" t="s">
        <v>559</v>
      </c>
      <c r="F159" s="194" t="s">
        <v>560</v>
      </c>
      <c r="G159" s="195"/>
      <c r="H159" s="195"/>
      <c r="I159" s="195"/>
      <c r="J159" s="114" t="s">
        <v>168</v>
      </c>
      <c r="K159" s="115">
        <v>76.665</v>
      </c>
      <c r="L159" s="196">
        <v>0</v>
      </c>
      <c r="M159" s="195"/>
      <c r="N159" s="196">
        <f>ROUND($L$159*$K$159,2)</f>
        <v>0</v>
      </c>
      <c r="O159" s="195"/>
      <c r="P159" s="195"/>
      <c r="Q159" s="195"/>
      <c r="R159" s="20"/>
      <c r="T159" s="116"/>
      <c r="U159" s="26" t="s">
        <v>37</v>
      </c>
      <c r="V159" s="117">
        <v>0.94</v>
      </c>
      <c r="W159" s="117">
        <f>$V$159*$K$159</f>
        <v>72.0651</v>
      </c>
      <c r="X159" s="117">
        <v>0.00432</v>
      </c>
      <c r="Y159" s="117">
        <f>$X$159*$K$159</f>
        <v>0.3311928</v>
      </c>
      <c r="Z159" s="117">
        <v>0</v>
      </c>
      <c r="AA159" s="118">
        <f>$Z$159*$K$159</f>
        <v>0</v>
      </c>
      <c r="AR159" s="6" t="s">
        <v>141</v>
      </c>
      <c r="AT159" s="6" t="s">
        <v>137</v>
      </c>
      <c r="AU159" s="6" t="s">
        <v>97</v>
      </c>
      <c r="AY159" s="6" t="s">
        <v>136</v>
      </c>
      <c r="BE159" s="119">
        <f>IF($U$159="základní",$N$159,0)</f>
        <v>0</v>
      </c>
      <c r="BF159" s="119">
        <f>IF($U$159="snížená",$N$159,0)</f>
        <v>0</v>
      </c>
      <c r="BG159" s="119">
        <f>IF($U$159="zákl. přenesená",$N$159,0)</f>
        <v>0</v>
      </c>
      <c r="BH159" s="119">
        <f>IF($U$159="sníž. přenesená",$N$159,0)</f>
        <v>0</v>
      </c>
      <c r="BI159" s="119">
        <f>IF($U$159="nulová",$N$159,0)</f>
        <v>0</v>
      </c>
      <c r="BJ159" s="6" t="s">
        <v>19</v>
      </c>
      <c r="BK159" s="119">
        <f>ROUND($L$159*$K$159,2)</f>
        <v>0</v>
      </c>
      <c r="BL159" s="6" t="s">
        <v>141</v>
      </c>
      <c r="BM159" s="6" t="s">
        <v>561</v>
      </c>
    </row>
    <row r="160" spans="2:51" s="6" customFormat="1" ht="18.75" customHeight="1">
      <c r="B160" s="120"/>
      <c r="E160" s="121"/>
      <c r="F160" s="197" t="s">
        <v>534</v>
      </c>
      <c r="G160" s="198"/>
      <c r="H160" s="198"/>
      <c r="I160" s="198"/>
      <c r="K160" s="121"/>
      <c r="R160" s="122"/>
      <c r="T160" s="123"/>
      <c r="AA160" s="124"/>
      <c r="AT160" s="121" t="s">
        <v>144</v>
      </c>
      <c r="AU160" s="121" t="s">
        <v>97</v>
      </c>
      <c r="AV160" s="121" t="s">
        <v>19</v>
      </c>
      <c r="AW160" s="121" t="s">
        <v>107</v>
      </c>
      <c r="AX160" s="121" t="s">
        <v>72</v>
      </c>
      <c r="AY160" s="121" t="s">
        <v>136</v>
      </c>
    </row>
    <row r="161" spans="2:51" s="6" customFormat="1" ht="18.75" customHeight="1">
      <c r="B161" s="120"/>
      <c r="E161" s="121"/>
      <c r="F161" s="197" t="s">
        <v>562</v>
      </c>
      <c r="G161" s="198"/>
      <c r="H161" s="198"/>
      <c r="I161" s="198"/>
      <c r="K161" s="121"/>
      <c r="R161" s="122"/>
      <c r="T161" s="123"/>
      <c r="AA161" s="124"/>
      <c r="AT161" s="121" t="s">
        <v>144</v>
      </c>
      <c r="AU161" s="121" t="s">
        <v>97</v>
      </c>
      <c r="AV161" s="121" t="s">
        <v>19</v>
      </c>
      <c r="AW161" s="121" t="s">
        <v>107</v>
      </c>
      <c r="AX161" s="121" t="s">
        <v>72</v>
      </c>
      <c r="AY161" s="121" t="s">
        <v>136</v>
      </c>
    </row>
    <row r="162" spans="2:51" s="6" customFormat="1" ht="18.75" customHeight="1">
      <c r="B162" s="125"/>
      <c r="E162" s="126"/>
      <c r="F162" s="199" t="s">
        <v>563</v>
      </c>
      <c r="G162" s="200"/>
      <c r="H162" s="200"/>
      <c r="I162" s="200"/>
      <c r="K162" s="127">
        <v>36.33</v>
      </c>
      <c r="R162" s="128"/>
      <c r="T162" s="129"/>
      <c r="AA162" s="130"/>
      <c r="AT162" s="126" t="s">
        <v>144</v>
      </c>
      <c r="AU162" s="126" t="s">
        <v>97</v>
      </c>
      <c r="AV162" s="126" t="s">
        <v>97</v>
      </c>
      <c r="AW162" s="126" t="s">
        <v>107</v>
      </c>
      <c r="AX162" s="126" t="s">
        <v>72</v>
      </c>
      <c r="AY162" s="126" t="s">
        <v>136</v>
      </c>
    </row>
    <row r="163" spans="2:51" s="6" customFormat="1" ht="18.75" customHeight="1">
      <c r="B163" s="120"/>
      <c r="E163" s="121"/>
      <c r="F163" s="197" t="s">
        <v>564</v>
      </c>
      <c r="G163" s="198"/>
      <c r="H163" s="198"/>
      <c r="I163" s="198"/>
      <c r="K163" s="121"/>
      <c r="R163" s="122"/>
      <c r="T163" s="123"/>
      <c r="AA163" s="124"/>
      <c r="AT163" s="121" t="s">
        <v>144</v>
      </c>
      <c r="AU163" s="121" t="s">
        <v>97</v>
      </c>
      <c r="AV163" s="121" t="s">
        <v>19</v>
      </c>
      <c r="AW163" s="121" t="s">
        <v>107</v>
      </c>
      <c r="AX163" s="121" t="s">
        <v>72</v>
      </c>
      <c r="AY163" s="121" t="s">
        <v>136</v>
      </c>
    </row>
    <row r="164" spans="2:51" s="6" customFormat="1" ht="18.75" customHeight="1">
      <c r="B164" s="125"/>
      <c r="E164" s="126"/>
      <c r="F164" s="199" t="s">
        <v>565</v>
      </c>
      <c r="G164" s="200"/>
      <c r="H164" s="200"/>
      <c r="I164" s="200"/>
      <c r="K164" s="127">
        <v>28.26</v>
      </c>
      <c r="R164" s="128"/>
      <c r="T164" s="129"/>
      <c r="AA164" s="130"/>
      <c r="AT164" s="126" t="s">
        <v>144</v>
      </c>
      <c r="AU164" s="126" t="s">
        <v>97</v>
      </c>
      <c r="AV164" s="126" t="s">
        <v>97</v>
      </c>
      <c r="AW164" s="126" t="s">
        <v>107</v>
      </c>
      <c r="AX164" s="126" t="s">
        <v>72</v>
      </c>
      <c r="AY164" s="126" t="s">
        <v>136</v>
      </c>
    </row>
    <row r="165" spans="2:51" s="6" customFormat="1" ht="18.75" customHeight="1">
      <c r="B165" s="120"/>
      <c r="E165" s="121"/>
      <c r="F165" s="197" t="s">
        <v>566</v>
      </c>
      <c r="G165" s="198"/>
      <c r="H165" s="198"/>
      <c r="I165" s="198"/>
      <c r="K165" s="121"/>
      <c r="R165" s="122"/>
      <c r="T165" s="123"/>
      <c r="AA165" s="124"/>
      <c r="AT165" s="121" t="s">
        <v>144</v>
      </c>
      <c r="AU165" s="121" t="s">
        <v>97</v>
      </c>
      <c r="AV165" s="121" t="s">
        <v>19</v>
      </c>
      <c r="AW165" s="121" t="s">
        <v>107</v>
      </c>
      <c r="AX165" s="121" t="s">
        <v>72</v>
      </c>
      <c r="AY165" s="121" t="s">
        <v>136</v>
      </c>
    </row>
    <row r="166" spans="2:51" s="6" customFormat="1" ht="18.75" customHeight="1">
      <c r="B166" s="125"/>
      <c r="E166" s="126"/>
      <c r="F166" s="199" t="s">
        <v>567</v>
      </c>
      <c r="G166" s="200"/>
      <c r="H166" s="200"/>
      <c r="I166" s="200"/>
      <c r="K166" s="127">
        <v>12.075</v>
      </c>
      <c r="R166" s="128"/>
      <c r="T166" s="129"/>
      <c r="AA166" s="130"/>
      <c r="AT166" s="126" t="s">
        <v>144</v>
      </c>
      <c r="AU166" s="126" t="s">
        <v>97</v>
      </c>
      <c r="AV166" s="126" t="s">
        <v>97</v>
      </c>
      <c r="AW166" s="126" t="s">
        <v>107</v>
      </c>
      <c r="AX166" s="126" t="s">
        <v>72</v>
      </c>
      <c r="AY166" s="126" t="s">
        <v>136</v>
      </c>
    </row>
    <row r="167" spans="2:51" s="6" customFormat="1" ht="18.75" customHeight="1">
      <c r="B167" s="131"/>
      <c r="E167" s="132"/>
      <c r="F167" s="201" t="s">
        <v>146</v>
      </c>
      <c r="G167" s="202"/>
      <c r="H167" s="202"/>
      <c r="I167" s="202"/>
      <c r="K167" s="133">
        <v>76.665</v>
      </c>
      <c r="R167" s="134"/>
      <c r="T167" s="135"/>
      <c r="AA167" s="136"/>
      <c r="AT167" s="132" t="s">
        <v>144</v>
      </c>
      <c r="AU167" s="132" t="s">
        <v>97</v>
      </c>
      <c r="AV167" s="132" t="s">
        <v>141</v>
      </c>
      <c r="AW167" s="132" t="s">
        <v>107</v>
      </c>
      <c r="AX167" s="132" t="s">
        <v>19</v>
      </c>
      <c r="AY167" s="132" t="s">
        <v>136</v>
      </c>
    </row>
    <row r="168" spans="2:65" s="6" customFormat="1" ht="39" customHeight="1">
      <c r="B168" s="19"/>
      <c r="C168" s="112" t="s">
        <v>197</v>
      </c>
      <c r="D168" s="112" t="s">
        <v>137</v>
      </c>
      <c r="E168" s="113" t="s">
        <v>568</v>
      </c>
      <c r="F168" s="194" t="s">
        <v>569</v>
      </c>
      <c r="G168" s="195"/>
      <c r="H168" s="195"/>
      <c r="I168" s="195"/>
      <c r="J168" s="114" t="s">
        <v>168</v>
      </c>
      <c r="K168" s="115">
        <v>76.665</v>
      </c>
      <c r="L168" s="196">
        <v>0</v>
      </c>
      <c r="M168" s="195"/>
      <c r="N168" s="196">
        <f>ROUND($L$168*$K$168,2)</f>
        <v>0</v>
      </c>
      <c r="O168" s="195"/>
      <c r="P168" s="195"/>
      <c r="Q168" s="195"/>
      <c r="R168" s="20"/>
      <c r="T168" s="116"/>
      <c r="U168" s="26" t="s">
        <v>37</v>
      </c>
      <c r="V168" s="117">
        <v>0.339</v>
      </c>
      <c r="W168" s="117">
        <f>$V$168*$K$168</f>
        <v>25.989435000000004</v>
      </c>
      <c r="X168" s="117">
        <v>0</v>
      </c>
      <c r="Y168" s="117">
        <f>$X$168*$K$168</f>
        <v>0</v>
      </c>
      <c r="Z168" s="117">
        <v>0</v>
      </c>
      <c r="AA168" s="118">
        <f>$Z$168*$K$168</f>
        <v>0</v>
      </c>
      <c r="AR168" s="6" t="s">
        <v>141</v>
      </c>
      <c r="AT168" s="6" t="s">
        <v>137</v>
      </c>
      <c r="AU168" s="6" t="s">
        <v>97</v>
      </c>
      <c r="AY168" s="6" t="s">
        <v>136</v>
      </c>
      <c r="BE168" s="119">
        <f>IF($U$168="základní",$N$168,0)</f>
        <v>0</v>
      </c>
      <c r="BF168" s="119">
        <f>IF($U$168="snížená",$N$168,0)</f>
        <v>0</v>
      </c>
      <c r="BG168" s="119">
        <f>IF($U$168="zákl. přenesená",$N$168,0)</f>
        <v>0</v>
      </c>
      <c r="BH168" s="119">
        <f>IF($U$168="sníž. přenesená",$N$168,0)</f>
        <v>0</v>
      </c>
      <c r="BI168" s="119">
        <f>IF($U$168="nulová",$N$168,0)</f>
        <v>0</v>
      </c>
      <c r="BJ168" s="6" t="s">
        <v>19</v>
      </c>
      <c r="BK168" s="119">
        <f>ROUND($L$168*$K$168,2)</f>
        <v>0</v>
      </c>
      <c r="BL168" s="6" t="s">
        <v>141</v>
      </c>
      <c r="BM168" s="6" t="s">
        <v>570</v>
      </c>
    </row>
    <row r="169" spans="2:65" s="6" customFormat="1" ht="27" customHeight="1">
      <c r="B169" s="19"/>
      <c r="C169" s="112" t="s">
        <v>203</v>
      </c>
      <c r="D169" s="112" t="s">
        <v>137</v>
      </c>
      <c r="E169" s="113" t="s">
        <v>571</v>
      </c>
      <c r="F169" s="194" t="s">
        <v>572</v>
      </c>
      <c r="G169" s="195"/>
      <c r="H169" s="195"/>
      <c r="I169" s="195"/>
      <c r="J169" s="114" t="s">
        <v>163</v>
      </c>
      <c r="K169" s="115">
        <v>1.602</v>
      </c>
      <c r="L169" s="196">
        <v>0</v>
      </c>
      <c r="M169" s="195"/>
      <c r="N169" s="196">
        <f>ROUND($L$169*$K$169,2)</f>
        <v>0</v>
      </c>
      <c r="O169" s="195"/>
      <c r="P169" s="195"/>
      <c r="Q169" s="195"/>
      <c r="R169" s="20"/>
      <c r="T169" s="116"/>
      <c r="U169" s="26" t="s">
        <v>37</v>
      </c>
      <c r="V169" s="117">
        <v>34.987</v>
      </c>
      <c r="W169" s="117">
        <f>$V$169*$K$169</f>
        <v>56.04917400000001</v>
      </c>
      <c r="X169" s="117">
        <v>1.10951</v>
      </c>
      <c r="Y169" s="117">
        <f>$X$169*$K$169</f>
        <v>1.7774350200000002</v>
      </c>
      <c r="Z169" s="117">
        <v>0</v>
      </c>
      <c r="AA169" s="118">
        <f>$Z$169*$K$169</f>
        <v>0</v>
      </c>
      <c r="AR169" s="6" t="s">
        <v>141</v>
      </c>
      <c r="AT169" s="6" t="s">
        <v>137</v>
      </c>
      <c r="AU169" s="6" t="s">
        <v>97</v>
      </c>
      <c r="AY169" s="6" t="s">
        <v>136</v>
      </c>
      <c r="BE169" s="119">
        <f>IF($U$169="základní",$N$169,0)</f>
        <v>0</v>
      </c>
      <c r="BF169" s="119">
        <f>IF($U$169="snížená",$N$169,0)</f>
        <v>0</v>
      </c>
      <c r="BG169" s="119">
        <f>IF($U$169="zákl. přenesená",$N$169,0)</f>
        <v>0</v>
      </c>
      <c r="BH169" s="119">
        <f>IF($U$169="sníž. přenesená",$N$169,0)</f>
        <v>0</v>
      </c>
      <c r="BI169" s="119">
        <f>IF($U$169="nulová",$N$169,0)</f>
        <v>0</v>
      </c>
      <c r="BJ169" s="6" t="s">
        <v>19</v>
      </c>
      <c r="BK169" s="119">
        <f>ROUND($L$169*$K$169,2)</f>
        <v>0</v>
      </c>
      <c r="BL169" s="6" t="s">
        <v>141</v>
      </c>
      <c r="BM169" s="6" t="s">
        <v>573</v>
      </c>
    </row>
    <row r="170" spans="2:51" s="6" customFormat="1" ht="18.75" customHeight="1">
      <c r="B170" s="125"/>
      <c r="E170" s="126"/>
      <c r="F170" s="199" t="s">
        <v>574</v>
      </c>
      <c r="G170" s="200"/>
      <c r="H170" s="200"/>
      <c r="I170" s="200"/>
      <c r="K170" s="127">
        <v>1.602</v>
      </c>
      <c r="R170" s="128"/>
      <c r="T170" s="129"/>
      <c r="AA170" s="130"/>
      <c r="AT170" s="126" t="s">
        <v>144</v>
      </c>
      <c r="AU170" s="126" t="s">
        <v>97</v>
      </c>
      <c r="AV170" s="126" t="s">
        <v>97</v>
      </c>
      <c r="AW170" s="126" t="s">
        <v>107</v>
      </c>
      <c r="AX170" s="126" t="s">
        <v>72</v>
      </c>
      <c r="AY170" s="126" t="s">
        <v>136</v>
      </c>
    </row>
    <row r="171" spans="2:51" s="6" customFormat="1" ht="18.75" customHeight="1">
      <c r="B171" s="131"/>
      <c r="E171" s="132"/>
      <c r="F171" s="201" t="s">
        <v>146</v>
      </c>
      <c r="G171" s="202"/>
      <c r="H171" s="202"/>
      <c r="I171" s="202"/>
      <c r="K171" s="133">
        <v>1.602</v>
      </c>
      <c r="R171" s="134"/>
      <c r="T171" s="135"/>
      <c r="AA171" s="136"/>
      <c r="AT171" s="132" t="s">
        <v>144</v>
      </c>
      <c r="AU171" s="132" t="s">
        <v>97</v>
      </c>
      <c r="AV171" s="132" t="s">
        <v>141</v>
      </c>
      <c r="AW171" s="132" t="s">
        <v>107</v>
      </c>
      <c r="AX171" s="132" t="s">
        <v>19</v>
      </c>
      <c r="AY171" s="132" t="s">
        <v>136</v>
      </c>
    </row>
    <row r="172" spans="2:63" s="102" customFormat="1" ht="30.75" customHeight="1">
      <c r="B172" s="103"/>
      <c r="D172" s="111" t="s">
        <v>113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203">
        <f>$BK$172</f>
        <v>0</v>
      </c>
      <c r="O172" s="204"/>
      <c r="P172" s="204"/>
      <c r="Q172" s="204"/>
      <c r="R172" s="106"/>
      <c r="T172" s="107"/>
      <c r="W172" s="108">
        <f>SUM($W$173:$W$176)</f>
        <v>5.655360000000001</v>
      </c>
      <c r="Y172" s="108">
        <f>SUM($Y$173:$Y$176)</f>
        <v>4.94589728</v>
      </c>
      <c r="AA172" s="109">
        <f>SUM($AA$173:$AA$176)</f>
        <v>0</v>
      </c>
      <c r="AR172" s="105" t="s">
        <v>19</v>
      </c>
      <c r="AT172" s="105" t="s">
        <v>71</v>
      </c>
      <c r="AU172" s="105" t="s">
        <v>19</v>
      </c>
      <c r="AY172" s="105" t="s">
        <v>136</v>
      </c>
      <c r="BK172" s="110">
        <f>SUM($BK$173:$BK$176)</f>
        <v>0</v>
      </c>
    </row>
    <row r="173" spans="2:65" s="6" customFormat="1" ht="27" customHeight="1">
      <c r="B173" s="19"/>
      <c r="C173" s="112" t="s">
        <v>207</v>
      </c>
      <c r="D173" s="112" t="s">
        <v>137</v>
      </c>
      <c r="E173" s="113" t="s">
        <v>234</v>
      </c>
      <c r="F173" s="194" t="s">
        <v>235</v>
      </c>
      <c r="G173" s="195"/>
      <c r="H173" s="195"/>
      <c r="I173" s="195"/>
      <c r="J173" s="114" t="s">
        <v>140</v>
      </c>
      <c r="K173" s="115">
        <v>2.192</v>
      </c>
      <c r="L173" s="196">
        <v>0</v>
      </c>
      <c r="M173" s="195"/>
      <c r="N173" s="196">
        <f>ROUND($L$173*$K$173,2)</f>
        <v>0</v>
      </c>
      <c r="O173" s="195"/>
      <c r="P173" s="195"/>
      <c r="Q173" s="195"/>
      <c r="R173" s="20"/>
      <c r="T173" s="116"/>
      <c r="U173" s="26" t="s">
        <v>37</v>
      </c>
      <c r="V173" s="117">
        <v>2.58</v>
      </c>
      <c r="W173" s="117">
        <f>$V$173*$K$173</f>
        <v>5.655360000000001</v>
      </c>
      <c r="X173" s="117">
        <v>2.25634</v>
      </c>
      <c r="Y173" s="117">
        <f>$X$173*$K$173</f>
        <v>4.94589728</v>
      </c>
      <c r="Z173" s="117">
        <v>0</v>
      </c>
      <c r="AA173" s="118">
        <f>$Z$173*$K$173</f>
        <v>0</v>
      </c>
      <c r="AR173" s="6" t="s">
        <v>141</v>
      </c>
      <c r="AT173" s="6" t="s">
        <v>137</v>
      </c>
      <c r="AU173" s="6" t="s">
        <v>97</v>
      </c>
      <c r="AY173" s="6" t="s">
        <v>136</v>
      </c>
      <c r="BE173" s="119">
        <f>IF($U$173="základní",$N$173,0)</f>
        <v>0</v>
      </c>
      <c r="BF173" s="119">
        <f>IF($U$173="snížená",$N$173,0)</f>
        <v>0</v>
      </c>
      <c r="BG173" s="119">
        <f>IF($U$173="zákl. přenesená",$N$173,0)</f>
        <v>0</v>
      </c>
      <c r="BH173" s="119">
        <f>IF($U$173="sníž. přenesená",$N$173,0)</f>
        <v>0</v>
      </c>
      <c r="BI173" s="119">
        <f>IF($U$173="nulová",$N$173,0)</f>
        <v>0</v>
      </c>
      <c r="BJ173" s="6" t="s">
        <v>19</v>
      </c>
      <c r="BK173" s="119">
        <f>ROUND($L$173*$K$173,2)</f>
        <v>0</v>
      </c>
      <c r="BL173" s="6" t="s">
        <v>141</v>
      </c>
      <c r="BM173" s="6" t="s">
        <v>575</v>
      </c>
    </row>
    <row r="174" spans="2:51" s="6" customFormat="1" ht="18.75" customHeight="1">
      <c r="B174" s="120"/>
      <c r="E174" s="121"/>
      <c r="F174" s="197" t="s">
        <v>576</v>
      </c>
      <c r="G174" s="198"/>
      <c r="H174" s="198"/>
      <c r="I174" s="198"/>
      <c r="K174" s="121"/>
      <c r="R174" s="122"/>
      <c r="T174" s="123"/>
      <c r="AA174" s="124"/>
      <c r="AT174" s="121" t="s">
        <v>144</v>
      </c>
      <c r="AU174" s="121" t="s">
        <v>97</v>
      </c>
      <c r="AV174" s="121" t="s">
        <v>19</v>
      </c>
      <c r="AW174" s="121" t="s">
        <v>107</v>
      </c>
      <c r="AX174" s="121" t="s">
        <v>72</v>
      </c>
      <c r="AY174" s="121" t="s">
        <v>136</v>
      </c>
    </row>
    <row r="175" spans="2:51" s="6" customFormat="1" ht="18.75" customHeight="1">
      <c r="B175" s="125"/>
      <c r="E175" s="126"/>
      <c r="F175" s="199" t="s">
        <v>577</v>
      </c>
      <c r="G175" s="200"/>
      <c r="H175" s="200"/>
      <c r="I175" s="200"/>
      <c r="K175" s="127">
        <v>2.192</v>
      </c>
      <c r="R175" s="128"/>
      <c r="T175" s="129"/>
      <c r="AA175" s="130"/>
      <c r="AT175" s="126" t="s">
        <v>144</v>
      </c>
      <c r="AU175" s="126" t="s">
        <v>97</v>
      </c>
      <c r="AV175" s="126" t="s">
        <v>97</v>
      </c>
      <c r="AW175" s="126" t="s">
        <v>107</v>
      </c>
      <c r="AX175" s="126" t="s">
        <v>72</v>
      </c>
      <c r="AY175" s="126" t="s">
        <v>136</v>
      </c>
    </row>
    <row r="176" spans="2:51" s="6" customFormat="1" ht="18.75" customHeight="1">
      <c r="B176" s="131"/>
      <c r="E176" s="132"/>
      <c r="F176" s="201" t="s">
        <v>146</v>
      </c>
      <c r="G176" s="202"/>
      <c r="H176" s="202"/>
      <c r="I176" s="202"/>
      <c r="K176" s="133">
        <v>2.192</v>
      </c>
      <c r="R176" s="134"/>
      <c r="T176" s="135"/>
      <c r="AA176" s="136"/>
      <c r="AT176" s="132" t="s">
        <v>144</v>
      </c>
      <c r="AU176" s="132" t="s">
        <v>97</v>
      </c>
      <c r="AV176" s="132" t="s">
        <v>141</v>
      </c>
      <c r="AW176" s="132" t="s">
        <v>107</v>
      </c>
      <c r="AX176" s="132" t="s">
        <v>19</v>
      </c>
      <c r="AY176" s="132" t="s">
        <v>136</v>
      </c>
    </row>
    <row r="177" spans="2:63" s="102" customFormat="1" ht="30.75" customHeight="1">
      <c r="B177" s="103"/>
      <c r="D177" s="111" t="s">
        <v>114</v>
      </c>
      <c r="E177" s="111"/>
      <c r="F177" s="111"/>
      <c r="G177" s="111"/>
      <c r="H177" s="111"/>
      <c r="I177" s="111"/>
      <c r="J177" s="111"/>
      <c r="K177" s="111"/>
      <c r="L177" s="111"/>
      <c r="M177" s="111"/>
      <c r="N177" s="203">
        <f>$BK$177</f>
        <v>0</v>
      </c>
      <c r="O177" s="204"/>
      <c r="P177" s="204"/>
      <c r="Q177" s="204"/>
      <c r="R177" s="106"/>
      <c r="T177" s="107"/>
      <c r="W177" s="108">
        <f>SUM($W$178:$W$181)</f>
        <v>5.826</v>
      </c>
      <c r="Y177" s="108">
        <f>SUM($Y$178:$Y$181)</f>
        <v>0.0786</v>
      </c>
      <c r="AA177" s="109">
        <f>SUM($AA$178:$AA$181)</f>
        <v>0</v>
      </c>
      <c r="AR177" s="105" t="s">
        <v>19</v>
      </c>
      <c r="AT177" s="105" t="s">
        <v>71</v>
      </c>
      <c r="AU177" s="105" t="s">
        <v>19</v>
      </c>
      <c r="AY177" s="105" t="s">
        <v>136</v>
      </c>
      <c r="BK177" s="110">
        <f>SUM($BK$178:$BK$181)</f>
        <v>0</v>
      </c>
    </row>
    <row r="178" spans="2:65" s="6" customFormat="1" ht="27" customHeight="1">
      <c r="B178" s="19"/>
      <c r="C178" s="112" t="s">
        <v>213</v>
      </c>
      <c r="D178" s="112" t="s">
        <v>137</v>
      </c>
      <c r="E178" s="113" t="s">
        <v>239</v>
      </c>
      <c r="F178" s="194" t="s">
        <v>240</v>
      </c>
      <c r="G178" s="195"/>
      <c r="H178" s="195"/>
      <c r="I178" s="195"/>
      <c r="J178" s="114" t="s">
        <v>241</v>
      </c>
      <c r="K178" s="115">
        <v>2</v>
      </c>
      <c r="L178" s="196">
        <v>0</v>
      </c>
      <c r="M178" s="195"/>
      <c r="N178" s="196">
        <f>ROUND($L$178*$K$178,2)</f>
        <v>0</v>
      </c>
      <c r="O178" s="195"/>
      <c r="P178" s="195"/>
      <c r="Q178" s="195"/>
      <c r="R178" s="20"/>
      <c r="T178" s="116"/>
      <c r="U178" s="26" t="s">
        <v>37</v>
      </c>
      <c r="V178" s="117">
        <v>2.913</v>
      </c>
      <c r="W178" s="117">
        <f>$V$178*$K$178</f>
        <v>5.826</v>
      </c>
      <c r="X178" s="117">
        <v>0.0393</v>
      </c>
      <c r="Y178" s="117">
        <f>$X$178*$K$178</f>
        <v>0.0786</v>
      </c>
      <c r="Z178" s="117">
        <v>0</v>
      </c>
      <c r="AA178" s="118">
        <f>$Z$178*$K$178</f>
        <v>0</v>
      </c>
      <c r="AR178" s="6" t="s">
        <v>141</v>
      </c>
      <c r="AT178" s="6" t="s">
        <v>137</v>
      </c>
      <c r="AU178" s="6" t="s">
        <v>97</v>
      </c>
      <c r="AY178" s="6" t="s">
        <v>136</v>
      </c>
      <c r="BE178" s="119">
        <f>IF($U$178="základní",$N$178,0)</f>
        <v>0</v>
      </c>
      <c r="BF178" s="119">
        <f>IF($U$178="snížená",$N$178,0)</f>
        <v>0</v>
      </c>
      <c r="BG178" s="119">
        <f>IF($U$178="zákl. přenesená",$N$178,0)</f>
        <v>0</v>
      </c>
      <c r="BH178" s="119">
        <f>IF($U$178="sníž. přenesená",$N$178,0)</f>
        <v>0</v>
      </c>
      <c r="BI178" s="119">
        <f>IF($U$178="nulová",$N$178,0)</f>
        <v>0</v>
      </c>
      <c r="BJ178" s="6" t="s">
        <v>19</v>
      </c>
      <c r="BK178" s="119">
        <f>ROUND($L$178*$K$178,2)</f>
        <v>0</v>
      </c>
      <c r="BL178" s="6" t="s">
        <v>141</v>
      </c>
      <c r="BM178" s="6" t="s">
        <v>578</v>
      </c>
    </row>
    <row r="179" spans="2:51" s="6" customFormat="1" ht="18.75" customHeight="1">
      <c r="B179" s="120"/>
      <c r="E179" s="121"/>
      <c r="F179" s="197" t="s">
        <v>534</v>
      </c>
      <c r="G179" s="198"/>
      <c r="H179" s="198"/>
      <c r="I179" s="198"/>
      <c r="K179" s="121"/>
      <c r="R179" s="122"/>
      <c r="T179" s="123"/>
      <c r="AA179" s="124"/>
      <c r="AT179" s="121" t="s">
        <v>144</v>
      </c>
      <c r="AU179" s="121" t="s">
        <v>97</v>
      </c>
      <c r="AV179" s="121" t="s">
        <v>19</v>
      </c>
      <c r="AW179" s="121" t="s">
        <v>107</v>
      </c>
      <c r="AX179" s="121" t="s">
        <v>72</v>
      </c>
      <c r="AY179" s="121" t="s">
        <v>136</v>
      </c>
    </row>
    <row r="180" spans="2:51" s="6" customFormat="1" ht="18.75" customHeight="1">
      <c r="B180" s="125"/>
      <c r="E180" s="126"/>
      <c r="F180" s="199" t="s">
        <v>97</v>
      </c>
      <c r="G180" s="200"/>
      <c r="H180" s="200"/>
      <c r="I180" s="200"/>
      <c r="K180" s="127">
        <v>2</v>
      </c>
      <c r="R180" s="128"/>
      <c r="T180" s="129"/>
      <c r="AA180" s="130"/>
      <c r="AT180" s="126" t="s">
        <v>144</v>
      </c>
      <c r="AU180" s="126" t="s">
        <v>97</v>
      </c>
      <c r="AV180" s="126" t="s">
        <v>97</v>
      </c>
      <c r="AW180" s="126" t="s">
        <v>107</v>
      </c>
      <c r="AX180" s="126" t="s">
        <v>72</v>
      </c>
      <c r="AY180" s="126" t="s">
        <v>136</v>
      </c>
    </row>
    <row r="181" spans="2:51" s="6" customFormat="1" ht="18.75" customHeight="1">
      <c r="B181" s="131"/>
      <c r="E181" s="132"/>
      <c r="F181" s="201" t="s">
        <v>146</v>
      </c>
      <c r="G181" s="202"/>
      <c r="H181" s="202"/>
      <c r="I181" s="202"/>
      <c r="K181" s="133">
        <v>2</v>
      </c>
      <c r="R181" s="134"/>
      <c r="T181" s="135"/>
      <c r="AA181" s="136"/>
      <c r="AT181" s="132" t="s">
        <v>144</v>
      </c>
      <c r="AU181" s="132" t="s">
        <v>97</v>
      </c>
      <c r="AV181" s="132" t="s">
        <v>141</v>
      </c>
      <c r="AW181" s="132" t="s">
        <v>107</v>
      </c>
      <c r="AX181" s="132" t="s">
        <v>19</v>
      </c>
      <c r="AY181" s="132" t="s">
        <v>136</v>
      </c>
    </row>
    <row r="182" spans="2:63" s="102" customFormat="1" ht="30.75" customHeight="1">
      <c r="B182" s="103"/>
      <c r="D182" s="111" t="s">
        <v>116</v>
      </c>
      <c r="E182" s="111"/>
      <c r="F182" s="111"/>
      <c r="G182" s="111"/>
      <c r="H182" s="111"/>
      <c r="I182" s="111"/>
      <c r="J182" s="111"/>
      <c r="K182" s="111"/>
      <c r="L182" s="111"/>
      <c r="M182" s="111"/>
      <c r="N182" s="203">
        <f>$BK$182</f>
        <v>0</v>
      </c>
      <c r="O182" s="204"/>
      <c r="P182" s="204"/>
      <c r="Q182" s="204"/>
      <c r="R182" s="106"/>
      <c r="T182" s="107"/>
      <c r="W182" s="108">
        <f>$W$183</f>
        <v>9.37664</v>
      </c>
      <c r="Y182" s="108">
        <f>$Y$183</f>
        <v>0</v>
      </c>
      <c r="AA182" s="109">
        <f>$AA$183</f>
        <v>0</v>
      </c>
      <c r="AR182" s="105" t="s">
        <v>19</v>
      </c>
      <c r="AT182" s="105" t="s">
        <v>71</v>
      </c>
      <c r="AU182" s="105" t="s">
        <v>19</v>
      </c>
      <c r="AY182" s="105" t="s">
        <v>136</v>
      </c>
      <c r="BK182" s="110">
        <f>$BK$183</f>
        <v>0</v>
      </c>
    </row>
    <row r="183" spans="2:65" s="6" customFormat="1" ht="27" customHeight="1">
      <c r="B183" s="19"/>
      <c r="C183" s="112" t="s">
        <v>8</v>
      </c>
      <c r="D183" s="112" t="s">
        <v>137</v>
      </c>
      <c r="E183" s="113" t="s">
        <v>264</v>
      </c>
      <c r="F183" s="194" t="s">
        <v>265</v>
      </c>
      <c r="G183" s="195"/>
      <c r="H183" s="195"/>
      <c r="I183" s="195"/>
      <c r="J183" s="114" t="s">
        <v>163</v>
      </c>
      <c r="K183" s="115">
        <v>45.08</v>
      </c>
      <c r="L183" s="196">
        <v>0</v>
      </c>
      <c r="M183" s="195"/>
      <c r="N183" s="196">
        <f>ROUND($L$183*$K$183,2)</f>
        <v>0</v>
      </c>
      <c r="O183" s="195"/>
      <c r="P183" s="195"/>
      <c r="Q183" s="195"/>
      <c r="R183" s="20"/>
      <c r="T183" s="116"/>
      <c r="U183" s="26" t="s">
        <v>37</v>
      </c>
      <c r="V183" s="117">
        <v>0.208</v>
      </c>
      <c r="W183" s="117">
        <f>$V$183*$K$183</f>
        <v>9.37664</v>
      </c>
      <c r="X183" s="117">
        <v>0</v>
      </c>
      <c r="Y183" s="117">
        <f>$X$183*$K$183</f>
        <v>0</v>
      </c>
      <c r="Z183" s="117">
        <v>0</v>
      </c>
      <c r="AA183" s="118">
        <f>$Z$183*$K$183</f>
        <v>0</v>
      </c>
      <c r="AR183" s="6" t="s">
        <v>141</v>
      </c>
      <c r="AT183" s="6" t="s">
        <v>137</v>
      </c>
      <c r="AU183" s="6" t="s">
        <v>97</v>
      </c>
      <c r="AY183" s="6" t="s">
        <v>136</v>
      </c>
      <c r="BE183" s="119">
        <f>IF($U$183="základní",$N$183,0)</f>
        <v>0</v>
      </c>
      <c r="BF183" s="119">
        <f>IF($U$183="snížená",$N$183,0)</f>
        <v>0</v>
      </c>
      <c r="BG183" s="119">
        <f>IF($U$183="zákl. přenesená",$N$183,0)</f>
        <v>0</v>
      </c>
      <c r="BH183" s="119">
        <f>IF($U$183="sníž. přenesená",$N$183,0)</f>
        <v>0</v>
      </c>
      <c r="BI183" s="119">
        <f>IF($U$183="nulová",$N$183,0)</f>
        <v>0</v>
      </c>
      <c r="BJ183" s="6" t="s">
        <v>19</v>
      </c>
      <c r="BK183" s="119">
        <f>ROUND($L$183*$K$183,2)</f>
        <v>0</v>
      </c>
      <c r="BL183" s="6" t="s">
        <v>141</v>
      </c>
      <c r="BM183" s="6" t="s">
        <v>579</v>
      </c>
    </row>
    <row r="184" spans="2:63" s="102" customFormat="1" ht="37.5" customHeight="1">
      <c r="B184" s="103"/>
      <c r="D184" s="104" t="s">
        <v>117</v>
      </c>
      <c r="E184" s="104"/>
      <c r="F184" s="104"/>
      <c r="G184" s="104"/>
      <c r="H184" s="104"/>
      <c r="I184" s="104"/>
      <c r="J184" s="104"/>
      <c r="K184" s="104"/>
      <c r="L184" s="104"/>
      <c r="M184" s="104"/>
      <c r="N184" s="208">
        <f>$BK$184</f>
        <v>0</v>
      </c>
      <c r="O184" s="204"/>
      <c r="P184" s="204"/>
      <c r="Q184" s="204"/>
      <c r="R184" s="106"/>
      <c r="T184" s="107"/>
      <c r="W184" s="108">
        <f>$W$185</f>
        <v>20</v>
      </c>
      <c r="Y184" s="108">
        <f>$Y$185</f>
        <v>0.006</v>
      </c>
      <c r="AA184" s="109">
        <f>$AA$185</f>
        <v>0</v>
      </c>
      <c r="AR184" s="105" t="s">
        <v>97</v>
      </c>
      <c r="AT184" s="105" t="s">
        <v>71</v>
      </c>
      <c r="AU184" s="105" t="s">
        <v>72</v>
      </c>
      <c r="AY184" s="105" t="s">
        <v>136</v>
      </c>
      <c r="BK184" s="110">
        <f>$BK$185</f>
        <v>0</v>
      </c>
    </row>
    <row r="185" spans="2:63" s="102" customFormat="1" ht="21" customHeight="1">
      <c r="B185" s="103"/>
      <c r="D185" s="111" t="s">
        <v>527</v>
      </c>
      <c r="E185" s="111"/>
      <c r="F185" s="111"/>
      <c r="G185" s="111"/>
      <c r="H185" s="111"/>
      <c r="I185" s="111"/>
      <c r="J185" s="111"/>
      <c r="K185" s="111"/>
      <c r="L185" s="111"/>
      <c r="M185" s="111"/>
      <c r="N185" s="203">
        <f>$BK$185</f>
        <v>0</v>
      </c>
      <c r="O185" s="204"/>
      <c r="P185" s="204"/>
      <c r="Q185" s="204"/>
      <c r="R185" s="106"/>
      <c r="T185" s="107"/>
      <c r="W185" s="108">
        <f>SUM($W$186:$W$192)</f>
        <v>20</v>
      </c>
      <c r="Y185" s="108">
        <f>SUM($Y$186:$Y$192)</f>
        <v>0.006</v>
      </c>
      <c r="AA185" s="109">
        <f>SUM($AA$186:$AA$192)</f>
        <v>0</v>
      </c>
      <c r="AR185" s="105" t="s">
        <v>97</v>
      </c>
      <c r="AT185" s="105" t="s">
        <v>71</v>
      </c>
      <c r="AU185" s="105" t="s">
        <v>19</v>
      </c>
      <c r="AY185" s="105" t="s">
        <v>136</v>
      </c>
      <c r="BK185" s="110">
        <f>SUM($BK$186:$BK$192)</f>
        <v>0</v>
      </c>
    </row>
    <row r="186" spans="2:65" s="6" customFormat="1" ht="27" customHeight="1">
      <c r="B186" s="19"/>
      <c r="C186" s="112" t="s">
        <v>222</v>
      </c>
      <c r="D186" s="112" t="s">
        <v>137</v>
      </c>
      <c r="E186" s="113" t="s">
        <v>580</v>
      </c>
      <c r="F186" s="194" t="s">
        <v>581</v>
      </c>
      <c r="G186" s="195"/>
      <c r="H186" s="195"/>
      <c r="I186" s="195"/>
      <c r="J186" s="114" t="s">
        <v>487</v>
      </c>
      <c r="K186" s="115">
        <v>100</v>
      </c>
      <c r="L186" s="196">
        <v>0</v>
      </c>
      <c r="M186" s="195"/>
      <c r="N186" s="196">
        <f>ROUND($L$186*$K$186,2)</f>
        <v>0</v>
      </c>
      <c r="O186" s="195"/>
      <c r="P186" s="195"/>
      <c r="Q186" s="195"/>
      <c r="R186" s="20"/>
      <c r="T186" s="116"/>
      <c r="U186" s="26" t="s">
        <v>37</v>
      </c>
      <c r="V186" s="117">
        <v>0.2</v>
      </c>
      <c r="W186" s="117">
        <f>$V$186*$K$186</f>
        <v>20</v>
      </c>
      <c r="X186" s="117">
        <v>6E-05</v>
      </c>
      <c r="Y186" s="117">
        <f>$X$186*$K$186</f>
        <v>0.006</v>
      </c>
      <c r="Z186" s="117">
        <v>0</v>
      </c>
      <c r="AA186" s="118">
        <f>$Z$186*$K$186</f>
        <v>0</v>
      </c>
      <c r="AR186" s="6" t="s">
        <v>222</v>
      </c>
      <c r="AT186" s="6" t="s">
        <v>137</v>
      </c>
      <c r="AU186" s="6" t="s">
        <v>97</v>
      </c>
      <c r="AY186" s="6" t="s">
        <v>136</v>
      </c>
      <c r="BE186" s="119">
        <f>IF($U$186="základní",$N$186,0)</f>
        <v>0</v>
      </c>
      <c r="BF186" s="119">
        <f>IF($U$186="snížená",$N$186,0)</f>
        <v>0</v>
      </c>
      <c r="BG186" s="119">
        <f>IF($U$186="zákl. přenesená",$N$186,0)</f>
        <v>0</v>
      </c>
      <c r="BH186" s="119">
        <f>IF($U$186="sníž. přenesená",$N$186,0)</f>
        <v>0</v>
      </c>
      <c r="BI186" s="119">
        <f>IF($U$186="nulová",$N$186,0)</f>
        <v>0</v>
      </c>
      <c r="BJ186" s="6" t="s">
        <v>19</v>
      </c>
      <c r="BK186" s="119">
        <f>ROUND($L$186*$K$186,2)</f>
        <v>0</v>
      </c>
      <c r="BL186" s="6" t="s">
        <v>222</v>
      </c>
      <c r="BM186" s="6" t="s">
        <v>582</v>
      </c>
    </row>
    <row r="187" spans="2:51" s="6" customFormat="1" ht="18.75" customHeight="1">
      <c r="B187" s="120"/>
      <c r="E187" s="121"/>
      <c r="F187" s="197" t="s">
        <v>547</v>
      </c>
      <c r="G187" s="198"/>
      <c r="H187" s="198"/>
      <c r="I187" s="198"/>
      <c r="K187" s="121"/>
      <c r="R187" s="122"/>
      <c r="T187" s="123"/>
      <c r="AA187" s="124"/>
      <c r="AT187" s="121" t="s">
        <v>144</v>
      </c>
      <c r="AU187" s="121" t="s">
        <v>97</v>
      </c>
      <c r="AV187" s="121" t="s">
        <v>19</v>
      </c>
      <c r="AW187" s="121" t="s">
        <v>107</v>
      </c>
      <c r="AX187" s="121" t="s">
        <v>72</v>
      </c>
      <c r="AY187" s="121" t="s">
        <v>136</v>
      </c>
    </row>
    <row r="188" spans="2:51" s="6" customFormat="1" ht="18.75" customHeight="1">
      <c r="B188" s="120"/>
      <c r="E188" s="121"/>
      <c r="F188" s="197" t="s">
        <v>583</v>
      </c>
      <c r="G188" s="198"/>
      <c r="H188" s="198"/>
      <c r="I188" s="198"/>
      <c r="K188" s="121"/>
      <c r="R188" s="122"/>
      <c r="T188" s="123"/>
      <c r="AA188" s="124"/>
      <c r="AT188" s="121" t="s">
        <v>144</v>
      </c>
      <c r="AU188" s="121" t="s">
        <v>97</v>
      </c>
      <c r="AV188" s="121" t="s">
        <v>19</v>
      </c>
      <c r="AW188" s="121" t="s">
        <v>107</v>
      </c>
      <c r="AX188" s="121" t="s">
        <v>72</v>
      </c>
      <c r="AY188" s="121" t="s">
        <v>136</v>
      </c>
    </row>
    <row r="189" spans="2:51" s="6" customFormat="1" ht="18.75" customHeight="1">
      <c r="B189" s="125"/>
      <c r="E189" s="126"/>
      <c r="F189" s="199" t="s">
        <v>24</v>
      </c>
      <c r="G189" s="200"/>
      <c r="H189" s="200"/>
      <c r="I189" s="200"/>
      <c r="K189" s="127">
        <v>100</v>
      </c>
      <c r="R189" s="128"/>
      <c r="T189" s="129"/>
      <c r="AA189" s="130"/>
      <c r="AT189" s="126" t="s">
        <v>144</v>
      </c>
      <c r="AU189" s="126" t="s">
        <v>97</v>
      </c>
      <c r="AV189" s="126" t="s">
        <v>97</v>
      </c>
      <c r="AW189" s="126" t="s">
        <v>107</v>
      </c>
      <c r="AX189" s="126" t="s">
        <v>72</v>
      </c>
      <c r="AY189" s="126" t="s">
        <v>136</v>
      </c>
    </row>
    <row r="190" spans="2:51" s="6" customFormat="1" ht="18.75" customHeight="1">
      <c r="B190" s="131"/>
      <c r="E190" s="132"/>
      <c r="F190" s="201" t="s">
        <v>146</v>
      </c>
      <c r="G190" s="202"/>
      <c r="H190" s="202"/>
      <c r="I190" s="202"/>
      <c r="K190" s="133">
        <v>100</v>
      </c>
      <c r="R190" s="134"/>
      <c r="T190" s="135"/>
      <c r="AA190" s="136"/>
      <c r="AT190" s="132" t="s">
        <v>144</v>
      </c>
      <c r="AU190" s="132" t="s">
        <v>97</v>
      </c>
      <c r="AV190" s="132" t="s">
        <v>141</v>
      </c>
      <c r="AW190" s="132" t="s">
        <v>107</v>
      </c>
      <c r="AX190" s="132" t="s">
        <v>19</v>
      </c>
      <c r="AY190" s="132" t="s">
        <v>136</v>
      </c>
    </row>
    <row r="191" spans="2:65" s="6" customFormat="1" ht="27" customHeight="1">
      <c r="B191" s="19"/>
      <c r="C191" s="137" t="s">
        <v>228</v>
      </c>
      <c r="D191" s="137" t="s">
        <v>257</v>
      </c>
      <c r="E191" s="138" t="s">
        <v>584</v>
      </c>
      <c r="F191" s="205" t="s">
        <v>585</v>
      </c>
      <c r="G191" s="206"/>
      <c r="H191" s="206"/>
      <c r="I191" s="206"/>
      <c r="J191" s="139" t="s">
        <v>487</v>
      </c>
      <c r="K191" s="140">
        <v>100</v>
      </c>
      <c r="L191" s="207">
        <v>0</v>
      </c>
      <c r="M191" s="206"/>
      <c r="N191" s="207">
        <f>ROUND($L$191*$K$191,2)</f>
        <v>0</v>
      </c>
      <c r="O191" s="195"/>
      <c r="P191" s="195"/>
      <c r="Q191" s="195"/>
      <c r="R191" s="20"/>
      <c r="T191" s="116"/>
      <c r="U191" s="26" t="s">
        <v>37</v>
      </c>
      <c r="V191" s="117">
        <v>0</v>
      </c>
      <c r="W191" s="117">
        <f>$V$191*$K$191</f>
        <v>0</v>
      </c>
      <c r="X191" s="117">
        <v>0</v>
      </c>
      <c r="Y191" s="117">
        <f>$X$191*$K$191</f>
        <v>0</v>
      </c>
      <c r="Z191" s="117">
        <v>0</v>
      </c>
      <c r="AA191" s="118">
        <f>$Z$191*$K$191</f>
        <v>0</v>
      </c>
      <c r="AR191" s="6" t="s">
        <v>276</v>
      </c>
      <c r="AT191" s="6" t="s">
        <v>257</v>
      </c>
      <c r="AU191" s="6" t="s">
        <v>97</v>
      </c>
      <c r="AY191" s="6" t="s">
        <v>136</v>
      </c>
      <c r="BE191" s="119">
        <f>IF($U$191="základní",$N$191,0)</f>
        <v>0</v>
      </c>
      <c r="BF191" s="119">
        <f>IF($U$191="snížená",$N$191,0)</f>
        <v>0</v>
      </c>
      <c r="BG191" s="119">
        <f>IF($U$191="zákl. přenesená",$N$191,0)</f>
        <v>0</v>
      </c>
      <c r="BH191" s="119">
        <f>IF($U$191="sníž. přenesená",$N$191,0)</f>
        <v>0</v>
      </c>
      <c r="BI191" s="119">
        <f>IF($U$191="nulová",$N$191,0)</f>
        <v>0</v>
      </c>
      <c r="BJ191" s="6" t="s">
        <v>19</v>
      </c>
      <c r="BK191" s="119">
        <f>ROUND($L$191*$K$191,2)</f>
        <v>0</v>
      </c>
      <c r="BL191" s="6" t="s">
        <v>222</v>
      </c>
      <c r="BM191" s="6" t="s">
        <v>586</v>
      </c>
    </row>
    <row r="192" spans="2:65" s="6" customFormat="1" ht="27" customHeight="1">
      <c r="B192" s="19"/>
      <c r="C192" s="112" t="s">
        <v>233</v>
      </c>
      <c r="D192" s="112" t="s">
        <v>137</v>
      </c>
      <c r="E192" s="113" t="s">
        <v>587</v>
      </c>
      <c r="F192" s="194" t="s">
        <v>588</v>
      </c>
      <c r="G192" s="195"/>
      <c r="H192" s="195"/>
      <c r="I192" s="195"/>
      <c r="J192" s="114" t="s">
        <v>303</v>
      </c>
      <c r="K192" s="115">
        <v>156</v>
      </c>
      <c r="L192" s="196">
        <v>0</v>
      </c>
      <c r="M192" s="195"/>
      <c r="N192" s="196">
        <f>ROUND($L$192*$K$192,2)</f>
        <v>0</v>
      </c>
      <c r="O192" s="195"/>
      <c r="P192" s="195"/>
      <c r="Q192" s="195"/>
      <c r="R192" s="20"/>
      <c r="T192" s="116"/>
      <c r="U192" s="141" t="s">
        <v>37</v>
      </c>
      <c r="V192" s="142">
        <v>0</v>
      </c>
      <c r="W192" s="142">
        <f>$V$192*$K$192</f>
        <v>0</v>
      </c>
      <c r="X192" s="142">
        <v>0</v>
      </c>
      <c r="Y192" s="142">
        <f>$X$192*$K$192</f>
        <v>0</v>
      </c>
      <c r="Z192" s="142">
        <v>0</v>
      </c>
      <c r="AA192" s="143">
        <f>$Z$192*$K$192</f>
        <v>0</v>
      </c>
      <c r="AR192" s="6" t="s">
        <v>222</v>
      </c>
      <c r="AT192" s="6" t="s">
        <v>137</v>
      </c>
      <c r="AU192" s="6" t="s">
        <v>97</v>
      </c>
      <c r="AY192" s="6" t="s">
        <v>136</v>
      </c>
      <c r="BE192" s="119">
        <f>IF($U$192="základní",$N$192,0)</f>
        <v>0</v>
      </c>
      <c r="BF192" s="119">
        <f>IF($U$192="snížená",$N$192,0)</f>
        <v>0</v>
      </c>
      <c r="BG192" s="119">
        <f>IF($U$192="zákl. přenesená",$N$192,0)</f>
        <v>0</v>
      </c>
      <c r="BH192" s="119">
        <f>IF($U$192="sníž. přenesená",$N$192,0)</f>
        <v>0</v>
      </c>
      <c r="BI192" s="119">
        <f>IF($U$192="nulová",$N$192,0)</f>
        <v>0</v>
      </c>
      <c r="BJ192" s="6" t="s">
        <v>19</v>
      </c>
      <c r="BK192" s="119">
        <f>ROUND($L$192*$K$192,2)</f>
        <v>0</v>
      </c>
      <c r="BL192" s="6" t="s">
        <v>222</v>
      </c>
      <c r="BM192" s="6" t="s">
        <v>589</v>
      </c>
    </row>
    <row r="193" spans="2:18" s="6" customFormat="1" ht="7.5" customHeight="1">
      <c r="B193" s="41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3"/>
    </row>
    <row r="254" s="2" customFormat="1" ht="14.25" customHeight="1"/>
  </sheetData>
  <sheetProtection/>
  <mergeCells count="170">
    <mergeCell ref="N184:Q184"/>
    <mergeCell ref="N185:Q185"/>
    <mergeCell ref="H1:K1"/>
    <mergeCell ref="S2:AC2"/>
    <mergeCell ref="N118:Q118"/>
    <mergeCell ref="N119:Q119"/>
    <mergeCell ref="N120:Q120"/>
    <mergeCell ref="N145:Q145"/>
    <mergeCell ref="N150:Q150"/>
    <mergeCell ref="N172:Q172"/>
    <mergeCell ref="F190:I190"/>
    <mergeCell ref="F191:I191"/>
    <mergeCell ref="L191:M191"/>
    <mergeCell ref="N191:Q191"/>
    <mergeCell ref="F192:I192"/>
    <mergeCell ref="L192:M192"/>
    <mergeCell ref="N192:Q192"/>
    <mergeCell ref="F186:I186"/>
    <mergeCell ref="L186:M186"/>
    <mergeCell ref="N186:Q186"/>
    <mergeCell ref="F187:I187"/>
    <mergeCell ref="F188:I188"/>
    <mergeCell ref="F189:I189"/>
    <mergeCell ref="F179:I179"/>
    <mergeCell ref="F180:I180"/>
    <mergeCell ref="F181:I181"/>
    <mergeCell ref="F183:I183"/>
    <mergeCell ref="L183:M183"/>
    <mergeCell ref="N183:Q183"/>
    <mergeCell ref="N182:Q182"/>
    <mergeCell ref="F174:I174"/>
    <mergeCell ref="F175:I175"/>
    <mergeCell ref="F176:I176"/>
    <mergeCell ref="F178:I178"/>
    <mergeCell ref="L178:M178"/>
    <mergeCell ref="N178:Q178"/>
    <mergeCell ref="N177:Q177"/>
    <mergeCell ref="F169:I169"/>
    <mergeCell ref="L169:M169"/>
    <mergeCell ref="N169:Q169"/>
    <mergeCell ref="F170:I170"/>
    <mergeCell ref="F171:I171"/>
    <mergeCell ref="F173:I173"/>
    <mergeCell ref="L173:M173"/>
    <mergeCell ref="N173:Q173"/>
    <mergeCell ref="F165:I165"/>
    <mergeCell ref="F166:I166"/>
    <mergeCell ref="F167:I167"/>
    <mergeCell ref="F168:I168"/>
    <mergeCell ref="L168:M168"/>
    <mergeCell ref="N168:Q168"/>
    <mergeCell ref="N159:Q159"/>
    <mergeCell ref="F160:I160"/>
    <mergeCell ref="F161:I161"/>
    <mergeCell ref="F162:I162"/>
    <mergeCell ref="F163:I163"/>
    <mergeCell ref="F164:I164"/>
    <mergeCell ref="F155:I155"/>
    <mergeCell ref="F156:I156"/>
    <mergeCell ref="F157:I157"/>
    <mergeCell ref="F158:I158"/>
    <mergeCell ref="F159:I159"/>
    <mergeCell ref="L159:M159"/>
    <mergeCell ref="F151:I151"/>
    <mergeCell ref="L151:M151"/>
    <mergeCell ref="N151:Q151"/>
    <mergeCell ref="F152:I152"/>
    <mergeCell ref="F153:I153"/>
    <mergeCell ref="F154:I154"/>
    <mergeCell ref="F146:I146"/>
    <mergeCell ref="L146:M146"/>
    <mergeCell ref="N146:Q146"/>
    <mergeCell ref="F147:I147"/>
    <mergeCell ref="F148:I148"/>
    <mergeCell ref="F149:I149"/>
    <mergeCell ref="F139:I139"/>
    <mergeCell ref="F140:I140"/>
    <mergeCell ref="F141:I141"/>
    <mergeCell ref="F142:I142"/>
    <mergeCell ref="F143:I143"/>
    <mergeCell ref="F144:I144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29:I129"/>
    <mergeCell ref="L129:M129"/>
    <mergeCell ref="N129:Q129"/>
    <mergeCell ref="F130:I130"/>
    <mergeCell ref="F131:I131"/>
    <mergeCell ref="F132:I132"/>
    <mergeCell ref="F125:I125"/>
    <mergeCell ref="L125:M125"/>
    <mergeCell ref="N125:Q125"/>
    <mergeCell ref="F126:I126"/>
    <mergeCell ref="F127:I127"/>
    <mergeCell ref="F128:I128"/>
    <mergeCell ref="F121:I121"/>
    <mergeCell ref="L121:M121"/>
    <mergeCell ref="N121:Q121"/>
    <mergeCell ref="F122:I122"/>
    <mergeCell ref="F123:I123"/>
    <mergeCell ref="F124:I124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95:Q95"/>
    <mergeCell ref="N96:Q96"/>
    <mergeCell ref="N97:Q97"/>
    <mergeCell ref="N99:Q99"/>
    <mergeCell ref="L101:Q101"/>
    <mergeCell ref="C107:Q107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N116" sqref="N116:Q1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9"/>
      <c r="B1" s="146"/>
      <c r="C1" s="146"/>
      <c r="D1" s="147" t="s">
        <v>1</v>
      </c>
      <c r="E1" s="146"/>
      <c r="F1" s="148" t="s">
        <v>604</v>
      </c>
      <c r="G1" s="148"/>
      <c r="H1" s="209" t="s">
        <v>605</v>
      </c>
      <c r="I1" s="209"/>
      <c r="J1" s="209"/>
      <c r="K1" s="209"/>
      <c r="L1" s="148" t="s">
        <v>606</v>
      </c>
      <c r="M1" s="146"/>
      <c r="N1" s="146"/>
      <c r="O1" s="147" t="s">
        <v>96</v>
      </c>
      <c r="P1" s="146"/>
      <c r="Q1" s="146"/>
      <c r="R1" s="146"/>
      <c r="S1" s="148" t="s">
        <v>607</v>
      </c>
      <c r="T1" s="148"/>
      <c r="U1" s="149"/>
      <c r="V1" s="1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0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77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2:46" s="2" customFormat="1" ht="37.5" customHeight="1">
      <c r="B4" s="10"/>
      <c r="C4" s="152" t="s">
        <v>98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82" t="str">
        <f>'Rekapitulace stavby'!$K$6</f>
        <v>Klapý ZD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11"/>
    </row>
    <row r="7" spans="2:18" s="6" customFormat="1" ht="33.75" customHeight="1">
      <c r="B7" s="19"/>
      <c r="D7" s="15" t="s">
        <v>99</v>
      </c>
      <c r="F7" s="154" t="s">
        <v>590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83">
        <f>'Rekapitulace stavby'!$AN$8</f>
        <v>42360</v>
      </c>
      <c r="P9" s="162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53">
        <f>IF('Rekapitulace stavby'!$AN$10="","",'Rekapitulace stavby'!$AN$10)</f>
      </c>
      <c r="P11" s="162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27</v>
      </c>
      <c r="O12" s="153">
        <f>IF('Rekapitulace stavby'!$AN$11="","",'Rekapitulace stavby'!$AN$11)</f>
      </c>
      <c r="P12" s="162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26</v>
      </c>
      <c r="O14" s="153">
        <f>IF('Rekapitulace stavby'!$AN$13="","",'Rekapitulace stavby'!$AN$13)</f>
      </c>
      <c r="P14" s="162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53">
        <f>IF('Rekapitulace stavby'!$AN$14="","",'Rekapitulace stavby'!$AN$14)</f>
      </c>
      <c r="P15" s="162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26</v>
      </c>
      <c r="O17" s="153">
        <f>IF('Rekapitulace stavby'!$AN$16="","",'Rekapitulace stavby'!$AN$16)</f>
      </c>
      <c r="P17" s="162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27</v>
      </c>
      <c r="O18" s="153">
        <f>IF('Rekapitulace stavby'!$AN$17="","",'Rekapitulace stavby'!$AN$17)</f>
      </c>
      <c r="P18" s="162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31</v>
      </c>
      <c r="M20" s="16" t="s">
        <v>26</v>
      </c>
      <c r="O20" s="153">
        <f>IF('Rekapitulace stavby'!$AN$19="","",'Rekapitulace stavby'!$AN$19)</f>
      </c>
      <c r="P20" s="162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53">
        <f>IF('Rekapitulace stavby'!$AN$20="","",'Rekapitulace stavby'!$AN$20)</f>
      </c>
      <c r="P21" s="162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32</v>
      </c>
      <c r="R23" s="20"/>
    </row>
    <row r="24" spans="2:18" s="79" customFormat="1" ht="15.75" customHeight="1">
      <c r="B24" s="80"/>
      <c r="E24" s="155"/>
      <c r="F24" s="184"/>
      <c r="G24" s="184"/>
      <c r="H24" s="184"/>
      <c r="I24" s="184"/>
      <c r="J24" s="184"/>
      <c r="K24" s="184"/>
      <c r="L24" s="184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101</v>
      </c>
      <c r="M27" s="156">
        <f>$N$88</f>
        <v>0</v>
      </c>
      <c r="N27" s="162"/>
      <c r="O27" s="162"/>
      <c r="P27" s="162"/>
      <c r="R27" s="20"/>
    </row>
    <row r="28" spans="2:18" s="6" customFormat="1" ht="15" customHeight="1">
      <c r="B28" s="19"/>
      <c r="D28" s="18" t="s">
        <v>102</v>
      </c>
      <c r="M28" s="156">
        <f>$N$93</f>
        <v>0</v>
      </c>
      <c r="N28" s="162"/>
      <c r="O28" s="162"/>
      <c r="P28" s="162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35</v>
      </c>
      <c r="M30" s="185">
        <f>ROUND($M$27+$M$28,2)</f>
        <v>0</v>
      </c>
      <c r="N30" s="162"/>
      <c r="O30" s="162"/>
      <c r="P30" s="162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36</v>
      </c>
      <c r="E32" s="24" t="s">
        <v>37</v>
      </c>
      <c r="F32" s="25">
        <v>0.21</v>
      </c>
      <c r="G32" s="84" t="s">
        <v>38</v>
      </c>
      <c r="H32" s="186">
        <f>ROUND((SUM($BE$93:$BE$94)+SUM($BE$112:$BE$117)),2)</f>
        <v>0</v>
      </c>
      <c r="I32" s="162"/>
      <c r="J32" s="162"/>
      <c r="M32" s="186">
        <f>ROUND(ROUND((SUM($BE$93:$BE$94)+SUM($BE$112:$BE$117)),2)*$F$32,2)</f>
        <v>0</v>
      </c>
      <c r="N32" s="162"/>
      <c r="O32" s="162"/>
      <c r="P32" s="162"/>
      <c r="R32" s="20"/>
    </row>
    <row r="33" spans="2:18" s="6" customFormat="1" ht="15" customHeight="1">
      <c r="B33" s="19"/>
      <c r="E33" s="24" t="s">
        <v>39</v>
      </c>
      <c r="F33" s="25">
        <v>0.15</v>
      </c>
      <c r="G33" s="84" t="s">
        <v>38</v>
      </c>
      <c r="H33" s="186">
        <f>ROUND((SUM($BF$93:$BF$94)+SUM($BF$112:$BF$117)),2)</f>
        <v>0</v>
      </c>
      <c r="I33" s="162"/>
      <c r="J33" s="162"/>
      <c r="M33" s="186">
        <f>ROUND(ROUND((SUM($BF$93:$BF$94)+SUM($BF$112:$BF$117)),2)*$F$33,2)</f>
        <v>0</v>
      </c>
      <c r="N33" s="162"/>
      <c r="O33" s="162"/>
      <c r="P33" s="162"/>
      <c r="R33" s="20"/>
    </row>
    <row r="34" spans="2:18" s="6" customFormat="1" ht="15" customHeight="1" hidden="1">
      <c r="B34" s="19"/>
      <c r="E34" s="24" t="s">
        <v>40</v>
      </c>
      <c r="F34" s="25">
        <v>0.21</v>
      </c>
      <c r="G34" s="84" t="s">
        <v>38</v>
      </c>
      <c r="H34" s="186">
        <f>ROUND((SUM($BG$93:$BG$94)+SUM($BG$112:$BG$117)),2)</f>
        <v>0</v>
      </c>
      <c r="I34" s="162"/>
      <c r="J34" s="162"/>
      <c r="M34" s="186">
        <v>0</v>
      </c>
      <c r="N34" s="162"/>
      <c r="O34" s="162"/>
      <c r="P34" s="162"/>
      <c r="R34" s="20"/>
    </row>
    <row r="35" spans="2:18" s="6" customFormat="1" ht="15" customHeight="1" hidden="1">
      <c r="B35" s="19"/>
      <c r="E35" s="24" t="s">
        <v>41</v>
      </c>
      <c r="F35" s="25">
        <v>0.15</v>
      </c>
      <c r="G35" s="84" t="s">
        <v>38</v>
      </c>
      <c r="H35" s="186">
        <f>ROUND((SUM($BH$93:$BH$94)+SUM($BH$112:$BH$117)),2)</f>
        <v>0</v>
      </c>
      <c r="I35" s="162"/>
      <c r="J35" s="162"/>
      <c r="M35" s="186">
        <v>0</v>
      </c>
      <c r="N35" s="162"/>
      <c r="O35" s="162"/>
      <c r="P35" s="162"/>
      <c r="R35" s="20"/>
    </row>
    <row r="36" spans="2:18" s="6" customFormat="1" ht="15" customHeight="1" hidden="1">
      <c r="B36" s="19"/>
      <c r="E36" s="24" t="s">
        <v>42</v>
      </c>
      <c r="F36" s="25">
        <v>0</v>
      </c>
      <c r="G36" s="84" t="s">
        <v>38</v>
      </c>
      <c r="H36" s="186">
        <f>ROUND((SUM($BI$93:$BI$94)+SUM($BI$112:$BI$117)),2)</f>
        <v>0</v>
      </c>
      <c r="I36" s="162"/>
      <c r="J36" s="162"/>
      <c r="M36" s="186">
        <v>0</v>
      </c>
      <c r="N36" s="162"/>
      <c r="O36" s="162"/>
      <c r="P36" s="162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43</v>
      </c>
      <c r="E38" s="30"/>
      <c r="F38" s="30"/>
      <c r="G38" s="85" t="s">
        <v>44</v>
      </c>
      <c r="H38" s="31" t="s">
        <v>45</v>
      </c>
      <c r="I38" s="30"/>
      <c r="J38" s="30"/>
      <c r="K38" s="30"/>
      <c r="L38" s="168">
        <f>SUM($M$30:$M$36)</f>
        <v>0</v>
      </c>
      <c r="M38" s="164"/>
      <c r="N38" s="164"/>
      <c r="O38" s="164"/>
      <c r="P38" s="16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2" t="s">
        <v>103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82" t="str">
        <f>$F$6</f>
        <v>Klapý ZD</v>
      </c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R78" s="20"/>
    </row>
    <row r="79" spans="2:18" s="6" customFormat="1" ht="37.5" customHeight="1">
      <c r="B79" s="19"/>
      <c r="C79" s="49" t="s">
        <v>99</v>
      </c>
      <c r="F79" s="178" t="str">
        <f>$F$7</f>
        <v>99 - vedlejší a ostatní náklady stavby</v>
      </c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83">
        <f>IF($O$9="","",$O$9)</f>
        <v>42360</v>
      </c>
      <c r="N81" s="162"/>
      <c r="O81" s="162"/>
      <c r="P81" s="162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25</v>
      </c>
      <c r="F83" s="14" t="str">
        <f>$E$12</f>
        <v> </v>
      </c>
      <c r="K83" s="16" t="s">
        <v>29</v>
      </c>
      <c r="M83" s="153" t="str">
        <f>$E$18</f>
        <v> </v>
      </c>
      <c r="N83" s="162"/>
      <c r="O83" s="162"/>
      <c r="P83" s="162"/>
      <c r="Q83" s="162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31</v>
      </c>
      <c r="M84" s="153" t="str">
        <f>$E$21</f>
        <v> </v>
      </c>
      <c r="N84" s="162"/>
      <c r="O84" s="162"/>
      <c r="P84" s="162"/>
      <c r="Q84" s="162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7" t="s">
        <v>104</v>
      </c>
      <c r="D86" s="176"/>
      <c r="E86" s="176"/>
      <c r="F86" s="176"/>
      <c r="G86" s="176"/>
      <c r="H86" s="28"/>
      <c r="I86" s="28"/>
      <c r="J86" s="28"/>
      <c r="K86" s="28"/>
      <c r="L86" s="28"/>
      <c r="M86" s="28"/>
      <c r="N86" s="187" t="s">
        <v>105</v>
      </c>
      <c r="O86" s="162"/>
      <c r="P86" s="162"/>
      <c r="Q86" s="162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106</v>
      </c>
      <c r="N88" s="173">
        <f>$N$112</f>
        <v>0</v>
      </c>
      <c r="O88" s="162"/>
      <c r="P88" s="162"/>
      <c r="Q88" s="162"/>
      <c r="R88" s="20"/>
      <c r="AU88" s="6" t="s">
        <v>107</v>
      </c>
    </row>
    <row r="89" spans="2:18" s="65" customFormat="1" ht="25.5" customHeight="1">
      <c r="B89" s="86"/>
      <c r="D89" s="87" t="s">
        <v>591</v>
      </c>
      <c r="N89" s="188">
        <f>$N$113</f>
        <v>0</v>
      </c>
      <c r="O89" s="189"/>
      <c r="P89" s="189"/>
      <c r="Q89" s="189"/>
      <c r="R89" s="88"/>
    </row>
    <row r="90" spans="2:18" s="82" customFormat="1" ht="21" customHeight="1">
      <c r="B90" s="89"/>
      <c r="D90" s="90" t="s">
        <v>592</v>
      </c>
      <c r="N90" s="190">
        <f>$N$114</f>
        <v>0</v>
      </c>
      <c r="O90" s="189"/>
      <c r="P90" s="189"/>
      <c r="Q90" s="189"/>
      <c r="R90" s="91"/>
    </row>
    <row r="91" spans="2:18" s="82" customFormat="1" ht="21" customHeight="1">
      <c r="B91" s="89"/>
      <c r="D91" s="90" t="s">
        <v>593</v>
      </c>
      <c r="N91" s="190">
        <f>$N$116</f>
        <v>0</v>
      </c>
      <c r="O91" s="189"/>
      <c r="P91" s="189"/>
      <c r="Q91" s="189"/>
      <c r="R91" s="91"/>
    </row>
    <row r="92" spans="2:18" s="6" customFormat="1" ht="22.5" customHeight="1">
      <c r="B92" s="19"/>
      <c r="R92" s="20"/>
    </row>
    <row r="93" spans="2:21" s="6" customFormat="1" ht="30" customHeight="1">
      <c r="B93" s="19"/>
      <c r="C93" s="60" t="s">
        <v>120</v>
      </c>
      <c r="N93" s="173">
        <v>0</v>
      </c>
      <c r="O93" s="162"/>
      <c r="P93" s="162"/>
      <c r="Q93" s="162"/>
      <c r="R93" s="20"/>
      <c r="T93" s="92"/>
      <c r="U93" s="93" t="s">
        <v>36</v>
      </c>
    </row>
    <row r="94" spans="2:18" s="6" customFormat="1" ht="18.75" customHeight="1">
      <c r="B94" s="19"/>
      <c r="R94" s="20"/>
    </row>
    <row r="95" spans="2:18" s="6" customFormat="1" ht="30" customHeight="1">
      <c r="B95" s="19"/>
      <c r="C95" s="78" t="s">
        <v>95</v>
      </c>
      <c r="D95" s="28"/>
      <c r="E95" s="28"/>
      <c r="F95" s="28"/>
      <c r="G95" s="28"/>
      <c r="H95" s="28"/>
      <c r="I95" s="28"/>
      <c r="J95" s="28"/>
      <c r="K95" s="28"/>
      <c r="L95" s="175">
        <f>ROUND(SUM($N$88+$N$93),2)</f>
        <v>0</v>
      </c>
      <c r="M95" s="176"/>
      <c r="N95" s="176"/>
      <c r="O95" s="176"/>
      <c r="P95" s="176"/>
      <c r="Q95" s="176"/>
      <c r="R95" s="20"/>
    </row>
    <row r="96" spans="2:18" s="6" customFormat="1" ht="7.5" customHeight="1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3"/>
    </row>
    <row r="100" spans="2:18" s="6" customFormat="1" ht="7.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1" spans="2:18" s="6" customFormat="1" ht="37.5" customHeight="1">
      <c r="B101" s="19"/>
      <c r="C101" s="152" t="s">
        <v>121</v>
      </c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20"/>
    </row>
    <row r="102" spans="2:18" s="6" customFormat="1" ht="7.5" customHeight="1">
      <c r="B102" s="19"/>
      <c r="R102" s="20"/>
    </row>
    <row r="103" spans="2:18" s="6" customFormat="1" ht="30.75" customHeight="1">
      <c r="B103" s="19"/>
      <c r="C103" s="16" t="s">
        <v>14</v>
      </c>
      <c r="F103" s="182" t="str">
        <f>$F$6</f>
        <v>Klapý ZD</v>
      </c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R103" s="20"/>
    </row>
    <row r="104" spans="2:18" s="6" customFormat="1" ht="37.5" customHeight="1">
      <c r="B104" s="19"/>
      <c r="C104" s="49" t="s">
        <v>99</v>
      </c>
      <c r="F104" s="178" t="str">
        <f>$F$7</f>
        <v>99 - vedlejší a ostatní náklady stavby</v>
      </c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R104" s="20"/>
    </row>
    <row r="105" spans="2:18" s="6" customFormat="1" ht="7.5" customHeight="1">
      <c r="B105" s="19"/>
      <c r="R105" s="20"/>
    </row>
    <row r="106" spans="2:18" s="6" customFormat="1" ht="18.75" customHeight="1">
      <c r="B106" s="19"/>
      <c r="C106" s="16" t="s">
        <v>20</v>
      </c>
      <c r="F106" s="14" t="str">
        <f>$F$9</f>
        <v> </v>
      </c>
      <c r="K106" s="16" t="s">
        <v>22</v>
      </c>
      <c r="M106" s="183">
        <f>IF($O$9="","",$O$9)</f>
        <v>42360</v>
      </c>
      <c r="N106" s="162"/>
      <c r="O106" s="162"/>
      <c r="P106" s="162"/>
      <c r="R106" s="20"/>
    </row>
    <row r="107" spans="2:18" s="6" customFormat="1" ht="7.5" customHeight="1">
      <c r="B107" s="19"/>
      <c r="R107" s="20"/>
    </row>
    <row r="108" spans="2:18" s="6" customFormat="1" ht="15.75" customHeight="1">
      <c r="B108" s="19"/>
      <c r="C108" s="16" t="s">
        <v>25</v>
      </c>
      <c r="F108" s="14" t="str">
        <f>$E$12</f>
        <v> </v>
      </c>
      <c r="K108" s="16" t="s">
        <v>29</v>
      </c>
      <c r="M108" s="153" t="str">
        <f>$E$18</f>
        <v> </v>
      </c>
      <c r="N108" s="162"/>
      <c r="O108" s="162"/>
      <c r="P108" s="162"/>
      <c r="Q108" s="162"/>
      <c r="R108" s="20"/>
    </row>
    <row r="109" spans="2:18" s="6" customFormat="1" ht="15" customHeight="1">
      <c r="B109" s="19"/>
      <c r="C109" s="16" t="s">
        <v>28</v>
      </c>
      <c r="F109" s="14" t="str">
        <f>IF($E$15="","",$E$15)</f>
        <v> </v>
      </c>
      <c r="K109" s="16" t="s">
        <v>31</v>
      </c>
      <c r="M109" s="153" t="str">
        <f>$E$21</f>
        <v> </v>
      </c>
      <c r="N109" s="162"/>
      <c r="O109" s="162"/>
      <c r="P109" s="162"/>
      <c r="Q109" s="162"/>
      <c r="R109" s="20"/>
    </row>
    <row r="110" spans="2:18" s="6" customFormat="1" ht="11.25" customHeight="1">
      <c r="B110" s="19"/>
      <c r="R110" s="20"/>
    </row>
    <row r="111" spans="2:27" s="94" customFormat="1" ht="30" customHeight="1">
      <c r="B111" s="95"/>
      <c r="C111" s="96" t="s">
        <v>122</v>
      </c>
      <c r="D111" s="97" t="s">
        <v>123</v>
      </c>
      <c r="E111" s="97" t="s">
        <v>54</v>
      </c>
      <c r="F111" s="191" t="s">
        <v>124</v>
      </c>
      <c r="G111" s="192"/>
      <c r="H111" s="192"/>
      <c r="I111" s="192"/>
      <c r="J111" s="97" t="s">
        <v>125</v>
      </c>
      <c r="K111" s="97" t="s">
        <v>126</v>
      </c>
      <c r="L111" s="191" t="s">
        <v>127</v>
      </c>
      <c r="M111" s="192"/>
      <c r="N111" s="191" t="s">
        <v>128</v>
      </c>
      <c r="O111" s="192"/>
      <c r="P111" s="192"/>
      <c r="Q111" s="193"/>
      <c r="R111" s="98"/>
      <c r="T111" s="55" t="s">
        <v>129</v>
      </c>
      <c r="U111" s="56" t="s">
        <v>36</v>
      </c>
      <c r="V111" s="56" t="s">
        <v>130</v>
      </c>
      <c r="W111" s="56" t="s">
        <v>131</v>
      </c>
      <c r="X111" s="56" t="s">
        <v>132</v>
      </c>
      <c r="Y111" s="56" t="s">
        <v>133</v>
      </c>
      <c r="Z111" s="56" t="s">
        <v>134</v>
      </c>
      <c r="AA111" s="57" t="s">
        <v>135</v>
      </c>
    </row>
    <row r="112" spans="2:63" s="6" customFormat="1" ht="30" customHeight="1">
      <c r="B112" s="19"/>
      <c r="C112" s="60" t="s">
        <v>101</v>
      </c>
      <c r="N112" s="210">
        <f>$BK$112</f>
        <v>0</v>
      </c>
      <c r="O112" s="162"/>
      <c r="P112" s="162"/>
      <c r="Q112" s="162"/>
      <c r="R112" s="20"/>
      <c r="T112" s="59"/>
      <c r="U112" s="33"/>
      <c r="V112" s="33"/>
      <c r="W112" s="99">
        <f>$W$113</f>
        <v>0</v>
      </c>
      <c r="X112" s="33"/>
      <c r="Y112" s="99">
        <f>$Y$113</f>
        <v>0</v>
      </c>
      <c r="Z112" s="33"/>
      <c r="AA112" s="100">
        <f>$AA$113</f>
        <v>0</v>
      </c>
      <c r="AT112" s="6" t="s">
        <v>71</v>
      </c>
      <c r="AU112" s="6" t="s">
        <v>107</v>
      </c>
      <c r="BK112" s="101">
        <f>$BK$113</f>
        <v>0</v>
      </c>
    </row>
    <row r="113" spans="2:63" s="102" customFormat="1" ht="37.5" customHeight="1">
      <c r="B113" s="103"/>
      <c r="D113" s="104" t="s">
        <v>591</v>
      </c>
      <c r="E113" s="104"/>
      <c r="F113" s="104"/>
      <c r="G113" s="104"/>
      <c r="H113" s="104"/>
      <c r="I113" s="104"/>
      <c r="J113" s="104"/>
      <c r="K113" s="104"/>
      <c r="L113" s="104"/>
      <c r="M113" s="104"/>
      <c r="N113" s="208">
        <f>$BK$113</f>
        <v>0</v>
      </c>
      <c r="O113" s="204"/>
      <c r="P113" s="204"/>
      <c r="Q113" s="204"/>
      <c r="R113" s="106"/>
      <c r="T113" s="107"/>
      <c r="W113" s="108">
        <f>$W$114+$W$116</f>
        <v>0</v>
      </c>
      <c r="Y113" s="108">
        <f>$Y$114+$Y$116</f>
        <v>0</v>
      </c>
      <c r="AA113" s="109">
        <f>$AA$114+$AA$116</f>
        <v>0</v>
      </c>
      <c r="AR113" s="105" t="s">
        <v>160</v>
      </c>
      <c r="AT113" s="105" t="s">
        <v>71</v>
      </c>
      <c r="AU113" s="105" t="s">
        <v>72</v>
      </c>
      <c r="AY113" s="105" t="s">
        <v>136</v>
      </c>
      <c r="BK113" s="110">
        <f>$BK$114+$BK$116</f>
        <v>0</v>
      </c>
    </row>
    <row r="114" spans="2:63" s="102" customFormat="1" ht="21" customHeight="1">
      <c r="B114" s="103"/>
      <c r="D114" s="111" t="s">
        <v>592</v>
      </c>
      <c r="E114" s="111"/>
      <c r="F114" s="111"/>
      <c r="G114" s="111"/>
      <c r="H114" s="111"/>
      <c r="I114" s="111"/>
      <c r="J114" s="111"/>
      <c r="K114" s="111"/>
      <c r="L114" s="111"/>
      <c r="M114" s="111"/>
      <c r="N114" s="203">
        <f>$BK$114</f>
        <v>0</v>
      </c>
      <c r="O114" s="204"/>
      <c r="P114" s="204"/>
      <c r="Q114" s="204"/>
      <c r="R114" s="106"/>
      <c r="T114" s="107"/>
      <c r="W114" s="108">
        <f>$W$115</f>
        <v>0</v>
      </c>
      <c r="Y114" s="108">
        <f>$Y$115</f>
        <v>0</v>
      </c>
      <c r="AA114" s="109">
        <f>$AA$115</f>
        <v>0</v>
      </c>
      <c r="AR114" s="105" t="s">
        <v>160</v>
      </c>
      <c r="AT114" s="105" t="s">
        <v>71</v>
      </c>
      <c r="AU114" s="105" t="s">
        <v>19</v>
      </c>
      <c r="AY114" s="105" t="s">
        <v>136</v>
      </c>
      <c r="BK114" s="110">
        <f>$BK$115</f>
        <v>0</v>
      </c>
    </row>
    <row r="115" spans="2:65" s="6" customFormat="1" ht="15.75" customHeight="1">
      <c r="B115" s="19"/>
      <c r="C115" s="112" t="s">
        <v>97</v>
      </c>
      <c r="D115" s="112" t="s">
        <v>137</v>
      </c>
      <c r="E115" s="113" t="s">
        <v>594</v>
      </c>
      <c r="F115" s="194" t="s">
        <v>595</v>
      </c>
      <c r="G115" s="195"/>
      <c r="H115" s="195"/>
      <c r="I115" s="195"/>
      <c r="J115" s="114" t="s">
        <v>303</v>
      </c>
      <c r="K115" s="115">
        <v>1</v>
      </c>
      <c r="L115" s="196">
        <v>0</v>
      </c>
      <c r="M115" s="195"/>
      <c r="N115" s="196">
        <f>ROUND($L$115*$K$115,2)</f>
        <v>0</v>
      </c>
      <c r="O115" s="195"/>
      <c r="P115" s="195"/>
      <c r="Q115" s="195"/>
      <c r="R115" s="20"/>
      <c r="T115" s="116"/>
      <c r="U115" s="26" t="s">
        <v>37</v>
      </c>
      <c r="V115" s="117">
        <v>0</v>
      </c>
      <c r="W115" s="117">
        <f>$V$115*$K$115</f>
        <v>0</v>
      </c>
      <c r="X115" s="117">
        <v>0</v>
      </c>
      <c r="Y115" s="117">
        <f>$X$115*$K$115</f>
        <v>0</v>
      </c>
      <c r="Z115" s="117">
        <v>0</v>
      </c>
      <c r="AA115" s="118">
        <f>$Z$115*$K$115</f>
        <v>0</v>
      </c>
      <c r="AR115" s="6" t="s">
        <v>596</v>
      </c>
      <c r="AT115" s="6" t="s">
        <v>137</v>
      </c>
      <c r="AU115" s="6" t="s">
        <v>97</v>
      </c>
      <c r="AY115" s="6" t="s">
        <v>136</v>
      </c>
      <c r="BE115" s="119">
        <f>IF($U$115="základní",$N$115,0)</f>
        <v>0</v>
      </c>
      <c r="BF115" s="119">
        <f>IF($U$115="snížená",$N$115,0)</f>
        <v>0</v>
      </c>
      <c r="BG115" s="119">
        <f>IF($U$115="zákl. přenesená",$N$115,0)</f>
        <v>0</v>
      </c>
      <c r="BH115" s="119">
        <f>IF($U$115="sníž. přenesená",$N$115,0)</f>
        <v>0</v>
      </c>
      <c r="BI115" s="119">
        <f>IF($U$115="nulová",$N$115,0)</f>
        <v>0</v>
      </c>
      <c r="BJ115" s="6" t="s">
        <v>19</v>
      </c>
      <c r="BK115" s="119">
        <f>ROUND($L$115*$K$115,2)</f>
        <v>0</v>
      </c>
      <c r="BL115" s="6" t="s">
        <v>596</v>
      </c>
      <c r="BM115" s="6" t="s">
        <v>597</v>
      </c>
    </row>
    <row r="116" spans="2:63" s="102" customFormat="1" ht="30.75" customHeight="1">
      <c r="B116" s="103"/>
      <c r="D116" s="111" t="s">
        <v>593</v>
      </c>
      <c r="E116" s="111"/>
      <c r="F116" s="111"/>
      <c r="G116" s="111"/>
      <c r="H116" s="111"/>
      <c r="I116" s="111"/>
      <c r="J116" s="111"/>
      <c r="K116" s="111"/>
      <c r="L116" s="111"/>
      <c r="M116" s="111"/>
      <c r="N116" s="203">
        <f>$BK$116</f>
        <v>0</v>
      </c>
      <c r="O116" s="204"/>
      <c r="P116" s="204"/>
      <c r="Q116" s="204"/>
      <c r="R116" s="106"/>
      <c r="T116" s="107"/>
      <c r="W116" s="108">
        <f>$W$117</f>
        <v>0</v>
      </c>
      <c r="Y116" s="108">
        <f>$Y$117</f>
        <v>0</v>
      </c>
      <c r="AA116" s="109">
        <f>$AA$117</f>
        <v>0</v>
      </c>
      <c r="AR116" s="105" t="s">
        <v>160</v>
      </c>
      <c r="AT116" s="105" t="s">
        <v>71</v>
      </c>
      <c r="AU116" s="105" t="s">
        <v>19</v>
      </c>
      <c r="AY116" s="105" t="s">
        <v>136</v>
      </c>
      <c r="BK116" s="110">
        <f>$BK$117</f>
        <v>0</v>
      </c>
    </row>
    <row r="117" spans="2:65" s="6" customFormat="1" ht="15.75" customHeight="1">
      <c r="B117" s="19"/>
      <c r="C117" s="112" t="s">
        <v>19</v>
      </c>
      <c r="D117" s="112" t="s">
        <v>137</v>
      </c>
      <c r="E117" s="113" t="s">
        <v>598</v>
      </c>
      <c r="F117" s="194" t="s">
        <v>599</v>
      </c>
      <c r="G117" s="195"/>
      <c r="H117" s="195"/>
      <c r="I117" s="195"/>
      <c r="J117" s="114" t="s">
        <v>303</v>
      </c>
      <c r="K117" s="115">
        <v>2</v>
      </c>
      <c r="L117" s="196">
        <v>0</v>
      </c>
      <c r="M117" s="195"/>
      <c r="N117" s="196">
        <f>ROUND($L$117*$K$117,2)</f>
        <v>0</v>
      </c>
      <c r="O117" s="195"/>
      <c r="P117" s="195"/>
      <c r="Q117" s="195"/>
      <c r="R117" s="20"/>
      <c r="T117" s="116"/>
      <c r="U117" s="141" t="s">
        <v>37</v>
      </c>
      <c r="V117" s="142">
        <v>0</v>
      </c>
      <c r="W117" s="142">
        <f>$V$117*$K$117</f>
        <v>0</v>
      </c>
      <c r="X117" s="142">
        <v>0</v>
      </c>
      <c r="Y117" s="142">
        <f>$X$117*$K$117</f>
        <v>0</v>
      </c>
      <c r="Z117" s="142">
        <v>0</v>
      </c>
      <c r="AA117" s="143">
        <f>$Z$117*$K$117</f>
        <v>0</v>
      </c>
      <c r="AR117" s="6" t="s">
        <v>596</v>
      </c>
      <c r="AT117" s="6" t="s">
        <v>137</v>
      </c>
      <c r="AU117" s="6" t="s">
        <v>97</v>
      </c>
      <c r="AY117" s="6" t="s">
        <v>136</v>
      </c>
      <c r="BE117" s="119">
        <f>IF($U$117="základní",$N$117,0)</f>
        <v>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6" t="s">
        <v>19</v>
      </c>
      <c r="BK117" s="119">
        <f>ROUND($L$117*$K$117,2)</f>
        <v>0</v>
      </c>
      <c r="BL117" s="6" t="s">
        <v>596</v>
      </c>
      <c r="BM117" s="6" t="s">
        <v>600</v>
      </c>
    </row>
    <row r="118" spans="2:18" s="6" customFormat="1" ht="7.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3"/>
    </row>
    <row r="254" s="2" customFormat="1" ht="14.25" customHeight="1"/>
  </sheetData>
  <sheetProtection/>
  <mergeCells count="63">
    <mergeCell ref="N112:Q112"/>
    <mergeCell ref="N113:Q113"/>
    <mergeCell ref="N114:Q114"/>
    <mergeCell ref="N116:Q116"/>
    <mergeCell ref="H1:K1"/>
    <mergeCell ref="S2:AC2"/>
    <mergeCell ref="F115:I115"/>
    <mergeCell ref="L115:M115"/>
    <mergeCell ref="N115:Q115"/>
    <mergeCell ref="N111:Q111"/>
    <mergeCell ref="F117:I117"/>
    <mergeCell ref="L117:M117"/>
    <mergeCell ref="N117:Q117"/>
    <mergeCell ref="F103:P103"/>
    <mergeCell ref="F104:P104"/>
    <mergeCell ref="M106:P106"/>
    <mergeCell ref="M108:Q108"/>
    <mergeCell ref="M109:Q109"/>
    <mergeCell ref="F111:I111"/>
    <mergeCell ref="L111:M111"/>
    <mergeCell ref="N89:Q89"/>
    <mergeCell ref="N90:Q90"/>
    <mergeCell ref="N91:Q91"/>
    <mergeCell ref="N93:Q93"/>
    <mergeCell ref="L95:Q95"/>
    <mergeCell ref="C101:Q101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Novacek</cp:lastModifiedBy>
  <dcterms:modified xsi:type="dcterms:W3CDTF">2015-12-22T14:26:29Z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