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SO 01 - SO 01 Silážní žlab 1" sheetId="2" r:id="rId2"/>
    <sheet name="SO 02 - SO 02 Silážní žlab 2" sheetId="3" r:id="rId3"/>
    <sheet name="SO 03 - SO 03 Zpevněné pl..." sheetId="4" r:id="rId4"/>
    <sheet name="SO 04 - SO 04 Jímka" sheetId="5" r:id="rId5"/>
    <sheet name="KAN - Kanalizace" sheetId="6" r:id="rId6"/>
    <sheet name="NV1 - Manipulační plocha ..." sheetId="7" r:id="rId7"/>
    <sheet name="NV2 - Manipulační plocha ..." sheetId="8" r:id="rId8"/>
    <sheet name="DEMOLICE - Vybourání zákl..." sheetId="9" r:id="rId9"/>
  </sheets>
  <definedNames>
    <definedName name="_xlnm.Print_Titles" localSheetId="8">'DEMOLICE - Vybourání zákl...'!$117:$117</definedName>
    <definedName name="_xlnm.Print_Titles" localSheetId="5">'KAN - Kanalizace'!$120:$120</definedName>
    <definedName name="_xlnm.Print_Titles" localSheetId="6">'NV1 - Manipulační plocha ...'!$122:$122</definedName>
    <definedName name="_xlnm.Print_Titles" localSheetId="7">'NV2 - Manipulační plocha ...'!$122:$122</definedName>
    <definedName name="_xlnm.Print_Titles" localSheetId="0">'Rekapitulace stavby'!$85:$85</definedName>
    <definedName name="_xlnm.Print_Titles" localSheetId="1">'SO 01 - SO 01 Silážní žlab 1'!$129:$129</definedName>
    <definedName name="_xlnm.Print_Titles" localSheetId="2">'SO 02 - SO 02 Silážní žlab 2'!$129:$129</definedName>
    <definedName name="_xlnm.Print_Titles" localSheetId="3">'SO 03 - SO 03 Zpevněné pl...'!$120:$120</definedName>
    <definedName name="_xlnm.Print_Titles" localSheetId="4">'SO 04 - SO 04 Jímka'!$123:$123</definedName>
    <definedName name="_xlnm.Print_Area" localSheetId="8">'DEMOLICE - Vybourání zákl...'!$C$4:$Q$70,'DEMOLICE - Vybourání zákl...'!$C$76:$Q$101,'DEMOLICE - Vybourání zákl...'!$C$107:$Q$132</definedName>
    <definedName name="_xlnm.Print_Area" localSheetId="5">'KAN - Kanalizace'!$C$4:$Q$70,'KAN - Kanalizace'!$C$76:$Q$104,'KAN - Kanalizace'!$C$110:$Q$159</definedName>
    <definedName name="_xlnm.Print_Area" localSheetId="6">'NV1 - Manipulační plocha ...'!$C$4:$Q$70,'NV1 - Manipulační plocha ...'!$C$76:$Q$106,'NV1 - Manipulační plocha ...'!$C$112:$Q$226</definedName>
    <definedName name="_xlnm.Print_Area" localSheetId="7">'NV2 - Manipulační plocha ...'!$C$4:$Q$70,'NV2 - Manipulační plocha ...'!$C$76:$Q$106,'NV2 - Manipulační plocha ...'!$C$112:$Q$226</definedName>
    <definedName name="_xlnm.Print_Area" localSheetId="0">'Rekapitulace stavby'!$C$4:$AP$70,'Rekapitulace stavby'!$C$76:$AP$103</definedName>
    <definedName name="_xlnm.Print_Area" localSheetId="1">'SO 01 - SO 01 Silážní žlab 1'!$C$4:$Q$70,'SO 01 - SO 01 Silážní žlab 1'!$C$76:$Q$113,'SO 01 - SO 01 Silážní žlab 1'!$C$119:$Q$306</definedName>
    <definedName name="_xlnm.Print_Area" localSheetId="2">'SO 02 - SO 02 Silážní žlab 2'!$C$4:$Q$70,'SO 02 - SO 02 Silážní žlab 2'!$C$76:$Q$113,'SO 02 - SO 02 Silážní žlab 2'!$C$119:$Q$312</definedName>
    <definedName name="_xlnm.Print_Area" localSheetId="3">'SO 03 - SO 03 Zpevněné pl...'!$C$4:$Q$70,'SO 03 - SO 03 Zpevněné pl...'!$C$76:$Q$104,'SO 03 - SO 03 Zpevněné pl...'!$C$110:$Q$159</definedName>
    <definedName name="_xlnm.Print_Area" localSheetId="4">'SO 04 - SO 04 Jímka'!$C$4:$Q$70,'SO 04 - SO 04 Jímka'!$C$76:$Q$107,'SO 04 - SO 04 Jímka'!$C$113:$Q$161</definedName>
  </definedNames>
  <calcPr fullCalcOnLoad="1"/>
</workbook>
</file>

<file path=xl/sharedStrings.xml><?xml version="1.0" encoding="utf-8"?>
<sst xmlns="http://schemas.openxmlformats.org/spreadsheetml/2006/main" count="8402" uniqueCount="867">
  <si>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</si>
  <si>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</si>
  <si>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</si>
  <si>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</si>
  <si>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</si>
  <si>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</si>
  <si>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</si>
  <si>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</si>
  <si>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</si>
  <si>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</si>
  <si>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</si>
  <si>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</si>
  <si>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</si>
  <si>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</si>
  <si>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</si>
  <si>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DOTACE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</si>
  <si>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</si>
  <si>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</si>
  <si>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Silážní žlaby s jímkou Křeč</t>
  </si>
  <si>
    <t>JKSO:</t>
  </si>
  <si>
    <t/>
  </si>
  <si>
    <t>CC-CZ:</t>
  </si>
  <si>
    <t>Místo:</t>
  </si>
  <si>
    <t>Křeč</t>
  </si>
  <si>
    <t>Datum:</t>
  </si>
  <si>
    <t>2.2.2016</t>
  </si>
  <si>
    <t>Objednatel:</t>
  </si>
  <si>
    <t>IČ:</t>
  </si>
  <si>
    <t>00111091</t>
  </si>
  <si>
    <t>Zemědělské družstvo Černovice u Tábora</t>
  </si>
  <si>
    <t>DIČ:</t>
  </si>
  <si>
    <t>Zhotovitel:</t>
  </si>
  <si>
    <t>Vyplň údaj</t>
  </si>
  <si>
    <t>Projektant:</t>
  </si>
  <si>
    <t>ing. Jan Šlechta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</si>
  <si>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</si>
  <si>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</si>
  <si>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</si>
  <si>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</si>
  <si>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</si>
  <si>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</si>
  <si>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</si>
  <si>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</si>
  <si>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</si>
  <si>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</si>
  <si>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</si>
  <si>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</si>
  <si>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</si>
  <si>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</si>
  <si>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</si>
  <si>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</si>
  <si>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</si>
  <si>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</si>
  <si>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</si>
  <si>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</si>
  <si>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</si>
  <si>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</si>
  <si>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</si>
  <si>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</si>
  <si>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</si>
  <si>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</si>
  <si>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</si>
  <si>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</si>
  <si>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</si>
  <si>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</si>
  <si>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</si>
  <si>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</si>
  <si>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</si>
  <si>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</si>
  <si>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</si>
  <si>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</si>
  <si>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</si>
  <si>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</si>
  <si>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</si>
  <si>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</si>
  <si>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</si>
  <si>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</si>
  <si>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</si>
  <si>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</si>
  <si>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</si>
  <si>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{b22fd409-6e27-459a-9464-71c541a130ff}</t>
  </si>
  <si>
    <t>{00000000-0000-0000-0000-000000000000}</t>
  </si>
  <si>
    <t>SO 01</t>
  </si>
  <si>
    <t>SO 01 Silážní žlab 1</t>
  </si>
  <si>
    <t>1</t>
  </si>
  <si>
    <t>{4f315aab-a268-416f-bf66-7cb718da9fde}</t>
  </si>
  <si>
    <t>SO 02</t>
  </si>
  <si>
    <t>SO 02 Silážní žlab 2</t>
  </si>
  <si>
    <t>{a03b367f-e615-41bf-9d3f-488ea0cef0d6}</t>
  </si>
  <si>
    <t>SO 03</t>
  </si>
  <si>
    <t>SO 03 Zpevněné plochy</t>
  </si>
  <si>
    <t>{04200ee6-5737-47de-9ac9-8c43eb844fac}</t>
  </si>
  <si>
    <t>SO 04</t>
  </si>
  <si>
    <t>SO 04 Jímka</t>
  </si>
  <si>
    <t>{9d6bf83a-76e1-4b99-bb48-370a87df366d}</t>
  </si>
  <si>
    <t>KAN</t>
  </si>
  <si>
    <t>Kanalizace</t>
  </si>
  <si>
    <t>{a3baac83-9175-4650-9123-0481a6caa94f}</t>
  </si>
  <si>
    <t>NV1</t>
  </si>
  <si>
    <t>Manipulační plocha - SO 01</t>
  </si>
  <si>
    <t>{5052203c-6c33-4ee1-9ec6-2f1bc266f723}</t>
  </si>
  <si>
    <t>NV2</t>
  </si>
  <si>
    <t>Manipulační plocha - SO 02</t>
  </si>
  <si>
    <t>{0c4f5ed0-befe-4b65-bb1b-40d284e43221}</t>
  </si>
  <si>
    <t>DEMOLICE</t>
  </si>
  <si>
    <t>Vybourání základů v místě stavby</t>
  </si>
  <si>
    <t>{222a2356-158b-4c2b-a26e-b59ef66451ef}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</si>
  <si>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</si>
  <si>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</si>
  <si>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</si>
  <si>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</si>
  <si>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</si>
  <si>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</si>
  <si>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</si>
  <si>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</si>
  <si>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</si>
  <si>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</si>
  <si>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</si>
  <si>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</si>
  <si>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True</t>
  </si>
  <si>
    <t>Objekt:</t>
  </si>
  <si>
    <t>SO 01 - SO 01 Silážní žlab 1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</si>
  <si>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</si>
  <si>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</si>
  <si>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</si>
  <si>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</si>
  <si>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</si>
  <si>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</si>
  <si>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</si>
  <si>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</si>
  <si>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</si>
  <si>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</si>
  <si>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</si>
  <si>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63 - Podlahy a podlahové konstrukce</t>
  </si>
  <si>
    <t xml:space="preserve">    8 - Trubní vedení</t>
  </si>
  <si>
    <t xml:space="preserve">    91 - Doplňující konstrukce a práce pozemních komunikací, letišť a ploch</t>
  </si>
  <si>
    <t xml:space="preserve">    94 - Lešení a stavební výtahy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</si>
  <si>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</si>
  <si>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</si>
  <si>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</si>
  <si>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</si>
  <si>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767 - Konstrukce zámečnické</t>
  </si>
  <si>
    <t xml:space="preserve">    783 - Dokončovací práce - nátěry</t>
  </si>
  <si>
    <t>2) Ostatní náklady</t>
  </si>
  <si>
    <t>Zařízení staveniště</t>
  </si>
  <si>
    <t>VRN</t>
  </si>
  <si>
    <t>4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</si>
  <si>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</si>
  <si>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</si>
  <si>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</si>
  <si>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</si>
  <si>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</si>
  <si>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</si>
  <si>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</si>
  <si>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</si>
  <si>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</si>
  <si>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</si>
  <si>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</si>
  <si>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</si>
  <si>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</si>
  <si>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</si>
  <si>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</si>
  <si>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</si>
  <si>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</si>
  <si>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</si>
  <si>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</si>
  <si>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</si>
  <si>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</si>
  <si>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</si>
  <si>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11 001</t>
  </si>
  <si>
    <t>Vytýčení stavby geodetem</t>
  </si>
  <si>
    <t>kpl</t>
  </si>
  <si>
    <t>-467612490</t>
  </si>
  <si>
    <t>11 002</t>
  </si>
  <si>
    <t>Zkoušky zhutnění podloží</t>
  </si>
  <si>
    <t>kus</t>
  </si>
  <si>
    <t>2126020223</t>
  </si>
  <si>
    <t>3</t>
  </si>
  <si>
    <t>121101103</t>
  </si>
  <si>
    <t>Sejmutí ornice s přemístěním na vzdálenost do 250 m</t>
  </si>
  <si>
    <t>m3</t>
  </si>
  <si>
    <t>2000844761</t>
  </si>
  <si>
    <t xml:space="preserve">žlab </t>
  </si>
  <si>
    <t>VV</t>
  </si>
  <si>
    <t>0,2*(50*28,5-27*20-12,5*6,5)</t>
  </si>
  <si>
    <t>122201102</t>
  </si>
  <si>
    <t>Odkopávky a prokopávky nezapažené v hornině tř. 3 objem do 1000 m3</t>
  </si>
  <si>
    <t>1349942572</t>
  </si>
  <si>
    <t>žlab</t>
  </si>
  <si>
    <t>0,3*50*28,5</t>
  </si>
  <si>
    <t>5</t>
  </si>
  <si>
    <t>122201109</t>
  </si>
  <si>
    <t>Příplatek za lepivost u odkopávek v hornině tř. 1 až 3</t>
  </si>
  <si>
    <t>-329911019</t>
  </si>
  <si>
    <t>6</t>
  </si>
  <si>
    <t>122301102</t>
  </si>
  <si>
    <t>Odkopávky a prokopávky nezapažené v hornině tř. 4 objem do 1000 m3</t>
  </si>
  <si>
    <t>-327783196</t>
  </si>
  <si>
    <t xml:space="preserve">žlab vč. manip. plochy </t>
  </si>
  <si>
    <t>0,2*50*28,5</t>
  </si>
  <si>
    <t>7</t>
  </si>
  <si>
    <t>122301109</t>
  </si>
  <si>
    <t>Příplatek za lepivost u odkopávek nezapažených v hornině tř. 4</t>
  </si>
  <si>
    <t>2120816371</t>
  </si>
  <si>
    <t>8</t>
  </si>
  <si>
    <t>171101105</t>
  </si>
  <si>
    <t>Uložení sypaniny z hornin soudržných do násypů zhutněných do 103 % PS</t>
  </si>
  <si>
    <t>-1398802602</t>
  </si>
  <si>
    <t>427,5+285</t>
  </si>
  <si>
    <t>9</t>
  </si>
  <si>
    <t>181101102R00</t>
  </si>
  <si>
    <t>Úprava pláně v zářezech v hor. 1-4, se zhutněním</t>
  </si>
  <si>
    <t>m2</t>
  </si>
  <si>
    <t>1329342108</t>
  </si>
  <si>
    <t>48*25</t>
  </si>
  <si>
    <t>10</t>
  </si>
  <si>
    <t>181301105</t>
  </si>
  <si>
    <t>Rozprostření ornice tl vrstvy do 300 mm pl do 500 m2 v rovině nebo ve svahu do 1:5</t>
  </si>
  <si>
    <t>-949611905</t>
  </si>
  <si>
    <t>160,75/0,3</t>
  </si>
  <si>
    <t>11</t>
  </si>
  <si>
    <t>212755214</t>
  </si>
  <si>
    <t>Trativody z drenážních trubek plastových flexibilních D 100 mm bez lože</t>
  </si>
  <si>
    <t>m</t>
  </si>
  <si>
    <t>293686964</t>
  </si>
  <si>
    <t>2*(48*3+10*2)</t>
  </si>
  <si>
    <t>12</t>
  </si>
  <si>
    <t>382127890</t>
  </si>
  <si>
    <t>Montáž prefabrikovaných dílců silážních žlabů tvaru T nebo L hmotnosti do 7,5 t</t>
  </si>
  <si>
    <t>-88341734</t>
  </si>
  <si>
    <t>3*32</t>
  </si>
  <si>
    <t>13</t>
  </si>
  <si>
    <t>388381153</t>
  </si>
  <si>
    <t>Kanálky  ŽB volné - kompletní betonová kce vč. bednění a vyztužení</t>
  </si>
  <si>
    <t>-404132109</t>
  </si>
  <si>
    <t>14</t>
  </si>
  <si>
    <t>5938451009.1</t>
  </si>
  <si>
    <t>Stěna opěrná Grefa výška 420 cm, šířka 150 cm</t>
  </si>
  <si>
    <t>1433278641</t>
  </si>
  <si>
    <t>931994172</t>
  </si>
  <si>
    <t>Těsnění svislých spár mezi grefami trvale pružným tmelem</t>
  </si>
  <si>
    <t>850579578</t>
  </si>
  <si>
    <t>3*(3,75*31*2)</t>
  </si>
  <si>
    <t>16</t>
  </si>
  <si>
    <t>577154141</t>
  </si>
  <si>
    <t>Asfaltový beton vrstva obrusná ACO 11 (ABS) tř. I tl 60 mm š přes 3 m z modifikovaného asfaltu</t>
  </si>
  <si>
    <t>-275826275</t>
  </si>
  <si>
    <t>silážní žlab :</t>
  </si>
  <si>
    <t>(11,9*48)*2</t>
  </si>
  <si>
    <t>17</t>
  </si>
  <si>
    <t>631311114</t>
  </si>
  <si>
    <t>Mazanina tl do 80 mm z betonu prostého tř. C 16/20</t>
  </si>
  <si>
    <t>-387153787</t>
  </si>
  <si>
    <t>podkladní beton pod grefy :</t>
  </si>
  <si>
    <t>3*(0,08*2,8*48,6)</t>
  </si>
  <si>
    <t>ochranný beton izolace na grefách :</t>
  </si>
  <si>
    <t>Součet</t>
  </si>
  <si>
    <t>18</t>
  </si>
  <si>
    <t>631311124</t>
  </si>
  <si>
    <t>Mazanina tl do 120 mm z betonu prostého tř. C 16/20</t>
  </si>
  <si>
    <t>-429327377</t>
  </si>
  <si>
    <t>podkladní beton</t>
  </si>
  <si>
    <t>0,12*28*48,6</t>
  </si>
  <si>
    <t>odpočet podkladního betonu pod grefami :</t>
  </si>
  <si>
    <t>-3*(0,12*2,8*48,6)</t>
  </si>
  <si>
    <t>19</t>
  </si>
  <si>
    <t>631311137</t>
  </si>
  <si>
    <t>Mazanina tl do 240 mm z betonu prostého tř. C 30/37 XC3, XF1, XA3</t>
  </si>
  <si>
    <t>-2109720082</t>
  </si>
  <si>
    <t>0,2*(11,9*48)*2</t>
  </si>
  <si>
    <t>ztratné - beton v místě pat gref :</t>
  </si>
  <si>
    <t>0,25*0,5*48*4</t>
  </si>
  <si>
    <t>20</t>
  </si>
  <si>
    <t>631319171</t>
  </si>
  <si>
    <t>Příplatek k mazanině tl do 80 mm za stržení povrchu spodní vrstvy před vložením výztuže</t>
  </si>
  <si>
    <t>-1016362298</t>
  </si>
  <si>
    <t>631319175</t>
  </si>
  <si>
    <t>Příplatek k mazanině tl do 240 mm za stržení povrchu spodní vrstvy před vložením výztuže</t>
  </si>
  <si>
    <t>777568773</t>
  </si>
  <si>
    <t>22</t>
  </si>
  <si>
    <t>631319185</t>
  </si>
  <si>
    <t>Příplatek k mazanině tl do 240 mm za sklon do 35°</t>
  </si>
  <si>
    <t>-1869817816</t>
  </si>
  <si>
    <t>23</t>
  </si>
  <si>
    <t>631319023</t>
  </si>
  <si>
    <t>Příplatek k mazanině tl do 240 mm za přehlazení se vsypem</t>
  </si>
  <si>
    <t>-858602899</t>
  </si>
  <si>
    <t>24</t>
  </si>
  <si>
    <t>631316115</t>
  </si>
  <si>
    <t>Postřik nových beton. podlah proti prvotn. vysych.</t>
  </si>
  <si>
    <t>1024908072</t>
  </si>
  <si>
    <t>25</t>
  </si>
  <si>
    <t>631351101</t>
  </si>
  <si>
    <t>Zřízení bednění rýh a hran v podlahách</t>
  </si>
  <si>
    <t>1818215369</t>
  </si>
  <si>
    <t>bednění podklad. a ochran. betonu pod grefy :</t>
  </si>
  <si>
    <t>3*(0,15*48*2)</t>
  </si>
  <si>
    <t>bednění ukončení žlabovek podél strany žlabu :</t>
  </si>
  <si>
    <t>0,45*(49*2)</t>
  </si>
  <si>
    <t>ukončení žlabu - podkladní + vrchní beton :</t>
  </si>
  <si>
    <t>2*(0,3*12*2)</t>
  </si>
  <si>
    <t>26</t>
  </si>
  <si>
    <t>631351102</t>
  </si>
  <si>
    <t>Odstranění bednění rýh a hran v podlahách</t>
  </si>
  <si>
    <t>1860977038</t>
  </si>
  <si>
    <t>27</t>
  </si>
  <si>
    <t>631362021</t>
  </si>
  <si>
    <t>Výztuž mazanin svařovanými sítěmi Kari</t>
  </si>
  <si>
    <t>t</t>
  </si>
  <si>
    <t>-206767212</t>
  </si>
  <si>
    <t>3*(0,00444*2,8*48,6)*1,25</t>
  </si>
  <si>
    <t>průmyslová podlaha :</t>
  </si>
  <si>
    <t>0,00444*1142,4*1,25</t>
  </si>
  <si>
    <t>0,008*1142,4*1,25</t>
  </si>
  <si>
    <t>28</t>
  </si>
  <si>
    <t>634661111</t>
  </si>
  <si>
    <t>Výplň dilatačních spár š do 5 mm v mazaninách silikonovým tmelem</t>
  </si>
  <si>
    <t>-1649710177</t>
  </si>
  <si>
    <t>29</t>
  </si>
  <si>
    <t>634911113</t>
  </si>
  <si>
    <t>Řezání dilatačních spár š 5 mm hl do 50 mm v čerstvé betonové mazanině</t>
  </si>
  <si>
    <t>-693668183</t>
  </si>
  <si>
    <t>2*(11,9*7+48)</t>
  </si>
  <si>
    <t>30</t>
  </si>
  <si>
    <t>635111232</t>
  </si>
  <si>
    <t>Násyp pod podlahy z drobného kameniva 0-4 se zhutněním</t>
  </si>
  <si>
    <t>-163411217</t>
  </si>
  <si>
    <t>0,05*26,5*50</t>
  </si>
  <si>
    <t>31</t>
  </si>
  <si>
    <t>635111241</t>
  </si>
  <si>
    <t>Násyp pod podlahy z hrubého kameniva 8-16 se zhutněním</t>
  </si>
  <si>
    <t>-256368035</t>
  </si>
  <si>
    <t>štěrkové lože drenážní vrstvy kontrolního systému :</t>
  </si>
  <si>
    <t>2*(0,2*10,5*48)</t>
  </si>
  <si>
    <t>32</t>
  </si>
  <si>
    <t>635111242</t>
  </si>
  <si>
    <t>Násyp pod podlahy z hrubého kameniva 16-32 se zhutněním</t>
  </si>
  <si>
    <t>1611391245</t>
  </si>
  <si>
    <t>0,2*26,5*50</t>
  </si>
  <si>
    <t>33</t>
  </si>
  <si>
    <t>635111242a</t>
  </si>
  <si>
    <t>Násyp pod podlahy z hrubého kameniva 32-63 se zhutněním</t>
  </si>
  <si>
    <t>252607669</t>
  </si>
  <si>
    <t>0,25*26,5*50</t>
  </si>
  <si>
    <t>34</t>
  </si>
  <si>
    <t>89 001</t>
  </si>
  <si>
    <t>Šachta sběrná pro odvod sil. šťáv - napojení na žlabovky, kompletní cena vč. lit. mříže 60/60 cm a - zemních prací</t>
  </si>
  <si>
    <t>1579457455</t>
  </si>
  <si>
    <t>35</t>
  </si>
  <si>
    <t>935112211</t>
  </si>
  <si>
    <t>Osazení příkopového žlabu do betonu tl 100 mm z betonových tvárnic š 800 mm</t>
  </si>
  <si>
    <t>662902087</t>
  </si>
  <si>
    <t>2*49</t>
  </si>
  <si>
    <t>36</t>
  </si>
  <si>
    <t>592275140</t>
  </si>
  <si>
    <t>žlabovka betonová TBM 1/65-33 33x63x15 cm</t>
  </si>
  <si>
    <t>311418744</t>
  </si>
  <si>
    <t>98*3*1,01</t>
  </si>
  <si>
    <t>37</t>
  </si>
  <si>
    <t>916991121</t>
  </si>
  <si>
    <t>Lože pod obrubníky, krajníky nebo obruby z dlažebních kostek z betonu prostého</t>
  </si>
  <si>
    <t>-54551642</t>
  </si>
  <si>
    <t>2*(0,3*0,8*49)</t>
  </si>
  <si>
    <t>38</t>
  </si>
  <si>
    <t>kontrol. systém</t>
  </si>
  <si>
    <t xml:space="preserve">Šachta kontrolního systému </t>
  </si>
  <si>
    <t>612260698</t>
  </si>
  <si>
    <t>39</t>
  </si>
  <si>
    <t>946113113</t>
  </si>
  <si>
    <t>Montáž pojízdných věží trubkových/dílcových o ploše přes 5 m2 v do 3,5 m</t>
  </si>
  <si>
    <t>2000343706</t>
  </si>
  <si>
    <t>40</t>
  </si>
  <si>
    <t>946113213</t>
  </si>
  <si>
    <t>Příplatek k pojízdným věžím o ploše přes 5 m2 v do 3,5 m za první a ZKD den použití</t>
  </si>
  <si>
    <t>1708823901</t>
  </si>
  <si>
    <t>41</t>
  </si>
  <si>
    <t>946113813</t>
  </si>
  <si>
    <t>Demontáž pojízdných věží trubkových/dílcových o ploše přes 5 m2 v do 3,5 m</t>
  </si>
  <si>
    <t>512562178</t>
  </si>
  <si>
    <t>42</t>
  </si>
  <si>
    <t>998145421R00</t>
  </si>
  <si>
    <t>Přesun hmot, zásobníky zemědělské montované</t>
  </si>
  <si>
    <t>-717506841</t>
  </si>
  <si>
    <t>43</t>
  </si>
  <si>
    <t>711471051</t>
  </si>
  <si>
    <t>Provedení vodorovné izolace proti tlakové vodě termoplasty volně položenou fólií PVC , spojování - pásů lepením</t>
  </si>
  <si>
    <t>1118077707</t>
  </si>
  <si>
    <t>vrchní hydroizolace s vytažením na stěny gref :</t>
  </si>
  <si>
    <t>(1,3*2+24,5+1,3*2)*49</t>
  </si>
  <si>
    <t>fólie drenážního bezpečnostního systému :</t>
  </si>
  <si>
    <t>1455,3</t>
  </si>
  <si>
    <t>44</t>
  </si>
  <si>
    <t>M</t>
  </si>
  <si>
    <t>283220280</t>
  </si>
  <si>
    <t>fólie hydroizolační druh 803 tl 1,5 mm šíře 1300 mm</t>
  </si>
  <si>
    <t>-2013422615</t>
  </si>
  <si>
    <t>2910,6*1,13</t>
  </si>
  <si>
    <t>45</t>
  </si>
  <si>
    <t>711472051</t>
  </si>
  <si>
    <t>Provedení svislé izolace proti tlakové vodě termoplasty volně položenou fólií PVC,  spojování pásů - lepením</t>
  </si>
  <si>
    <t>-710535824</t>
  </si>
  <si>
    <t>vytažení na stěny gref :</t>
  </si>
  <si>
    <t>vrchní hydroizolace :</t>
  </si>
  <si>
    <t>0,8*48*2</t>
  </si>
  <si>
    <t>1*48*2</t>
  </si>
  <si>
    <t>46</t>
  </si>
  <si>
    <t>-1089308794</t>
  </si>
  <si>
    <t>172,8*1,16</t>
  </si>
  <si>
    <t>47</t>
  </si>
  <si>
    <t>711491171</t>
  </si>
  <si>
    <t>Izolace tlaková, podkladní textilie, vodorovná, materiál ve specifikaci</t>
  </si>
  <si>
    <t>-1282621267</t>
  </si>
  <si>
    <t>48</t>
  </si>
  <si>
    <t>693111460</t>
  </si>
  <si>
    <t xml:space="preserve">geotextilie 300 g/m2 </t>
  </si>
  <si>
    <t>-195097351</t>
  </si>
  <si>
    <t>49</t>
  </si>
  <si>
    <t>711491172</t>
  </si>
  <si>
    <t>Izolace tlaková, ochranná textilie, vodorovná</t>
  </si>
  <si>
    <t>1768399305</t>
  </si>
  <si>
    <t>50</t>
  </si>
  <si>
    <t>693111490</t>
  </si>
  <si>
    <t xml:space="preserve">geotextilie 500 g/m2 </t>
  </si>
  <si>
    <t>-1133674786</t>
  </si>
  <si>
    <t>51</t>
  </si>
  <si>
    <t>711491271</t>
  </si>
  <si>
    <t>Provedení izolace proti tlakové vodě svislé z textilií vrstva podkladní</t>
  </si>
  <si>
    <t>-523157576</t>
  </si>
  <si>
    <t>52</t>
  </si>
  <si>
    <t>1522294316</t>
  </si>
  <si>
    <t>53</t>
  </si>
  <si>
    <t>711491272</t>
  </si>
  <si>
    <t>Provedení izolace proti tlakové vodě svislé z textilií vrstva ochranná</t>
  </si>
  <si>
    <t>-1504061241</t>
  </si>
  <si>
    <t>54</t>
  </si>
  <si>
    <t>-1987422752</t>
  </si>
  <si>
    <t>55</t>
  </si>
  <si>
    <t>998711101R00.1</t>
  </si>
  <si>
    <t>Přesun hmot pro izolace proti vodě, výšky do 6 m</t>
  </si>
  <si>
    <t>-1121076619</t>
  </si>
  <si>
    <t>56</t>
  </si>
  <si>
    <t>762591100</t>
  </si>
  <si>
    <t>Montáž zakrytí kanálu a výkopu fošnami tl do 60 mm volně kladenými</t>
  </si>
  <si>
    <t>-1861349297</t>
  </si>
  <si>
    <t>0,6*25</t>
  </si>
  <si>
    <t>57</t>
  </si>
  <si>
    <t>605110210</t>
  </si>
  <si>
    <t>řezivo jehličnaté - středové SM tl. 33-100 mm, jakost II, 2 - 3,5 m</t>
  </si>
  <si>
    <t>1172126520</t>
  </si>
  <si>
    <t>15*0,055*1,1</t>
  </si>
  <si>
    <t>58</t>
  </si>
  <si>
    <t>998762101</t>
  </si>
  <si>
    <t>Přesun hmot tonážní pro kce tesařské v objektech v do 6 m</t>
  </si>
  <si>
    <t>-333861914</t>
  </si>
  <si>
    <t>59</t>
  </si>
  <si>
    <t>348942132</t>
  </si>
  <si>
    <t>Zábradlí ocelové včetně ocel. sloupků + platve , žárový zinek + nátěr</t>
  </si>
  <si>
    <t>680904419</t>
  </si>
  <si>
    <t>3*48</t>
  </si>
  <si>
    <t>60</t>
  </si>
  <si>
    <t>lemování</t>
  </si>
  <si>
    <t xml:space="preserve">Dod.+mtž ocelového lemování vč. kotvení </t>
  </si>
  <si>
    <t>kg</t>
  </si>
  <si>
    <t>-62406617</t>
  </si>
  <si>
    <t>lemování  80/60/6 vč. kotvení :</t>
  </si>
  <si>
    <t>6,76*(25*2+0,9*2)*1,05*1,15</t>
  </si>
  <si>
    <t>61</t>
  </si>
  <si>
    <t>783852211</t>
  </si>
  <si>
    <t>Nátěry epoxydehtové stěn</t>
  </si>
  <si>
    <t>209243745</t>
  </si>
  <si>
    <t>3,75*48*4</t>
  </si>
  <si>
    <t>VP - Vícepráce</t>
  </si>
  <si>
    <t>PN</t>
  </si>
  <si>
    <t>SO 02 - SO 02 Silážní žlab 2</t>
  </si>
  <si>
    <t>-53180652</t>
  </si>
  <si>
    <t>-945955357</t>
  </si>
  <si>
    <t>-625780662</t>
  </si>
  <si>
    <t>0,2*38*28,5*0,5</t>
  </si>
  <si>
    <t>-1889188939</t>
  </si>
  <si>
    <t>0,3*38*28,5</t>
  </si>
  <si>
    <t>570713777</t>
  </si>
  <si>
    <t>942604106</t>
  </si>
  <si>
    <t>0,2*38*28,5</t>
  </si>
  <si>
    <t>-1188984308</t>
  </si>
  <si>
    <t>-723728107</t>
  </si>
  <si>
    <t>324,9+216,6</t>
  </si>
  <si>
    <t>-16259523</t>
  </si>
  <si>
    <t>38*28</t>
  </si>
  <si>
    <t>-943211720</t>
  </si>
  <si>
    <t>108,3/0,3</t>
  </si>
  <si>
    <t>-178380861</t>
  </si>
  <si>
    <t>2*(37*3+10*2)</t>
  </si>
  <si>
    <t>-1137543698</t>
  </si>
  <si>
    <t>3*25</t>
  </si>
  <si>
    <t>1331160056</t>
  </si>
  <si>
    <t>1855052851</t>
  </si>
  <si>
    <t>3*24</t>
  </si>
  <si>
    <t>5938451009.2</t>
  </si>
  <si>
    <t>Stěna opěrná Grefa výška 420 cm, šířka 100 cm</t>
  </si>
  <si>
    <t>1730079881</t>
  </si>
  <si>
    <t>3*1</t>
  </si>
  <si>
    <t>1318097512</t>
  </si>
  <si>
    <t>3*(24*3,75*2)</t>
  </si>
  <si>
    <t>495270593</t>
  </si>
  <si>
    <t>(11,9*37)*2</t>
  </si>
  <si>
    <t>-1156091856</t>
  </si>
  <si>
    <t>3*(0,08*2,8*37)</t>
  </si>
  <si>
    <t>2117099524</t>
  </si>
  <si>
    <t>0,12*28*38</t>
  </si>
  <si>
    <t>-3*(0,12*2,8*37)</t>
  </si>
  <si>
    <t>-1447385555</t>
  </si>
  <si>
    <t>0,2*(11,9*37)*2</t>
  </si>
  <si>
    <t>0,25*0,5*37*4</t>
  </si>
  <si>
    <t>-1052118637</t>
  </si>
  <si>
    <t>-681320558</t>
  </si>
  <si>
    <t>1610682011</t>
  </si>
  <si>
    <t>1901372878</t>
  </si>
  <si>
    <t>194,62</t>
  </si>
  <si>
    <t>1836545210</t>
  </si>
  <si>
    <t>185169300</t>
  </si>
  <si>
    <t>3*(0,15*37*2)</t>
  </si>
  <si>
    <t>bednění ukončení žlabovek podél žlabu :</t>
  </si>
  <si>
    <t>0,45*(37*2)</t>
  </si>
  <si>
    <t>ukončení žlabu - podkladní + vrchní beton:</t>
  </si>
  <si>
    <t>-952856050</t>
  </si>
  <si>
    <t>2098900318</t>
  </si>
  <si>
    <t>3*(0,00444*2,8*37)*1,25</t>
  </si>
  <si>
    <t>0,00444*880,6*1,25</t>
  </si>
  <si>
    <t>0,008*880,6*1,25</t>
  </si>
  <si>
    <t>-1919524351</t>
  </si>
  <si>
    <t>1857844342</t>
  </si>
  <si>
    <t>2*(11,9*5+37)</t>
  </si>
  <si>
    <t>-1008247093</t>
  </si>
  <si>
    <t>0,05*26,5*38</t>
  </si>
  <si>
    <t>594911303</t>
  </si>
  <si>
    <t>2*(0,2*10,5*37)</t>
  </si>
  <si>
    <t>-1306992652</t>
  </si>
  <si>
    <t>0,2*26,5*38</t>
  </si>
  <si>
    <t>-1905725490</t>
  </si>
  <si>
    <t>0,25*26,5*38</t>
  </si>
  <si>
    <t>2144904564</t>
  </si>
  <si>
    <t>11251651</t>
  </si>
  <si>
    <t>2*37</t>
  </si>
  <si>
    <t>-270785732</t>
  </si>
  <si>
    <t>74*3*1,01</t>
  </si>
  <si>
    <t>1043407497</t>
  </si>
  <si>
    <t>2*(0,3*0,8*37)</t>
  </si>
  <si>
    <t>-682159131</t>
  </si>
  <si>
    <t>810797117</t>
  </si>
  <si>
    <t>-1624630541</t>
  </si>
  <si>
    <t>-1513000012</t>
  </si>
  <si>
    <t>-1883915766</t>
  </si>
  <si>
    <t>1695080304</t>
  </si>
  <si>
    <t>(1,3*2+24,5+1,3*2)*37</t>
  </si>
  <si>
    <t>1098,9</t>
  </si>
  <si>
    <t>-1081121396</t>
  </si>
  <si>
    <t>2197,8*1,13</t>
  </si>
  <si>
    <t>1683379559</t>
  </si>
  <si>
    <t>0,8*37*2</t>
  </si>
  <si>
    <t>1*37*2</t>
  </si>
  <si>
    <t>2044840188</t>
  </si>
  <si>
    <t>133,2*1,16</t>
  </si>
  <si>
    <t>244977113</t>
  </si>
  <si>
    <t>422362314</t>
  </si>
  <si>
    <t>-1540303792</t>
  </si>
  <si>
    <t>227191435</t>
  </si>
  <si>
    <t>-831587304</t>
  </si>
  <si>
    <t>-477049269</t>
  </si>
  <si>
    <t>1044206073</t>
  </si>
  <si>
    <t>-747299853</t>
  </si>
  <si>
    <t>-1706094054</t>
  </si>
  <si>
    <t>43991670</t>
  </si>
  <si>
    <t>23695927</t>
  </si>
  <si>
    <t>-1255057405</t>
  </si>
  <si>
    <t>-1609318275</t>
  </si>
  <si>
    <t>3*37</t>
  </si>
  <si>
    <t>-549250998</t>
  </si>
  <si>
    <t>62</t>
  </si>
  <si>
    <t>210208193</t>
  </si>
  <si>
    <t>3,75*37*4</t>
  </si>
  <si>
    <t>SO 03 - SO 03 Zpevněné plochy</t>
  </si>
  <si>
    <t xml:space="preserve">    9 - Ostatní konstrukce a práce, bourání</t>
  </si>
  <si>
    <t xml:space="preserve">    91 - Doplňující práce na komunikaci</t>
  </si>
  <si>
    <t>-264392797</t>
  </si>
  <si>
    <t>-1822075180</t>
  </si>
  <si>
    <t>1332516745</t>
  </si>
  <si>
    <t>0,2*(1496-3,5*24,5-10*14,5-3,5*37-7,5*17)</t>
  </si>
  <si>
    <t>-371472605</t>
  </si>
  <si>
    <t>0,3*1496</t>
  </si>
  <si>
    <t>1667327326</t>
  </si>
  <si>
    <t>-877687015</t>
  </si>
  <si>
    <t>746546104</t>
  </si>
  <si>
    <t>181301115</t>
  </si>
  <si>
    <t>Rozprostření ornice tl vrstvy do 300 mm pl přes 500 m2 v rovině nebo ve svahu do 1:5</t>
  </si>
  <si>
    <t>-2135195004</t>
  </si>
  <si>
    <t>201,65/0,3</t>
  </si>
  <si>
    <t>564871111</t>
  </si>
  <si>
    <t>Podklad ze štěrkodrtě ŠD tl 250 mm</t>
  </si>
  <si>
    <t>-1182583846</t>
  </si>
  <si>
    <t>1496+0,4*(50,5+31+14,5+14,5+11,8)</t>
  </si>
  <si>
    <t>565135111</t>
  </si>
  <si>
    <t>Asfaltový beton vrstva podkladní ACP 16 (obalované kamenivo OKS) tl 50 mm š do 3 m</t>
  </si>
  <si>
    <t>966410220</t>
  </si>
  <si>
    <t>1496+0,15*(50,5+31+14,5+14,5+11,8)</t>
  </si>
  <si>
    <t>567132113</t>
  </si>
  <si>
    <t>Podklad ze směsi stmelené cementem SC C 8/10 (KSC I) tl 180 mm</t>
  </si>
  <si>
    <t>-1192116378</t>
  </si>
  <si>
    <t>1496+0,25*(50,5+31+14,5+14,5+11,8)</t>
  </si>
  <si>
    <t>577134141</t>
  </si>
  <si>
    <t>Asfaltový beton vrstva obrusná ACO 11 (ABS) tř. I tl 40 mm š přes 3 m z modifikovaného asfaltu</t>
  </si>
  <si>
    <t>890571424</t>
  </si>
  <si>
    <t>plocha zpevněných ploch po odečtu manip. ploch :</t>
  </si>
  <si>
    <t>1790-294</t>
  </si>
  <si>
    <t>577155122</t>
  </si>
  <si>
    <t>Asfaltový beton vrstva ložní ACL 16 (ABH) tl 60 mm š přes 3 m z nemodifikovaného asfaltu</t>
  </si>
  <si>
    <t>-2018826454</t>
  </si>
  <si>
    <t>919121223</t>
  </si>
  <si>
    <t>Těsnění spár zálivkou za studena bez těsnicího profilu</t>
  </si>
  <si>
    <t>-294866979</t>
  </si>
  <si>
    <t>919731123</t>
  </si>
  <si>
    <t>Zarovnání styčné plochy podkladu nebo krytu živičného tl do 200 mm</t>
  </si>
  <si>
    <t>48548470</t>
  </si>
  <si>
    <t>919735113</t>
  </si>
  <si>
    <t>Řezání stávajícího živičného krytu hl do 150 mm</t>
  </si>
  <si>
    <t>893307282</t>
  </si>
  <si>
    <t>916131213</t>
  </si>
  <si>
    <t>Osazení silničního obrubníku betonového stojatého s boční opěrou do lože z betonu prostého</t>
  </si>
  <si>
    <t>87137412</t>
  </si>
  <si>
    <t>126+30,5+14,5+14,5+12</t>
  </si>
  <si>
    <t>592174920</t>
  </si>
  <si>
    <t>obrubník betonový silniční ABO 1-15 100x10x30 cm</t>
  </si>
  <si>
    <t>-1215417121</t>
  </si>
  <si>
    <t>197,5*1,01</t>
  </si>
  <si>
    <t>939894042</t>
  </si>
  <si>
    <t>197,5*0,2*0,2</t>
  </si>
  <si>
    <t>998225111</t>
  </si>
  <si>
    <t>Přesun hmot pro pozemní komunikace s krytem z kamene, monolitickým betonovým nebo živičným</t>
  </si>
  <si>
    <t>-1601146352</t>
  </si>
  <si>
    <t>SO 04 - SO 04 Jímka</t>
  </si>
  <si>
    <t xml:space="preserve">    62 - Úprava povrchů vnějších</t>
  </si>
  <si>
    <t xml:space="preserve">    9 - Ostatní konstrukce a práce-bourání</t>
  </si>
  <si>
    <t xml:space="preserve">    99 - Staveništní přesun hmot</t>
  </si>
  <si>
    <t>985311112</t>
  </si>
  <si>
    <t>Reprofilace stěn cementovými sanačními maltami tl 20 mm</t>
  </si>
  <si>
    <t>-1864897600</t>
  </si>
  <si>
    <t>5*(16+11)*2</t>
  </si>
  <si>
    <t>985323111</t>
  </si>
  <si>
    <t>Spojovací můstek reprofilovaného betonu na minerální bázi tl 1 mm (jednosložkový protikorozní a spojov. nátěr)</t>
  </si>
  <si>
    <t>211390948</t>
  </si>
  <si>
    <t>1630024549</t>
  </si>
  <si>
    <t>0,18*16*11</t>
  </si>
  <si>
    <t>Příplatek k mazanině tl do 240 mm za stržení povrchu spodní vrstvy před vložením výztuže (distanční podložky)</t>
  </si>
  <si>
    <t>68784857</t>
  </si>
  <si>
    <t>424547415</t>
  </si>
  <si>
    <t>0,0045*16*11*1,2</t>
  </si>
  <si>
    <t>Výplň dilatačních spár š do 5 mm v mazaninách tmelem</t>
  </si>
  <si>
    <t>-1989433862</t>
  </si>
  <si>
    <t>2*11+16</t>
  </si>
  <si>
    <t>-38848723</t>
  </si>
  <si>
    <t>978036161</t>
  </si>
  <si>
    <t>Otlučení betonových vnějších ploch rozsahu do 50 %</t>
  </si>
  <si>
    <t>-1392174811</t>
  </si>
  <si>
    <t>985131211</t>
  </si>
  <si>
    <t>Otryskání ploch stěn, rubu kleneb a podlah sušeným křemičitým pískem</t>
  </si>
  <si>
    <t>1858441517</t>
  </si>
  <si>
    <t>16*11+5*(16+11)*2</t>
  </si>
  <si>
    <t>985131311</t>
  </si>
  <si>
    <t>Ruční dočištění ploch stěn, rubu kleneb a podlah ocelových kartáči</t>
  </si>
  <si>
    <t>-1402252926</t>
  </si>
  <si>
    <t>941111121</t>
  </si>
  <si>
    <t>Montáž lešení řadového trubkového lehkého s podlahami zatížení do 200 kg/m2 š do 1,2 m v do 10 m</t>
  </si>
  <si>
    <t>69769959</t>
  </si>
  <si>
    <t>941111221</t>
  </si>
  <si>
    <t>Příplatek k lešení řadovému trubkovému lehkému s podlahami š 1,2 m v 10 m za první a ZKD den použití</t>
  </si>
  <si>
    <t>-1031416532</t>
  </si>
  <si>
    <t>270*30</t>
  </si>
  <si>
    <t>941111821</t>
  </si>
  <si>
    <t>Demontáž lešení řadového trubkového lehkého s podlahami zatížení do 200 kg/m2 š do 1,2 m v do 10 m</t>
  </si>
  <si>
    <t>-796080363</t>
  </si>
  <si>
    <t>998142261</t>
  </si>
  <si>
    <t>Přesun hmot pro zásobníky a jámy zemědělské betonové monolitické</t>
  </si>
  <si>
    <t>-1471738884</t>
  </si>
  <si>
    <t>-1740643527</t>
  </si>
  <si>
    <t>2*(16+11)</t>
  </si>
  <si>
    <t>1089615633</t>
  </si>
  <si>
    <t>"zastropení "  16*11</t>
  </si>
  <si>
    <t>KAN - Kanalizace</t>
  </si>
  <si>
    <t xml:space="preserve">    4 - Vodorovné konstrukce</t>
  </si>
  <si>
    <t>132201101</t>
  </si>
  <si>
    <t>Hloubení rýh š do 600 mm v hornině tř. 3 objemu do 100 m3</t>
  </si>
  <si>
    <t>380921649</t>
  </si>
  <si>
    <t>0,8*0,6*(14,5+23)</t>
  </si>
  <si>
    <t>132201109</t>
  </si>
  <si>
    <t>Příplatek za lepivost k hloubení rýh š do 600 mm v hornině tř. 3</t>
  </si>
  <si>
    <t>968675844</t>
  </si>
  <si>
    <t>161101101</t>
  </si>
  <si>
    <t>Svislé přemístění výkopku z hor.1-4 do 2,5 m</t>
  </si>
  <si>
    <t>-560918752</t>
  </si>
  <si>
    <t>162301101</t>
  </si>
  <si>
    <t>Vodorovné přemístění do 500 m výkopku/sypaniny z horniny tř. 1 až 4</t>
  </si>
  <si>
    <t>821648531</t>
  </si>
  <si>
    <t>6,698+2,25</t>
  </si>
  <si>
    <t>167101101</t>
  </si>
  <si>
    <t>Nakládání výkopku z hornin tř. 1 až 4 do 100 m3</t>
  </si>
  <si>
    <t>1185934370</t>
  </si>
  <si>
    <t>171201101</t>
  </si>
  <si>
    <t>Uložení sypaniny do násypů nezhutněných</t>
  </si>
  <si>
    <t>-1735692231</t>
  </si>
  <si>
    <t>174101101</t>
  </si>
  <si>
    <t>Zásyp jam, šachet rýh nebo kolem objektů sypaninou se zhutněním</t>
  </si>
  <si>
    <t>-1277953164</t>
  </si>
  <si>
    <t>18-(6,698+2,25)</t>
  </si>
  <si>
    <t>175111101</t>
  </si>
  <si>
    <t>Obsypání potrubí ručně sypaninou bez prohození, uloženou do 3 m</t>
  </si>
  <si>
    <t>146746430</t>
  </si>
  <si>
    <t>0,35*0,6*(14,5+23)</t>
  </si>
  <si>
    <t>-3,14*0,1*0,1*37,5</t>
  </si>
  <si>
    <t>583313450</t>
  </si>
  <si>
    <t>kamenivo těžené drobné frakce 0-4</t>
  </si>
  <si>
    <t>-1033136808</t>
  </si>
  <si>
    <t>451572111</t>
  </si>
  <si>
    <t>Lože pod potrubí otevřený výkop z kameniva drobného těženého</t>
  </si>
  <si>
    <t>1289072851</t>
  </si>
  <si>
    <t>0,1*0,6*(14,5+23)</t>
  </si>
  <si>
    <t>871350410</t>
  </si>
  <si>
    <t>Montáž kanalizačního potrubí korugovaného SN 10  z polypropylenu DN 200</t>
  </si>
  <si>
    <t>687264478</t>
  </si>
  <si>
    <t>14,5+23</t>
  </si>
  <si>
    <t>286147200</t>
  </si>
  <si>
    <t>trubka kanalizační žebrovaná ULTRA RIB 2 DIN (PP) vnitřní průměr 200mm, dl. 2m</t>
  </si>
  <si>
    <t>-2020424594</t>
  </si>
  <si>
    <t>286147210</t>
  </si>
  <si>
    <t>trubka kanalizační žebrovaná ULTRA RIB 2 DIN (PP) vnitřní průměr 200mm, dl. 3m</t>
  </si>
  <si>
    <t>-102277666</t>
  </si>
  <si>
    <t>286147220</t>
  </si>
  <si>
    <t>trubka kanalizační žebrovaná ULTRA RIB 2 DIN (PP) vnitřní průměr 200mm, dl. 5m</t>
  </si>
  <si>
    <t>1763512548</t>
  </si>
  <si>
    <t>4+2</t>
  </si>
  <si>
    <t>894411111</t>
  </si>
  <si>
    <t>Zřízení šachet kanalizačních z betonových dílců na potrubí DN do 200 dno beton tř. C 25/30</t>
  </si>
  <si>
    <t>-697160728</t>
  </si>
  <si>
    <t>592241360</t>
  </si>
  <si>
    <t>prstenec betonový vyrovnávací TBW-Q 625/80/90 62,5x8x9 cm</t>
  </si>
  <si>
    <t>-1136461656</t>
  </si>
  <si>
    <t>592243120</t>
  </si>
  <si>
    <t>konus šachetní betonový TBR-Q.1 100-63/58/12 KPS 100x62,5x58 cm</t>
  </si>
  <si>
    <t>747792472</t>
  </si>
  <si>
    <t>592246610</t>
  </si>
  <si>
    <t>poklop šachtový D1 /betonová výplň+ litina/ D 400 - BEGU, s odvětráním</t>
  </si>
  <si>
    <t>-1982618299</t>
  </si>
  <si>
    <t>9 001</t>
  </si>
  <si>
    <t>Utěsnění průchodu do jímky</t>
  </si>
  <si>
    <t>-1628696234</t>
  </si>
  <si>
    <t>977151127</t>
  </si>
  <si>
    <t>Jádrové vrty diamantovými korunkami do D 250 mm do stavebních materiálů</t>
  </si>
  <si>
    <t>304668693</t>
  </si>
  <si>
    <t>998276101</t>
  </si>
  <si>
    <t>Přesun hmot pro trubní vedení z trub z plastických hmot otevřený výkop</t>
  </si>
  <si>
    <t>-1097282903</t>
  </si>
  <si>
    <t>NV1 - Manipulační plocha - SO 01</t>
  </si>
  <si>
    <t>-945692515</t>
  </si>
  <si>
    <t>0,2*6*28,5</t>
  </si>
  <si>
    <t>122201101</t>
  </si>
  <si>
    <t>Odkopávky a prokopávky nezapažené v hornině tř. 3 objem do 100 m3</t>
  </si>
  <si>
    <t>-75301935</t>
  </si>
  <si>
    <t>0,3*6*28,5</t>
  </si>
  <si>
    <t>-1406445318</t>
  </si>
  <si>
    <t>122301101</t>
  </si>
  <si>
    <t>Odkopávky a prokopávky nezapažené v hornině tř. 4 objem do 100 m3</t>
  </si>
  <si>
    <t>-2055365278</t>
  </si>
  <si>
    <t>-744484885</t>
  </si>
  <si>
    <t>-164063228</t>
  </si>
  <si>
    <t>51,3+34,2</t>
  </si>
  <si>
    <t>-20653774</t>
  </si>
  <si>
    <t>6*28</t>
  </si>
  <si>
    <t>-1123554245</t>
  </si>
  <si>
    <t>34,2/0,3</t>
  </si>
  <si>
    <t>228652491</t>
  </si>
  <si>
    <t>2*3*24,5</t>
  </si>
  <si>
    <t>-1991652503</t>
  </si>
  <si>
    <t>0,1*25*6</t>
  </si>
  <si>
    <t>2123140101</t>
  </si>
  <si>
    <t>manip. plocha :</t>
  </si>
  <si>
    <t>2*(0,2*3*25)</t>
  </si>
  <si>
    <t>-1000541696</t>
  </si>
  <si>
    <t>2*(3*25)</t>
  </si>
  <si>
    <t>849770548</t>
  </si>
  <si>
    <t>-401294797</t>
  </si>
  <si>
    <t>529513623</t>
  </si>
  <si>
    <t>954687894</t>
  </si>
  <si>
    <t>0,3*25</t>
  </si>
  <si>
    <t>-259904368</t>
  </si>
  <si>
    <t>-1336270748</t>
  </si>
  <si>
    <t>0,00444*150*1,25</t>
  </si>
  <si>
    <t>0,008*150*1,25</t>
  </si>
  <si>
    <t>1163159341</t>
  </si>
  <si>
    <t>960387762</t>
  </si>
  <si>
    <t>manipulace:</t>
  </si>
  <si>
    <t>2*(3*2)</t>
  </si>
  <si>
    <t>-1889966630</t>
  </si>
  <si>
    <t>0,05*150</t>
  </si>
  <si>
    <t>-829123092</t>
  </si>
  <si>
    <t>2*(0,2*3*24,5)</t>
  </si>
  <si>
    <t>-498264246</t>
  </si>
  <si>
    <t>0,2*150</t>
  </si>
  <si>
    <t>165512227</t>
  </si>
  <si>
    <t>0,25*150</t>
  </si>
  <si>
    <t>-10844424</t>
  </si>
  <si>
    <t>4*3,5</t>
  </si>
  <si>
    <t>1042463978</t>
  </si>
  <si>
    <t>14*1,01</t>
  </si>
  <si>
    <t>1702269208</t>
  </si>
  <si>
    <t>14*0,2*0,2</t>
  </si>
  <si>
    <t>1482424720</t>
  </si>
  <si>
    <t>-1018716589</t>
  </si>
  <si>
    <t>2*25*3</t>
  </si>
  <si>
    <t>150</t>
  </si>
  <si>
    <t>1752209959</t>
  </si>
  <si>
    <t>300*1,13</t>
  </si>
  <si>
    <t>-1193217023</t>
  </si>
  <si>
    <t>0,8*(3+25+3)*2</t>
  </si>
  <si>
    <t>49,6</t>
  </si>
  <si>
    <t>97221843</t>
  </si>
  <si>
    <t>99,2*1,16</t>
  </si>
  <si>
    <t>1230425723</t>
  </si>
  <si>
    <t>-1626950505</t>
  </si>
  <si>
    <t>1998052309</t>
  </si>
  <si>
    <t>320249990</t>
  </si>
  <si>
    <t>-561772016</t>
  </si>
  <si>
    <t>-1216225233</t>
  </si>
  <si>
    <t>2108974308</t>
  </si>
  <si>
    <t>-1473186094</t>
  </si>
  <si>
    <t>917281904</t>
  </si>
  <si>
    <t>NV2 - Manipulační plocha - SO 02</t>
  </si>
  <si>
    <t>-678836491</t>
  </si>
  <si>
    <t>986044708</t>
  </si>
  <si>
    <t>-1930311495</t>
  </si>
  <si>
    <t>vrchní hydroizolace  :</t>
  </si>
  <si>
    <t xml:space="preserve">vrchní hydroizolace </t>
  </si>
  <si>
    <t>DEMOLICE - Vybourání základů v místě stavby</t>
  </si>
  <si>
    <t xml:space="preserve">    997 - Přesun sutě</t>
  </si>
  <si>
    <t>120901121</t>
  </si>
  <si>
    <t xml:space="preserve">Bourání zdiva z betonu prostého neprokládaného v odkopávkách nebo prokopávkách </t>
  </si>
  <si>
    <t>1101467275</t>
  </si>
  <si>
    <t>SO 01 :</t>
  </si>
  <si>
    <t>0,6*0,9*60</t>
  </si>
  <si>
    <t>SO 02 :</t>
  </si>
  <si>
    <t>0,6*0,9*56</t>
  </si>
  <si>
    <t>997 001</t>
  </si>
  <si>
    <t>Přistavení drtící linky</t>
  </si>
  <si>
    <t>-2031123961</t>
  </si>
  <si>
    <t>997006006</t>
  </si>
  <si>
    <t>Drcení stavebního odpadu z demolic ze zdiva z betonu prostého s dopravou do 100 m a naložením</t>
  </si>
  <si>
    <t>-1152246327</t>
  </si>
  <si>
    <t>997006551</t>
  </si>
  <si>
    <t>Hrubé urovnání suti na skládce bez zhutnění</t>
  </si>
  <si>
    <t>1771744710</t>
  </si>
  <si>
    <t>997013111</t>
  </si>
  <si>
    <t>Vnitrostaveništní doprava suti a vybouraných hmot pro budovy v do 6 m s použitím mechanizace</t>
  </si>
  <si>
    <t>-843912664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</si>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</sst>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59" fillId="23" borderId="6" applyNumberFormat="0" applyFont="0" applyAlignment="0" applyProtection="0"/>
    <xf numFmtId="9" fontId="59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8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6" fillId="0" borderId="22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24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174" fontId="96" fillId="0" borderId="25" xfId="0" applyNumberFormat="1" applyFont="1" applyBorder="1" applyAlignment="1">
      <alignment vertical="center"/>
    </xf>
    <xf numFmtId="4" fontId="96" fillId="0" borderId="26" xfId="0" applyNumberFormat="1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2" fontId="91" fillId="23" borderId="19" xfId="0" applyNumberFormat="1" applyFont="1" applyFill="1" applyBorder="1" applyAlignment="1" applyProtection="1">
      <alignment horizontal="center" vertical="center"/>
      <protection locked="0"/>
    </xf>
    <xf numFmtId="0" fontId="91" fillId="23" borderId="20" xfId="0" applyFont="1" applyFill="1" applyBorder="1" applyAlignment="1" applyProtection="1">
      <alignment horizontal="center" vertical="center"/>
      <protection locked="0"/>
    </xf>
    <xf numFmtId="4" fontId="91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1" fillId="23" borderId="22" xfId="0" applyNumberFormat="1" applyFont="1" applyFill="1" applyBorder="1" applyAlignment="1" applyProtection="1">
      <alignment horizontal="center" vertical="center"/>
      <protection locked="0"/>
    </xf>
    <xf numFmtId="0" fontId="91" fillId="23" borderId="0" xfId="0" applyFont="1" applyFill="1" applyBorder="1" applyAlignment="1" applyProtection="1">
      <alignment horizontal="center" vertical="center"/>
      <protection locked="0"/>
    </xf>
    <xf numFmtId="4" fontId="91" fillId="0" borderId="23" xfId="0" applyNumberFormat="1" applyFont="1" applyBorder="1" applyAlignment="1">
      <alignment vertical="center"/>
    </xf>
    <xf numFmtId="172" fontId="91" fillId="23" borderId="24" xfId="0" applyNumberFormat="1" applyFont="1" applyFill="1" applyBorder="1" applyAlignment="1" applyProtection="1">
      <alignment horizontal="center" vertical="center"/>
      <protection locked="0"/>
    </xf>
    <xf numFmtId="0" fontId="91" fillId="23" borderId="25" xfId="0" applyFont="1" applyFill="1" applyBorder="1" applyAlignment="1" applyProtection="1">
      <alignment horizontal="center" vertical="center"/>
      <protection locked="0"/>
    </xf>
    <xf numFmtId="4" fontId="91" fillId="0" borderId="26" xfId="0" applyNumberFormat="1" applyFont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91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8" fillId="0" borderId="20" xfId="0" applyNumberFormat="1" applyFont="1" applyBorder="1" applyAlignment="1">
      <alignment/>
    </xf>
    <xf numFmtId="174" fontId="98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22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3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8" fillId="23" borderId="33" xfId="0" applyFont="1" applyFill="1" applyBorder="1" applyAlignment="1" applyProtection="1">
      <alignment horizontal="left" vertical="center"/>
      <protection locked="0"/>
    </xf>
    <xf numFmtId="174" fontId="78" fillId="0" borderId="0" xfId="0" applyNumberFormat="1" applyFont="1" applyBorder="1" applyAlignment="1">
      <alignment vertical="center"/>
    </xf>
    <xf numFmtId="174" fontId="78" fillId="0" borderId="23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/>
    </xf>
    <xf numFmtId="49" fontId="99" fillId="0" borderId="33" xfId="0" applyNumberFormat="1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horizontal="center" vertical="center" wrapText="1"/>
      <protection/>
    </xf>
    <xf numFmtId="175" fontId="99" fillId="0" borderId="33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 wrapText="1"/>
    </xf>
    <xf numFmtId="4" fontId="80" fillId="23" borderId="0" xfId="0" applyNumberFormat="1" applyFont="1" applyFill="1" applyBorder="1" applyAlignment="1" applyProtection="1">
      <alignment vertical="center"/>
      <protection locked="0"/>
    </xf>
    <xf numFmtId="4" fontId="80" fillId="0" borderId="0" xfId="0" applyNumberFormat="1" applyFont="1" applyBorder="1" applyAlignment="1">
      <alignment vertical="center"/>
    </xf>
    <xf numFmtId="0" fontId="80" fillId="23" borderId="0" xfId="0" applyFont="1" applyFill="1" applyBorder="1" applyAlignment="1" applyProtection="1">
      <alignment horizontal="left" vertical="center"/>
      <protection locked="0"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4" fontId="92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23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82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3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99" fillId="0" borderId="33" xfId="0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vertical="center"/>
      <protection/>
    </xf>
    <xf numFmtId="4" fontId="99" fillId="23" borderId="33" xfId="0" applyNumberFormat="1" applyFont="1" applyFill="1" applyBorder="1" applyAlignment="1" applyProtection="1">
      <alignment vertical="center"/>
      <protection locked="0"/>
    </xf>
    <xf numFmtId="4" fontId="99" fillId="0" borderId="33" xfId="0" applyNumberFormat="1" applyFont="1" applyBorder="1" applyAlignment="1" applyProtection="1">
      <alignment vertical="center"/>
      <protection/>
    </xf>
    <xf numFmtId="4" fontId="92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80" fillId="0" borderId="25" xfId="0" applyNumberFormat="1" applyFont="1" applyBorder="1" applyAlignment="1">
      <alignment/>
    </xf>
    <xf numFmtId="4" fontId="80" fillId="0" borderId="25" xfId="0" applyNumberFormat="1" applyFont="1" applyBorder="1" applyAlignment="1">
      <alignment vertical="center"/>
    </xf>
    <xf numFmtId="4" fontId="80" fillId="0" borderId="31" xfId="0" applyNumberFormat="1" applyFont="1" applyBorder="1" applyAlignment="1">
      <alignment/>
    </xf>
    <xf numFmtId="4" fontId="80" fillId="0" borderId="31" xfId="0" applyNumberFormat="1" applyFont="1" applyBorder="1" applyAlignment="1">
      <alignment vertical="center"/>
    </xf>
    <xf numFmtId="4" fontId="79" fillId="0" borderId="20" xfId="0" applyNumberFormat="1" applyFont="1" applyBorder="1" applyAlignment="1">
      <alignment/>
    </xf>
    <xf numFmtId="4" fontId="79" fillId="0" borderId="20" xfId="0" applyNumberFormat="1" applyFont="1" applyBorder="1" applyAlignment="1">
      <alignment vertical="center"/>
    </xf>
    <xf numFmtId="0" fontId="102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104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5026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B900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19E2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F566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633F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0F4F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020C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E883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Users\kral\AppData\Local\Temp\KrosPlus\radB026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0265.tmp" descr="C:\Users\kral\AppData\Local\Temp\KrosPlus\rad5026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900A.tmp" descr="C:\Users\kral\AppData\Local\Temp\KrosPlus\radB900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19E2B.tmp" descr="C:\Users\kral\AppData\Local\Temp\KrosPlus\rad19E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5663.tmp" descr="C:\Users\kral\AppData\Local\Temp\KrosPlus\radF566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33F9.tmp" descr="C:\Users\kral\AppData\Local\Temp\KrosPlus\rad633F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F4F7.tmp" descr="C:\Users\kral\AppData\Local\Temp\KrosPlus\rad0F4F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20CE.tmp" descr="C:\Users\kral\AppData\Local\Temp\KrosPlus\rad020C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E8830.tmp" descr="C:\Users\kral\AppData\Local\Temp\KrosPlus\radE883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0269.tmp" descr="C:\Users\kral\AppData\Local\Temp\KrosPlus\radB026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280" t="s">
        <v>0</v>
      </c>
      <c r="B1" s="281"/>
      <c r="C1" s="281"/>
      <c r="D1" s="282" t="s">
        <v>1</v>
      </c>
      <c r="E1" s="281"/>
      <c r="F1" s="281"/>
      <c r="G1" s="281"/>
      <c r="H1" s="281"/>
      <c r="I1" s="281"/>
      <c r="J1" s="281"/>
      <c r="K1" s="283" t="s">
        <v>860</v>
      </c>
      <c r="L1" s="283"/>
      <c r="M1" s="283"/>
      <c r="N1" s="283"/>
      <c r="O1" s="283"/>
      <c r="P1" s="283"/>
      <c r="Q1" s="283"/>
      <c r="R1" s="283"/>
      <c r="S1" s="283"/>
      <c r="T1" s="281"/>
      <c r="U1" s="281"/>
      <c r="V1" s="281"/>
      <c r="W1" s="283" t="s">
        <v>861</v>
      </c>
      <c r="X1" s="283"/>
      <c r="Y1" s="283"/>
      <c r="Z1" s="283"/>
      <c r="AA1" s="283"/>
      <c r="AB1" s="283"/>
      <c r="AC1" s="283"/>
      <c r="AD1" s="283"/>
      <c r="AE1" s="283"/>
      <c r="AF1" s="283"/>
      <c r="AG1" s="281"/>
      <c r="AH1" s="28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235" t="s">
        <v>6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196" t="s">
        <v>10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1" t="s">
        <v>15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1"/>
      <c r="AQ5" s="22"/>
      <c r="BE5" s="198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2" t="s">
        <v>18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21"/>
      <c r="AQ6" s="22"/>
      <c r="BE6" s="195"/>
      <c r="BS6" s="16" t="s">
        <v>7</v>
      </c>
    </row>
    <row r="7" spans="2:71" ht="14.25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20</v>
      </c>
      <c r="AO7" s="21"/>
      <c r="AP7" s="21"/>
      <c r="AQ7" s="22"/>
      <c r="BE7" s="195"/>
      <c r="BS7" s="16" t="s">
        <v>7</v>
      </c>
    </row>
    <row r="8" spans="2:71" ht="14.25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2"/>
      <c r="BE8" s="195"/>
      <c r="BS8" s="16" t="s">
        <v>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5"/>
      <c r="BS9" s="16" t="s">
        <v>7</v>
      </c>
    </row>
    <row r="10" spans="2:71" ht="14.25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28</v>
      </c>
      <c r="AO10" s="21"/>
      <c r="AP10" s="21"/>
      <c r="AQ10" s="22"/>
      <c r="BE10" s="195"/>
      <c r="BS10" s="16" t="s">
        <v>7</v>
      </c>
    </row>
    <row r="11" spans="2:71" ht="18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20</v>
      </c>
      <c r="AO11" s="21"/>
      <c r="AP11" s="21"/>
      <c r="AQ11" s="22"/>
      <c r="BE11" s="195"/>
      <c r="BS11" s="16" t="s">
        <v>7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5"/>
      <c r="BS12" s="16" t="s">
        <v>7</v>
      </c>
    </row>
    <row r="13" spans="2:71" ht="14.25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32</v>
      </c>
      <c r="AO13" s="21"/>
      <c r="AP13" s="21"/>
      <c r="AQ13" s="22"/>
      <c r="BE13" s="195"/>
      <c r="BS13" s="16" t="s">
        <v>7</v>
      </c>
    </row>
    <row r="14" spans="2:71" ht="15">
      <c r="B14" s="20"/>
      <c r="C14" s="21"/>
      <c r="D14" s="21"/>
      <c r="E14" s="203" t="s">
        <v>32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8" t="s">
        <v>30</v>
      </c>
      <c r="AL14" s="21"/>
      <c r="AM14" s="21"/>
      <c r="AN14" s="30" t="s">
        <v>32</v>
      </c>
      <c r="AO14" s="21"/>
      <c r="AP14" s="21"/>
      <c r="AQ14" s="22"/>
      <c r="BE14" s="195"/>
      <c r="BS14" s="16" t="s">
        <v>7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5"/>
      <c r="BS15" s="16" t="s">
        <v>4</v>
      </c>
    </row>
    <row r="16" spans="2:71" ht="14.25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20</v>
      </c>
      <c r="AO16" s="21"/>
      <c r="AP16" s="21"/>
      <c r="AQ16" s="22"/>
      <c r="BE16" s="195"/>
      <c r="BS16" s="16" t="s">
        <v>4</v>
      </c>
    </row>
    <row r="17" spans="2:71" ht="1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20</v>
      </c>
      <c r="AO17" s="21"/>
      <c r="AP17" s="21"/>
      <c r="AQ17" s="22"/>
      <c r="BE17" s="195"/>
      <c r="BS17" s="16" t="s">
        <v>4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5"/>
      <c r="BS18" s="16" t="s">
        <v>7</v>
      </c>
    </row>
    <row r="19" spans="2:71" ht="14.25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20</v>
      </c>
      <c r="AO19" s="21"/>
      <c r="AP19" s="21"/>
      <c r="AQ19" s="22"/>
      <c r="BE19" s="195"/>
      <c r="BS19" s="16" t="s">
        <v>7</v>
      </c>
    </row>
    <row r="20" spans="2:57" ht="1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20</v>
      </c>
      <c r="AO20" s="21"/>
      <c r="AP20" s="21"/>
      <c r="AQ20" s="22"/>
      <c r="BE20" s="195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5"/>
    </row>
    <row r="22" spans="2:57" ht="15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5"/>
    </row>
    <row r="23" spans="2:57" ht="22.5" customHeight="1">
      <c r="B23" s="20"/>
      <c r="C23" s="21"/>
      <c r="D23" s="21"/>
      <c r="E23" s="204" t="s">
        <v>20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1"/>
      <c r="AP23" s="21"/>
      <c r="AQ23" s="22"/>
      <c r="BE23" s="195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5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5"/>
    </row>
    <row r="26" spans="2:57" ht="14.25" customHeight="1">
      <c r="B26" s="20"/>
      <c r="C26" s="21"/>
      <c r="D26" s="32" t="s">
        <v>38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5">
        <f>ROUND(AG87,1)</f>
        <v>0</v>
      </c>
      <c r="AL26" s="197"/>
      <c r="AM26" s="197"/>
      <c r="AN26" s="197"/>
      <c r="AO26" s="197"/>
      <c r="AP26" s="21"/>
      <c r="AQ26" s="22"/>
      <c r="BE26" s="195"/>
    </row>
    <row r="27" spans="2:57" ht="14.25" customHeight="1">
      <c r="B27" s="20"/>
      <c r="C27" s="21"/>
      <c r="D27" s="32" t="s">
        <v>39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5">
        <f>ROUND(AG97,1)</f>
        <v>0</v>
      </c>
      <c r="AL27" s="197"/>
      <c r="AM27" s="197"/>
      <c r="AN27" s="197"/>
      <c r="AO27" s="197"/>
      <c r="AP27" s="21"/>
      <c r="AQ27" s="22"/>
      <c r="BE27" s="195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99"/>
    </row>
    <row r="29" spans="2:57" s="1" customFormat="1" ht="25.5" customHeight="1">
      <c r="B29" s="33"/>
      <c r="C29" s="34"/>
      <c r="D29" s="36" t="s">
        <v>40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6">
        <f>ROUND(AK26+AK27,1)</f>
        <v>0</v>
      </c>
      <c r="AL29" s="207"/>
      <c r="AM29" s="207"/>
      <c r="AN29" s="207"/>
      <c r="AO29" s="207"/>
      <c r="AP29" s="34"/>
      <c r="AQ29" s="35"/>
      <c r="BE29" s="199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99"/>
    </row>
    <row r="31" spans="2:57" s="2" customFormat="1" ht="14.25" customHeight="1" hidden="1">
      <c r="B31" s="38"/>
      <c r="C31" s="39"/>
      <c r="D31" s="40" t="s">
        <v>41</v>
      </c>
      <c r="E31" s="39"/>
      <c r="F31" s="40" t="s">
        <v>42</v>
      </c>
      <c r="G31" s="39"/>
      <c r="H31" s="39"/>
      <c r="I31" s="39"/>
      <c r="J31" s="39"/>
      <c r="K31" s="39"/>
      <c r="L31" s="208">
        <v>0.21</v>
      </c>
      <c r="M31" s="209"/>
      <c r="N31" s="209"/>
      <c r="O31" s="209"/>
      <c r="P31" s="39"/>
      <c r="Q31" s="39"/>
      <c r="R31" s="39"/>
      <c r="S31" s="39"/>
      <c r="T31" s="42" t="s">
        <v>43</v>
      </c>
      <c r="U31" s="39"/>
      <c r="V31" s="39"/>
      <c r="W31" s="210">
        <f>ROUND(AZ87+SUM(CD98:CD102),1)</f>
        <v>0</v>
      </c>
      <c r="X31" s="209"/>
      <c r="Y31" s="209"/>
      <c r="Z31" s="209"/>
      <c r="AA31" s="209"/>
      <c r="AB31" s="209"/>
      <c r="AC31" s="209"/>
      <c r="AD31" s="209"/>
      <c r="AE31" s="209"/>
      <c r="AF31" s="39"/>
      <c r="AG31" s="39"/>
      <c r="AH31" s="39"/>
      <c r="AI31" s="39"/>
      <c r="AJ31" s="39"/>
      <c r="AK31" s="210">
        <f>ROUND(AV87+SUM(BY98:BY102),1)</f>
        <v>0</v>
      </c>
      <c r="AL31" s="209"/>
      <c r="AM31" s="209"/>
      <c r="AN31" s="209"/>
      <c r="AO31" s="209"/>
      <c r="AP31" s="39"/>
      <c r="AQ31" s="43"/>
      <c r="BE31" s="200"/>
    </row>
    <row r="32" spans="2:57" s="2" customFormat="1" ht="14.25" customHeight="1" hidden="1">
      <c r="B32" s="38"/>
      <c r="C32" s="39"/>
      <c r="D32" s="39"/>
      <c r="E32" s="39"/>
      <c r="F32" s="40" t="s">
        <v>44</v>
      </c>
      <c r="G32" s="39"/>
      <c r="H32" s="39"/>
      <c r="I32" s="39"/>
      <c r="J32" s="39"/>
      <c r="K32" s="39"/>
      <c r="L32" s="208">
        <v>0.15</v>
      </c>
      <c r="M32" s="209"/>
      <c r="N32" s="209"/>
      <c r="O32" s="209"/>
      <c r="P32" s="39"/>
      <c r="Q32" s="39"/>
      <c r="R32" s="39"/>
      <c r="S32" s="39"/>
      <c r="T32" s="42" t="s">
        <v>43</v>
      </c>
      <c r="U32" s="39"/>
      <c r="V32" s="39"/>
      <c r="W32" s="210">
        <f>ROUND(BA87+SUM(CE98:CE102),1)</f>
        <v>0</v>
      </c>
      <c r="X32" s="209"/>
      <c r="Y32" s="209"/>
      <c r="Z32" s="209"/>
      <c r="AA32" s="209"/>
      <c r="AB32" s="209"/>
      <c r="AC32" s="209"/>
      <c r="AD32" s="209"/>
      <c r="AE32" s="209"/>
      <c r="AF32" s="39"/>
      <c r="AG32" s="39"/>
      <c r="AH32" s="39"/>
      <c r="AI32" s="39"/>
      <c r="AJ32" s="39"/>
      <c r="AK32" s="210">
        <f>ROUND(AW87+SUM(BZ98:BZ102),1)</f>
        <v>0</v>
      </c>
      <c r="AL32" s="209"/>
      <c r="AM32" s="209"/>
      <c r="AN32" s="209"/>
      <c r="AO32" s="209"/>
      <c r="AP32" s="39"/>
      <c r="AQ32" s="43"/>
      <c r="BE32" s="200"/>
    </row>
    <row r="33" spans="2:57" s="2" customFormat="1" ht="14.25" customHeight="1">
      <c r="B33" s="38"/>
      <c r="C33" s="39"/>
      <c r="D33" s="40" t="s">
        <v>41</v>
      </c>
      <c r="E33" s="39"/>
      <c r="F33" s="40" t="s">
        <v>45</v>
      </c>
      <c r="G33" s="39"/>
      <c r="H33" s="39"/>
      <c r="I33" s="39"/>
      <c r="J33" s="39"/>
      <c r="K33" s="39"/>
      <c r="L33" s="208">
        <v>0.21</v>
      </c>
      <c r="M33" s="209"/>
      <c r="N33" s="209"/>
      <c r="O33" s="209"/>
      <c r="P33" s="39"/>
      <c r="Q33" s="39"/>
      <c r="R33" s="39"/>
      <c r="S33" s="39"/>
      <c r="T33" s="42" t="s">
        <v>43</v>
      </c>
      <c r="U33" s="39"/>
      <c r="V33" s="39"/>
      <c r="W33" s="210">
        <f>ROUND(BB87+SUM(CF98:CF102),1)</f>
        <v>0</v>
      </c>
      <c r="X33" s="209"/>
      <c r="Y33" s="209"/>
      <c r="Z33" s="209"/>
      <c r="AA33" s="209"/>
      <c r="AB33" s="209"/>
      <c r="AC33" s="209"/>
      <c r="AD33" s="209"/>
      <c r="AE33" s="209"/>
      <c r="AF33" s="39"/>
      <c r="AG33" s="39"/>
      <c r="AH33" s="39"/>
      <c r="AI33" s="39"/>
      <c r="AJ33" s="39"/>
      <c r="AK33" s="210">
        <v>0</v>
      </c>
      <c r="AL33" s="209"/>
      <c r="AM33" s="209"/>
      <c r="AN33" s="209"/>
      <c r="AO33" s="209"/>
      <c r="AP33" s="39"/>
      <c r="AQ33" s="43"/>
      <c r="BE33" s="200"/>
    </row>
    <row r="34" spans="2:57" s="2" customFormat="1" ht="14.25" customHeight="1">
      <c r="B34" s="38"/>
      <c r="C34" s="39"/>
      <c r="D34" s="39"/>
      <c r="E34" s="39"/>
      <c r="F34" s="40" t="s">
        <v>46</v>
      </c>
      <c r="G34" s="39"/>
      <c r="H34" s="39"/>
      <c r="I34" s="39"/>
      <c r="J34" s="39"/>
      <c r="K34" s="39"/>
      <c r="L34" s="208">
        <v>0.15</v>
      </c>
      <c r="M34" s="209"/>
      <c r="N34" s="209"/>
      <c r="O34" s="209"/>
      <c r="P34" s="39"/>
      <c r="Q34" s="39"/>
      <c r="R34" s="39"/>
      <c r="S34" s="39"/>
      <c r="T34" s="42" t="s">
        <v>43</v>
      </c>
      <c r="U34" s="39"/>
      <c r="V34" s="39"/>
      <c r="W34" s="210">
        <f>ROUND(BC87+SUM(CG98:CG102),1)</f>
        <v>0</v>
      </c>
      <c r="X34" s="209"/>
      <c r="Y34" s="209"/>
      <c r="Z34" s="209"/>
      <c r="AA34" s="209"/>
      <c r="AB34" s="209"/>
      <c r="AC34" s="209"/>
      <c r="AD34" s="209"/>
      <c r="AE34" s="209"/>
      <c r="AF34" s="39"/>
      <c r="AG34" s="39"/>
      <c r="AH34" s="39"/>
      <c r="AI34" s="39"/>
      <c r="AJ34" s="39"/>
      <c r="AK34" s="210">
        <v>0</v>
      </c>
      <c r="AL34" s="209"/>
      <c r="AM34" s="209"/>
      <c r="AN34" s="209"/>
      <c r="AO34" s="209"/>
      <c r="AP34" s="39"/>
      <c r="AQ34" s="43"/>
      <c r="BE34" s="200"/>
    </row>
    <row r="35" spans="2:43" s="2" customFormat="1" ht="14.25" customHeight="1" hidden="1">
      <c r="B35" s="38"/>
      <c r="C35" s="39"/>
      <c r="D35" s="39"/>
      <c r="E35" s="39"/>
      <c r="F35" s="40" t="s">
        <v>47</v>
      </c>
      <c r="G35" s="39"/>
      <c r="H35" s="39"/>
      <c r="I35" s="39"/>
      <c r="J35" s="39"/>
      <c r="K35" s="39"/>
      <c r="L35" s="208">
        <v>0</v>
      </c>
      <c r="M35" s="209"/>
      <c r="N35" s="209"/>
      <c r="O35" s="209"/>
      <c r="P35" s="39"/>
      <c r="Q35" s="39"/>
      <c r="R35" s="39"/>
      <c r="S35" s="39"/>
      <c r="T35" s="42" t="s">
        <v>43</v>
      </c>
      <c r="U35" s="39"/>
      <c r="V35" s="39"/>
      <c r="W35" s="210">
        <f>ROUND(BD87+SUM(CH98:CH102),1)</f>
        <v>0</v>
      </c>
      <c r="X35" s="209"/>
      <c r="Y35" s="209"/>
      <c r="Z35" s="209"/>
      <c r="AA35" s="209"/>
      <c r="AB35" s="209"/>
      <c r="AC35" s="209"/>
      <c r="AD35" s="209"/>
      <c r="AE35" s="209"/>
      <c r="AF35" s="39"/>
      <c r="AG35" s="39"/>
      <c r="AH35" s="39"/>
      <c r="AI35" s="39"/>
      <c r="AJ35" s="39"/>
      <c r="AK35" s="210">
        <v>0</v>
      </c>
      <c r="AL35" s="209"/>
      <c r="AM35" s="209"/>
      <c r="AN35" s="209"/>
      <c r="AO35" s="209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48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49</v>
      </c>
      <c r="U37" s="46"/>
      <c r="V37" s="46"/>
      <c r="W37" s="46"/>
      <c r="X37" s="211" t="s">
        <v>50</v>
      </c>
      <c r="Y37" s="212"/>
      <c r="Z37" s="212"/>
      <c r="AA37" s="212"/>
      <c r="AB37" s="212"/>
      <c r="AC37" s="46"/>
      <c r="AD37" s="46"/>
      <c r="AE37" s="46"/>
      <c r="AF37" s="46"/>
      <c r="AG37" s="46"/>
      <c r="AH37" s="46"/>
      <c r="AI37" s="46"/>
      <c r="AJ37" s="46"/>
      <c r="AK37" s="213">
        <f>SUM(AK29:AK35)</f>
        <v>0</v>
      </c>
      <c r="AL37" s="212"/>
      <c r="AM37" s="212"/>
      <c r="AN37" s="212"/>
      <c r="AO37" s="214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52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54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53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54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55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56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54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53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54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196" t="s">
        <v>57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DOTACE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6" t="str">
        <f>K6</f>
        <v>Silážní žlaby s jímkou Křeč</v>
      </c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22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Křeč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24</v>
      </c>
      <c r="AJ80" s="34"/>
      <c r="AK80" s="34"/>
      <c r="AL80" s="34"/>
      <c r="AM80" s="71" t="str">
        <f>IF(AN8="","",AN8)</f>
        <v>2.2.2016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26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Zemědělské družstvo Černovice u Tábora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33</v>
      </c>
      <c r="AJ82" s="34"/>
      <c r="AK82" s="34"/>
      <c r="AL82" s="34"/>
      <c r="AM82" s="218" t="str">
        <f>IF(E17="","",E17)</f>
        <v>ing. Jan Šlechta</v>
      </c>
      <c r="AN82" s="215"/>
      <c r="AO82" s="215"/>
      <c r="AP82" s="215"/>
      <c r="AQ82" s="35"/>
      <c r="AS82" s="219" t="s">
        <v>58</v>
      </c>
      <c r="AT82" s="220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31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35</v>
      </c>
      <c r="AJ83" s="34"/>
      <c r="AK83" s="34"/>
      <c r="AL83" s="34"/>
      <c r="AM83" s="218" t="str">
        <f>IF(E20="","",E20)</f>
        <v> </v>
      </c>
      <c r="AN83" s="215"/>
      <c r="AO83" s="215"/>
      <c r="AP83" s="215"/>
      <c r="AQ83" s="35"/>
      <c r="AS83" s="221"/>
      <c r="AT83" s="215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1"/>
      <c r="AT84" s="215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222" t="s">
        <v>59</v>
      </c>
      <c r="D85" s="223"/>
      <c r="E85" s="223"/>
      <c r="F85" s="223"/>
      <c r="G85" s="223"/>
      <c r="H85" s="73"/>
      <c r="I85" s="224" t="s">
        <v>60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61</v>
      </c>
      <c r="AH85" s="223"/>
      <c r="AI85" s="223"/>
      <c r="AJ85" s="223"/>
      <c r="AK85" s="223"/>
      <c r="AL85" s="223"/>
      <c r="AM85" s="223"/>
      <c r="AN85" s="224" t="s">
        <v>62</v>
      </c>
      <c r="AO85" s="223"/>
      <c r="AP85" s="225"/>
      <c r="AQ85" s="35"/>
      <c r="AS85" s="74" t="s">
        <v>63</v>
      </c>
      <c r="AT85" s="75" t="s">
        <v>64</v>
      </c>
      <c r="AU85" s="75" t="s">
        <v>65</v>
      </c>
      <c r="AV85" s="75" t="s">
        <v>66</v>
      </c>
      <c r="AW85" s="75" t="s">
        <v>67</v>
      </c>
      <c r="AX85" s="75" t="s">
        <v>68</v>
      </c>
      <c r="AY85" s="75" t="s">
        <v>69</v>
      </c>
      <c r="AZ85" s="75" t="s">
        <v>70</v>
      </c>
      <c r="BA85" s="75" t="s">
        <v>71</v>
      </c>
      <c r="BB85" s="75" t="s">
        <v>72</v>
      </c>
      <c r="BC85" s="75" t="s">
        <v>73</v>
      </c>
      <c r="BD85" s="76" t="s">
        <v>74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8" t="s">
        <v>75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32">
        <f>ROUND(SUM(AG88:AG95),1)</f>
        <v>0</v>
      </c>
      <c r="AH87" s="232"/>
      <c r="AI87" s="232"/>
      <c r="AJ87" s="232"/>
      <c r="AK87" s="232"/>
      <c r="AL87" s="232"/>
      <c r="AM87" s="232"/>
      <c r="AN87" s="233">
        <f aca="true" t="shared" si="0" ref="AN87:AN95">SUM(AG87,AT87)</f>
        <v>0</v>
      </c>
      <c r="AO87" s="233"/>
      <c r="AP87" s="233"/>
      <c r="AQ87" s="69"/>
      <c r="AS87" s="80">
        <f>ROUND(SUM(AS88:AS95),1)</f>
        <v>0</v>
      </c>
      <c r="AT87" s="81">
        <f aca="true" t="shared" si="1" ref="AT87:AT95">ROUND(SUM(AV87:AW87),1)</f>
        <v>0</v>
      </c>
      <c r="AU87" s="82">
        <f>ROUND(SUM(AU88:AU95),5)</f>
        <v>0</v>
      </c>
      <c r="AV87" s="81">
        <f>ROUND(AZ87*L31,1)</f>
        <v>0</v>
      </c>
      <c r="AW87" s="81">
        <f>ROUND(BA87*L32,1)</f>
        <v>0</v>
      </c>
      <c r="AX87" s="81">
        <f>ROUND(BB87*L31,1)</f>
        <v>0</v>
      </c>
      <c r="AY87" s="81">
        <f>ROUND(BC87*L32,1)</f>
        <v>0</v>
      </c>
      <c r="AZ87" s="81">
        <f>ROUND(SUM(AZ88:AZ95),1)</f>
        <v>0</v>
      </c>
      <c r="BA87" s="81">
        <f>ROUND(SUM(BA88:BA95),1)</f>
        <v>0</v>
      </c>
      <c r="BB87" s="81">
        <f>ROUND(SUM(BB88:BB95),1)</f>
        <v>0</v>
      </c>
      <c r="BC87" s="81">
        <f>ROUND(SUM(BC88:BC95),1)</f>
        <v>0</v>
      </c>
      <c r="BD87" s="83">
        <f>ROUND(SUM(BD88:BD95),1)</f>
        <v>0</v>
      </c>
      <c r="BS87" s="84" t="s">
        <v>76</v>
      </c>
      <c r="BT87" s="84" t="s">
        <v>77</v>
      </c>
      <c r="BU87" s="85" t="s">
        <v>78</v>
      </c>
      <c r="BV87" s="84" t="s">
        <v>79</v>
      </c>
      <c r="BW87" s="84" t="s">
        <v>80</v>
      </c>
      <c r="BX87" s="84" t="s">
        <v>81</v>
      </c>
    </row>
    <row r="88" spans="1:76" s="5" customFormat="1" ht="27" customHeight="1">
      <c r="A88" s="279" t="s">
        <v>862</v>
      </c>
      <c r="B88" s="86"/>
      <c r="C88" s="87"/>
      <c r="D88" s="228" t="s">
        <v>82</v>
      </c>
      <c r="E88" s="227"/>
      <c r="F88" s="227"/>
      <c r="G88" s="227"/>
      <c r="H88" s="227"/>
      <c r="I88" s="88"/>
      <c r="J88" s="228" t="s">
        <v>83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6">
        <f>'SO 01 - SO 01 Silážní žlab 1'!M30</f>
        <v>0</v>
      </c>
      <c r="AH88" s="227"/>
      <c r="AI88" s="227"/>
      <c r="AJ88" s="227"/>
      <c r="AK88" s="227"/>
      <c r="AL88" s="227"/>
      <c r="AM88" s="227"/>
      <c r="AN88" s="226">
        <f t="shared" si="0"/>
        <v>0</v>
      </c>
      <c r="AO88" s="227"/>
      <c r="AP88" s="227"/>
      <c r="AQ88" s="89"/>
      <c r="AS88" s="90">
        <f>'SO 01 - SO 01 Silážní žlab 1'!M28</f>
        <v>0</v>
      </c>
      <c r="AT88" s="91">
        <f t="shared" si="1"/>
        <v>0</v>
      </c>
      <c r="AU88" s="92">
        <f>'SO 01 - SO 01 Silážní žlab 1'!W130</f>
        <v>0</v>
      </c>
      <c r="AV88" s="91">
        <f>'SO 01 - SO 01 Silážní žlab 1'!M32</f>
        <v>0</v>
      </c>
      <c r="AW88" s="91">
        <f>'SO 01 - SO 01 Silážní žlab 1'!M33</f>
        <v>0</v>
      </c>
      <c r="AX88" s="91">
        <f>'SO 01 - SO 01 Silážní žlab 1'!M34</f>
        <v>0</v>
      </c>
      <c r="AY88" s="91">
        <f>'SO 01 - SO 01 Silážní žlab 1'!M35</f>
        <v>0</v>
      </c>
      <c r="AZ88" s="91">
        <f>'SO 01 - SO 01 Silážní žlab 1'!H32</f>
        <v>0</v>
      </c>
      <c r="BA88" s="91">
        <f>'SO 01 - SO 01 Silážní žlab 1'!H33</f>
        <v>0</v>
      </c>
      <c r="BB88" s="91">
        <f>'SO 01 - SO 01 Silážní žlab 1'!H34</f>
        <v>0</v>
      </c>
      <c r="BC88" s="91">
        <f>'SO 01 - SO 01 Silážní žlab 1'!H35</f>
        <v>0</v>
      </c>
      <c r="BD88" s="93">
        <f>'SO 01 - SO 01 Silážní žlab 1'!H36</f>
        <v>0</v>
      </c>
      <c r="BT88" s="94" t="s">
        <v>84</v>
      </c>
      <c r="BV88" s="94" t="s">
        <v>79</v>
      </c>
      <c r="BW88" s="94" t="s">
        <v>85</v>
      </c>
      <c r="BX88" s="94" t="s">
        <v>80</v>
      </c>
    </row>
    <row r="89" spans="1:76" s="5" customFormat="1" ht="27" customHeight="1">
      <c r="A89" s="279" t="s">
        <v>862</v>
      </c>
      <c r="B89" s="86"/>
      <c r="C89" s="87"/>
      <c r="D89" s="228" t="s">
        <v>86</v>
      </c>
      <c r="E89" s="227"/>
      <c r="F89" s="227"/>
      <c r="G89" s="227"/>
      <c r="H89" s="227"/>
      <c r="I89" s="88"/>
      <c r="J89" s="228" t="s">
        <v>87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6">
        <f>'SO 02 - SO 02 Silážní žlab 2'!M30</f>
        <v>0</v>
      </c>
      <c r="AH89" s="227"/>
      <c r="AI89" s="227"/>
      <c r="AJ89" s="227"/>
      <c r="AK89" s="227"/>
      <c r="AL89" s="227"/>
      <c r="AM89" s="227"/>
      <c r="AN89" s="226">
        <f t="shared" si="0"/>
        <v>0</v>
      </c>
      <c r="AO89" s="227"/>
      <c r="AP89" s="227"/>
      <c r="AQ89" s="89"/>
      <c r="AS89" s="90">
        <f>'SO 02 - SO 02 Silážní žlab 2'!M28</f>
        <v>0</v>
      </c>
      <c r="AT89" s="91">
        <f t="shared" si="1"/>
        <v>0</v>
      </c>
      <c r="AU89" s="92">
        <f>'SO 02 - SO 02 Silážní žlab 2'!W130</f>
        <v>0</v>
      </c>
      <c r="AV89" s="91">
        <f>'SO 02 - SO 02 Silážní žlab 2'!M32</f>
        <v>0</v>
      </c>
      <c r="AW89" s="91">
        <f>'SO 02 - SO 02 Silážní žlab 2'!M33</f>
        <v>0</v>
      </c>
      <c r="AX89" s="91">
        <f>'SO 02 - SO 02 Silážní žlab 2'!M34</f>
        <v>0</v>
      </c>
      <c r="AY89" s="91">
        <f>'SO 02 - SO 02 Silážní žlab 2'!M35</f>
        <v>0</v>
      </c>
      <c r="AZ89" s="91">
        <f>'SO 02 - SO 02 Silážní žlab 2'!H32</f>
        <v>0</v>
      </c>
      <c r="BA89" s="91">
        <f>'SO 02 - SO 02 Silážní žlab 2'!H33</f>
        <v>0</v>
      </c>
      <c r="BB89" s="91">
        <f>'SO 02 - SO 02 Silážní žlab 2'!H34</f>
        <v>0</v>
      </c>
      <c r="BC89" s="91">
        <f>'SO 02 - SO 02 Silážní žlab 2'!H35</f>
        <v>0</v>
      </c>
      <c r="BD89" s="93">
        <f>'SO 02 - SO 02 Silážní žlab 2'!H36</f>
        <v>0</v>
      </c>
      <c r="BT89" s="94" t="s">
        <v>84</v>
      </c>
      <c r="BV89" s="94" t="s">
        <v>79</v>
      </c>
      <c r="BW89" s="94" t="s">
        <v>88</v>
      </c>
      <c r="BX89" s="94" t="s">
        <v>80</v>
      </c>
    </row>
    <row r="90" spans="1:76" s="5" customFormat="1" ht="27" customHeight="1">
      <c r="A90" s="279" t="s">
        <v>862</v>
      </c>
      <c r="B90" s="86"/>
      <c r="C90" s="87"/>
      <c r="D90" s="228" t="s">
        <v>89</v>
      </c>
      <c r="E90" s="227"/>
      <c r="F90" s="227"/>
      <c r="G90" s="227"/>
      <c r="H90" s="227"/>
      <c r="I90" s="88"/>
      <c r="J90" s="228" t="s">
        <v>90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6">
        <f>'SO 03 - SO 03 Zpevněné pl...'!M30</f>
        <v>0</v>
      </c>
      <c r="AH90" s="227"/>
      <c r="AI90" s="227"/>
      <c r="AJ90" s="227"/>
      <c r="AK90" s="227"/>
      <c r="AL90" s="227"/>
      <c r="AM90" s="227"/>
      <c r="AN90" s="226">
        <f t="shared" si="0"/>
        <v>0</v>
      </c>
      <c r="AO90" s="227"/>
      <c r="AP90" s="227"/>
      <c r="AQ90" s="89"/>
      <c r="AS90" s="90">
        <f>'SO 03 - SO 03 Zpevněné pl...'!M28</f>
        <v>0</v>
      </c>
      <c r="AT90" s="91">
        <f t="shared" si="1"/>
        <v>0</v>
      </c>
      <c r="AU90" s="92">
        <f>'SO 03 - SO 03 Zpevněné pl...'!W121</f>
        <v>0</v>
      </c>
      <c r="AV90" s="91">
        <f>'SO 03 - SO 03 Zpevněné pl...'!M32</f>
        <v>0</v>
      </c>
      <c r="AW90" s="91">
        <f>'SO 03 - SO 03 Zpevněné pl...'!M33</f>
        <v>0</v>
      </c>
      <c r="AX90" s="91">
        <f>'SO 03 - SO 03 Zpevněné pl...'!M34</f>
        <v>0</v>
      </c>
      <c r="AY90" s="91">
        <f>'SO 03 - SO 03 Zpevněné pl...'!M35</f>
        <v>0</v>
      </c>
      <c r="AZ90" s="91">
        <f>'SO 03 - SO 03 Zpevněné pl...'!H32</f>
        <v>0</v>
      </c>
      <c r="BA90" s="91">
        <f>'SO 03 - SO 03 Zpevněné pl...'!H33</f>
        <v>0</v>
      </c>
      <c r="BB90" s="91">
        <f>'SO 03 - SO 03 Zpevněné pl...'!H34</f>
        <v>0</v>
      </c>
      <c r="BC90" s="91">
        <f>'SO 03 - SO 03 Zpevněné pl...'!H35</f>
        <v>0</v>
      </c>
      <c r="BD90" s="93">
        <f>'SO 03 - SO 03 Zpevněné pl...'!H36</f>
        <v>0</v>
      </c>
      <c r="BT90" s="94" t="s">
        <v>84</v>
      </c>
      <c r="BV90" s="94" t="s">
        <v>79</v>
      </c>
      <c r="BW90" s="94" t="s">
        <v>91</v>
      </c>
      <c r="BX90" s="94" t="s">
        <v>80</v>
      </c>
    </row>
    <row r="91" spans="1:76" s="5" customFormat="1" ht="27" customHeight="1">
      <c r="A91" s="279" t="s">
        <v>862</v>
      </c>
      <c r="B91" s="86"/>
      <c r="C91" s="87"/>
      <c r="D91" s="228" t="s">
        <v>92</v>
      </c>
      <c r="E91" s="227"/>
      <c r="F91" s="227"/>
      <c r="G91" s="227"/>
      <c r="H91" s="227"/>
      <c r="I91" s="88"/>
      <c r="J91" s="228" t="s">
        <v>93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6">
        <f>'SO 04 - SO 04 Jímka'!M30</f>
        <v>0</v>
      </c>
      <c r="AH91" s="227"/>
      <c r="AI91" s="227"/>
      <c r="AJ91" s="227"/>
      <c r="AK91" s="227"/>
      <c r="AL91" s="227"/>
      <c r="AM91" s="227"/>
      <c r="AN91" s="226">
        <f t="shared" si="0"/>
        <v>0</v>
      </c>
      <c r="AO91" s="227"/>
      <c r="AP91" s="227"/>
      <c r="AQ91" s="89"/>
      <c r="AS91" s="90">
        <f>'SO 04 - SO 04 Jímka'!M28</f>
        <v>0</v>
      </c>
      <c r="AT91" s="91">
        <f t="shared" si="1"/>
        <v>0</v>
      </c>
      <c r="AU91" s="92">
        <f>'SO 04 - SO 04 Jímka'!W124</f>
        <v>0</v>
      </c>
      <c r="AV91" s="91">
        <f>'SO 04 - SO 04 Jímka'!M32</f>
        <v>0</v>
      </c>
      <c r="AW91" s="91">
        <f>'SO 04 - SO 04 Jímka'!M33</f>
        <v>0</v>
      </c>
      <c r="AX91" s="91">
        <f>'SO 04 - SO 04 Jímka'!M34</f>
        <v>0</v>
      </c>
      <c r="AY91" s="91">
        <f>'SO 04 - SO 04 Jímka'!M35</f>
        <v>0</v>
      </c>
      <c r="AZ91" s="91">
        <f>'SO 04 - SO 04 Jímka'!H32</f>
        <v>0</v>
      </c>
      <c r="BA91" s="91">
        <f>'SO 04 - SO 04 Jímka'!H33</f>
        <v>0</v>
      </c>
      <c r="BB91" s="91">
        <f>'SO 04 - SO 04 Jímka'!H34</f>
        <v>0</v>
      </c>
      <c r="BC91" s="91">
        <f>'SO 04 - SO 04 Jímka'!H35</f>
        <v>0</v>
      </c>
      <c r="BD91" s="93">
        <f>'SO 04 - SO 04 Jímka'!H36</f>
        <v>0</v>
      </c>
      <c r="BT91" s="94" t="s">
        <v>84</v>
      </c>
      <c r="BV91" s="94" t="s">
        <v>79</v>
      </c>
      <c r="BW91" s="94" t="s">
        <v>94</v>
      </c>
      <c r="BX91" s="94" t="s">
        <v>80</v>
      </c>
    </row>
    <row r="92" spans="1:76" s="5" customFormat="1" ht="27" customHeight="1">
      <c r="A92" s="279" t="s">
        <v>862</v>
      </c>
      <c r="B92" s="86"/>
      <c r="C92" s="87"/>
      <c r="D92" s="228" t="s">
        <v>95</v>
      </c>
      <c r="E92" s="227"/>
      <c r="F92" s="227"/>
      <c r="G92" s="227"/>
      <c r="H92" s="227"/>
      <c r="I92" s="88"/>
      <c r="J92" s="228" t="s">
        <v>96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6">
        <f>'KAN - Kanalizace'!M30</f>
        <v>0</v>
      </c>
      <c r="AH92" s="227"/>
      <c r="AI92" s="227"/>
      <c r="AJ92" s="227"/>
      <c r="AK92" s="227"/>
      <c r="AL92" s="227"/>
      <c r="AM92" s="227"/>
      <c r="AN92" s="226">
        <f t="shared" si="0"/>
        <v>0</v>
      </c>
      <c r="AO92" s="227"/>
      <c r="AP92" s="227"/>
      <c r="AQ92" s="89"/>
      <c r="AS92" s="90">
        <f>'KAN - Kanalizace'!M28</f>
        <v>0</v>
      </c>
      <c r="AT92" s="91">
        <f t="shared" si="1"/>
        <v>0</v>
      </c>
      <c r="AU92" s="92">
        <f>'KAN - Kanalizace'!W121</f>
        <v>0</v>
      </c>
      <c r="AV92" s="91">
        <f>'KAN - Kanalizace'!M32</f>
        <v>0</v>
      </c>
      <c r="AW92" s="91">
        <f>'KAN - Kanalizace'!M33</f>
        <v>0</v>
      </c>
      <c r="AX92" s="91">
        <f>'KAN - Kanalizace'!M34</f>
        <v>0</v>
      </c>
      <c r="AY92" s="91">
        <f>'KAN - Kanalizace'!M35</f>
        <v>0</v>
      </c>
      <c r="AZ92" s="91">
        <f>'KAN - Kanalizace'!H32</f>
        <v>0</v>
      </c>
      <c r="BA92" s="91">
        <f>'KAN - Kanalizace'!H33</f>
        <v>0</v>
      </c>
      <c r="BB92" s="91">
        <f>'KAN - Kanalizace'!H34</f>
        <v>0</v>
      </c>
      <c r="BC92" s="91">
        <f>'KAN - Kanalizace'!H35</f>
        <v>0</v>
      </c>
      <c r="BD92" s="93">
        <f>'KAN - Kanalizace'!H36</f>
        <v>0</v>
      </c>
      <c r="BT92" s="94" t="s">
        <v>84</v>
      </c>
      <c r="BV92" s="94" t="s">
        <v>79</v>
      </c>
      <c r="BW92" s="94" t="s">
        <v>97</v>
      </c>
      <c r="BX92" s="94" t="s">
        <v>80</v>
      </c>
    </row>
    <row r="93" spans="1:76" s="5" customFormat="1" ht="27" customHeight="1">
      <c r="A93" s="279" t="s">
        <v>862</v>
      </c>
      <c r="B93" s="86"/>
      <c r="C93" s="87"/>
      <c r="D93" s="228" t="s">
        <v>98</v>
      </c>
      <c r="E93" s="227"/>
      <c r="F93" s="227"/>
      <c r="G93" s="227"/>
      <c r="H93" s="227"/>
      <c r="I93" s="88"/>
      <c r="J93" s="228" t="s">
        <v>99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6">
        <f>'NV1 - Manipulační plocha ...'!M30</f>
        <v>0</v>
      </c>
      <c r="AH93" s="227"/>
      <c r="AI93" s="227"/>
      <c r="AJ93" s="227"/>
      <c r="AK93" s="227"/>
      <c r="AL93" s="227"/>
      <c r="AM93" s="227"/>
      <c r="AN93" s="226">
        <f t="shared" si="0"/>
        <v>0</v>
      </c>
      <c r="AO93" s="227"/>
      <c r="AP93" s="227"/>
      <c r="AQ93" s="89"/>
      <c r="AS93" s="90">
        <f>'NV1 - Manipulační plocha ...'!M28</f>
        <v>0</v>
      </c>
      <c r="AT93" s="91">
        <f t="shared" si="1"/>
        <v>0</v>
      </c>
      <c r="AU93" s="92">
        <f>'NV1 - Manipulační plocha ...'!W123</f>
        <v>0</v>
      </c>
      <c r="AV93" s="91">
        <f>'NV1 - Manipulační plocha ...'!M32</f>
        <v>0</v>
      </c>
      <c r="AW93" s="91">
        <f>'NV1 - Manipulační plocha ...'!M33</f>
        <v>0</v>
      </c>
      <c r="AX93" s="91">
        <f>'NV1 - Manipulační plocha ...'!M34</f>
        <v>0</v>
      </c>
      <c r="AY93" s="91">
        <f>'NV1 - Manipulační plocha ...'!M35</f>
        <v>0</v>
      </c>
      <c r="AZ93" s="91">
        <f>'NV1 - Manipulační plocha ...'!H32</f>
        <v>0</v>
      </c>
      <c r="BA93" s="91">
        <f>'NV1 - Manipulační plocha ...'!H33</f>
        <v>0</v>
      </c>
      <c r="BB93" s="91">
        <f>'NV1 - Manipulační plocha ...'!H34</f>
        <v>0</v>
      </c>
      <c r="BC93" s="91">
        <f>'NV1 - Manipulační plocha ...'!H35</f>
        <v>0</v>
      </c>
      <c r="BD93" s="93">
        <f>'NV1 - Manipulační plocha ...'!H36</f>
        <v>0</v>
      </c>
      <c r="BT93" s="94" t="s">
        <v>84</v>
      </c>
      <c r="BV93" s="94" t="s">
        <v>79</v>
      </c>
      <c r="BW93" s="94" t="s">
        <v>100</v>
      </c>
      <c r="BX93" s="94" t="s">
        <v>80</v>
      </c>
    </row>
    <row r="94" spans="1:76" s="5" customFormat="1" ht="27" customHeight="1">
      <c r="A94" s="279" t="s">
        <v>862</v>
      </c>
      <c r="B94" s="86"/>
      <c r="C94" s="87"/>
      <c r="D94" s="228" t="s">
        <v>101</v>
      </c>
      <c r="E94" s="227"/>
      <c r="F94" s="227"/>
      <c r="G94" s="227"/>
      <c r="H94" s="227"/>
      <c r="I94" s="88"/>
      <c r="J94" s="228" t="s">
        <v>102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6">
        <f>'NV2 - Manipulační plocha ...'!M30</f>
        <v>0</v>
      </c>
      <c r="AH94" s="227"/>
      <c r="AI94" s="227"/>
      <c r="AJ94" s="227"/>
      <c r="AK94" s="227"/>
      <c r="AL94" s="227"/>
      <c r="AM94" s="227"/>
      <c r="AN94" s="226">
        <f t="shared" si="0"/>
        <v>0</v>
      </c>
      <c r="AO94" s="227"/>
      <c r="AP94" s="227"/>
      <c r="AQ94" s="89"/>
      <c r="AS94" s="90">
        <f>'NV2 - Manipulační plocha ...'!M28</f>
        <v>0</v>
      </c>
      <c r="AT94" s="91">
        <f t="shared" si="1"/>
        <v>0</v>
      </c>
      <c r="AU94" s="92">
        <f>'NV2 - Manipulační plocha ...'!W123</f>
        <v>0</v>
      </c>
      <c r="AV94" s="91">
        <f>'NV2 - Manipulační plocha ...'!M32</f>
        <v>0</v>
      </c>
      <c r="AW94" s="91">
        <f>'NV2 - Manipulační plocha ...'!M33</f>
        <v>0</v>
      </c>
      <c r="AX94" s="91">
        <f>'NV2 - Manipulační plocha ...'!M34</f>
        <v>0</v>
      </c>
      <c r="AY94" s="91">
        <f>'NV2 - Manipulační plocha ...'!M35</f>
        <v>0</v>
      </c>
      <c r="AZ94" s="91">
        <f>'NV2 - Manipulační plocha ...'!H32</f>
        <v>0</v>
      </c>
      <c r="BA94" s="91">
        <f>'NV2 - Manipulační plocha ...'!H33</f>
        <v>0</v>
      </c>
      <c r="BB94" s="91">
        <f>'NV2 - Manipulační plocha ...'!H34</f>
        <v>0</v>
      </c>
      <c r="BC94" s="91">
        <f>'NV2 - Manipulační plocha ...'!H35</f>
        <v>0</v>
      </c>
      <c r="BD94" s="93">
        <f>'NV2 - Manipulační plocha ...'!H36</f>
        <v>0</v>
      </c>
      <c r="BT94" s="94" t="s">
        <v>84</v>
      </c>
      <c r="BV94" s="94" t="s">
        <v>79</v>
      </c>
      <c r="BW94" s="94" t="s">
        <v>103</v>
      </c>
      <c r="BX94" s="94" t="s">
        <v>80</v>
      </c>
    </row>
    <row r="95" spans="1:76" s="5" customFormat="1" ht="27" customHeight="1">
      <c r="A95" s="279" t="s">
        <v>862</v>
      </c>
      <c r="B95" s="86"/>
      <c r="C95" s="87"/>
      <c r="D95" s="228" t="s">
        <v>104</v>
      </c>
      <c r="E95" s="227"/>
      <c r="F95" s="227"/>
      <c r="G95" s="227"/>
      <c r="H95" s="227"/>
      <c r="I95" s="88"/>
      <c r="J95" s="228" t="s">
        <v>105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6">
        <f>'DEMOLICE - Vybourání zákl...'!M30</f>
        <v>0</v>
      </c>
      <c r="AH95" s="227"/>
      <c r="AI95" s="227"/>
      <c r="AJ95" s="227"/>
      <c r="AK95" s="227"/>
      <c r="AL95" s="227"/>
      <c r="AM95" s="227"/>
      <c r="AN95" s="226">
        <f t="shared" si="0"/>
        <v>0</v>
      </c>
      <c r="AO95" s="227"/>
      <c r="AP95" s="227"/>
      <c r="AQ95" s="89"/>
      <c r="AS95" s="95">
        <f>'DEMOLICE - Vybourání zákl...'!M28</f>
        <v>0</v>
      </c>
      <c r="AT95" s="96">
        <f t="shared" si="1"/>
        <v>0</v>
      </c>
      <c r="AU95" s="97">
        <f>'DEMOLICE - Vybourání zákl...'!W118</f>
        <v>0</v>
      </c>
      <c r="AV95" s="96">
        <f>'DEMOLICE - Vybourání zákl...'!M32</f>
        <v>0</v>
      </c>
      <c r="AW95" s="96">
        <f>'DEMOLICE - Vybourání zákl...'!M33</f>
        <v>0</v>
      </c>
      <c r="AX95" s="96">
        <f>'DEMOLICE - Vybourání zákl...'!M34</f>
        <v>0</v>
      </c>
      <c r="AY95" s="96">
        <f>'DEMOLICE - Vybourání zákl...'!M35</f>
        <v>0</v>
      </c>
      <c r="AZ95" s="96">
        <f>'DEMOLICE - Vybourání zákl...'!H32</f>
        <v>0</v>
      </c>
      <c r="BA95" s="96">
        <f>'DEMOLICE - Vybourání zákl...'!H33</f>
        <v>0</v>
      </c>
      <c r="BB95" s="96">
        <f>'DEMOLICE - Vybourání zákl...'!H34</f>
        <v>0</v>
      </c>
      <c r="BC95" s="96">
        <f>'DEMOLICE - Vybourání zákl...'!H35</f>
        <v>0</v>
      </c>
      <c r="BD95" s="98">
        <f>'DEMOLICE - Vybourání zákl...'!H36</f>
        <v>0</v>
      </c>
      <c r="BT95" s="94" t="s">
        <v>84</v>
      </c>
      <c r="BV95" s="94" t="s">
        <v>79</v>
      </c>
      <c r="BW95" s="94" t="s">
        <v>106</v>
      </c>
      <c r="BX95" s="94" t="s">
        <v>80</v>
      </c>
    </row>
    <row r="96" spans="2:43" ht="13.5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2"/>
    </row>
    <row r="97" spans="2:48" s="1" customFormat="1" ht="30" customHeight="1">
      <c r="B97" s="33"/>
      <c r="C97" s="78" t="s">
        <v>107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233">
        <f>ROUND(SUM(AG98:AG101),1)</f>
        <v>0</v>
      </c>
      <c r="AH97" s="215"/>
      <c r="AI97" s="215"/>
      <c r="AJ97" s="215"/>
      <c r="AK97" s="215"/>
      <c r="AL97" s="215"/>
      <c r="AM97" s="215"/>
      <c r="AN97" s="233">
        <f>ROUND(SUM(AN98:AN101),1)</f>
        <v>0</v>
      </c>
      <c r="AO97" s="215"/>
      <c r="AP97" s="215"/>
      <c r="AQ97" s="35"/>
      <c r="AS97" s="74" t="s">
        <v>108</v>
      </c>
      <c r="AT97" s="75" t="s">
        <v>109</v>
      </c>
      <c r="AU97" s="75" t="s">
        <v>41</v>
      </c>
      <c r="AV97" s="76" t="s">
        <v>64</v>
      </c>
    </row>
    <row r="98" spans="2:89" s="1" customFormat="1" ht="19.5" customHeight="1">
      <c r="B98" s="33"/>
      <c r="C98" s="34"/>
      <c r="D98" s="99" t="s">
        <v>110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229">
        <f>ROUND(AG87*AS98,1)</f>
        <v>0</v>
      </c>
      <c r="AH98" s="215"/>
      <c r="AI98" s="215"/>
      <c r="AJ98" s="215"/>
      <c r="AK98" s="215"/>
      <c r="AL98" s="215"/>
      <c r="AM98" s="215"/>
      <c r="AN98" s="230">
        <f>ROUND(AG98+AV98,1)</f>
        <v>0</v>
      </c>
      <c r="AO98" s="215"/>
      <c r="AP98" s="215"/>
      <c r="AQ98" s="35"/>
      <c r="AS98" s="100">
        <v>0</v>
      </c>
      <c r="AT98" s="101" t="s">
        <v>111</v>
      </c>
      <c r="AU98" s="101" t="s">
        <v>42</v>
      </c>
      <c r="AV98" s="102">
        <f>ROUND(IF(AU98="základní",AG98*L31,IF(AU98="snížená",AG98*L32,0)),1)</f>
        <v>0</v>
      </c>
      <c r="BV98" s="16" t="s">
        <v>112</v>
      </c>
      <c r="BY98" s="103">
        <f>IF(AU98="základní",AV98,0)</f>
        <v>0</v>
      </c>
      <c r="BZ98" s="103">
        <f>IF(AU98="snížená",AV98,0)</f>
        <v>0</v>
      </c>
      <c r="CA98" s="103">
        <v>0</v>
      </c>
      <c r="CB98" s="103">
        <v>0</v>
      </c>
      <c r="CC98" s="103">
        <v>0</v>
      </c>
      <c r="CD98" s="103">
        <f>IF(AU98="základní",AG98,0)</f>
        <v>0</v>
      </c>
      <c r="CE98" s="103">
        <f>IF(AU98="snížená",AG98,0)</f>
        <v>0</v>
      </c>
      <c r="CF98" s="103">
        <f>IF(AU98="zákl. přenesená",AG98,0)</f>
        <v>0</v>
      </c>
      <c r="CG98" s="103">
        <f>IF(AU98="sníž. přenesená",AG98,0)</f>
        <v>0</v>
      </c>
      <c r="CH98" s="103">
        <f>IF(AU98="nulová",AG98,0)</f>
        <v>0</v>
      </c>
      <c r="CI98" s="16">
        <f>IF(AU98="základní",1,IF(AU98="snížená",2,IF(AU98="zákl. přenesená",4,IF(AU98="sníž. přenesená",5,3))))</f>
        <v>1</v>
      </c>
      <c r="CJ98" s="16">
        <f>IF(AT98="stavební čast",1,IF(8898="investiční čast",2,3))</f>
        <v>1</v>
      </c>
      <c r="CK98" s="16" t="str">
        <f>IF(D98="Vyplň vlastní","","x")</f>
        <v>x</v>
      </c>
    </row>
    <row r="99" spans="2:89" s="1" customFormat="1" ht="19.5" customHeight="1">
      <c r="B99" s="33"/>
      <c r="C99" s="34"/>
      <c r="D99" s="231" t="s">
        <v>113</v>
      </c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34"/>
      <c r="AD99" s="34"/>
      <c r="AE99" s="34"/>
      <c r="AF99" s="34"/>
      <c r="AG99" s="229">
        <f>AG87*AS99</f>
        <v>0</v>
      </c>
      <c r="AH99" s="215"/>
      <c r="AI99" s="215"/>
      <c r="AJ99" s="215"/>
      <c r="AK99" s="215"/>
      <c r="AL99" s="215"/>
      <c r="AM99" s="215"/>
      <c r="AN99" s="230">
        <f>AG99+AV99</f>
        <v>0</v>
      </c>
      <c r="AO99" s="215"/>
      <c r="AP99" s="215"/>
      <c r="AQ99" s="35"/>
      <c r="AS99" s="104">
        <v>0</v>
      </c>
      <c r="AT99" s="105" t="s">
        <v>111</v>
      </c>
      <c r="AU99" s="105" t="s">
        <v>42</v>
      </c>
      <c r="AV99" s="106">
        <f>ROUND(IF(AU99="nulová",0,IF(OR(AU99="základní",AU99="zákl. přenesená"),AG99*L31,AG99*L32)),1)</f>
        <v>0</v>
      </c>
      <c r="BV99" s="16" t="s">
        <v>114</v>
      </c>
      <c r="BY99" s="103">
        <f>IF(AU99="základní",AV99,0)</f>
        <v>0</v>
      </c>
      <c r="BZ99" s="103">
        <f>IF(AU99="snížená",AV99,0)</f>
        <v>0</v>
      </c>
      <c r="CA99" s="103">
        <f>IF(AU99="zákl. přenesená",AV99,0)</f>
        <v>0</v>
      </c>
      <c r="CB99" s="103">
        <f>IF(AU99="sníž. přenesená",AV99,0)</f>
        <v>0</v>
      </c>
      <c r="CC99" s="103">
        <f>IF(AU99="nulová",AV99,0)</f>
        <v>0</v>
      </c>
      <c r="CD99" s="103">
        <f>IF(AU99="základní",AG99,0)</f>
        <v>0</v>
      </c>
      <c r="CE99" s="103">
        <f>IF(AU99="snížená",AG99,0)</f>
        <v>0</v>
      </c>
      <c r="CF99" s="103">
        <f>IF(AU99="zákl. přenesená",AG99,0)</f>
        <v>0</v>
      </c>
      <c r="CG99" s="103">
        <f>IF(AU99="sníž. přenesená",AG99,0)</f>
        <v>0</v>
      </c>
      <c r="CH99" s="103">
        <f>IF(AU99="nulová",AG99,0)</f>
        <v>0</v>
      </c>
      <c r="CI99" s="16">
        <f>IF(AU99="základní",1,IF(AU99="snížená",2,IF(AU99="zákl. přenesená",4,IF(AU99="sníž. přenesená",5,3))))</f>
        <v>1</v>
      </c>
      <c r="CJ99" s="16">
        <f>IF(AT99="stavební čast",1,IF(8899="investiční čast",2,3))</f>
        <v>1</v>
      </c>
      <c r="CK99" s="16">
        <f>IF(D99="Vyplň vlastní","","x")</f>
      </c>
    </row>
    <row r="100" spans="2:89" s="1" customFormat="1" ht="19.5" customHeight="1">
      <c r="B100" s="33"/>
      <c r="C100" s="34"/>
      <c r="D100" s="231" t="s">
        <v>113</v>
      </c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34"/>
      <c r="AD100" s="34"/>
      <c r="AE100" s="34"/>
      <c r="AF100" s="34"/>
      <c r="AG100" s="229">
        <f>AG87*AS100</f>
        <v>0</v>
      </c>
      <c r="AH100" s="215"/>
      <c r="AI100" s="215"/>
      <c r="AJ100" s="215"/>
      <c r="AK100" s="215"/>
      <c r="AL100" s="215"/>
      <c r="AM100" s="215"/>
      <c r="AN100" s="230">
        <f>AG100+AV100</f>
        <v>0</v>
      </c>
      <c r="AO100" s="215"/>
      <c r="AP100" s="215"/>
      <c r="AQ100" s="35"/>
      <c r="AS100" s="104">
        <v>0</v>
      </c>
      <c r="AT100" s="105" t="s">
        <v>111</v>
      </c>
      <c r="AU100" s="105" t="s">
        <v>42</v>
      </c>
      <c r="AV100" s="106">
        <f>ROUND(IF(AU100="nulová",0,IF(OR(AU100="základní",AU100="zákl. přenesená"),AG100*L31,AG100*L32)),1)</f>
        <v>0</v>
      </c>
      <c r="BV100" s="16" t="s">
        <v>114</v>
      </c>
      <c r="BY100" s="103">
        <f>IF(AU100="základní",AV100,0)</f>
        <v>0</v>
      </c>
      <c r="BZ100" s="103">
        <f>IF(AU100="snížená",AV100,0)</f>
        <v>0</v>
      </c>
      <c r="CA100" s="103">
        <f>IF(AU100="zákl. přenesená",AV100,0)</f>
        <v>0</v>
      </c>
      <c r="CB100" s="103">
        <f>IF(AU100="sníž. přenesená",AV100,0)</f>
        <v>0</v>
      </c>
      <c r="CC100" s="103">
        <f>IF(AU100="nulová",AV100,0)</f>
        <v>0</v>
      </c>
      <c r="CD100" s="103">
        <f>IF(AU100="základní",AG100,0)</f>
        <v>0</v>
      </c>
      <c r="CE100" s="103">
        <f>IF(AU100="snížená",AG100,0)</f>
        <v>0</v>
      </c>
      <c r="CF100" s="103">
        <f>IF(AU100="zákl. přenesená",AG100,0)</f>
        <v>0</v>
      </c>
      <c r="CG100" s="103">
        <f>IF(AU100="sníž. přenesená",AG100,0)</f>
        <v>0</v>
      </c>
      <c r="CH100" s="103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čast",1,IF(88100="investiční čast",2,3))</f>
        <v>1</v>
      </c>
      <c r="CK100" s="16">
        <f>IF(D100="Vyplň vlastní","","x")</f>
      </c>
    </row>
    <row r="101" spans="2:89" s="1" customFormat="1" ht="19.5" customHeight="1">
      <c r="B101" s="33"/>
      <c r="C101" s="34"/>
      <c r="D101" s="231" t="s">
        <v>113</v>
      </c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34"/>
      <c r="AD101" s="34"/>
      <c r="AE101" s="34"/>
      <c r="AF101" s="34"/>
      <c r="AG101" s="229">
        <f>AG87*AS101</f>
        <v>0</v>
      </c>
      <c r="AH101" s="215"/>
      <c r="AI101" s="215"/>
      <c r="AJ101" s="215"/>
      <c r="AK101" s="215"/>
      <c r="AL101" s="215"/>
      <c r="AM101" s="215"/>
      <c r="AN101" s="230">
        <f>AG101+AV101</f>
        <v>0</v>
      </c>
      <c r="AO101" s="215"/>
      <c r="AP101" s="215"/>
      <c r="AQ101" s="35"/>
      <c r="AS101" s="107">
        <v>0</v>
      </c>
      <c r="AT101" s="108" t="s">
        <v>111</v>
      </c>
      <c r="AU101" s="108" t="s">
        <v>42</v>
      </c>
      <c r="AV101" s="109">
        <f>ROUND(IF(AU101="nulová",0,IF(OR(AU101="základní",AU101="zákl. přenesená"),AG101*L31,AG101*L32)),1)</f>
        <v>0</v>
      </c>
      <c r="BV101" s="16" t="s">
        <v>114</v>
      </c>
      <c r="BY101" s="103">
        <f>IF(AU101="základní",AV101,0)</f>
        <v>0</v>
      </c>
      <c r="BZ101" s="103">
        <f>IF(AU101="snížená",AV101,0)</f>
        <v>0</v>
      </c>
      <c r="CA101" s="103">
        <f>IF(AU101="zákl. přenesená",AV101,0)</f>
        <v>0</v>
      </c>
      <c r="CB101" s="103">
        <f>IF(AU101="sníž. přenesená",AV101,0)</f>
        <v>0</v>
      </c>
      <c r="CC101" s="103">
        <f>IF(AU101="nulová",AV101,0)</f>
        <v>0</v>
      </c>
      <c r="CD101" s="103">
        <f>IF(AU101="základní",AG101,0)</f>
        <v>0</v>
      </c>
      <c r="CE101" s="103">
        <f>IF(AU101="snížená",AG101,0)</f>
        <v>0</v>
      </c>
      <c r="CF101" s="103">
        <f>IF(AU101="zákl. přenesená",AG101,0)</f>
        <v>0</v>
      </c>
      <c r="CG101" s="103">
        <f>IF(AU101="sníž. přenesená",AG101,0)</f>
        <v>0</v>
      </c>
      <c r="CH101" s="103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čast",1,IF(88101="investiční čast",2,3))</f>
        <v>1</v>
      </c>
      <c r="CK101" s="16">
        <f>IF(D101="Vyplň vlastní","","x")</f>
      </c>
    </row>
    <row r="102" spans="2:43" s="1" customFormat="1" ht="10.5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5"/>
    </row>
    <row r="103" spans="2:43" s="1" customFormat="1" ht="30" customHeight="1">
      <c r="B103" s="33"/>
      <c r="C103" s="110" t="s">
        <v>115</v>
      </c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234">
        <f>ROUND(AG87+AG97,1)</f>
        <v>0</v>
      </c>
      <c r="AH103" s="234"/>
      <c r="AI103" s="234"/>
      <c r="AJ103" s="234"/>
      <c r="AK103" s="234"/>
      <c r="AL103" s="234"/>
      <c r="AM103" s="234"/>
      <c r="AN103" s="234">
        <f>AN87+AN97</f>
        <v>0</v>
      </c>
      <c r="AO103" s="234"/>
      <c r="AP103" s="234"/>
      <c r="AQ103" s="35"/>
    </row>
    <row r="104" spans="2:43" s="1" customFormat="1" ht="6.75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9"/>
    </row>
  </sheetData>
  <sheetProtection password="CC35" sheet="1" objects="1" scenarios="1" formatColumns="0" formatRows="0" sort="0" autoFilter="0"/>
  <mergeCells count="86">
    <mergeCell ref="AG103:AM103"/>
    <mergeCell ref="AN103:AP103"/>
    <mergeCell ref="AR2:BE2"/>
    <mergeCell ref="D101:AB101"/>
    <mergeCell ref="AG101:AM101"/>
    <mergeCell ref="AN101:AP101"/>
    <mergeCell ref="AG87:AM87"/>
    <mergeCell ref="AN87:AP87"/>
    <mergeCell ref="AG97:AM97"/>
    <mergeCell ref="AN97:AP97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8:AT102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SO 01 Silážní žlab 1'!C2" tooltip="SO 01 - SO 01 Silážní žlab 1" display="/"/>
    <hyperlink ref="A89" location="'SO 02 - SO 02 Silážní žlab 2'!C2" tooltip="SO 02 - SO 02 Silážní žlab 2" display="/"/>
    <hyperlink ref="A90" location="'SO 03 - SO 03 Zpevněné pl...'!C2" tooltip="SO 03 - SO 03 Zpevněné pl..." display="/"/>
    <hyperlink ref="A91" location="'SO 04 - SO 04 Jímka'!C2" tooltip="SO 04 - SO 04 Jímka" display="/"/>
    <hyperlink ref="A92" location="'KAN - Kanalizace'!C2" tooltip="KAN - Kanalizace" display="/"/>
    <hyperlink ref="A93" location="'NV1 - Manipulační plocha ...'!C2" tooltip="NV1 - Manipulační plocha ..." display="/"/>
    <hyperlink ref="A94" location="'NV2 - Manipulační plocha ...'!C2" tooltip="NV2 - Manipulační plocha ..." display="/"/>
    <hyperlink ref="A95" location="'DEMOLICE - Vybourání zákl...'!C2" tooltip="DEMOLICE - Vybourání zákl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85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121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N105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(SUM(BE105:BE112)+SUM(BE130:BE305))</f>
        <v>0</v>
      </c>
      <c r="I32" s="215"/>
      <c r="J32" s="215"/>
      <c r="K32" s="34"/>
      <c r="L32" s="34"/>
      <c r="M32" s="240">
        <f>ROUND((SUM(BE105:BE112)+SUM(BE130:BE305)),1)*F32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(SUM(BF105:BF112)+SUM(BF130:BF305))</f>
        <v>0</v>
      </c>
      <c r="I33" s="215"/>
      <c r="J33" s="215"/>
      <c r="K33" s="34"/>
      <c r="L33" s="34"/>
      <c r="M33" s="240">
        <f>ROUND((SUM(BF105:BF112)+SUM(BF130:BF305)),1)*F33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(SUM(BG105:BG112)+SUM(BG130:BG305))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(SUM(BH105:BH112)+SUM(BH130:BH305))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(SUM(BI105:BI112)+SUM(BI130:BI305))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SO 01 - SO 01 Silážní žlab 1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N130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N131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129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N132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130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N152</f>
        <v>0</v>
      </c>
      <c r="O91" s="247"/>
      <c r="P91" s="247"/>
      <c r="Q91" s="247"/>
      <c r="R91" s="125"/>
    </row>
    <row r="92" spans="2:18" s="7" customFormat="1" ht="19.5" customHeight="1">
      <c r="B92" s="123"/>
      <c r="C92" s="124"/>
      <c r="D92" s="99" t="s">
        <v>131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30">
        <f>N155</f>
        <v>0</v>
      </c>
      <c r="O92" s="247"/>
      <c r="P92" s="247"/>
      <c r="Q92" s="247"/>
      <c r="R92" s="125"/>
    </row>
    <row r="93" spans="2:18" s="7" customFormat="1" ht="19.5" customHeight="1">
      <c r="B93" s="123"/>
      <c r="C93" s="124"/>
      <c r="D93" s="99" t="s">
        <v>132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30">
        <f>N162</f>
        <v>0</v>
      </c>
      <c r="O93" s="247"/>
      <c r="P93" s="247"/>
      <c r="Q93" s="247"/>
      <c r="R93" s="125"/>
    </row>
    <row r="94" spans="2:18" s="7" customFormat="1" ht="19.5" customHeight="1">
      <c r="B94" s="123"/>
      <c r="C94" s="124"/>
      <c r="D94" s="99" t="s">
        <v>133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30">
        <f>N166</f>
        <v>0</v>
      </c>
      <c r="O94" s="247"/>
      <c r="P94" s="247"/>
      <c r="Q94" s="247"/>
      <c r="R94" s="125"/>
    </row>
    <row r="95" spans="2:18" s="7" customFormat="1" ht="19.5" customHeight="1">
      <c r="B95" s="123"/>
      <c r="C95" s="124"/>
      <c r="D95" s="99" t="s">
        <v>134</v>
      </c>
      <c r="E95" s="124"/>
      <c r="F95" s="124"/>
      <c r="G95" s="124"/>
      <c r="H95" s="124"/>
      <c r="I95" s="124"/>
      <c r="J95" s="124"/>
      <c r="K95" s="124"/>
      <c r="L95" s="124"/>
      <c r="M95" s="124"/>
      <c r="N95" s="230">
        <f>N225</f>
        <v>0</v>
      </c>
      <c r="O95" s="247"/>
      <c r="P95" s="247"/>
      <c r="Q95" s="247"/>
      <c r="R95" s="125"/>
    </row>
    <row r="96" spans="2:18" s="7" customFormat="1" ht="19.5" customHeight="1">
      <c r="B96" s="123"/>
      <c r="C96" s="124"/>
      <c r="D96" s="99" t="s">
        <v>135</v>
      </c>
      <c r="E96" s="124"/>
      <c r="F96" s="124"/>
      <c r="G96" s="124"/>
      <c r="H96" s="124"/>
      <c r="I96" s="124"/>
      <c r="J96" s="124"/>
      <c r="K96" s="124"/>
      <c r="L96" s="124"/>
      <c r="M96" s="124"/>
      <c r="N96" s="230">
        <f>N227</f>
        <v>0</v>
      </c>
      <c r="O96" s="247"/>
      <c r="P96" s="247"/>
      <c r="Q96" s="247"/>
      <c r="R96" s="125"/>
    </row>
    <row r="97" spans="2:18" s="7" customFormat="1" ht="19.5" customHeight="1">
      <c r="B97" s="123"/>
      <c r="C97" s="124"/>
      <c r="D97" s="99" t="s">
        <v>136</v>
      </c>
      <c r="E97" s="124"/>
      <c r="F97" s="124"/>
      <c r="G97" s="124"/>
      <c r="H97" s="124"/>
      <c r="I97" s="124"/>
      <c r="J97" s="124"/>
      <c r="K97" s="124"/>
      <c r="L97" s="124"/>
      <c r="M97" s="124"/>
      <c r="N97" s="230">
        <f>N235</f>
        <v>0</v>
      </c>
      <c r="O97" s="247"/>
      <c r="P97" s="247"/>
      <c r="Q97" s="247"/>
      <c r="R97" s="125"/>
    </row>
    <row r="98" spans="2:18" s="7" customFormat="1" ht="19.5" customHeight="1">
      <c r="B98" s="123"/>
      <c r="C98" s="124"/>
      <c r="D98" s="99" t="s">
        <v>137</v>
      </c>
      <c r="E98" s="124"/>
      <c r="F98" s="124"/>
      <c r="G98" s="124"/>
      <c r="H98" s="124"/>
      <c r="I98" s="124"/>
      <c r="J98" s="124"/>
      <c r="K98" s="124"/>
      <c r="L98" s="124"/>
      <c r="M98" s="124"/>
      <c r="N98" s="230">
        <f>N239</f>
        <v>0</v>
      </c>
      <c r="O98" s="247"/>
      <c r="P98" s="247"/>
      <c r="Q98" s="247"/>
      <c r="R98" s="125"/>
    </row>
    <row r="99" spans="2:18" s="6" customFormat="1" ht="24.75" customHeight="1">
      <c r="B99" s="119"/>
      <c r="C99" s="120"/>
      <c r="D99" s="121" t="s">
        <v>138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45">
        <f>N241</f>
        <v>0</v>
      </c>
      <c r="O99" s="246"/>
      <c r="P99" s="246"/>
      <c r="Q99" s="246"/>
      <c r="R99" s="122"/>
    </row>
    <row r="100" spans="2:18" s="7" customFormat="1" ht="19.5" customHeight="1">
      <c r="B100" s="123"/>
      <c r="C100" s="124"/>
      <c r="D100" s="99" t="s">
        <v>139</v>
      </c>
      <c r="E100" s="124"/>
      <c r="F100" s="124"/>
      <c r="G100" s="124"/>
      <c r="H100" s="124"/>
      <c r="I100" s="124"/>
      <c r="J100" s="124"/>
      <c r="K100" s="124"/>
      <c r="L100" s="124"/>
      <c r="M100" s="124"/>
      <c r="N100" s="230">
        <f>N242</f>
        <v>0</v>
      </c>
      <c r="O100" s="247"/>
      <c r="P100" s="247"/>
      <c r="Q100" s="247"/>
      <c r="R100" s="125"/>
    </row>
    <row r="101" spans="2:18" s="7" customFormat="1" ht="19.5" customHeight="1">
      <c r="B101" s="123"/>
      <c r="C101" s="124"/>
      <c r="D101" s="99" t="s">
        <v>140</v>
      </c>
      <c r="E101" s="124"/>
      <c r="F101" s="124"/>
      <c r="G101" s="124"/>
      <c r="H101" s="124"/>
      <c r="I101" s="124"/>
      <c r="J101" s="124"/>
      <c r="K101" s="124"/>
      <c r="L101" s="124"/>
      <c r="M101" s="124"/>
      <c r="N101" s="230">
        <f>N291</f>
        <v>0</v>
      </c>
      <c r="O101" s="247"/>
      <c r="P101" s="247"/>
      <c r="Q101" s="247"/>
      <c r="R101" s="125"/>
    </row>
    <row r="102" spans="2:18" s="7" customFormat="1" ht="19.5" customHeight="1">
      <c r="B102" s="123"/>
      <c r="C102" s="124"/>
      <c r="D102" s="99" t="s">
        <v>141</v>
      </c>
      <c r="E102" s="124"/>
      <c r="F102" s="124"/>
      <c r="G102" s="124"/>
      <c r="H102" s="124"/>
      <c r="I102" s="124"/>
      <c r="J102" s="124"/>
      <c r="K102" s="124"/>
      <c r="L102" s="124"/>
      <c r="M102" s="124"/>
      <c r="N102" s="230">
        <f>N297</f>
        <v>0</v>
      </c>
      <c r="O102" s="247"/>
      <c r="P102" s="247"/>
      <c r="Q102" s="247"/>
      <c r="R102" s="125"/>
    </row>
    <row r="103" spans="2:18" s="7" customFormat="1" ht="19.5" customHeight="1">
      <c r="B103" s="123"/>
      <c r="C103" s="124"/>
      <c r="D103" s="99" t="s">
        <v>142</v>
      </c>
      <c r="E103" s="124"/>
      <c r="F103" s="124"/>
      <c r="G103" s="124"/>
      <c r="H103" s="124"/>
      <c r="I103" s="124"/>
      <c r="J103" s="124"/>
      <c r="K103" s="124"/>
      <c r="L103" s="124"/>
      <c r="M103" s="124"/>
      <c r="N103" s="230">
        <f>N303</f>
        <v>0</v>
      </c>
      <c r="O103" s="247"/>
      <c r="P103" s="247"/>
      <c r="Q103" s="247"/>
      <c r="R103" s="125"/>
    </row>
    <row r="104" spans="2:18" s="1" customFormat="1" ht="21.7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21" s="1" customFormat="1" ht="29.25" customHeight="1">
      <c r="B105" s="33"/>
      <c r="C105" s="118" t="s">
        <v>143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248">
        <f>ROUND(N106+N107+N108+N109+N110+N111,1)</f>
        <v>0</v>
      </c>
      <c r="O105" s="215"/>
      <c r="P105" s="215"/>
      <c r="Q105" s="215"/>
      <c r="R105" s="35"/>
      <c r="T105" s="126"/>
      <c r="U105" s="127" t="s">
        <v>41</v>
      </c>
    </row>
    <row r="106" spans="2:65" s="1" customFormat="1" ht="18" customHeight="1">
      <c r="B106" s="128"/>
      <c r="C106" s="129"/>
      <c r="D106" s="231" t="s">
        <v>144</v>
      </c>
      <c r="E106" s="249"/>
      <c r="F106" s="249"/>
      <c r="G106" s="249"/>
      <c r="H106" s="249"/>
      <c r="I106" s="129"/>
      <c r="J106" s="129"/>
      <c r="K106" s="129"/>
      <c r="L106" s="129"/>
      <c r="M106" s="129"/>
      <c r="N106" s="229">
        <f>ROUND(N88*T106,1)</f>
        <v>0</v>
      </c>
      <c r="O106" s="249"/>
      <c r="P106" s="249"/>
      <c r="Q106" s="249"/>
      <c r="R106" s="130"/>
      <c r="S106" s="131"/>
      <c r="T106" s="132"/>
      <c r="U106" s="133" t="s">
        <v>45</v>
      </c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5" t="s">
        <v>145</v>
      </c>
      <c r="AZ106" s="134"/>
      <c r="BA106" s="134"/>
      <c r="BB106" s="134"/>
      <c r="BC106" s="134"/>
      <c r="BD106" s="134"/>
      <c r="BE106" s="136">
        <f aca="true" t="shared" si="0" ref="BE106:BE111">IF(U106="základní",N106,0)</f>
        <v>0</v>
      </c>
      <c r="BF106" s="136">
        <f aca="true" t="shared" si="1" ref="BF106:BF111">IF(U106="snížená",N106,0)</f>
        <v>0</v>
      </c>
      <c r="BG106" s="136">
        <f aca="true" t="shared" si="2" ref="BG106:BG111">IF(U106="zákl. přenesená",N106,0)</f>
        <v>0</v>
      </c>
      <c r="BH106" s="136">
        <f aca="true" t="shared" si="3" ref="BH106:BH111">IF(U106="sníž. přenesená",N106,0)</f>
        <v>0</v>
      </c>
      <c r="BI106" s="136">
        <f aca="true" t="shared" si="4" ref="BI106:BI111">IF(U106="nulová",N106,0)</f>
        <v>0</v>
      </c>
      <c r="BJ106" s="135" t="s">
        <v>146</v>
      </c>
      <c r="BK106" s="134"/>
      <c r="BL106" s="134"/>
      <c r="BM106" s="134"/>
    </row>
    <row r="107" spans="2:65" s="1" customFormat="1" ht="18" customHeight="1">
      <c r="B107" s="128"/>
      <c r="C107" s="129"/>
      <c r="D107" s="231" t="s">
        <v>147</v>
      </c>
      <c r="E107" s="249"/>
      <c r="F107" s="249"/>
      <c r="G107" s="249"/>
      <c r="H107" s="249"/>
      <c r="I107" s="129"/>
      <c r="J107" s="129"/>
      <c r="K107" s="129"/>
      <c r="L107" s="129"/>
      <c r="M107" s="129"/>
      <c r="N107" s="229">
        <f>ROUND(N88*T107,1)</f>
        <v>0</v>
      </c>
      <c r="O107" s="249"/>
      <c r="P107" s="249"/>
      <c r="Q107" s="249"/>
      <c r="R107" s="130"/>
      <c r="S107" s="131"/>
      <c r="T107" s="132"/>
      <c r="U107" s="133" t="s">
        <v>45</v>
      </c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 t="s">
        <v>145</v>
      </c>
      <c r="AZ107" s="134"/>
      <c r="BA107" s="134"/>
      <c r="BB107" s="134"/>
      <c r="BC107" s="134"/>
      <c r="BD107" s="134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146</v>
      </c>
      <c r="BK107" s="134"/>
      <c r="BL107" s="134"/>
      <c r="BM107" s="134"/>
    </row>
    <row r="108" spans="2:65" s="1" customFormat="1" ht="18" customHeight="1">
      <c r="B108" s="128"/>
      <c r="C108" s="129"/>
      <c r="D108" s="231" t="s">
        <v>148</v>
      </c>
      <c r="E108" s="249"/>
      <c r="F108" s="249"/>
      <c r="G108" s="249"/>
      <c r="H108" s="249"/>
      <c r="I108" s="129"/>
      <c r="J108" s="129"/>
      <c r="K108" s="129"/>
      <c r="L108" s="129"/>
      <c r="M108" s="129"/>
      <c r="N108" s="229">
        <f>ROUND(N88*T108,1)</f>
        <v>0</v>
      </c>
      <c r="O108" s="249"/>
      <c r="P108" s="249"/>
      <c r="Q108" s="249"/>
      <c r="R108" s="130"/>
      <c r="S108" s="131"/>
      <c r="T108" s="132"/>
      <c r="U108" s="133" t="s">
        <v>45</v>
      </c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5" t="s">
        <v>145</v>
      </c>
      <c r="AZ108" s="134"/>
      <c r="BA108" s="134"/>
      <c r="BB108" s="134"/>
      <c r="BC108" s="134"/>
      <c r="BD108" s="134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146</v>
      </c>
      <c r="BK108" s="134"/>
      <c r="BL108" s="134"/>
      <c r="BM108" s="134"/>
    </row>
    <row r="109" spans="2:65" s="1" customFormat="1" ht="18" customHeight="1">
      <c r="B109" s="128"/>
      <c r="C109" s="129"/>
      <c r="D109" s="231" t="s">
        <v>149</v>
      </c>
      <c r="E109" s="249"/>
      <c r="F109" s="249"/>
      <c r="G109" s="249"/>
      <c r="H109" s="249"/>
      <c r="I109" s="129"/>
      <c r="J109" s="129"/>
      <c r="K109" s="129"/>
      <c r="L109" s="129"/>
      <c r="M109" s="129"/>
      <c r="N109" s="229">
        <f>ROUND(N88*T109,1)</f>
        <v>0</v>
      </c>
      <c r="O109" s="249"/>
      <c r="P109" s="249"/>
      <c r="Q109" s="249"/>
      <c r="R109" s="130"/>
      <c r="S109" s="131"/>
      <c r="T109" s="132"/>
      <c r="U109" s="133" t="s">
        <v>45</v>
      </c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5" t="s">
        <v>145</v>
      </c>
      <c r="AZ109" s="134"/>
      <c r="BA109" s="134"/>
      <c r="BB109" s="134"/>
      <c r="BC109" s="134"/>
      <c r="BD109" s="134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146</v>
      </c>
      <c r="BK109" s="134"/>
      <c r="BL109" s="134"/>
      <c r="BM109" s="134"/>
    </row>
    <row r="110" spans="2:65" s="1" customFormat="1" ht="18" customHeight="1">
      <c r="B110" s="128"/>
      <c r="C110" s="129"/>
      <c r="D110" s="231" t="s">
        <v>150</v>
      </c>
      <c r="E110" s="249"/>
      <c r="F110" s="249"/>
      <c r="G110" s="249"/>
      <c r="H110" s="249"/>
      <c r="I110" s="129"/>
      <c r="J110" s="129"/>
      <c r="K110" s="129"/>
      <c r="L110" s="129"/>
      <c r="M110" s="129"/>
      <c r="N110" s="229">
        <f>ROUND(N88*T110,1)</f>
        <v>0</v>
      </c>
      <c r="O110" s="249"/>
      <c r="P110" s="249"/>
      <c r="Q110" s="249"/>
      <c r="R110" s="130"/>
      <c r="S110" s="131"/>
      <c r="T110" s="132"/>
      <c r="U110" s="133" t="s">
        <v>45</v>
      </c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5" t="s">
        <v>145</v>
      </c>
      <c r="AZ110" s="134"/>
      <c r="BA110" s="134"/>
      <c r="BB110" s="134"/>
      <c r="BC110" s="134"/>
      <c r="BD110" s="134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146</v>
      </c>
      <c r="BK110" s="134"/>
      <c r="BL110" s="134"/>
      <c r="BM110" s="134"/>
    </row>
    <row r="111" spans="2:65" s="1" customFormat="1" ht="18" customHeight="1">
      <c r="B111" s="128"/>
      <c r="C111" s="129"/>
      <c r="D111" s="137" t="s">
        <v>151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229">
        <f>ROUND(N88*T111,1)</f>
        <v>0</v>
      </c>
      <c r="O111" s="249"/>
      <c r="P111" s="249"/>
      <c r="Q111" s="249"/>
      <c r="R111" s="130"/>
      <c r="S111" s="131"/>
      <c r="T111" s="138"/>
      <c r="U111" s="139" t="s">
        <v>45</v>
      </c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5" t="s">
        <v>152</v>
      </c>
      <c r="AZ111" s="134"/>
      <c r="BA111" s="134"/>
      <c r="BB111" s="134"/>
      <c r="BC111" s="134"/>
      <c r="BD111" s="134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146</v>
      </c>
      <c r="BK111" s="134"/>
      <c r="BL111" s="134"/>
      <c r="BM111" s="134"/>
    </row>
    <row r="112" spans="2:18" s="1" customFormat="1" ht="13.5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29.25" customHeight="1">
      <c r="B113" s="33"/>
      <c r="C113" s="110" t="s">
        <v>115</v>
      </c>
      <c r="D113" s="111"/>
      <c r="E113" s="111"/>
      <c r="F113" s="111"/>
      <c r="G113" s="111"/>
      <c r="H113" s="111"/>
      <c r="I113" s="111"/>
      <c r="J113" s="111"/>
      <c r="K113" s="111"/>
      <c r="L113" s="234">
        <f>ROUND(SUM(N88+N105),1)</f>
        <v>0</v>
      </c>
      <c r="M113" s="244"/>
      <c r="N113" s="244"/>
      <c r="O113" s="244"/>
      <c r="P113" s="244"/>
      <c r="Q113" s="244"/>
      <c r="R113" s="35"/>
    </row>
    <row r="114" spans="2:18" s="1" customFormat="1" ht="6.75" customHeight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</row>
    <row r="118" spans="2:18" s="1" customFormat="1" ht="6.75" customHeight="1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2"/>
    </row>
    <row r="119" spans="2:18" s="1" customFormat="1" ht="36.75" customHeight="1">
      <c r="B119" s="33"/>
      <c r="C119" s="196" t="s">
        <v>153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35"/>
    </row>
    <row r="120" spans="2:18" s="1" customFormat="1" ht="6.7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30" customHeight="1">
      <c r="B121" s="33"/>
      <c r="C121" s="28" t="s">
        <v>17</v>
      </c>
      <c r="D121" s="34"/>
      <c r="E121" s="34"/>
      <c r="F121" s="236" t="str">
        <f>F6</f>
        <v>Silážní žlaby s jímkou Křeč</v>
      </c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34"/>
      <c r="R121" s="35"/>
    </row>
    <row r="122" spans="2:18" s="1" customFormat="1" ht="36.75" customHeight="1">
      <c r="B122" s="33"/>
      <c r="C122" s="67" t="s">
        <v>120</v>
      </c>
      <c r="D122" s="34"/>
      <c r="E122" s="34"/>
      <c r="F122" s="216" t="str">
        <f>F7</f>
        <v>SO 01 - SO 01 Silážní žlab 1</v>
      </c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34"/>
      <c r="R122" s="35"/>
    </row>
    <row r="123" spans="2:18" s="1" customFormat="1" ht="6.7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18" s="1" customFormat="1" ht="18" customHeight="1">
      <c r="B124" s="33"/>
      <c r="C124" s="28" t="s">
        <v>22</v>
      </c>
      <c r="D124" s="34"/>
      <c r="E124" s="34"/>
      <c r="F124" s="26" t="str">
        <f>F9</f>
        <v>Křeč</v>
      </c>
      <c r="G124" s="34"/>
      <c r="H124" s="34"/>
      <c r="I124" s="34"/>
      <c r="J124" s="34"/>
      <c r="K124" s="28" t="s">
        <v>24</v>
      </c>
      <c r="L124" s="34"/>
      <c r="M124" s="242" t="str">
        <f>IF(O9="","",O9)</f>
        <v>2.2.2016</v>
      </c>
      <c r="N124" s="215"/>
      <c r="O124" s="215"/>
      <c r="P124" s="215"/>
      <c r="Q124" s="34"/>
      <c r="R124" s="35"/>
    </row>
    <row r="125" spans="2:18" s="1" customFormat="1" ht="6.7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18" s="1" customFormat="1" ht="15">
      <c r="B126" s="33"/>
      <c r="C126" s="28" t="s">
        <v>26</v>
      </c>
      <c r="D126" s="34"/>
      <c r="E126" s="34"/>
      <c r="F126" s="26" t="str">
        <f>E12</f>
        <v>Zemědělské družstvo Černovice u Tábora</v>
      </c>
      <c r="G126" s="34"/>
      <c r="H126" s="34"/>
      <c r="I126" s="34"/>
      <c r="J126" s="34"/>
      <c r="K126" s="28" t="s">
        <v>33</v>
      </c>
      <c r="L126" s="34"/>
      <c r="M126" s="201" t="str">
        <f>E18</f>
        <v>ing. Jan Šlechta</v>
      </c>
      <c r="N126" s="215"/>
      <c r="O126" s="215"/>
      <c r="P126" s="215"/>
      <c r="Q126" s="215"/>
      <c r="R126" s="35"/>
    </row>
    <row r="127" spans="2:18" s="1" customFormat="1" ht="14.25" customHeight="1">
      <c r="B127" s="33"/>
      <c r="C127" s="28" t="s">
        <v>31</v>
      </c>
      <c r="D127" s="34"/>
      <c r="E127" s="34"/>
      <c r="F127" s="26" t="str">
        <f>IF(E15="","",E15)</f>
        <v>Vyplň údaj</v>
      </c>
      <c r="G127" s="34"/>
      <c r="H127" s="34"/>
      <c r="I127" s="34"/>
      <c r="J127" s="34"/>
      <c r="K127" s="28" t="s">
        <v>35</v>
      </c>
      <c r="L127" s="34"/>
      <c r="M127" s="201" t="str">
        <f>E21</f>
        <v> </v>
      </c>
      <c r="N127" s="215"/>
      <c r="O127" s="215"/>
      <c r="P127" s="215"/>
      <c r="Q127" s="215"/>
      <c r="R127" s="35"/>
    </row>
    <row r="128" spans="2:18" s="1" customFormat="1" ht="9.75" customHeight="1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27" s="8" customFormat="1" ht="29.25" customHeight="1">
      <c r="B129" s="140"/>
      <c r="C129" s="141" t="s">
        <v>154</v>
      </c>
      <c r="D129" s="142" t="s">
        <v>155</v>
      </c>
      <c r="E129" s="142" t="s">
        <v>59</v>
      </c>
      <c r="F129" s="250" t="s">
        <v>156</v>
      </c>
      <c r="G129" s="251"/>
      <c r="H129" s="251"/>
      <c r="I129" s="251"/>
      <c r="J129" s="142" t="s">
        <v>157</v>
      </c>
      <c r="K129" s="142" t="s">
        <v>158</v>
      </c>
      <c r="L129" s="252" t="s">
        <v>159</v>
      </c>
      <c r="M129" s="251"/>
      <c r="N129" s="250" t="s">
        <v>125</v>
      </c>
      <c r="O129" s="251"/>
      <c r="P129" s="251"/>
      <c r="Q129" s="253"/>
      <c r="R129" s="143"/>
      <c r="T129" s="74" t="s">
        <v>160</v>
      </c>
      <c r="U129" s="75" t="s">
        <v>41</v>
      </c>
      <c r="V129" s="75" t="s">
        <v>161</v>
      </c>
      <c r="W129" s="75" t="s">
        <v>162</v>
      </c>
      <c r="X129" s="75" t="s">
        <v>163</v>
      </c>
      <c r="Y129" s="75" t="s">
        <v>164</v>
      </c>
      <c r="Z129" s="75" t="s">
        <v>165</v>
      </c>
      <c r="AA129" s="76" t="s">
        <v>166</v>
      </c>
    </row>
    <row r="130" spans="2:63" s="1" customFormat="1" ht="29.25" customHeight="1">
      <c r="B130" s="33"/>
      <c r="C130" s="78" t="s">
        <v>122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270">
        <f>BK130</f>
        <v>0</v>
      </c>
      <c r="O130" s="271"/>
      <c r="P130" s="271"/>
      <c r="Q130" s="271"/>
      <c r="R130" s="35"/>
      <c r="T130" s="77"/>
      <c r="U130" s="49"/>
      <c r="V130" s="49"/>
      <c r="W130" s="144">
        <f>W131+W241+W306</f>
        <v>0</v>
      </c>
      <c r="X130" s="49"/>
      <c r="Y130" s="144">
        <f>Y131+Y241+Y306</f>
        <v>3674.47349473</v>
      </c>
      <c r="Z130" s="49"/>
      <c r="AA130" s="145">
        <f>AA131+AA241+AA306</f>
        <v>0</v>
      </c>
      <c r="AT130" s="16" t="s">
        <v>76</v>
      </c>
      <c r="AU130" s="16" t="s">
        <v>127</v>
      </c>
      <c r="BK130" s="146">
        <f>BK131+BK241+BK306</f>
        <v>0</v>
      </c>
    </row>
    <row r="131" spans="2:63" s="9" customFormat="1" ht="36.75" customHeight="1">
      <c r="B131" s="147"/>
      <c r="C131" s="148"/>
      <c r="D131" s="149" t="s">
        <v>128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272">
        <f>BK131</f>
        <v>0</v>
      </c>
      <c r="O131" s="245"/>
      <c r="P131" s="245"/>
      <c r="Q131" s="245"/>
      <c r="R131" s="150"/>
      <c r="T131" s="151"/>
      <c r="U131" s="148"/>
      <c r="V131" s="148"/>
      <c r="W131" s="152">
        <f>W132+W152+W155+W162+W166+W225+W227+W235+W239</f>
        <v>0</v>
      </c>
      <c r="X131" s="148"/>
      <c r="Y131" s="152">
        <f>Y132+Y152+Y155+Y162+Y166+Y225+Y227+Y235+Y239</f>
        <v>3658.0542757999997</v>
      </c>
      <c r="Z131" s="148"/>
      <c r="AA131" s="153">
        <f>AA132+AA152+AA155+AA162+AA166+AA225+AA227+AA235+AA239</f>
        <v>0</v>
      </c>
      <c r="AR131" s="154" t="s">
        <v>84</v>
      </c>
      <c r="AT131" s="155" t="s">
        <v>76</v>
      </c>
      <c r="AU131" s="155" t="s">
        <v>77</v>
      </c>
      <c r="AY131" s="154" t="s">
        <v>167</v>
      </c>
      <c r="BK131" s="156">
        <f>BK132+BK152+BK155+BK162+BK166+BK225+BK227+BK235+BK239</f>
        <v>0</v>
      </c>
    </row>
    <row r="132" spans="2:63" s="9" customFormat="1" ht="19.5" customHeight="1">
      <c r="B132" s="147"/>
      <c r="C132" s="148"/>
      <c r="D132" s="157" t="s">
        <v>129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273">
        <f>BK132</f>
        <v>0</v>
      </c>
      <c r="O132" s="274"/>
      <c r="P132" s="274"/>
      <c r="Q132" s="274"/>
      <c r="R132" s="150"/>
      <c r="T132" s="151"/>
      <c r="U132" s="148"/>
      <c r="V132" s="148"/>
      <c r="W132" s="152">
        <f>SUM(W133:W151)</f>
        <v>0</v>
      </c>
      <c r="X132" s="148"/>
      <c r="Y132" s="152">
        <f>SUM(Y133:Y151)</f>
        <v>0</v>
      </c>
      <c r="Z132" s="148"/>
      <c r="AA132" s="153">
        <f>SUM(AA133:AA151)</f>
        <v>0</v>
      </c>
      <c r="AR132" s="154" t="s">
        <v>84</v>
      </c>
      <c r="AT132" s="155" t="s">
        <v>76</v>
      </c>
      <c r="AU132" s="155" t="s">
        <v>84</v>
      </c>
      <c r="AY132" s="154" t="s">
        <v>167</v>
      </c>
      <c r="BK132" s="156">
        <f>SUM(BK133:BK151)</f>
        <v>0</v>
      </c>
    </row>
    <row r="133" spans="2:65" s="1" customFormat="1" ht="22.5" customHeight="1">
      <c r="B133" s="128"/>
      <c r="C133" s="158" t="s">
        <v>84</v>
      </c>
      <c r="D133" s="158" t="s">
        <v>168</v>
      </c>
      <c r="E133" s="159" t="s">
        <v>169</v>
      </c>
      <c r="F133" s="254" t="s">
        <v>170</v>
      </c>
      <c r="G133" s="255"/>
      <c r="H133" s="255"/>
      <c r="I133" s="255"/>
      <c r="J133" s="160" t="s">
        <v>171</v>
      </c>
      <c r="K133" s="161">
        <v>1</v>
      </c>
      <c r="L133" s="256">
        <v>0</v>
      </c>
      <c r="M133" s="255"/>
      <c r="N133" s="257">
        <f>ROUND(L133*K133,1)</f>
        <v>0</v>
      </c>
      <c r="O133" s="255"/>
      <c r="P133" s="255"/>
      <c r="Q133" s="255"/>
      <c r="R133" s="130"/>
      <c r="T133" s="162" t="s">
        <v>20</v>
      </c>
      <c r="U133" s="42" t="s">
        <v>45</v>
      </c>
      <c r="V133" s="34"/>
      <c r="W133" s="163">
        <f>V133*K133</f>
        <v>0</v>
      </c>
      <c r="X133" s="163">
        <v>0</v>
      </c>
      <c r="Y133" s="163">
        <f>X133*K133</f>
        <v>0</v>
      </c>
      <c r="Z133" s="163">
        <v>0</v>
      </c>
      <c r="AA133" s="164">
        <f>Z133*K133</f>
        <v>0</v>
      </c>
      <c r="AR133" s="16" t="s">
        <v>146</v>
      </c>
      <c r="AT133" s="16" t="s">
        <v>168</v>
      </c>
      <c r="AU133" s="16" t="s">
        <v>117</v>
      </c>
      <c r="AY133" s="16" t="s">
        <v>167</v>
      </c>
      <c r="BE133" s="103">
        <f>IF(U133="základní",N133,0)</f>
        <v>0</v>
      </c>
      <c r="BF133" s="103">
        <f>IF(U133="snížená",N133,0)</f>
        <v>0</v>
      </c>
      <c r="BG133" s="103">
        <f>IF(U133="zákl. přenesená",N133,0)</f>
        <v>0</v>
      </c>
      <c r="BH133" s="103">
        <f>IF(U133="sníž. přenesená",N133,0)</f>
        <v>0</v>
      </c>
      <c r="BI133" s="103">
        <f>IF(U133="nulová",N133,0)</f>
        <v>0</v>
      </c>
      <c r="BJ133" s="16" t="s">
        <v>146</v>
      </c>
      <c r="BK133" s="103">
        <f>ROUND(L133*K133,1)</f>
        <v>0</v>
      </c>
      <c r="BL133" s="16" t="s">
        <v>146</v>
      </c>
      <c r="BM133" s="16" t="s">
        <v>172</v>
      </c>
    </row>
    <row r="134" spans="2:65" s="1" customFormat="1" ht="22.5" customHeight="1">
      <c r="B134" s="128"/>
      <c r="C134" s="158" t="s">
        <v>117</v>
      </c>
      <c r="D134" s="158" t="s">
        <v>168</v>
      </c>
      <c r="E134" s="159" t="s">
        <v>173</v>
      </c>
      <c r="F134" s="254" t="s">
        <v>174</v>
      </c>
      <c r="G134" s="255"/>
      <c r="H134" s="255"/>
      <c r="I134" s="255"/>
      <c r="J134" s="160" t="s">
        <v>175</v>
      </c>
      <c r="K134" s="161">
        <v>6</v>
      </c>
      <c r="L134" s="256">
        <v>0</v>
      </c>
      <c r="M134" s="255"/>
      <c r="N134" s="257">
        <f>ROUND(L134*K134,1)</f>
        <v>0</v>
      </c>
      <c r="O134" s="255"/>
      <c r="P134" s="255"/>
      <c r="Q134" s="255"/>
      <c r="R134" s="130"/>
      <c r="T134" s="162" t="s">
        <v>20</v>
      </c>
      <c r="U134" s="42" t="s">
        <v>45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</v>
      </c>
      <c r="AA134" s="164">
        <f>Z134*K134</f>
        <v>0</v>
      </c>
      <c r="AR134" s="16" t="s">
        <v>146</v>
      </c>
      <c r="AT134" s="16" t="s">
        <v>168</v>
      </c>
      <c r="AU134" s="16" t="s">
        <v>117</v>
      </c>
      <c r="AY134" s="16" t="s">
        <v>167</v>
      </c>
      <c r="BE134" s="103">
        <f>IF(U134="základní",N134,0)</f>
        <v>0</v>
      </c>
      <c r="BF134" s="103">
        <f>IF(U134="snížená",N134,0)</f>
        <v>0</v>
      </c>
      <c r="BG134" s="103">
        <f>IF(U134="zákl. přenesená",N134,0)</f>
        <v>0</v>
      </c>
      <c r="BH134" s="103">
        <f>IF(U134="sníž. přenesená",N134,0)</f>
        <v>0</v>
      </c>
      <c r="BI134" s="103">
        <f>IF(U134="nulová",N134,0)</f>
        <v>0</v>
      </c>
      <c r="BJ134" s="16" t="s">
        <v>146</v>
      </c>
      <c r="BK134" s="103">
        <f>ROUND(L134*K134,1)</f>
        <v>0</v>
      </c>
      <c r="BL134" s="16" t="s">
        <v>146</v>
      </c>
      <c r="BM134" s="16" t="s">
        <v>176</v>
      </c>
    </row>
    <row r="135" spans="2:65" s="1" customFormat="1" ht="22.5" customHeight="1">
      <c r="B135" s="128"/>
      <c r="C135" s="158" t="s">
        <v>177</v>
      </c>
      <c r="D135" s="158" t="s">
        <v>168</v>
      </c>
      <c r="E135" s="159" t="s">
        <v>178</v>
      </c>
      <c r="F135" s="254" t="s">
        <v>179</v>
      </c>
      <c r="G135" s="255"/>
      <c r="H135" s="255"/>
      <c r="I135" s="255"/>
      <c r="J135" s="160" t="s">
        <v>180</v>
      </c>
      <c r="K135" s="161">
        <v>160.75</v>
      </c>
      <c r="L135" s="256">
        <v>0</v>
      </c>
      <c r="M135" s="255"/>
      <c r="N135" s="257">
        <f>ROUND(L135*K135,1)</f>
        <v>0</v>
      </c>
      <c r="O135" s="255"/>
      <c r="P135" s="255"/>
      <c r="Q135" s="255"/>
      <c r="R135" s="130"/>
      <c r="T135" s="162" t="s">
        <v>20</v>
      </c>
      <c r="U135" s="42" t="s">
        <v>45</v>
      </c>
      <c r="V135" s="34"/>
      <c r="W135" s="163">
        <f>V135*K135</f>
        <v>0</v>
      </c>
      <c r="X135" s="163">
        <v>0</v>
      </c>
      <c r="Y135" s="163">
        <f>X135*K135</f>
        <v>0</v>
      </c>
      <c r="Z135" s="163">
        <v>0</v>
      </c>
      <c r="AA135" s="164">
        <f>Z135*K135</f>
        <v>0</v>
      </c>
      <c r="AR135" s="16" t="s">
        <v>146</v>
      </c>
      <c r="AT135" s="16" t="s">
        <v>168</v>
      </c>
      <c r="AU135" s="16" t="s">
        <v>117</v>
      </c>
      <c r="AY135" s="16" t="s">
        <v>167</v>
      </c>
      <c r="BE135" s="103">
        <f>IF(U135="základní",N135,0)</f>
        <v>0</v>
      </c>
      <c r="BF135" s="103">
        <f>IF(U135="snížená",N135,0)</f>
        <v>0</v>
      </c>
      <c r="BG135" s="103">
        <f>IF(U135="zákl. přenesená",N135,0)</f>
        <v>0</v>
      </c>
      <c r="BH135" s="103">
        <f>IF(U135="sníž. přenesená",N135,0)</f>
        <v>0</v>
      </c>
      <c r="BI135" s="103">
        <f>IF(U135="nulová",N135,0)</f>
        <v>0</v>
      </c>
      <c r="BJ135" s="16" t="s">
        <v>146</v>
      </c>
      <c r="BK135" s="103">
        <f>ROUND(L135*K135,1)</f>
        <v>0</v>
      </c>
      <c r="BL135" s="16" t="s">
        <v>146</v>
      </c>
      <c r="BM135" s="16" t="s">
        <v>181</v>
      </c>
    </row>
    <row r="136" spans="2:51" s="10" customFormat="1" ht="22.5" customHeight="1">
      <c r="B136" s="165"/>
      <c r="C136" s="166"/>
      <c r="D136" s="166"/>
      <c r="E136" s="167" t="s">
        <v>20</v>
      </c>
      <c r="F136" s="258" t="s">
        <v>182</v>
      </c>
      <c r="G136" s="259"/>
      <c r="H136" s="259"/>
      <c r="I136" s="259"/>
      <c r="J136" s="166"/>
      <c r="K136" s="168" t="s">
        <v>20</v>
      </c>
      <c r="L136" s="166"/>
      <c r="M136" s="166"/>
      <c r="N136" s="166"/>
      <c r="O136" s="166"/>
      <c r="P136" s="166"/>
      <c r="Q136" s="166"/>
      <c r="R136" s="169"/>
      <c r="T136" s="170"/>
      <c r="U136" s="166"/>
      <c r="V136" s="166"/>
      <c r="W136" s="166"/>
      <c r="X136" s="166"/>
      <c r="Y136" s="166"/>
      <c r="Z136" s="166"/>
      <c r="AA136" s="171"/>
      <c r="AT136" s="172" t="s">
        <v>183</v>
      </c>
      <c r="AU136" s="172" t="s">
        <v>117</v>
      </c>
      <c r="AV136" s="10" t="s">
        <v>84</v>
      </c>
      <c r="AW136" s="10" t="s">
        <v>119</v>
      </c>
      <c r="AX136" s="10" t="s">
        <v>77</v>
      </c>
      <c r="AY136" s="172" t="s">
        <v>167</v>
      </c>
    </row>
    <row r="137" spans="2:51" s="11" customFormat="1" ht="22.5" customHeight="1">
      <c r="B137" s="173"/>
      <c r="C137" s="174"/>
      <c r="D137" s="174"/>
      <c r="E137" s="175" t="s">
        <v>20</v>
      </c>
      <c r="F137" s="260" t="s">
        <v>184</v>
      </c>
      <c r="G137" s="261"/>
      <c r="H137" s="261"/>
      <c r="I137" s="261"/>
      <c r="J137" s="174"/>
      <c r="K137" s="176">
        <v>160.75</v>
      </c>
      <c r="L137" s="174"/>
      <c r="M137" s="174"/>
      <c r="N137" s="174"/>
      <c r="O137" s="174"/>
      <c r="P137" s="174"/>
      <c r="Q137" s="174"/>
      <c r="R137" s="177"/>
      <c r="T137" s="178"/>
      <c r="U137" s="174"/>
      <c r="V137" s="174"/>
      <c r="W137" s="174"/>
      <c r="X137" s="174"/>
      <c r="Y137" s="174"/>
      <c r="Z137" s="174"/>
      <c r="AA137" s="179"/>
      <c r="AT137" s="180" t="s">
        <v>183</v>
      </c>
      <c r="AU137" s="180" t="s">
        <v>117</v>
      </c>
      <c r="AV137" s="11" t="s">
        <v>117</v>
      </c>
      <c r="AW137" s="11" t="s">
        <v>119</v>
      </c>
      <c r="AX137" s="11" t="s">
        <v>84</v>
      </c>
      <c r="AY137" s="180" t="s">
        <v>167</v>
      </c>
    </row>
    <row r="138" spans="2:65" s="1" customFormat="1" ht="31.5" customHeight="1">
      <c r="B138" s="128"/>
      <c r="C138" s="158" t="s">
        <v>146</v>
      </c>
      <c r="D138" s="158" t="s">
        <v>168</v>
      </c>
      <c r="E138" s="159" t="s">
        <v>185</v>
      </c>
      <c r="F138" s="254" t="s">
        <v>186</v>
      </c>
      <c r="G138" s="255"/>
      <c r="H138" s="255"/>
      <c r="I138" s="255"/>
      <c r="J138" s="160" t="s">
        <v>180</v>
      </c>
      <c r="K138" s="161">
        <v>427.5</v>
      </c>
      <c r="L138" s="256">
        <v>0</v>
      </c>
      <c r="M138" s="255"/>
      <c r="N138" s="257">
        <f>ROUND(L138*K138,1)</f>
        <v>0</v>
      </c>
      <c r="O138" s="255"/>
      <c r="P138" s="255"/>
      <c r="Q138" s="255"/>
      <c r="R138" s="130"/>
      <c r="T138" s="162" t="s">
        <v>20</v>
      </c>
      <c r="U138" s="42" t="s">
        <v>45</v>
      </c>
      <c r="V138" s="34"/>
      <c r="W138" s="163">
        <f>V138*K138</f>
        <v>0</v>
      </c>
      <c r="X138" s="163">
        <v>0</v>
      </c>
      <c r="Y138" s="163">
        <f>X138*K138</f>
        <v>0</v>
      </c>
      <c r="Z138" s="163">
        <v>0</v>
      </c>
      <c r="AA138" s="164">
        <f>Z138*K138</f>
        <v>0</v>
      </c>
      <c r="AR138" s="16" t="s">
        <v>146</v>
      </c>
      <c r="AT138" s="16" t="s">
        <v>168</v>
      </c>
      <c r="AU138" s="16" t="s">
        <v>117</v>
      </c>
      <c r="AY138" s="16" t="s">
        <v>167</v>
      </c>
      <c r="BE138" s="103">
        <f>IF(U138="základní",N138,0)</f>
        <v>0</v>
      </c>
      <c r="BF138" s="103">
        <f>IF(U138="snížená",N138,0)</f>
        <v>0</v>
      </c>
      <c r="BG138" s="103">
        <f>IF(U138="zákl. přenesená",N138,0)</f>
        <v>0</v>
      </c>
      <c r="BH138" s="103">
        <f>IF(U138="sníž. přenesená",N138,0)</f>
        <v>0</v>
      </c>
      <c r="BI138" s="103">
        <f>IF(U138="nulová",N138,0)</f>
        <v>0</v>
      </c>
      <c r="BJ138" s="16" t="s">
        <v>146</v>
      </c>
      <c r="BK138" s="103">
        <f>ROUND(L138*K138,1)</f>
        <v>0</v>
      </c>
      <c r="BL138" s="16" t="s">
        <v>146</v>
      </c>
      <c r="BM138" s="16" t="s">
        <v>187</v>
      </c>
    </row>
    <row r="139" spans="2:51" s="10" customFormat="1" ht="22.5" customHeight="1">
      <c r="B139" s="165"/>
      <c r="C139" s="166"/>
      <c r="D139" s="166"/>
      <c r="E139" s="167" t="s">
        <v>20</v>
      </c>
      <c r="F139" s="258" t="s">
        <v>188</v>
      </c>
      <c r="G139" s="259"/>
      <c r="H139" s="259"/>
      <c r="I139" s="259"/>
      <c r="J139" s="166"/>
      <c r="K139" s="168" t="s">
        <v>20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71"/>
      <c r="AT139" s="172" t="s">
        <v>183</v>
      </c>
      <c r="AU139" s="172" t="s">
        <v>117</v>
      </c>
      <c r="AV139" s="10" t="s">
        <v>84</v>
      </c>
      <c r="AW139" s="10" t="s">
        <v>119</v>
      </c>
      <c r="AX139" s="10" t="s">
        <v>77</v>
      </c>
      <c r="AY139" s="172" t="s">
        <v>167</v>
      </c>
    </row>
    <row r="140" spans="2:51" s="11" customFormat="1" ht="22.5" customHeight="1">
      <c r="B140" s="173"/>
      <c r="C140" s="174"/>
      <c r="D140" s="174"/>
      <c r="E140" s="175" t="s">
        <v>20</v>
      </c>
      <c r="F140" s="260" t="s">
        <v>189</v>
      </c>
      <c r="G140" s="261"/>
      <c r="H140" s="261"/>
      <c r="I140" s="261"/>
      <c r="J140" s="174"/>
      <c r="K140" s="176">
        <v>427.5</v>
      </c>
      <c r="L140" s="174"/>
      <c r="M140" s="174"/>
      <c r="N140" s="174"/>
      <c r="O140" s="174"/>
      <c r="P140" s="174"/>
      <c r="Q140" s="174"/>
      <c r="R140" s="177"/>
      <c r="T140" s="178"/>
      <c r="U140" s="174"/>
      <c r="V140" s="174"/>
      <c r="W140" s="174"/>
      <c r="X140" s="174"/>
      <c r="Y140" s="174"/>
      <c r="Z140" s="174"/>
      <c r="AA140" s="179"/>
      <c r="AT140" s="180" t="s">
        <v>183</v>
      </c>
      <c r="AU140" s="180" t="s">
        <v>117</v>
      </c>
      <c r="AV140" s="11" t="s">
        <v>117</v>
      </c>
      <c r="AW140" s="11" t="s">
        <v>119</v>
      </c>
      <c r="AX140" s="11" t="s">
        <v>84</v>
      </c>
      <c r="AY140" s="180" t="s">
        <v>167</v>
      </c>
    </row>
    <row r="141" spans="2:65" s="1" customFormat="1" ht="22.5" customHeight="1">
      <c r="B141" s="128"/>
      <c r="C141" s="158" t="s">
        <v>190</v>
      </c>
      <c r="D141" s="158" t="s">
        <v>168</v>
      </c>
      <c r="E141" s="159" t="s">
        <v>191</v>
      </c>
      <c r="F141" s="254" t="s">
        <v>192</v>
      </c>
      <c r="G141" s="255"/>
      <c r="H141" s="255"/>
      <c r="I141" s="255"/>
      <c r="J141" s="160" t="s">
        <v>180</v>
      </c>
      <c r="K141" s="161">
        <v>427.5</v>
      </c>
      <c r="L141" s="256">
        <v>0</v>
      </c>
      <c r="M141" s="255"/>
      <c r="N141" s="257">
        <f>ROUND(L141*K141,1)</f>
        <v>0</v>
      </c>
      <c r="O141" s="255"/>
      <c r="P141" s="255"/>
      <c r="Q141" s="255"/>
      <c r="R141" s="130"/>
      <c r="T141" s="162" t="s">
        <v>20</v>
      </c>
      <c r="U141" s="42" t="s">
        <v>45</v>
      </c>
      <c r="V141" s="34"/>
      <c r="W141" s="163">
        <f>V141*K141</f>
        <v>0</v>
      </c>
      <c r="X141" s="163">
        <v>0</v>
      </c>
      <c r="Y141" s="163">
        <f>X141*K141</f>
        <v>0</v>
      </c>
      <c r="Z141" s="163">
        <v>0</v>
      </c>
      <c r="AA141" s="164">
        <f>Z141*K141</f>
        <v>0</v>
      </c>
      <c r="AR141" s="16" t="s">
        <v>146</v>
      </c>
      <c r="AT141" s="16" t="s">
        <v>168</v>
      </c>
      <c r="AU141" s="16" t="s">
        <v>117</v>
      </c>
      <c r="AY141" s="16" t="s">
        <v>167</v>
      </c>
      <c r="BE141" s="103">
        <f>IF(U141="základní",N141,0)</f>
        <v>0</v>
      </c>
      <c r="BF141" s="103">
        <f>IF(U141="snížená",N141,0)</f>
        <v>0</v>
      </c>
      <c r="BG141" s="103">
        <f>IF(U141="zákl. přenesená",N141,0)</f>
        <v>0</v>
      </c>
      <c r="BH141" s="103">
        <f>IF(U141="sníž. přenesená",N141,0)</f>
        <v>0</v>
      </c>
      <c r="BI141" s="103">
        <f>IF(U141="nulová",N141,0)</f>
        <v>0</v>
      </c>
      <c r="BJ141" s="16" t="s">
        <v>146</v>
      </c>
      <c r="BK141" s="103">
        <f>ROUND(L141*K141,1)</f>
        <v>0</v>
      </c>
      <c r="BL141" s="16" t="s">
        <v>146</v>
      </c>
      <c r="BM141" s="16" t="s">
        <v>193</v>
      </c>
    </row>
    <row r="142" spans="2:65" s="1" customFormat="1" ht="31.5" customHeight="1">
      <c r="B142" s="128"/>
      <c r="C142" s="158" t="s">
        <v>194</v>
      </c>
      <c r="D142" s="158" t="s">
        <v>168</v>
      </c>
      <c r="E142" s="159" t="s">
        <v>195</v>
      </c>
      <c r="F142" s="254" t="s">
        <v>196</v>
      </c>
      <c r="G142" s="255"/>
      <c r="H142" s="255"/>
      <c r="I142" s="255"/>
      <c r="J142" s="160" t="s">
        <v>180</v>
      </c>
      <c r="K142" s="161">
        <v>285</v>
      </c>
      <c r="L142" s="256">
        <v>0</v>
      </c>
      <c r="M142" s="255"/>
      <c r="N142" s="257">
        <f>ROUND(L142*K142,1)</f>
        <v>0</v>
      </c>
      <c r="O142" s="255"/>
      <c r="P142" s="255"/>
      <c r="Q142" s="255"/>
      <c r="R142" s="130"/>
      <c r="T142" s="162" t="s">
        <v>20</v>
      </c>
      <c r="U142" s="42" t="s">
        <v>45</v>
      </c>
      <c r="V142" s="34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6" t="s">
        <v>146</v>
      </c>
      <c r="AT142" s="16" t="s">
        <v>168</v>
      </c>
      <c r="AU142" s="16" t="s">
        <v>117</v>
      </c>
      <c r="AY142" s="16" t="s">
        <v>167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16" t="s">
        <v>146</v>
      </c>
      <c r="BK142" s="103">
        <f>ROUND(L142*K142,1)</f>
        <v>0</v>
      </c>
      <c r="BL142" s="16" t="s">
        <v>146</v>
      </c>
      <c r="BM142" s="16" t="s">
        <v>197</v>
      </c>
    </row>
    <row r="143" spans="2:51" s="10" customFormat="1" ht="22.5" customHeight="1">
      <c r="B143" s="165"/>
      <c r="C143" s="166"/>
      <c r="D143" s="166"/>
      <c r="E143" s="167" t="s">
        <v>20</v>
      </c>
      <c r="F143" s="258" t="s">
        <v>198</v>
      </c>
      <c r="G143" s="259"/>
      <c r="H143" s="259"/>
      <c r="I143" s="259"/>
      <c r="J143" s="166"/>
      <c r="K143" s="168" t="s">
        <v>20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183</v>
      </c>
      <c r="AU143" s="172" t="s">
        <v>117</v>
      </c>
      <c r="AV143" s="10" t="s">
        <v>84</v>
      </c>
      <c r="AW143" s="10" t="s">
        <v>119</v>
      </c>
      <c r="AX143" s="10" t="s">
        <v>77</v>
      </c>
      <c r="AY143" s="172" t="s">
        <v>167</v>
      </c>
    </row>
    <row r="144" spans="2:51" s="11" customFormat="1" ht="22.5" customHeight="1">
      <c r="B144" s="173"/>
      <c r="C144" s="174"/>
      <c r="D144" s="174"/>
      <c r="E144" s="175" t="s">
        <v>20</v>
      </c>
      <c r="F144" s="260" t="s">
        <v>199</v>
      </c>
      <c r="G144" s="261"/>
      <c r="H144" s="261"/>
      <c r="I144" s="261"/>
      <c r="J144" s="174"/>
      <c r="K144" s="176">
        <v>285</v>
      </c>
      <c r="L144" s="174"/>
      <c r="M144" s="174"/>
      <c r="N144" s="174"/>
      <c r="O144" s="174"/>
      <c r="P144" s="174"/>
      <c r="Q144" s="174"/>
      <c r="R144" s="177"/>
      <c r="T144" s="178"/>
      <c r="U144" s="174"/>
      <c r="V144" s="174"/>
      <c r="W144" s="174"/>
      <c r="X144" s="174"/>
      <c r="Y144" s="174"/>
      <c r="Z144" s="174"/>
      <c r="AA144" s="179"/>
      <c r="AT144" s="180" t="s">
        <v>183</v>
      </c>
      <c r="AU144" s="180" t="s">
        <v>117</v>
      </c>
      <c r="AV144" s="11" t="s">
        <v>117</v>
      </c>
      <c r="AW144" s="11" t="s">
        <v>119</v>
      </c>
      <c r="AX144" s="11" t="s">
        <v>84</v>
      </c>
      <c r="AY144" s="180" t="s">
        <v>167</v>
      </c>
    </row>
    <row r="145" spans="2:65" s="1" customFormat="1" ht="31.5" customHeight="1">
      <c r="B145" s="128"/>
      <c r="C145" s="158" t="s">
        <v>200</v>
      </c>
      <c r="D145" s="158" t="s">
        <v>168</v>
      </c>
      <c r="E145" s="159" t="s">
        <v>201</v>
      </c>
      <c r="F145" s="254" t="s">
        <v>202</v>
      </c>
      <c r="G145" s="255"/>
      <c r="H145" s="255"/>
      <c r="I145" s="255"/>
      <c r="J145" s="160" t="s">
        <v>180</v>
      </c>
      <c r="K145" s="161">
        <v>285</v>
      </c>
      <c r="L145" s="256">
        <v>0</v>
      </c>
      <c r="M145" s="255"/>
      <c r="N145" s="257">
        <f>ROUND(L145*K145,1)</f>
        <v>0</v>
      </c>
      <c r="O145" s="255"/>
      <c r="P145" s="255"/>
      <c r="Q145" s="255"/>
      <c r="R145" s="130"/>
      <c r="T145" s="162" t="s">
        <v>20</v>
      </c>
      <c r="U145" s="42" t="s">
        <v>45</v>
      </c>
      <c r="V145" s="34"/>
      <c r="W145" s="163">
        <f>V145*K145</f>
        <v>0</v>
      </c>
      <c r="X145" s="163">
        <v>0</v>
      </c>
      <c r="Y145" s="163">
        <f>X145*K145</f>
        <v>0</v>
      </c>
      <c r="Z145" s="163">
        <v>0</v>
      </c>
      <c r="AA145" s="164">
        <f>Z145*K145</f>
        <v>0</v>
      </c>
      <c r="AR145" s="16" t="s">
        <v>146</v>
      </c>
      <c r="AT145" s="16" t="s">
        <v>168</v>
      </c>
      <c r="AU145" s="16" t="s">
        <v>117</v>
      </c>
      <c r="AY145" s="16" t="s">
        <v>167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146</v>
      </c>
      <c r="BK145" s="103">
        <f>ROUND(L145*K145,1)</f>
        <v>0</v>
      </c>
      <c r="BL145" s="16" t="s">
        <v>146</v>
      </c>
      <c r="BM145" s="16" t="s">
        <v>203</v>
      </c>
    </row>
    <row r="146" spans="2:65" s="1" customFormat="1" ht="31.5" customHeight="1">
      <c r="B146" s="128"/>
      <c r="C146" s="158" t="s">
        <v>204</v>
      </c>
      <c r="D146" s="158" t="s">
        <v>168</v>
      </c>
      <c r="E146" s="159" t="s">
        <v>205</v>
      </c>
      <c r="F146" s="254" t="s">
        <v>206</v>
      </c>
      <c r="G146" s="255"/>
      <c r="H146" s="255"/>
      <c r="I146" s="255"/>
      <c r="J146" s="160" t="s">
        <v>180</v>
      </c>
      <c r="K146" s="161">
        <v>712.5</v>
      </c>
      <c r="L146" s="256">
        <v>0</v>
      </c>
      <c r="M146" s="255"/>
      <c r="N146" s="257">
        <f>ROUND(L146*K146,1)</f>
        <v>0</v>
      </c>
      <c r="O146" s="255"/>
      <c r="P146" s="255"/>
      <c r="Q146" s="255"/>
      <c r="R146" s="130"/>
      <c r="T146" s="162" t="s">
        <v>20</v>
      </c>
      <c r="U146" s="42" t="s">
        <v>45</v>
      </c>
      <c r="V146" s="34"/>
      <c r="W146" s="163">
        <f>V146*K146</f>
        <v>0</v>
      </c>
      <c r="X146" s="163">
        <v>0</v>
      </c>
      <c r="Y146" s="163">
        <f>X146*K146</f>
        <v>0</v>
      </c>
      <c r="Z146" s="163">
        <v>0</v>
      </c>
      <c r="AA146" s="164">
        <f>Z146*K146</f>
        <v>0</v>
      </c>
      <c r="AR146" s="16" t="s">
        <v>146</v>
      </c>
      <c r="AT146" s="16" t="s">
        <v>168</v>
      </c>
      <c r="AU146" s="16" t="s">
        <v>117</v>
      </c>
      <c r="AY146" s="16" t="s">
        <v>167</v>
      </c>
      <c r="BE146" s="103">
        <f>IF(U146="základní",N146,0)</f>
        <v>0</v>
      </c>
      <c r="BF146" s="103">
        <f>IF(U146="snížená",N146,0)</f>
        <v>0</v>
      </c>
      <c r="BG146" s="103">
        <f>IF(U146="zákl. přenesená",N146,0)</f>
        <v>0</v>
      </c>
      <c r="BH146" s="103">
        <f>IF(U146="sníž. přenesená",N146,0)</f>
        <v>0</v>
      </c>
      <c r="BI146" s="103">
        <f>IF(U146="nulová",N146,0)</f>
        <v>0</v>
      </c>
      <c r="BJ146" s="16" t="s">
        <v>146</v>
      </c>
      <c r="BK146" s="103">
        <f>ROUND(L146*K146,1)</f>
        <v>0</v>
      </c>
      <c r="BL146" s="16" t="s">
        <v>146</v>
      </c>
      <c r="BM146" s="16" t="s">
        <v>207</v>
      </c>
    </row>
    <row r="147" spans="2:51" s="11" customFormat="1" ht="22.5" customHeight="1">
      <c r="B147" s="173"/>
      <c r="C147" s="174"/>
      <c r="D147" s="174"/>
      <c r="E147" s="175" t="s">
        <v>20</v>
      </c>
      <c r="F147" s="262" t="s">
        <v>208</v>
      </c>
      <c r="G147" s="261"/>
      <c r="H147" s="261"/>
      <c r="I147" s="261"/>
      <c r="J147" s="174"/>
      <c r="K147" s="176">
        <v>712.5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183</v>
      </c>
      <c r="AU147" s="180" t="s">
        <v>117</v>
      </c>
      <c r="AV147" s="11" t="s">
        <v>117</v>
      </c>
      <c r="AW147" s="11" t="s">
        <v>119</v>
      </c>
      <c r="AX147" s="11" t="s">
        <v>84</v>
      </c>
      <c r="AY147" s="180" t="s">
        <v>167</v>
      </c>
    </row>
    <row r="148" spans="2:65" s="1" customFormat="1" ht="22.5" customHeight="1">
      <c r="B148" s="128"/>
      <c r="C148" s="158" t="s">
        <v>209</v>
      </c>
      <c r="D148" s="158" t="s">
        <v>168</v>
      </c>
      <c r="E148" s="159" t="s">
        <v>210</v>
      </c>
      <c r="F148" s="254" t="s">
        <v>211</v>
      </c>
      <c r="G148" s="255"/>
      <c r="H148" s="255"/>
      <c r="I148" s="255"/>
      <c r="J148" s="160" t="s">
        <v>212</v>
      </c>
      <c r="K148" s="161">
        <v>1200</v>
      </c>
      <c r="L148" s="256">
        <v>0</v>
      </c>
      <c r="M148" s="255"/>
      <c r="N148" s="257">
        <f>ROUND(L148*K148,1)</f>
        <v>0</v>
      </c>
      <c r="O148" s="255"/>
      <c r="P148" s="255"/>
      <c r="Q148" s="255"/>
      <c r="R148" s="130"/>
      <c r="T148" s="162" t="s">
        <v>20</v>
      </c>
      <c r="U148" s="42" t="s">
        <v>45</v>
      </c>
      <c r="V148" s="34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6" t="s">
        <v>146</v>
      </c>
      <c r="AT148" s="16" t="s">
        <v>168</v>
      </c>
      <c r="AU148" s="16" t="s">
        <v>117</v>
      </c>
      <c r="AY148" s="16" t="s">
        <v>167</v>
      </c>
      <c r="BE148" s="103">
        <f>IF(U148="základní",N148,0)</f>
        <v>0</v>
      </c>
      <c r="BF148" s="103">
        <f>IF(U148="snížená",N148,0)</f>
        <v>0</v>
      </c>
      <c r="BG148" s="103">
        <f>IF(U148="zákl. přenesená",N148,0)</f>
        <v>0</v>
      </c>
      <c r="BH148" s="103">
        <f>IF(U148="sníž. přenesená",N148,0)</f>
        <v>0</v>
      </c>
      <c r="BI148" s="103">
        <f>IF(U148="nulová",N148,0)</f>
        <v>0</v>
      </c>
      <c r="BJ148" s="16" t="s">
        <v>146</v>
      </c>
      <c r="BK148" s="103">
        <f>ROUND(L148*K148,1)</f>
        <v>0</v>
      </c>
      <c r="BL148" s="16" t="s">
        <v>146</v>
      </c>
      <c r="BM148" s="16" t="s">
        <v>213</v>
      </c>
    </row>
    <row r="149" spans="2:51" s="11" customFormat="1" ht="22.5" customHeight="1">
      <c r="B149" s="173"/>
      <c r="C149" s="174"/>
      <c r="D149" s="174"/>
      <c r="E149" s="175" t="s">
        <v>20</v>
      </c>
      <c r="F149" s="262" t="s">
        <v>214</v>
      </c>
      <c r="G149" s="261"/>
      <c r="H149" s="261"/>
      <c r="I149" s="261"/>
      <c r="J149" s="174"/>
      <c r="K149" s="176">
        <v>1200</v>
      </c>
      <c r="L149" s="174"/>
      <c r="M149" s="174"/>
      <c r="N149" s="174"/>
      <c r="O149" s="174"/>
      <c r="P149" s="174"/>
      <c r="Q149" s="174"/>
      <c r="R149" s="177"/>
      <c r="T149" s="178"/>
      <c r="U149" s="174"/>
      <c r="V149" s="174"/>
      <c r="W149" s="174"/>
      <c r="X149" s="174"/>
      <c r="Y149" s="174"/>
      <c r="Z149" s="174"/>
      <c r="AA149" s="179"/>
      <c r="AT149" s="180" t="s">
        <v>183</v>
      </c>
      <c r="AU149" s="180" t="s">
        <v>117</v>
      </c>
      <c r="AV149" s="11" t="s">
        <v>117</v>
      </c>
      <c r="AW149" s="11" t="s">
        <v>119</v>
      </c>
      <c r="AX149" s="11" t="s">
        <v>84</v>
      </c>
      <c r="AY149" s="180" t="s">
        <v>167</v>
      </c>
    </row>
    <row r="150" spans="2:65" s="1" customFormat="1" ht="31.5" customHeight="1">
      <c r="B150" s="128"/>
      <c r="C150" s="158" t="s">
        <v>215</v>
      </c>
      <c r="D150" s="158" t="s">
        <v>168</v>
      </c>
      <c r="E150" s="159" t="s">
        <v>216</v>
      </c>
      <c r="F150" s="254" t="s">
        <v>217</v>
      </c>
      <c r="G150" s="255"/>
      <c r="H150" s="255"/>
      <c r="I150" s="255"/>
      <c r="J150" s="160" t="s">
        <v>212</v>
      </c>
      <c r="K150" s="161">
        <v>535.833</v>
      </c>
      <c r="L150" s="256">
        <v>0</v>
      </c>
      <c r="M150" s="255"/>
      <c r="N150" s="257">
        <f>ROUND(L150*K150,1)</f>
        <v>0</v>
      </c>
      <c r="O150" s="255"/>
      <c r="P150" s="255"/>
      <c r="Q150" s="255"/>
      <c r="R150" s="130"/>
      <c r="T150" s="162" t="s">
        <v>20</v>
      </c>
      <c r="U150" s="42" t="s">
        <v>45</v>
      </c>
      <c r="V150" s="34"/>
      <c r="W150" s="163">
        <f>V150*K150</f>
        <v>0</v>
      </c>
      <c r="X150" s="163">
        <v>0</v>
      </c>
      <c r="Y150" s="163">
        <f>X150*K150</f>
        <v>0</v>
      </c>
      <c r="Z150" s="163">
        <v>0</v>
      </c>
      <c r="AA150" s="164">
        <f>Z150*K150</f>
        <v>0</v>
      </c>
      <c r="AR150" s="16" t="s">
        <v>146</v>
      </c>
      <c r="AT150" s="16" t="s">
        <v>168</v>
      </c>
      <c r="AU150" s="16" t="s">
        <v>117</v>
      </c>
      <c r="AY150" s="16" t="s">
        <v>167</v>
      </c>
      <c r="BE150" s="103">
        <f>IF(U150="základní",N150,0)</f>
        <v>0</v>
      </c>
      <c r="BF150" s="103">
        <f>IF(U150="snížená",N150,0)</f>
        <v>0</v>
      </c>
      <c r="BG150" s="103">
        <f>IF(U150="zákl. přenesená",N150,0)</f>
        <v>0</v>
      </c>
      <c r="BH150" s="103">
        <f>IF(U150="sníž. přenesená",N150,0)</f>
        <v>0</v>
      </c>
      <c r="BI150" s="103">
        <f>IF(U150="nulová",N150,0)</f>
        <v>0</v>
      </c>
      <c r="BJ150" s="16" t="s">
        <v>146</v>
      </c>
      <c r="BK150" s="103">
        <f>ROUND(L150*K150,1)</f>
        <v>0</v>
      </c>
      <c r="BL150" s="16" t="s">
        <v>146</v>
      </c>
      <c r="BM150" s="16" t="s">
        <v>218</v>
      </c>
    </row>
    <row r="151" spans="2:51" s="11" customFormat="1" ht="22.5" customHeight="1">
      <c r="B151" s="173"/>
      <c r="C151" s="174"/>
      <c r="D151" s="174"/>
      <c r="E151" s="175" t="s">
        <v>20</v>
      </c>
      <c r="F151" s="262" t="s">
        <v>219</v>
      </c>
      <c r="G151" s="261"/>
      <c r="H151" s="261"/>
      <c r="I151" s="261"/>
      <c r="J151" s="174"/>
      <c r="K151" s="176">
        <v>535.833333333333</v>
      </c>
      <c r="L151" s="174"/>
      <c r="M151" s="174"/>
      <c r="N151" s="174"/>
      <c r="O151" s="174"/>
      <c r="P151" s="174"/>
      <c r="Q151" s="174"/>
      <c r="R151" s="177"/>
      <c r="T151" s="178"/>
      <c r="U151" s="174"/>
      <c r="V151" s="174"/>
      <c r="W151" s="174"/>
      <c r="X151" s="174"/>
      <c r="Y151" s="174"/>
      <c r="Z151" s="174"/>
      <c r="AA151" s="179"/>
      <c r="AT151" s="180" t="s">
        <v>183</v>
      </c>
      <c r="AU151" s="180" t="s">
        <v>117</v>
      </c>
      <c r="AV151" s="11" t="s">
        <v>117</v>
      </c>
      <c r="AW151" s="11" t="s">
        <v>119</v>
      </c>
      <c r="AX151" s="11" t="s">
        <v>84</v>
      </c>
      <c r="AY151" s="180" t="s">
        <v>167</v>
      </c>
    </row>
    <row r="152" spans="2:63" s="9" customFormat="1" ht="29.25" customHeight="1">
      <c r="B152" s="147"/>
      <c r="C152" s="148"/>
      <c r="D152" s="157" t="s">
        <v>130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273">
        <f>BK152</f>
        <v>0</v>
      </c>
      <c r="O152" s="274"/>
      <c r="P152" s="274"/>
      <c r="Q152" s="274"/>
      <c r="R152" s="150"/>
      <c r="T152" s="151"/>
      <c r="U152" s="148"/>
      <c r="V152" s="148"/>
      <c r="W152" s="152">
        <f>SUM(W153:W154)</f>
        <v>0</v>
      </c>
      <c r="X152" s="148"/>
      <c r="Y152" s="152">
        <f>SUM(Y153:Y154)</f>
        <v>0.16072</v>
      </c>
      <c r="Z152" s="148"/>
      <c r="AA152" s="153">
        <f>SUM(AA153:AA154)</f>
        <v>0</v>
      </c>
      <c r="AR152" s="154" t="s">
        <v>84</v>
      </c>
      <c r="AT152" s="155" t="s">
        <v>76</v>
      </c>
      <c r="AU152" s="155" t="s">
        <v>84</v>
      </c>
      <c r="AY152" s="154" t="s">
        <v>167</v>
      </c>
      <c r="BK152" s="156">
        <f>SUM(BK153:BK154)</f>
        <v>0</v>
      </c>
    </row>
    <row r="153" spans="2:65" s="1" customFormat="1" ht="31.5" customHeight="1">
      <c r="B153" s="128"/>
      <c r="C153" s="158" t="s">
        <v>220</v>
      </c>
      <c r="D153" s="158" t="s">
        <v>168</v>
      </c>
      <c r="E153" s="159" t="s">
        <v>221</v>
      </c>
      <c r="F153" s="254" t="s">
        <v>222</v>
      </c>
      <c r="G153" s="255"/>
      <c r="H153" s="255"/>
      <c r="I153" s="255"/>
      <c r="J153" s="160" t="s">
        <v>223</v>
      </c>
      <c r="K153" s="161">
        <v>328</v>
      </c>
      <c r="L153" s="256">
        <v>0</v>
      </c>
      <c r="M153" s="255"/>
      <c r="N153" s="257">
        <f>ROUND(L153*K153,1)</f>
        <v>0</v>
      </c>
      <c r="O153" s="255"/>
      <c r="P153" s="255"/>
      <c r="Q153" s="255"/>
      <c r="R153" s="130"/>
      <c r="T153" s="162" t="s">
        <v>20</v>
      </c>
      <c r="U153" s="42" t="s">
        <v>45</v>
      </c>
      <c r="V153" s="34"/>
      <c r="W153" s="163">
        <f>V153*K153</f>
        <v>0</v>
      </c>
      <c r="X153" s="163">
        <v>0.00049</v>
      </c>
      <c r="Y153" s="163">
        <f>X153*K153</f>
        <v>0.16072</v>
      </c>
      <c r="Z153" s="163">
        <v>0</v>
      </c>
      <c r="AA153" s="164">
        <f>Z153*K153</f>
        <v>0</v>
      </c>
      <c r="AR153" s="16" t="s">
        <v>146</v>
      </c>
      <c r="AT153" s="16" t="s">
        <v>168</v>
      </c>
      <c r="AU153" s="16" t="s">
        <v>117</v>
      </c>
      <c r="AY153" s="16" t="s">
        <v>167</v>
      </c>
      <c r="BE153" s="103">
        <f>IF(U153="základní",N153,0)</f>
        <v>0</v>
      </c>
      <c r="BF153" s="103">
        <f>IF(U153="snížená",N153,0)</f>
        <v>0</v>
      </c>
      <c r="BG153" s="103">
        <f>IF(U153="zákl. přenesená",N153,0)</f>
        <v>0</v>
      </c>
      <c r="BH153" s="103">
        <f>IF(U153="sníž. přenesená",N153,0)</f>
        <v>0</v>
      </c>
      <c r="BI153" s="103">
        <f>IF(U153="nulová",N153,0)</f>
        <v>0</v>
      </c>
      <c r="BJ153" s="16" t="s">
        <v>146</v>
      </c>
      <c r="BK153" s="103">
        <f>ROUND(L153*K153,1)</f>
        <v>0</v>
      </c>
      <c r="BL153" s="16" t="s">
        <v>146</v>
      </c>
      <c r="BM153" s="16" t="s">
        <v>224</v>
      </c>
    </row>
    <row r="154" spans="2:51" s="11" customFormat="1" ht="22.5" customHeight="1">
      <c r="B154" s="173"/>
      <c r="C154" s="174"/>
      <c r="D154" s="174"/>
      <c r="E154" s="175" t="s">
        <v>20</v>
      </c>
      <c r="F154" s="262" t="s">
        <v>225</v>
      </c>
      <c r="G154" s="261"/>
      <c r="H154" s="261"/>
      <c r="I154" s="261"/>
      <c r="J154" s="174"/>
      <c r="K154" s="176">
        <v>328</v>
      </c>
      <c r="L154" s="174"/>
      <c r="M154" s="174"/>
      <c r="N154" s="174"/>
      <c r="O154" s="174"/>
      <c r="P154" s="174"/>
      <c r="Q154" s="174"/>
      <c r="R154" s="177"/>
      <c r="T154" s="178"/>
      <c r="U154" s="174"/>
      <c r="V154" s="174"/>
      <c r="W154" s="174"/>
      <c r="X154" s="174"/>
      <c r="Y154" s="174"/>
      <c r="Z154" s="174"/>
      <c r="AA154" s="179"/>
      <c r="AT154" s="180" t="s">
        <v>183</v>
      </c>
      <c r="AU154" s="180" t="s">
        <v>117</v>
      </c>
      <c r="AV154" s="11" t="s">
        <v>117</v>
      </c>
      <c r="AW154" s="11" t="s">
        <v>119</v>
      </c>
      <c r="AX154" s="11" t="s">
        <v>84</v>
      </c>
      <c r="AY154" s="180" t="s">
        <v>167</v>
      </c>
    </row>
    <row r="155" spans="2:63" s="9" customFormat="1" ht="29.25" customHeight="1">
      <c r="B155" s="147"/>
      <c r="C155" s="148"/>
      <c r="D155" s="157" t="s">
        <v>131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273">
        <f>BK155</f>
        <v>0</v>
      </c>
      <c r="O155" s="274"/>
      <c r="P155" s="274"/>
      <c r="Q155" s="274"/>
      <c r="R155" s="150"/>
      <c r="T155" s="151"/>
      <c r="U155" s="148"/>
      <c r="V155" s="148"/>
      <c r="W155" s="152">
        <f>SUM(W156:W161)</f>
        <v>0</v>
      </c>
      <c r="X155" s="148"/>
      <c r="Y155" s="152">
        <f>SUM(Y156:Y161)</f>
        <v>684.5319175</v>
      </c>
      <c r="Z155" s="148"/>
      <c r="AA155" s="153">
        <f>SUM(AA156:AA161)</f>
        <v>0</v>
      </c>
      <c r="AR155" s="154" t="s">
        <v>84</v>
      </c>
      <c r="AT155" s="155" t="s">
        <v>76</v>
      </c>
      <c r="AU155" s="155" t="s">
        <v>84</v>
      </c>
      <c r="AY155" s="154" t="s">
        <v>167</v>
      </c>
      <c r="BK155" s="156">
        <f>SUM(BK156:BK161)</f>
        <v>0</v>
      </c>
    </row>
    <row r="156" spans="2:65" s="1" customFormat="1" ht="31.5" customHeight="1">
      <c r="B156" s="128"/>
      <c r="C156" s="158" t="s">
        <v>226</v>
      </c>
      <c r="D156" s="158" t="s">
        <v>168</v>
      </c>
      <c r="E156" s="159" t="s">
        <v>227</v>
      </c>
      <c r="F156" s="254" t="s">
        <v>228</v>
      </c>
      <c r="G156" s="255"/>
      <c r="H156" s="255"/>
      <c r="I156" s="255"/>
      <c r="J156" s="160" t="s">
        <v>175</v>
      </c>
      <c r="K156" s="161">
        <v>96</v>
      </c>
      <c r="L156" s="256">
        <v>0</v>
      </c>
      <c r="M156" s="255"/>
      <c r="N156" s="257">
        <f>ROUND(L156*K156,1)</f>
        <v>0</v>
      </c>
      <c r="O156" s="255"/>
      <c r="P156" s="255"/>
      <c r="Q156" s="255"/>
      <c r="R156" s="130"/>
      <c r="T156" s="162" t="s">
        <v>20</v>
      </c>
      <c r="U156" s="42" t="s">
        <v>45</v>
      </c>
      <c r="V156" s="34"/>
      <c r="W156" s="163">
        <f>V156*K156</f>
        <v>0</v>
      </c>
      <c r="X156" s="163">
        <v>0.36199</v>
      </c>
      <c r="Y156" s="163">
        <f>X156*K156</f>
        <v>34.751039999999996</v>
      </c>
      <c r="Z156" s="163">
        <v>0</v>
      </c>
      <c r="AA156" s="164">
        <f>Z156*K156</f>
        <v>0</v>
      </c>
      <c r="AR156" s="16" t="s">
        <v>146</v>
      </c>
      <c r="AT156" s="16" t="s">
        <v>168</v>
      </c>
      <c r="AU156" s="16" t="s">
        <v>117</v>
      </c>
      <c r="AY156" s="16" t="s">
        <v>167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16" t="s">
        <v>146</v>
      </c>
      <c r="BK156" s="103">
        <f>ROUND(L156*K156,1)</f>
        <v>0</v>
      </c>
      <c r="BL156" s="16" t="s">
        <v>146</v>
      </c>
      <c r="BM156" s="16" t="s">
        <v>229</v>
      </c>
    </row>
    <row r="157" spans="2:51" s="11" customFormat="1" ht="22.5" customHeight="1">
      <c r="B157" s="173"/>
      <c r="C157" s="174"/>
      <c r="D157" s="174"/>
      <c r="E157" s="175" t="s">
        <v>20</v>
      </c>
      <c r="F157" s="262" t="s">
        <v>230</v>
      </c>
      <c r="G157" s="261"/>
      <c r="H157" s="261"/>
      <c r="I157" s="261"/>
      <c r="J157" s="174"/>
      <c r="K157" s="176">
        <v>96</v>
      </c>
      <c r="L157" s="174"/>
      <c r="M157" s="174"/>
      <c r="N157" s="174"/>
      <c r="O157" s="174"/>
      <c r="P157" s="174"/>
      <c r="Q157" s="174"/>
      <c r="R157" s="177"/>
      <c r="T157" s="178"/>
      <c r="U157" s="174"/>
      <c r="V157" s="174"/>
      <c r="W157" s="174"/>
      <c r="X157" s="174"/>
      <c r="Y157" s="174"/>
      <c r="Z157" s="174"/>
      <c r="AA157" s="179"/>
      <c r="AT157" s="180" t="s">
        <v>183</v>
      </c>
      <c r="AU157" s="180" t="s">
        <v>117</v>
      </c>
      <c r="AV157" s="11" t="s">
        <v>117</v>
      </c>
      <c r="AW157" s="11" t="s">
        <v>119</v>
      </c>
      <c r="AX157" s="11" t="s">
        <v>84</v>
      </c>
      <c r="AY157" s="180" t="s">
        <v>167</v>
      </c>
    </row>
    <row r="158" spans="2:65" s="1" customFormat="1" ht="31.5" customHeight="1">
      <c r="B158" s="128"/>
      <c r="C158" s="158" t="s">
        <v>231</v>
      </c>
      <c r="D158" s="158" t="s">
        <v>168</v>
      </c>
      <c r="E158" s="159" t="s">
        <v>232</v>
      </c>
      <c r="F158" s="254" t="s">
        <v>233</v>
      </c>
      <c r="G158" s="255"/>
      <c r="H158" s="255"/>
      <c r="I158" s="255"/>
      <c r="J158" s="160" t="s">
        <v>223</v>
      </c>
      <c r="K158" s="161">
        <v>25</v>
      </c>
      <c r="L158" s="256">
        <v>0</v>
      </c>
      <c r="M158" s="255"/>
      <c r="N158" s="257">
        <f>ROUND(L158*K158,1)</f>
        <v>0</v>
      </c>
      <c r="O158" s="255"/>
      <c r="P158" s="255"/>
      <c r="Q158" s="255"/>
      <c r="R158" s="130"/>
      <c r="T158" s="162" t="s">
        <v>20</v>
      </c>
      <c r="U158" s="42" t="s">
        <v>45</v>
      </c>
      <c r="V158" s="34"/>
      <c r="W158" s="163">
        <f>V158*K158</f>
        <v>0</v>
      </c>
      <c r="X158" s="163">
        <v>0.73966</v>
      </c>
      <c r="Y158" s="163">
        <f>X158*K158</f>
        <v>18.4915</v>
      </c>
      <c r="Z158" s="163">
        <v>0</v>
      </c>
      <c r="AA158" s="164">
        <f>Z158*K158</f>
        <v>0</v>
      </c>
      <c r="AR158" s="16" t="s">
        <v>146</v>
      </c>
      <c r="AT158" s="16" t="s">
        <v>168</v>
      </c>
      <c r="AU158" s="16" t="s">
        <v>117</v>
      </c>
      <c r="AY158" s="16" t="s">
        <v>167</v>
      </c>
      <c r="BE158" s="103">
        <f>IF(U158="základní",N158,0)</f>
        <v>0</v>
      </c>
      <c r="BF158" s="103">
        <f>IF(U158="snížená",N158,0)</f>
        <v>0</v>
      </c>
      <c r="BG158" s="103">
        <f>IF(U158="zákl. přenesená",N158,0)</f>
        <v>0</v>
      </c>
      <c r="BH158" s="103">
        <f>IF(U158="sníž. přenesená",N158,0)</f>
        <v>0</v>
      </c>
      <c r="BI158" s="103">
        <f>IF(U158="nulová",N158,0)</f>
        <v>0</v>
      </c>
      <c r="BJ158" s="16" t="s">
        <v>146</v>
      </c>
      <c r="BK158" s="103">
        <f>ROUND(L158*K158,1)</f>
        <v>0</v>
      </c>
      <c r="BL158" s="16" t="s">
        <v>146</v>
      </c>
      <c r="BM158" s="16" t="s">
        <v>234</v>
      </c>
    </row>
    <row r="159" spans="2:65" s="1" customFormat="1" ht="22.5" customHeight="1">
      <c r="B159" s="128"/>
      <c r="C159" s="158" t="s">
        <v>235</v>
      </c>
      <c r="D159" s="158" t="s">
        <v>168</v>
      </c>
      <c r="E159" s="159" t="s">
        <v>236</v>
      </c>
      <c r="F159" s="254" t="s">
        <v>237</v>
      </c>
      <c r="G159" s="255"/>
      <c r="H159" s="255"/>
      <c r="I159" s="255"/>
      <c r="J159" s="160" t="s">
        <v>175</v>
      </c>
      <c r="K159" s="161">
        <v>96</v>
      </c>
      <c r="L159" s="256">
        <v>0</v>
      </c>
      <c r="M159" s="255"/>
      <c r="N159" s="257">
        <f>ROUND(L159*K159,1)</f>
        <v>0</v>
      </c>
      <c r="O159" s="255"/>
      <c r="P159" s="255"/>
      <c r="Q159" s="255"/>
      <c r="R159" s="130"/>
      <c r="T159" s="162" t="s">
        <v>20</v>
      </c>
      <c r="U159" s="42" t="s">
        <v>45</v>
      </c>
      <c r="V159" s="34"/>
      <c r="W159" s="163">
        <f>V159*K159</f>
        <v>0</v>
      </c>
      <c r="X159" s="163">
        <v>6.55</v>
      </c>
      <c r="Y159" s="163">
        <f>X159*K159</f>
        <v>628.8</v>
      </c>
      <c r="Z159" s="163">
        <v>0</v>
      </c>
      <c r="AA159" s="164">
        <f>Z159*K159</f>
        <v>0</v>
      </c>
      <c r="AR159" s="16" t="s">
        <v>146</v>
      </c>
      <c r="AT159" s="16" t="s">
        <v>168</v>
      </c>
      <c r="AU159" s="16" t="s">
        <v>117</v>
      </c>
      <c r="AY159" s="16" t="s">
        <v>167</v>
      </c>
      <c r="BE159" s="103">
        <f>IF(U159="základní",N159,0)</f>
        <v>0</v>
      </c>
      <c r="BF159" s="103">
        <f>IF(U159="snížená",N159,0)</f>
        <v>0</v>
      </c>
      <c r="BG159" s="103">
        <f>IF(U159="zákl. přenesená",N159,0)</f>
        <v>0</v>
      </c>
      <c r="BH159" s="103">
        <f>IF(U159="sníž. přenesená",N159,0)</f>
        <v>0</v>
      </c>
      <c r="BI159" s="103">
        <f>IF(U159="nulová",N159,0)</f>
        <v>0</v>
      </c>
      <c r="BJ159" s="16" t="s">
        <v>146</v>
      </c>
      <c r="BK159" s="103">
        <f>ROUND(L159*K159,1)</f>
        <v>0</v>
      </c>
      <c r="BL159" s="16" t="s">
        <v>146</v>
      </c>
      <c r="BM159" s="16" t="s">
        <v>238</v>
      </c>
    </row>
    <row r="160" spans="2:65" s="1" customFormat="1" ht="31.5" customHeight="1">
      <c r="B160" s="128"/>
      <c r="C160" s="158" t="s">
        <v>9</v>
      </c>
      <c r="D160" s="158" t="s">
        <v>168</v>
      </c>
      <c r="E160" s="159" t="s">
        <v>239</v>
      </c>
      <c r="F160" s="254" t="s">
        <v>240</v>
      </c>
      <c r="G160" s="255"/>
      <c r="H160" s="255"/>
      <c r="I160" s="255"/>
      <c r="J160" s="160" t="s">
        <v>223</v>
      </c>
      <c r="K160" s="161">
        <v>697.5</v>
      </c>
      <c r="L160" s="256">
        <v>0</v>
      </c>
      <c r="M160" s="255"/>
      <c r="N160" s="257">
        <f>ROUND(L160*K160,1)</f>
        <v>0</v>
      </c>
      <c r="O160" s="255"/>
      <c r="P160" s="255"/>
      <c r="Q160" s="255"/>
      <c r="R160" s="130"/>
      <c r="T160" s="162" t="s">
        <v>20</v>
      </c>
      <c r="U160" s="42" t="s">
        <v>45</v>
      </c>
      <c r="V160" s="34"/>
      <c r="W160" s="163">
        <f>V160*K160</f>
        <v>0</v>
      </c>
      <c r="X160" s="163">
        <v>0.003569</v>
      </c>
      <c r="Y160" s="163">
        <f>X160*K160</f>
        <v>2.4893775000000002</v>
      </c>
      <c r="Z160" s="163">
        <v>0</v>
      </c>
      <c r="AA160" s="164">
        <f>Z160*K160</f>
        <v>0</v>
      </c>
      <c r="AR160" s="16" t="s">
        <v>146</v>
      </c>
      <c r="AT160" s="16" t="s">
        <v>168</v>
      </c>
      <c r="AU160" s="16" t="s">
        <v>117</v>
      </c>
      <c r="AY160" s="16" t="s">
        <v>167</v>
      </c>
      <c r="BE160" s="103">
        <f>IF(U160="základní",N160,0)</f>
        <v>0</v>
      </c>
      <c r="BF160" s="103">
        <f>IF(U160="snížená",N160,0)</f>
        <v>0</v>
      </c>
      <c r="BG160" s="103">
        <f>IF(U160="zákl. přenesená",N160,0)</f>
        <v>0</v>
      </c>
      <c r="BH160" s="103">
        <f>IF(U160="sníž. přenesená",N160,0)</f>
        <v>0</v>
      </c>
      <c r="BI160" s="103">
        <f>IF(U160="nulová",N160,0)</f>
        <v>0</v>
      </c>
      <c r="BJ160" s="16" t="s">
        <v>146</v>
      </c>
      <c r="BK160" s="103">
        <f>ROUND(L160*K160,1)</f>
        <v>0</v>
      </c>
      <c r="BL160" s="16" t="s">
        <v>146</v>
      </c>
      <c r="BM160" s="16" t="s">
        <v>241</v>
      </c>
    </row>
    <row r="161" spans="2:51" s="11" customFormat="1" ht="22.5" customHeight="1">
      <c r="B161" s="173"/>
      <c r="C161" s="174"/>
      <c r="D161" s="174"/>
      <c r="E161" s="175" t="s">
        <v>20</v>
      </c>
      <c r="F161" s="262" t="s">
        <v>242</v>
      </c>
      <c r="G161" s="261"/>
      <c r="H161" s="261"/>
      <c r="I161" s="261"/>
      <c r="J161" s="174"/>
      <c r="K161" s="176">
        <v>697.5</v>
      </c>
      <c r="L161" s="174"/>
      <c r="M161" s="174"/>
      <c r="N161" s="174"/>
      <c r="O161" s="174"/>
      <c r="P161" s="174"/>
      <c r="Q161" s="174"/>
      <c r="R161" s="177"/>
      <c r="T161" s="178"/>
      <c r="U161" s="174"/>
      <c r="V161" s="174"/>
      <c r="W161" s="174"/>
      <c r="X161" s="174"/>
      <c r="Y161" s="174"/>
      <c r="Z161" s="174"/>
      <c r="AA161" s="179"/>
      <c r="AT161" s="180" t="s">
        <v>183</v>
      </c>
      <c r="AU161" s="180" t="s">
        <v>117</v>
      </c>
      <c r="AV161" s="11" t="s">
        <v>117</v>
      </c>
      <c r="AW161" s="11" t="s">
        <v>119</v>
      </c>
      <c r="AX161" s="11" t="s">
        <v>84</v>
      </c>
      <c r="AY161" s="180" t="s">
        <v>167</v>
      </c>
    </row>
    <row r="162" spans="2:63" s="9" customFormat="1" ht="29.25" customHeight="1">
      <c r="B162" s="147"/>
      <c r="C162" s="148"/>
      <c r="D162" s="157" t="s">
        <v>132</v>
      </c>
      <c r="E162" s="157"/>
      <c r="F162" s="157"/>
      <c r="G162" s="157"/>
      <c r="H162" s="157"/>
      <c r="I162" s="157"/>
      <c r="J162" s="157"/>
      <c r="K162" s="157"/>
      <c r="L162" s="157"/>
      <c r="M162" s="157"/>
      <c r="N162" s="273">
        <f>BK162</f>
        <v>0</v>
      </c>
      <c r="O162" s="274"/>
      <c r="P162" s="274"/>
      <c r="Q162" s="274"/>
      <c r="R162" s="150"/>
      <c r="T162" s="151"/>
      <c r="U162" s="148"/>
      <c r="V162" s="148"/>
      <c r="W162" s="152">
        <f>SUM(W163:W165)</f>
        <v>0</v>
      </c>
      <c r="X162" s="148"/>
      <c r="Y162" s="152">
        <f>SUM(Y163:Y165)</f>
        <v>0</v>
      </c>
      <c r="Z162" s="148"/>
      <c r="AA162" s="153">
        <f>SUM(AA163:AA165)</f>
        <v>0</v>
      </c>
      <c r="AR162" s="154" t="s">
        <v>84</v>
      </c>
      <c r="AT162" s="155" t="s">
        <v>76</v>
      </c>
      <c r="AU162" s="155" t="s">
        <v>84</v>
      </c>
      <c r="AY162" s="154" t="s">
        <v>167</v>
      </c>
      <c r="BK162" s="156">
        <f>SUM(BK163:BK165)</f>
        <v>0</v>
      </c>
    </row>
    <row r="163" spans="2:65" s="1" customFormat="1" ht="31.5" customHeight="1">
      <c r="B163" s="128"/>
      <c r="C163" s="158" t="s">
        <v>243</v>
      </c>
      <c r="D163" s="158" t="s">
        <v>168</v>
      </c>
      <c r="E163" s="159" t="s">
        <v>244</v>
      </c>
      <c r="F163" s="254" t="s">
        <v>245</v>
      </c>
      <c r="G163" s="255"/>
      <c r="H163" s="255"/>
      <c r="I163" s="255"/>
      <c r="J163" s="160" t="s">
        <v>212</v>
      </c>
      <c r="K163" s="161">
        <v>1142.4</v>
      </c>
      <c r="L163" s="256">
        <v>0</v>
      </c>
      <c r="M163" s="255"/>
      <c r="N163" s="257">
        <f>ROUND(L163*K163,1)</f>
        <v>0</v>
      </c>
      <c r="O163" s="255"/>
      <c r="P163" s="255"/>
      <c r="Q163" s="255"/>
      <c r="R163" s="130"/>
      <c r="T163" s="162" t="s">
        <v>20</v>
      </c>
      <c r="U163" s="42" t="s">
        <v>45</v>
      </c>
      <c r="V163" s="34"/>
      <c r="W163" s="163">
        <f>V163*K163</f>
        <v>0</v>
      </c>
      <c r="X163" s="163">
        <v>0</v>
      </c>
      <c r="Y163" s="163">
        <f>X163*K163</f>
        <v>0</v>
      </c>
      <c r="Z163" s="163">
        <v>0</v>
      </c>
      <c r="AA163" s="164">
        <f>Z163*K163</f>
        <v>0</v>
      </c>
      <c r="AR163" s="16" t="s">
        <v>146</v>
      </c>
      <c r="AT163" s="16" t="s">
        <v>168</v>
      </c>
      <c r="AU163" s="16" t="s">
        <v>117</v>
      </c>
      <c r="AY163" s="16" t="s">
        <v>167</v>
      </c>
      <c r="BE163" s="103">
        <f>IF(U163="základní",N163,0)</f>
        <v>0</v>
      </c>
      <c r="BF163" s="103">
        <f>IF(U163="snížená",N163,0)</f>
        <v>0</v>
      </c>
      <c r="BG163" s="103">
        <f>IF(U163="zákl. přenesená",N163,0)</f>
        <v>0</v>
      </c>
      <c r="BH163" s="103">
        <f>IF(U163="sníž. přenesená",N163,0)</f>
        <v>0</v>
      </c>
      <c r="BI163" s="103">
        <f>IF(U163="nulová",N163,0)</f>
        <v>0</v>
      </c>
      <c r="BJ163" s="16" t="s">
        <v>146</v>
      </c>
      <c r="BK163" s="103">
        <f>ROUND(L163*K163,1)</f>
        <v>0</v>
      </c>
      <c r="BL163" s="16" t="s">
        <v>146</v>
      </c>
      <c r="BM163" s="16" t="s">
        <v>246</v>
      </c>
    </row>
    <row r="164" spans="2:51" s="10" customFormat="1" ht="22.5" customHeight="1">
      <c r="B164" s="165"/>
      <c r="C164" s="166"/>
      <c r="D164" s="166"/>
      <c r="E164" s="167" t="s">
        <v>20</v>
      </c>
      <c r="F164" s="258" t="s">
        <v>247</v>
      </c>
      <c r="G164" s="259"/>
      <c r="H164" s="259"/>
      <c r="I164" s="259"/>
      <c r="J164" s="166"/>
      <c r="K164" s="168" t="s">
        <v>20</v>
      </c>
      <c r="L164" s="166"/>
      <c r="M164" s="166"/>
      <c r="N164" s="166"/>
      <c r="O164" s="166"/>
      <c r="P164" s="166"/>
      <c r="Q164" s="166"/>
      <c r="R164" s="169"/>
      <c r="T164" s="170"/>
      <c r="U164" s="166"/>
      <c r="V164" s="166"/>
      <c r="W164" s="166"/>
      <c r="X164" s="166"/>
      <c r="Y164" s="166"/>
      <c r="Z164" s="166"/>
      <c r="AA164" s="171"/>
      <c r="AT164" s="172" t="s">
        <v>183</v>
      </c>
      <c r="AU164" s="172" t="s">
        <v>117</v>
      </c>
      <c r="AV164" s="10" t="s">
        <v>84</v>
      </c>
      <c r="AW164" s="10" t="s">
        <v>119</v>
      </c>
      <c r="AX164" s="10" t="s">
        <v>77</v>
      </c>
      <c r="AY164" s="172" t="s">
        <v>167</v>
      </c>
    </row>
    <row r="165" spans="2:51" s="11" customFormat="1" ht="22.5" customHeight="1">
      <c r="B165" s="173"/>
      <c r="C165" s="174"/>
      <c r="D165" s="174"/>
      <c r="E165" s="175" t="s">
        <v>20</v>
      </c>
      <c r="F165" s="260" t="s">
        <v>248</v>
      </c>
      <c r="G165" s="261"/>
      <c r="H165" s="261"/>
      <c r="I165" s="261"/>
      <c r="J165" s="174"/>
      <c r="K165" s="176">
        <v>1142.4</v>
      </c>
      <c r="L165" s="174"/>
      <c r="M165" s="174"/>
      <c r="N165" s="174"/>
      <c r="O165" s="174"/>
      <c r="P165" s="174"/>
      <c r="Q165" s="174"/>
      <c r="R165" s="177"/>
      <c r="T165" s="178"/>
      <c r="U165" s="174"/>
      <c r="V165" s="174"/>
      <c r="W165" s="174"/>
      <c r="X165" s="174"/>
      <c r="Y165" s="174"/>
      <c r="Z165" s="174"/>
      <c r="AA165" s="179"/>
      <c r="AT165" s="180" t="s">
        <v>183</v>
      </c>
      <c r="AU165" s="180" t="s">
        <v>117</v>
      </c>
      <c r="AV165" s="11" t="s">
        <v>117</v>
      </c>
      <c r="AW165" s="11" t="s">
        <v>119</v>
      </c>
      <c r="AX165" s="11" t="s">
        <v>84</v>
      </c>
      <c r="AY165" s="180" t="s">
        <v>167</v>
      </c>
    </row>
    <row r="166" spans="2:63" s="9" customFormat="1" ht="29.25" customHeight="1">
      <c r="B166" s="147"/>
      <c r="C166" s="148"/>
      <c r="D166" s="157" t="s">
        <v>133</v>
      </c>
      <c r="E166" s="157"/>
      <c r="F166" s="157"/>
      <c r="G166" s="157"/>
      <c r="H166" s="157"/>
      <c r="I166" s="157"/>
      <c r="J166" s="157"/>
      <c r="K166" s="157"/>
      <c r="L166" s="157"/>
      <c r="M166" s="157"/>
      <c r="N166" s="273">
        <f>BK166</f>
        <v>0</v>
      </c>
      <c r="O166" s="274"/>
      <c r="P166" s="274"/>
      <c r="Q166" s="274"/>
      <c r="R166" s="150"/>
      <c r="T166" s="151"/>
      <c r="U166" s="148"/>
      <c r="V166" s="148"/>
      <c r="W166" s="152">
        <f>SUM(W167:W224)</f>
        <v>0</v>
      </c>
      <c r="X166" s="148"/>
      <c r="Y166" s="152">
        <f>SUM(Y167:Y224)</f>
        <v>2904.2489415</v>
      </c>
      <c r="Z166" s="148"/>
      <c r="AA166" s="153">
        <f>SUM(AA167:AA224)</f>
        <v>0</v>
      </c>
      <c r="AR166" s="154" t="s">
        <v>84</v>
      </c>
      <c r="AT166" s="155" t="s">
        <v>76</v>
      </c>
      <c r="AU166" s="155" t="s">
        <v>84</v>
      </c>
      <c r="AY166" s="154" t="s">
        <v>167</v>
      </c>
      <c r="BK166" s="156">
        <f>SUM(BK167:BK224)</f>
        <v>0</v>
      </c>
    </row>
    <row r="167" spans="2:65" s="1" customFormat="1" ht="22.5" customHeight="1">
      <c r="B167" s="128"/>
      <c r="C167" s="158" t="s">
        <v>249</v>
      </c>
      <c r="D167" s="158" t="s">
        <v>168</v>
      </c>
      <c r="E167" s="159" t="s">
        <v>250</v>
      </c>
      <c r="F167" s="254" t="s">
        <v>251</v>
      </c>
      <c r="G167" s="255"/>
      <c r="H167" s="255"/>
      <c r="I167" s="255"/>
      <c r="J167" s="160" t="s">
        <v>180</v>
      </c>
      <c r="K167" s="161">
        <v>65.318</v>
      </c>
      <c r="L167" s="256">
        <v>0</v>
      </c>
      <c r="M167" s="255"/>
      <c r="N167" s="257">
        <f>ROUND(L167*K167,1)</f>
        <v>0</v>
      </c>
      <c r="O167" s="255"/>
      <c r="P167" s="255"/>
      <c r="Q167" s="255"/>
      <c r="R167" s="130"/>
      <c r="T167" s="162" t="s">
        <v>20</v>
      </c>
      <c r="U167" s="42" t="s">
        <v>45</v>
      </c>
      <c r="V167" s="34"/>
      <c r="W167" s="163">
        <f>V167*K167</f>
        <v>0</v>
      </c>
      <c r="X167" s="163">
        <v>2.25634</v>
      </c>
      <c r="Y167" s="163">
        <f>X167*K167</f>
        <v>147.37961611999998</v>
      </c>
      <c r="Z167" s="163">
        <v>0</v>
      </c>
      <c r="AA167" s="164">
        <f>Z167*K167</f>
        <v>0</v>
      </c>
      <c r="AR167" s="16" t="s">
        <v>146</v>
      </c>
      <c r="AT167" s="16" t="s">
        <v>168</v>
      </c>
      <c r="AU167" s="16" t="s">
        <v>117</v>
      </c>
      <c r="AY167" s="16" t="s">
        <v>167</v>
      </c>
      <c r="BE167" s="103">
        <f>IF(U167="základní",N167,0)</f>
        <v>0</v>
      </c>
      <c r="BF167" s="103">
        <f>IF(U167="snížená",N167,0)</f>
        <v>0</v>
      </c>
      <c r="BG167" s="103">
        <f>IF(U167="zákl. přenesená",N167,0)</f>
        <v>0</v>
      </c>
      <c r="BH167" s="103">
        <f>IF(U167="sníž. přenesená",N167,0)</f>
        <v>0</v>
      </c>
      <c r="BI167" s="103">
        <f>IF(U167="nulová",N167,0)</f>
        <v>0</v>
      </c>
      <c r="BJ167" s="16" t="s">
        <v>146</v>
      </c>
      <c r="BK167" s="103">
        <f>ROUND(L167*K167,1)</f>
        <v>0</v>
      </c>
      <c r="BL167" s="16" t="s">
        <v>146</v>
      </c>
      <c r="BM167" s="16" t="s">
        <v>252</v>
      </c>
    </row>
    <row r="168" spans="2:51" s="10" customFormat="1" ht="22.5" customHeight="1">
      <c r="B168" s="165"/>
      <c r="C168" s="166"/>
      <c r="D168" s="166"/>
      <c r="E168" s="167" t="s">
        <v>20</v>
      </c>
      <c r="F168" s="258" t="s">
        <v>253</v>
      </c>
      <c r="G168" s="259"/>
      <c r="H168" s="259"/>
      <c r="I168" s="259"/>
      <c r="J168" s="166"/>
      <c r="K168" s="168" t="s">
        <v>20</v>
      </c>
      <c r="L168" s="166"/>
      <c r="M168" s="166"/>
      <c r="N168" s="166"/>
      <c r="O168" s="166"/>
      <c r="P168" s="166"/>
      <c r="Q168" s="166"/>
      <c r="R168" s="169"/>
      <c r="T168" s="170"/>
      <c r="U168" s="166"/>
      <c r="V168" s="166"/>
      <c r="W168" s="166"/>
      <c r="X168" s="166"/>
      <c r="Y168" s="166"/>
      <c r="Z168" s="166"/>
      <c r="AA168" s="171"/>
      <c r="AT168" s="172" t="s">
        <v>183</v>
      </c>
      <c r="AU168" s="172" t="s">
        <v>117</v>
      </c>
      <c r="AV168" s="10" t="s">
        <v>84</v>
      </c>
      <c r="AW168" s="10" t="s">
        <v>119</v>
      </c>
      <c r="AX168" s="10" t="s">
        <v>77</v>
      </c>
      <c r="AY168" s="172" t="s">
        <v>167</v>
      </c>
    </row>
    <row r="169" spans="2:51" s="11" customFormat="1" ht="22.5" customHeight="1">
      <c r="B169" s="173"/>
      <c r="C169" s="174"/>
      <c r="D169" s="174"/>
      <c r="E169" s="175" t="s">
        <v>20</v>
      </c>
      <c r="F169" s="260" t="s">
        <v>254</v>
      </c>
      <c r="G169" s="261"/>
      <c r="H169" s="261"/>
      <c r="I169" s="261"/>
      <c r="J169" s="174"/>
      <c r="K169" s="176">
        <v>32.6592</v>
      </c>
      <c r="L169" s="174"/>
      <c r="M169" s="174"/>
      <c r="N169" s="174"/>
      <c r="O169" s="174"/>
      <c r="P169" s="174"/>
      <c r="Q169" s="174"/>
      <c r="R169" s="177"/>
      <c r="T169" s="178"/>
      <c r="U169" s="174"/>
      <c r="V169" s="174"/>
      <c r="W169" s="174"/>
      <c r="X169" s="174"/>
      <c r="Y169" s="174"/>
      <c r="Z169" s="174"/>
      <c r="AA169" s="179"/>
      <c r="AT169" s="180" t="s">
        <v>183</v>
      </c>
      <c r="AU169" s="180" t="s">
        <v>117</v>
      </c>
      <c r="AV169" s="11" t="s">
        <v>117</v>
      </c>
      <c r="AW169" s="11" t="s">
        <v>119</v>
      </c>
      <c r="AX169" s="11" t="s">
        <v>77</v>
      </c>
      <c r="AY169" s="180" t="s">
        <v>167</v>
      </c>
    </row>
    <row r="170" spans="2:51" s="10" customFormat="1" ht="22.5" customHeight="1">
      <c r="B170" s="165"/>
      <c r="C170" s="166"/>
      <c r="D170" s="166"/>
      <c r="E170" s="167" t="s">
        <v>20</v>
      </c>
      <c r="F170" s="263" t="s">
        <v>255</v>
      </c>
      <c r="G170" s="259"/>
      <c r="H170" s="259"/>
      <c r="I170" s="259"/>
      <c r="J170" s="166"/>
      <c r="K170" s="168" t="s">
        <v>20</v>
      </c>
      <c r="L170" s="166"/>
      <c r="M170" s="166"/>
      <c r="N170" s="166"/>
      <c r="O170" s="166"/>
      <c r="P170" s="166"/>
      <c r="Q170" s="166"/>
      <c r="R170" s="169"/>
      <c r="T170" s="170"/>
      <c r="U170" s="166"/>
      <c r="V170" s="166"/>
      <c r="W170" s="166"/>
      <c r="X170" s="166"/>
      <c r="Y170" s="166"/>
      <c r="Z170" s="166"/>
      <c r="AA170" s="171"/>
      <c r="AT170" s="172" t="s">
        <v>183</v>
      </c>
      <c r="AU170" s="172" t="s">
        <v>117</v>
      </c>
      <c r="AV170" s="10" t="s">
        <v>84</v>
      </c>
      <c r="AW170" s="10" t="s">
        <v>119</v>
      </c>
      <c r="AX170" s="10" t="s">
        <v>77</v>
      </c>
      <c r="AY170" s="172" t="s">
        <v>167</v>
      </c>
    </row>
    <row r="171" spans="2:51" s="11" customFormat="1" ht="22.5" customHeight="1">
      <c r="B171" s="173"/>
      <c r="C171" s="174"/>
      <c r="D171" s="174"/>
      <c r="E171" s="175" t="s">
        <v>20</v>
      </c>
      <c r="F171" s="260" t="s">
        <v>254</v>
      </c>
      <c r="G171" s="261"/>
      <c r="H171" s="261"/>
      <c r="I171" s="261"/>
      <c r="J171" s="174"/>
      <c r="K171" s="176">
        <v>32.6592</v>
      </c>
      <c r="L171" s="174"/>
      <c r="M171" s="174"/>
      <c r="N171" s="174"/>
      <c r="O171" s="174"/>
      <c r="P171" s="174"/>
      <c r="Q171" s="174"/>
      <c r="R171" s="177"/>
      <c r="T171" s="178"/>
      <c r="U171" s="174"/>
      <c r="V171" s="174"/>
      <c r="W171" s="174"/>
      <c r="X171" s="174"/>
      <c r="Y171" s="174"/>
      <c r="Z171" s="174"/>
      <c r="AA171" s="179"/>
      <c r="AT171" s="180" t="s">
        <v>183</v>
      </c>
      <c r="AU171" s="180" t="s">
        <v>117</v>
      </c>
      <c r="AV171" s="11" t="s">
        <v>117</v>
      </c>
      <c r="AW171" s="11" t="s">
        <v>119</v>
      </c>
      <c r="AX171" s="11" t="s">
        <v>77</v>
      </c>
      <c r="AY171" s="180" t="s">
        <v>167</v>
      </c>
    </row>
    <row r="172" spans="2:51" s="12" customFormat="1" ht="22.5" customHeight="1">
      <c r="B172" s="181"/>
      <c r="C172" s="182"/>
      <c r="D172" s="182"/>
      <c r="E172" s="183" t="s">
        <v>20</v>
      </c>
      <c r="F172" s="264" t="s">
        <v>256</v>
      </c>
      <c r="G172" s="265"/>
      <c r="H172" s="265"/>
      <c r="I172" s="265"/>
      <c r="J172" s="182"/>
      <c r="K172" s="184">
        <v>65.3184</v>
      </c>
      <c r="L172" s="182"/>
      <c r="M172" s="182"/>
      <c r="N172" s="182"/>
      <c r="O172" s="182"/>
      <c r="P172" s="182"/>
      <c r="Q172" s="182"/>
      <c r="R172" s="185"/>
      <c r="T172" s="186"/>
      <c r="U172" s="182"/>
      <c r="V172" s="182"/>
      <c r="W172" s="182"/>
      <c r="X172" s="182"/>
      <c r="Y172" s="182"/>
      <c r="Z172" s="182"/>
      <c r="AA172" s="187"/>
      <c r="AT172" s="188" t="s">
        <v>183</v>
      </c>
      <c r="AU172" s="188" t="s">
        <v>117</v>
      </c>
      <c r="AV172" s="12" t="s">
        <v>146</v>
      </c>
      <c r="AW172" s="12" t="s">
        <v>119</v>
      </c>
      <c r="AX172" s="12" t="s">
        <v>84</v>
      </c>
      <c r="AY172" s="188" t="s">
        <v>167</v>
      </c>
    </row>
    <row r="173" spans="2:65" s="1" customFormat="1" ht="22.5" customHeight="1">
      <c r="B173" s="128"/>
      <c r="C173" s="158" t="s">
        <v>257</v>
      </c>
      <c r="D173" s="158" t="s">
        <v>168</v>
      </c>
      <c r="E173" s="159" t="s">
        <v>258</v>
      </c>
      <c r="F173" s="254" t="s">
        <v>259</v>
      </c>
      <c r="G173" s="255"/>
      <c r="H173" s="255"/>
      <c r="I173" s="255"/>
      <c r="J173" s="160" t="s">
        <v>180</v>
      </c>
      <c r="K173" s="161">
        <v>114.307</v>
      </c>
      <c r="L173" s="256">
        <v>0</v>
      </c>
      <c r="M173" s="255"/>
      <c r="N173" s="257">
        <f>ROUND(L173*K173,1)</f>
        <v>0</v>
      </c>
      <c r="O173" s="255"/>
      <c r="P173" s="255"/>
      <c r="Q173" s="255"/>
      <c r="R173" s="130"/>
      <c r="T173" s="162" t="s">
        <v>20</v>
      </c>
      <c r="U173" s="42" t="s">
        <v>45</v>
      </c>
      <c r="V173" s="34"/>
      <c r="W173" s="163">
        <f>V173*K173</f>
        <v>0</v>
      </c>
      <c r="X173" s="163">
        <v>2.25634</v>
      </c>
      <c r="Y173" s="163">
        <f>X173*K173</f>
        <v>257.91545637999997</v>
      </c>
      <c r="Z173" s="163">
        <v>0</v>
      </c>
      <c r="AA173" s="164">
        <f>Z173*K173</f>
        <v>0</v>
      </c>
      <c r="AR173" s="16" t="s">
        <v>146</v>
      </c>
      <c r="AT173" s="16" t="s">
        <v>168</v>
      </c>
      <c r="AU173" s="16" t="s">
        <v>117</v>
      </c>
      <c r="AY173" s="16" t="s">
        <v>167</v>
      </c>
      <c r="BE173" s="103">
        <f>IF(U173="základní",N173,0)</f>
        <v>0</v>
      </c>
      <c r="BF173" s="103">
        <f>IF(U173="snížená",N173,0)</f>
        <v>0</v>
      </c>
      <c r="BG173" s="103">
        <f>IF(U173="zákl. přenesená",N173,0)</f>
        <v>0</v>
      </c>
      <c r="BH173" s="103">
        <f>IF(U173="sníž. přenesená",N173,0)</f>
        <v>0</v>
      </c>
      <c r="BI173" s="103">
        <f>IF(U173="nulová",N173,0)</f>
        <v>0</v>
      </c>
      <c r="BJ173" s="16" t="s">
        <v>146</v>
      </c>
      <c r="BK173" s="103">
        <f>ROUND(L173*K173,1)</f>
        <v>0</v>
      </c>
      <c r="BL173" s="16" t="s">
        <v>146</v>
      </c>
      <c r="BM173" s="16" t="s">
        <v>260</v>
      </c>
    </row>
    <row r="174" spans="2:51" s="10" customFormat="1" ht="22.5" customHeight="1">
      <c r="B174" s="165"/>
      <c r="C174" s="166"/>
      <c r="D174" s="166"/>
      <c r="E174" s="167" t="s">
        <v>20</v>
      </c>
      <c r="F174" s="258" t="s">
        <v>261</v>
      </c>
      <c r="G174" s="259"/>
      <c r="H174" s="259"/>
      <c r="I174" s="259"/>
      <c r="J174" s="166"/>
      <c r="K174" s="168" t="s">
        <v>20</v>
      </c>
      <c r="L174" s="166"/>
      <c r="M174" s="166"/>
      <c r="N174" s="166"/>
      <c r="O174" s="166"/>
      <c r="P174" s="166"/>
      <c r="Q174" s="166"/>
      <c r="R174" s="169"/>
      <c r="T174" s="170"/>
      <c r="U174" s="166"/>
      <c r="V174" s="166"/>
      <c r="W174" s="166"/>
      <c r="X174" s="166"/>
      <c r="Y174" s="166"/>
      <c r="Z174" s="166"/>
      <c r="AA174" s="171"/>
      <c r="AT174" s="172" t="s">
        <v>183</v>
      </c>
      <c r="AU174" s="172" t="s">
        <v>117</v>
      </c>
      <c r="AV174" s="10" t="s">
        <v>84</v>
      </c>
      <c r="AW174" s="10" t="s">
        <v>119</v>
      </c>
      <c r="AX174" s="10" t="s">
        <v>77</v>
      </c>
      <c r="AY174" s="172" t="s">
        <v>167</v>
      </c>
    </row>
    <row r="175" spans="2:51" s="11" customFormat="1" ht="22.5" customHeight="1">
      <c r="B175" s="173"/>
      <c r="C175" s="174"/>
      <c r="D175" s="174"/>
      <c r="E175" s="175" t="s">
        <v>20</v>
      </c>
      <c r="F175" s="260" t="s">
        <v>262</v>
      </c>
      <c r="G175" s="261"/>
      <c r="H175" s="261"/>
      <c r="I175" s="261"/>
      <c r="J175" s="174"/>
      <c r="K175" s="176">
        <v>163.296</v>
      </c>
      <c r="L175" s="174"/>
      <c r="M175" s="174"/>
      <c r="N175" s="174"/>
      <c r="O175" s="174"/>
      <c r="P175" s="174"/>
      <c r="Q175" s="174"/>
      <c r="R175" s="177"/>
      <c r="T175" s="178"/>
      <c r="U175" s="174"/>
      <c r="V175" s="174"/>
      <c r="W175" s="174"/>
      <c r="X175" s="174"/>
      <c r="Y175" s="174"/>
      <c r="Z175" s="174"/>
      <c r="AA175" s="179"/>
      <c r="AT175" s="180" t="s">
        <v>183</v>
      </c>
      <c r="AU175" s="180" t="s">
        <v>117</v>
      </c>
      <c r="AV175" s="11" t="s">
        <v>117</v>
      </c>
      <c r="AW175" s="11" t="s">
        <v>119</v>
      </c>
      <c r="AX175" s="11" t="s">
        <v>77</v>
      </c>
      <c r="AY175" s="180" t="s">
        <v>167</v>
      </c>
    </row>
    <row r="176" spans="2:51" s="10" customFormat="1" ht="22.5" customHeight="1">
      <c r="B176" s="165"/>
      <c r="C176" s="166"/>
      <c r="D176" s="166"/>
      <c r="E176" s="167" t="s">
        <v>20</v>
      </c>
      <c r="F176" s="263" t="s">
        <v>263</v>
      </c>
      <c r="G176" s="259"/>
      <c r="H176" s="259"/>
      <c r="I176" s="259"/>
      <c r="J176" s="166"/>
      <c r="K176" s="168" t="s">
        <v>20</v>
      </c>
      <c r="L176" s="166"/>
      <c r="M176" s="166"/>
      <c r="N176" s="166"/>
      <c r="O176" s="166"/>
      <c r="P176" s="166"/>
      <c r="Q176" s="166"/>
      <c r="R176" s="169"/>
      <c r="T176" s="170"/>
      <c r="U176" s="166"/>
      <c r="V176" s="166"/>
      <c r="W176" s="166"/>
      <c r="X176" s="166"/>
      <c r="Y176" s="166"/>
      <c r="Z176" s="166"/>
      <c r="AA176" s="171"/>
      <c r="AT176" s="172" t="s">
        <v>183</v>
      </c>
      <c r="AU176" s="172" t="s">
        <v>117</v>
      </c>
      <c r="AV176" s="10" t="s">
        <v>84</v>
      </c>
      <c r="AW176" s="10" t="s">
        <v>119</v>
      </c>
      <c r="AX176" s="10" t="s">
        <v>77</v>
      </c>
      <c r="AY176" s="172" t="s">
        <v>167</v>
      </c>
    </row>
    <row r="177" spans="2:51" s="11" customFormat="1" ht="22.5" customHeight="1">
      <c r="B177" s="173"/>
      <c r="C177" s="174"/>
      <c r="D177" s="174"/>
      <c r="E177" s="175" t="s">
        <v>20</v>
      </c>
      <c r="F177" s="260" t="s">
        <v>264</v>
      </c>
      <c r="G177" s="261"/>
      <c r="H177" s="261"/>
      <c r="I177" s="261"/>
      <c r="J177" s="174"/>
      <c r="K177" s="176">
        <v>-48.9888</v>
      </c>
      <c r="L177" s="174"/>
      <c r="M177" s="174"/>
      <c r="N177" s="174"/>
      <c r="O177" s="174"/>
      <c r="P177" s="174"/>
      <c r="Q177" s="174"/>
      <c r="R177" s="177"/>
      <c r="T177" s="178"/>
      <c r="U177" s="174"/>
      <c r="V177" s="174"/>
      <c r="W177" s="174"/>
      <c r="X177" s="174"/>
      <c r="Y177" s="174"/>
      <c r="Z177" s="174"/>
      <c r="AA177" s="179"/>
      <c r="AT177" s="180" t="s">
        <v>183</v>
      </c>
      <c r="AU177" s="180" t="s">
        <v>117</v>
      </c>
      <c r="AV177" s="11" t="s">
        <v>117</v>
      </c>
      <c r="AW177" s="11" t="s">
        <v>119</v>
      </c>
      <c r="AX177" s="11" t="s">
        <v>77</v>
      </c>
      <c r="AY177" s="180" t="s">
        <v>167</v>
      </c>
    </row>
    <row r="178" spans="2:51" s="12" customFormat="1" ht="22.5" customHeight="1">
      <c r="B178" s="181"/>
      <c r="C178" s="182"/>
      <c r="D178" s="182"/>
      <c r="E178" s="183" t="s">
        <v>20</v>
      </c>
      <c r="F178" s="264" t="s">
        <v>256</v>
      </c>
      <c r="G178" s="265"/>
      <c r="H178" s="265"/>
      <c r="I178" s="265"/>
      <c r="J178" s="182"/>
      <c r="K178" s="184">
        <v>114.3072</v>
      </c>
      <c r="L178" s="182"/>
      <c r="M178" s="182"/>
      <c r="N178" s="182"/>
      <c r="O178" s="182"/>
      <c r="P178" s="182"/>
      <c r="Q178" s="182"/>
      <c r="R178" s="185"/>
      <c r="T178" s="186"/>
      <c r="U178" s="182"/>
      <c r="V178" s="182"/>
      <c r="W178" s="182"/>
      <c r="X178" s="182"/>
      <c r="Y178" s="182"/>
      <c r="Z178" s="182"/>
      <c r="AA178" s="187"/>
      <c r="AT178" s="188" t="s">
        <v>183</v>
      </c>
      <c r="AU178" s="188" t="s">
        <v>117</v>
      </c>
      <c r="AV178" s="12" t="s">
        <v>146</v>
      </c>
      <c r="AW178" s="12" t="s">
        <v>119</v>
      </c>
      <c r="AX178" s="12" t="s">
        <v>84</v>
      </c>
      <c r="AY178" s="188" t="s">
        <v>167</v>
      </c>
    </row>
    <row r="179" spans="2:65" s="1" customFormat="1" ht="31.5" customHeight="1">
      <c r="B179" s="128"/>
      <c r="C179" s="158" t="s">
        <v>265</v>
      </c>
      <c r="D179" s="158" t="s">
        <v>168</v>
      </c>
      <c r="E179" s="159" t="s">
        <v>266</v>
      </c>
      <c r="F179" s="254" t="s">
        <v>267</v>
      </c>
      <c r="G179" s="255"/>
      <c r="H179" s="255"/>
      <c r="I179" s="255"/>
      <c r="J179" s="160" t="s">
        <v>180</v>
      </c>
      <c r="K179" s="161">
        <v>252.48</v>
      </c>
      <c r="L179" s="256">
        <v>0</v>
      </c>
      <c r="M179" s="255"/>
      <c r="N179" s="257">
        <f>ROUND(L179*K179,1)</f>
        <v>0</v>
      </c>
      <c r="O179" s="255"/>
      <c r="P179" s="255"/>
      <c r="Q179" s="255"/>
      <c r="R179" s="130"/>
      <c r="T179" s="162" t="s">
        <v>20</v>
      </c>
      <c r="U179" s="42" t="s">
        <v>45</v>
      </c>
      <c r="V179" s="34"/>
      <c r="W179" s="163">
        <f>V179*K179</f>
        <v>0</v>
      </c>
      <c r="X179" s="163">
        <v>2.45329</v>
      </c>
      <c r="Y179" s="163">
        <f>X179*K179</f>
        <v>619.4066591999999</v>
      </c>
      <c r="Z179" s="163">
        <v>0</v>
      </c>
      <c r="AA179" s="164">
        <f>Z179*K179</f>
        <v>0</v>
      </c>
      <c r="AR179" s="16" t="s">
        <v>146</v>
      </c>
      <c r="AT179" s="16" t="s">
        <v>168</v>
      </c>
      <c r="AU179" s="16" t="s">
        <v>117</v>
      </c>
      <c r="AY179" s="16" t="s">
        <v>167</v>
      </c>
      <c r="BE179" s="103">
        <f>IF(U179="základní",N179,0)</f>
        <v>0</v>
      </c>
      <c r="BF179" s="103">
        <f>IF(U179="snížená",N179,0)</f>
        <v>0</v>
      </c>
      <c r="BG179" s="103">
        <f>IF(U179="zákl. přenesená",N179,0)</f>
        <v>0</v>
      </c>
      <c r="BH179" s="103">
        <f>IF(U179="sníž. přenesená",N179,0)</f>
        <v>0</v>
      </c>
      <c r="BI179" s="103">
        <f>IF(U179="nulová",N179,0)</f>
        <v>0</v>
      </c>
      <c r="BJ179" s="16" t="s">
        <v>146</v>
      </c>
      <c r="BK179" s="103">
        <f>ROUND(L179*K179,1)</f>
        <v>0</v>
      </c>
      <c r="BL179" s="16" t="s">
        <v>146</v>
      </c>
      <c r="BM179" s="16" t="s">
        <v>268</v>
      </c>
    </row>
    <row r="180" spans="2:51" s="10" customFormat="1" ht="22.5" customHeight="1">
      <c r="B180" s="165"/>
      <c r="C180" s="166"/>
      <c r="D180" s="166"/>
      <c r="E180" s="167" t="s">
        <v>20</v>
      </c>
      <c r="F180" s="258" t="s">
        <v>247</v>
      </c>
      <c r="G180" s="259"/>
      <c r="H180" s="259"/>
      <c r="I180" s="259"/>
      <c r="J180" s="166"/>
      <c r="K180" s="168" t="s">
        <v>20</v>
      </c>
      <c r="L180" s="166"/>
      <c r="M180" s="166"/>
      <c r="N180" s="166"/>
      <c r="O180" s="166"/>
      <c r="P180" s="166"/>
      <c r="Q180" s="166"/>
      <c r="R180" s="169"/>
      <c r="T180" s="170"/>
      <c r="U180" s="166"/>
      <c r="V180" s="166"/>
      <c r="W180" s="166"/>
      <c r="X180" s="166"/>
      <c r="Y180" s="166"/>
      <c r="Z180" s="166"/>
      <c r="AA180" s="171"/>
      <c r="AT180" s="172" t="s">
        <v>183</v>
      </c>
      <c r="AU180" s="172" t="s">
        <v>117</v>
      </c>
      <c r="AV180" s="10" t="s">
        <v>84</v>
      </c>
      <c r="AW180" s="10" t="s">
        <v>119</v>
      </c>
      <c r="AX180" s="10" t="s">
        <v>77</v>
      </c>
      <c r="AY180" s="172" t="s">
        <v>167</v>
      </c>
    </row>
    <row r="181" spans="2:51" s="11" customFormat="1" ht="22.5" customHeight="1">
      <c r="B181" s="173"/>
      <c r="C181" s="174"/>
      <c r="D181" s="174"/>
      <c r="E181" s="175" t="s">
        <v>20</v>
      </c>
      <c r="F181" s="260" t="s">
        <v>269</v>
      </c>
      <c r="G181" s="261"/>
      <c r="H181" s="261"/>
      <c r="I181" s="261"/>
      <c r="J181" s="174"/>
      <c r="K181" s="176">
        <v>228.48</v>
      </c>
      <c r="L181" s="174"/>
      <c r="M181" s="174"/>
      <c r="N181" s="174"/>
      <c r="O181" s="174"/>
      <c r="P181" s="174"/>
      <c r="Q181" s="174"/>
      <c r="R181" s="177"/>
      <c r="T181" s="178"/>
      <c r="U181" s="174"/>
      <c r="V181" s="174"/>
      <c r="W181" s="174"/>
      <c r="X181" s="174"/>
      <c r="Y181" s="174"/>
      <c r="Z181" s="174"/>
      <c r="AA181" s="179"/>
      <c r="AT181" s="180" t="s">
        <v>183</v>
      </c>
      <c r="AU181" s="180" t="s">
        <v>117</v>
      </c>
      <c r="AV181" s="11" t="s">
        <v>117</v>
      </c>
      <c r="AW181" s="11" t="s">
        <v>119</v>
      </c>
      <c r="AX181" s="11" t="s">
        <v>77</v>
      </c>
      <c r="AY181" s="180" t="s">
        <v>167</v>
      </c>
    </row>
    <row r="182" spans="2:51" s="10" customFormat="1" ht="22.5" customHeight="1">
      <c r="B182" s="165"/>
      <c r="C182" s="166"/>
      <c r="D182" s="166"/>
      <c r="E182" s="167" t="s">
        <v>20</v>
      </c>
      <c r="F182" s="263" t="s">
        <v>270</v>
      </c>
      <c r="G182" s="259"/>
      <c r="H182" s="259"/>
      <c r="I182" s="259"/>
      <c r="J182" s="166"/>
      <c r="K182" s="168" t="s">
        <v>20</v>
      </c>
      <c r="L182" s="166"/>
      <c r="M182" s="166"/>
      <c r="N182" s="166"/>
      <c r="O182" s="166"/>
      <c r="P182" s="166"/>
      <c r="Q182" s="166"/>
      <c r="R182" s="169"/>
      <c r="T182" s="170"/>
      <c r="U182" s="166"/>
      <c r="V182" s="166"/>
      <c r="W182" s="166"/>
      <c r="X182" s="166"/>
      <c r="Y182" s="166"/>
      <c r="Z182" s="166"/>
      <c r="AA182" s="171"/>
      <c r="AT182" s="172" t="s">
        <v>183</v>
      </c>
      <c r="AU182" s="172" t="s">
        <v>117</v>
      </c>
      <c r="AV182" s="10" t="s">
        <v>84</v>
      </c>
      <c r="AW182" s="10" t="s">
        <v>119</v>
      </c>
      <c r="AX182" s="10" t="s">
        <v>77</v>
      </c>
      <c r="AY182" s="172" t="s">
        <v>167</v>
      </c>
    </row>
    <row r="183" spans="2:51" s="11" customFormat="1" ht="22.5" customHeight="1">
      <c r="B183" s="173"/>
      <c r="C183" s="174"/>
      <c r="D183" s="174"/>
      <c r="E183" s="175" t="s">
        <v>20</v>
      </c>
      <c r="F183" s="260" t="s">
        <v>271</v>
      </c>
      <c r="G183" s="261"/>
      <c r="H183" s="261"/>
      <c r="I183" s="261"/>
      <c r="J183" s="174"/>
      <c r="K183" s="176">
        <v>24</v>
      </c>
      <c r="L183" s="174"/>
      <c r="M183" s="174"/>
      <c r="N183" s="174"/>
      <c r="O183" s="174"/>
      <c r="P183" s="174"/>
      <c r="Q183" s="174"/>
      <c r="R183" s="177"/>
      <c r="T183" s="178"/>
      <c r="U183" s="174"/>
      <c r="V183" s="174"/>
      <c r="W183" s="174"/>
      <c r="X183" s="174"/>
      <c r="Y183" s="174"/>
      <c r="Z183" s="174"/>
      <c r="AA183" s="179"/>
      <c r="AT183" s="180" t="s">
        <v>183</v>
      </c>
      <c r="AU183" s="180" t="s">
        <v>117</v>
      </c>
      <c r="AV183" s="11" t="s">
        <v>117</v>
      </c>
      <c r="AW183" s="11" t="s">
        <v>119</v>
      </c>
      <c r="AX183" s="11" t="s">
        <v>77</v>
      </c>
      <c r="AY183" s="180" t="s">
        <v>167</v>
      </c>
    </row>
    <row r="184" spans="2:51" s="12" customFormat="1" ht="22.5" customHeight="1">
      <c r="B184" s="181"/>
      <c r="C184" s="182"/>
      <c r="D184" s="182"/>
      <c r="E184" s="183" t="s">
        <v>20</v>
      </c>
      <c r="F184" s="264" t="s">
        <v>256</v>
      </c>
      <c r="G184" s="265"/>
      <c r="H184" s="265"/>
      <c r="I184" s="265"/>
      <c r="J184" s="182"/>
      <c r="K184" s="184">
        <v>252.48</v>
      </c>
      <c r="L184" s="182"/>
      <c r="M184" s="182"/>
      <c r="N184" s="182"/>
      <c r="O184" s="182"/>
      <c r="P184" s="182"/>
      <c r="Q184" s="182"/>
      <c r="R184" s="185"/>
      <c r="T184" s="186"/>
      <c r="U184" s="182"/>
      <c r="V184" s="182"/>
      <c r="W184" s="182"/>
      <c r="X184" s="182"/>
      <c r="Y184" s="182"/>
      <c r="Z184" s="182"/>
      <c r="AA184" s="187"/>
      <c r="AT184" s="188" t="s">
        <v>183</v>
      </c>
      <c r="AU184" s="188" t="s">
        <v>117</v>
      </c>
      <c r="AV184" s="12" t="s">
        <v>146</v>
      </c>
      <c r="AW184" s="12" t="s">
        <v>119</v>
      </c>
      <c r="AX184" s="12" t="s">
        <v>84</v>
      </c>
      <c r="AY184" s="188" t="s">
        <v>167</v>
      </c>
    </row>
    <row r="185" spans="2:65" s="1" customFormat="1" ht="31.5" customHeight="1">
      <c r="B185" s="128"/>
      <c r="C185" s="158" t="s">
        <v>272</v>
      </c>
      <c r="D185" s="158" t="s">
        <v>168</v>
      </c>
      <c r="E185" s="159" t="s">
        <v>273</v>
      </c>
      <c r="F185" s="254" t="s">
        <v>274</v>
      </c>
      <c r="G185" s="255"/>
      <c r="H185" s="255"/>
      <c r="I185" s="255"/>
      <c r="J185" s="160" t="s">
        <v>180</v>
      </c>
      <c r="K185" s="161">
        <v>32.659</v>
      </c>
      <c r="L185" s="256">
        <v>0</v>
      </c>
      <c r="M185" s="255"/>
      <c r="N185" s="257">
        <f>ROUND(L185*K185,1)</f>
        <v>0</v>
      </c>
      <c r="O185" s="255"/>
      <c r="P185" s="255"/>
      <c r="Q185" s="255"/>
      <c r="R185" s="130"/>
      <c r="T185" s="162" t="s">
        <v>20</v>
      </c>
      <c r="U185" s="42" t="s">
        <v>45</v>
      </c>
      <c r="V185" s="34"/>
      <c r="W185" s="163">
        <f>V185*K185</f>
        <v>0</v>
      </c>
      <c r="X185" s="163">
        <v>0</v>
      </c>
      <c r="Y185" s="163">
        <f>X185*K185</f>
        <v>0</v>
      </c>
      <c r="Z185" s="163">
        <v>0</v>
      </c>
      <c r="AA185" s="164">
        <f>Z185*K185</f>
        <v>0</v>
      </c>
      <c r="AR185" s="16" t="s">
        <v>146</v>
      </c>
      <c r="AT185" s="16" t="s">
        <v>168</v>
      </c>
      <c r="AU185" s="16" t="s">
        <v>117</v>
      </c>
      <c r="AY185" s="16" t="s">
        <v>167</v>
      </c>
      <c r="BE185" s="103">
        <f>IF(U185="základní",N185,0)</f>
        <v>0</v>
      </c>
      <c r="BF185" s="103">
        <f>IF(U185="snížená",N185,0)</f>
        <v>0</v>
      </c>
      <c r="BG185" s="103">
        <f>IF(U185="zákl. přenesená",N185,0)</f>
        <v>0</v>
      </c>
      <c r="BH185" s="103">
        <f>IF(U185="sníž. přenesená",N185,0)</f>
        <v>0</v>
      </c>
      <c r="BI185" s="103">
        <f>IF(U185="nulová",N185,0)</f>
        <v>0</v>
      </c>
      <c r="BJ185" s="16" t="s">
        <v>146</v>
      </c>
      <c r="BK185" s="103">
        <f>ROUND(L185*K185,1)</f>
        <v>0</v>
      </c>
      <c r="BL185" s="16" t="s">
        <v>146</v>
      </c>
      <c r="BM185" s="16" t="s">
        <v>275</v>
      </c>
    </row>
    <row r="186" spans="2:51" s="10" customFormat="1" ht="22.5" customHeight="1">
      <c r="B186" s="165"/>
      <c r="C186" s="166"/>
      <c r="D186" s="166"/>
      <c r="E186" s="167" t="s">
        <v>20</v>
      </c>
      <c r="F186" s="258" t="s">
        <v>253</v>
      </c>
      <c r="G186" s="259"/>
      <c r="H186" s="259"/>
      <c r="I186" s="259"/>
      <c r="J186" s="166"/>
      <c r="K186" s="168" t="s">
        <v>20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183</v>
      </c>
      <c r="AU186" s="172" t="s">
        <v>117</v>
      </c>
      <c r="AV186" s="10" t="s">
        <v>84</v>
      </c>
      <c r="AW186" s="10" t="s">
        <v>119</v>
      </c>
      <c r="AX186" s="10" t="s">
        <v>77</v>
      </c>
      <c r="AY186" s="172" t="s">
        <v>167</v>
      </c>
    </row>
    <row r="187" spans="2:51" s="11" customFormat="1" ht="22.5" customHeight="1">
      <c r="B187" s="173"/>
      <c r="C187" s="174"/>
      <c r="D187" s="174"/>
      <c r="E187" s="175" t="s">
        <v>20</v>
      </c>
      <c r="F187" s="260" t="s">
        <v>254</v>
      </c>
      <c r="G187" s="261"/>
      <c r="H187" s="261"/>
      <c r="I187" s="261"/>
      <c r="J187" s="174"/>
      <c r="K187" s="176">
        <v>32.6592</v>
      </c>
      <c r="L187" s="174"/>
      <c r="M187" s="174"/>
      <c r="N187" s="174"/>
      <c r="O187" s="174"/>
      <c r="P187" s="174"/>
      <c r="Q187" s="174"/>
      <c r="R187" s="177"/>
      <c r="T187" s="178"/>
      <c r="U187" s="174"/>
      <c r="V187" s="174"/>
      <c r="W187" s="174"/>
      <c r="X187" s="174"/>
      <c r="Y187" s="174"/>
      <c r="Z187" s="174"/>
      <c r="AA187" s="179"/>
      <c r="AT187" s="180" t="s">
        <v>183</v>
      </c>
      <c r="AU187" s="180" t="s">
        <v>117</v>
      </c>
      <c r="AV187" s="11" t="s">
        <v>117</v>
      </c>
      <c r="AW187" s="11" t="s">
        <v>119</v>
      </c>
      <c r="AX187" s="11" t="s">
        <v>84</v>
      </c>
      <c r="AY187" s="180" t="s">
        <v>167</v>
      </c>
    </row>
    <row r="188" spans="2:65" s="1" customFormat="1" ht="31.5" customHeight="1">
      <c r="B188" s="128"/>
      <c r="C188" s="158" t="s">
        <v>8</v>
      </c>
      <c r="D188" s="158" t="s">
        <v>168</v>
      </c>
      <c r="E188" s="159" t="s">
        <v>276</v>
      </c>
      <c r="F188" s="254" t="s">
        <v>277</v>
      </c>
      <c r="G188" s="255"/>
      <c r="H188" s="255"/>
      <c r="I188" s="255"/>
      <c r="J188" s="160" t="s">
        <v>180</v>
      </c>
      <c r="K188" s="161">
        <v>252.48</v>
      </c>
      <c r="L188" s="256">
        <v>0</v>
      </c>
      <c r="M188" s="255"/>
      <c r="N188" s="257">
        <f>ROUND(L188*K188,1)</f>
        <v>0</v>
      </c>
      <c r="O188" s="255"/>
      <c r="P188" s="255"/>
      <c r="Q188" s="255"/>
      <c r="R188" s="130"/>
      <c r="T188" s="162" t="s">
        <v>20</v>
      </c>
      <c r="U188" s="42" t="s">
        <v>45</v>
      </c>
      <c r="V188" s="34"/>
      <c r="W188" s="163">
        <f>V188*K188</f>
        <v>0</v>
      </c>
      <c r="X188" s="163">
        <v>0</v>
      </c>
      <c r="Y188" s="163">
        <f>X188*K188</f>
        <v>0</v>
      </c>
      <c r="Z188" s="163">
        <v>0</v>
      </c>
      <c r="AA188" s="164">
        <f>Z188*K188</f>
        <v>0</v>
      </c>
      <c r="AR188" s="16" t="s">
        <v>146</v>
      </c>
      <c r="AT188" s="16" t="s">
        <v>168</v>
      </c>
      <c r="AU188" s="16" t="s">
        <v>117</v>
      </c>
      <c r="AY188" s="16" t="s">
        <v>167</v>
      </c>
      <c r="BE188" s="103">
        <f>IF(U188="základní",N188,0)</f>
        <v>0</v>
      </c>
      <c r="BF188" s="103">
        <f>IF(U188="snížená",N188,0)</f>
        <v>0</v>
      </c>
      <c r="BG188" s="103">
        <f>IF(U188="zákl. přenesená",N188,0)</f>
        <v>0</v>
      </c>
      <c r="BH188" s="103">
        <f>IF(U188="sníž. přenesená",N188,0)</f>
        <v>0</v>
      </c>
      <c r="BI188" s="103">
        <f>IF(U188="nulová",N188,0)</f>
        <v>0</v>
      </c>
      <c r="BJ188" s="16" t="s">
        <v>146</v>
      </c>
      <c r="BK188" s="103">
        <f>ROUND(L188*K188,1)</f>
        <v>0</v>
      </c>
      <c r="BL188" s="16" t="s">
        <v>146</v>
      </c>
      <c r="BM188" s="16" t="s">
        <v>278</v>
      </c>
    </row>
    <row r="189" spans="2:65" s="1" customFormat="1" ht="22.5" customHeight="1">
      <c r="B189" s="128"/>
      <c r="C189" s="158" t="s">
        <v>279</v>
      </c>
      <c r="D189" s="158" t="s">
        <v>168</v>
      </c>
      <c r="E189" s="159" t="s">
        <v>280</v>
      </c>
      <c r="F189" s="254" t="s">
        <v>281</v>
      </c>
      <c r="G189" s="255"/>
      <c r="H189" s="255"/>
      <c r="I189" s="255"/>
      <c r="J189" s="160" t="s">
        <v>180</v>
      </c>
      <c r="K189" s="161">
        <v>252.48</v>
      </c>
      <c r="L189" s="256">
        <v>0</v>
      </c>
      <c r="M189" s="255"/>
      <c r="N189" s="257">
        <f>ROUND(L189*K189,1)</f>
        <v>0</v>
      </c>
      <c r="O189" s="255"/>
      <c r="P189" s="255"/>
      <c r="Q189" s="255"/>
      <c r="R189" s="130"/>
      <c r="T189" s="162" t="s">
        <v>20</v>
      </c>
      <c r="U189" s="42" t="s">
        <v>45</v>
      </c>
      <c r="V189" s="34"/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R189" s="16" t="s">
        <v>146</v>
      </c>
      <c r="AT189" s="16" t="s">
        <v>168</v>
      </c>
      <c r="AU189" s="16" t="s">
        <v>117</v>
      </c>
      <c r="AY189" s="16" t="s">
        <v>167</v>
      </c>
      <c r="BE189" s="103">
        <f>IF(U189="základní",N189,0)</f>
        <v>0</v>
      </c>
      <c r="BF189" s="103">
        <f>IF(U189="snížená",N189,0)</f>
        <v>0</v>
      </c>
      <c r="BG189" s="103">
        <f>IF(U189="zákl. přenesená",N189,0)</f>
        <v>0</v>
      </c>
      <c r="BH189" s="103">
        <f>IF(U189="sníž. přenesená",N189,0)</f>
        <v>0</v>
      </c>
      <c r="BI189" s="103">
        <f>IF(U189="nulová",N189,0)</f>
        <v>0</v>
      </c>
      <c r="BJ189" s="16" t="s">
        <v>146</v>
      </c>
      <c r="BK189" s="103">
        <f>ROUND(L189*K189,1)</f>
        <v>0</v>
      </c>
      <c r="BL189" s="16" t="s">
        <v>146</v>
      </c>
      <c r="BM189" s="16" t="s">
        <v>282</v>
      </c>
    </row>
    <row r="190" spans="2:65" s="1" customFormat="1" ht="31.5" customHeight="1">
      <c r="B190" s="128"/>
      <c r="C190" s="158" t="s">
        <v>283</v>
      </c>
      <c r="D190" s="158" t="s">
        <v>168</v>
      </c>
      <c r="E190" s="159" t="s">
        <v>284</v>
      </c>
      <c r="F190" s="254" t="s">
        <v>285</v>
      </c>
      <c r="G190" s="255"/>
      <c r="H190" s="255"/>
      <c r="I190" s="255"/>
      <c r="J190" s="160" t="s">
        <v>180</v>
      </c>
      <c r="K190" s="161">
        <v>252.48</v>
      </c>
      <c r="L190" s="256">
        <v>0</v>
      </c>
      <c r="M190" s="255"/>
      <c r="N190" s="257">
        <f>ROUND(L190*K190,1)</f>
        <v>0</v>
      </c>
      <c r="O190" s="255"/>
      <c r="P190" s="255"/>
      <c r="Q190" s="255"/>
      <c r="R190" s="130"/>
      <c r="T190" s="162" t="s">
        <v>20</v>
      </c>
      <c r="U190" s="42" t="s">
        <v>45</v>
      </c>
      <c r="V190" s="34"/>
      <c r="W190" s="163">
        <f>V190*K190</f>
        <v>0</v>
      </c>
      <c r="X190" s="163">
        <v>0.01</v>
      </c>
      <c r="Y190" s="163">
        <f>X190*K190</f>
        <v>2.5248</v>
      </c>
      <c r="Z190" s="163">
        <v>0</v>
      </c>
      <c r="AA190" s="164">
        <f>Z190*K190</f>
        <v>0</v>
      </c>
      <c r="AR190" s="16" t="s">
        <v>146</v>
      </c>
      <c r="AT190" s="16" t="s">
        <v>168</v>
      </c>
      <c r="AU190" s="16" t="s">
        <v>117</v>
      </c>
      <c r="AY190" s="16" t="s">
        <v>167</v>
      </c>
      <c r="BE190" s="103">
        <f>IF(U190="základní",N190,0)</f>
        <v>0</v>
      </c>
      <c r="BF190" s="103">
        <f>IF(U190="snížená",N190,0)</f>
        <v>0</v>
      </c>
      <c r="BG190" s="103">
        <f>IF(U190="zákl. přenesená",N190,0)</f>
        <v>0</v>
      </c>
      <c r="BH190" s="103">
        <f>IF(U190="sníž. přenesená",N190,0)</f>
        <v>0</v>
      </c>
      <c r="BI190" s="103">
        <f>IF(U190="nulová",N190,0)</f>
        <v>0</v>
      </c>
      <c r="BJ190" s="16" t="s">
        <v>146</v>
      </c>
      <c r="BK190" s="103">
        <f>ROUND(L190*K190,1)</f>
        <v>0</v>
      </c>
      <c r="BL190" s="16" t="s">
        <v>146</v>
      </c>
      <c r="BM190" s="16" t="s">
        <v>286</v>
      </c>
    </row>
    <row r="191" spans="2:65" s="1" customFormat="1" ht="22.5" customHeight="1">
      <c r="B191" s="128"/>
      <c r="C191" s="158" t="s">
        <v>287</v>
      </c>
      <c r="D191" s="158" t="s">
        <v>168</v>
      </c>
      <c r="E191" s="159" t="s">
        <v>288</v>
      </c>
      <c r="F191" s="254" t="s">
        <v>289</v>
      </c>
      <c r="G191" s="255"/>
      <c r="H191" s="255"/>
      <c r="I191" s="255"/>
      <c r="J191" s="160" t="s">
        <v>212</v>
      </c>
      <c r="K191" s="161">
        <v>1142.4</v>
      </c>
      <c r="L191" s="256">
        <v>0</v>
      </c>
      <c r="M191" s="255"/>
      <c r="N191" s="257">
        <f>ROUND(L191*K191,1)</f>
        <v>0</v>
      </c>
      <c r="O191" s="255"/>
      <c r="P191" s="255"/>
      <c r="Q191" s="255"/>
      <c r="R191" s="130"/>
      <c r="T191" s="162" t="s">
        <v>20</v>
      </c>
      <c r="U191" s="42" t="s">
        <v>45</v>
      </c>
      <c r="V191" s="34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16" t="s">
        <v>146</v>
      </c>
      <c r="AT191" s="16" t="s">
        <v>168</v>
      </c>
      <c r="AU191" s="16" t="s">
        <v>117</v>
      </c>
      <c r="AY191" s="16" t="s">
        <v>167</v>
      </c>
      <c r="BE191" s="103">
        <f>IF(U191="základní",N191,0)</f>
        <v>0</v>
      </c>
      <c r="BF191" s="103">
        <f>IF(U191="snížená",N191,0)</f>
        <v>0</v>
      </c>
      <c r="BG191" s="103">
        <f>IF(U191="zákl. přenesená",N191,0)</f>
        <v>0</v>
      </c>
      <c r="BH191" s="103">
        <f>IF(U191="sníž. přenesená",N191,0)</f>
        <v>0</v>
      </c>
      <c r="BI191" s="103">
        <f>IF(U191="nulová",N191,0)</f>
        <v>0</v>
      </c>
      <c r="BJ191" s="16" t="s">
        <v>146</v>
      </c>
      <c r="BK191" s="103">
        <f>ROUND(L191*K191,1)</f>
        <v>0</v>
      </c>
      <c r="BL191" s="16" t="s">
        <v>146</v>
      </c>
      <c r="BM191" s="16" t="s">
        <v>290</v>
      </c>
    </row>
    <row r="192" spans="2:51" s="10" customFormat="1" ht="22.5" customHeight="1">
      <c r="B192" s="165"/>
      <c r="C192" s="166"/>
      <c r="D192" s="166"/>
      <c r="E192" s="167" t="s">
        <v>20</v>
      </c>
      <c r="F192" s="258" t="s">
        <v>247</v>
      </c>
      <c r="G192" s="259"/>
      <c r="H192" s="259"/>
      <c r="I192" s="259"/>
      <c r="J192" s="166"/>
      <c r="K192" s="168" t="s">
        <v>20</v>
      </c>
      <c r="L192" s="166"/>
      <c r="M192" s="166"/>
      <c r="N192" s="166"/>
      <c r="O192" s="166"/>
      <c r="P192" s="166"/>
      <c r="Q192" s="166"/>
      <c r="R192" s="169"/>
      <c r="T192" s="170"/>
      <c r="U192" s="166"/>
      <c r="V192" s="166"/>
      <c r="W192" s="166"/>
      <c r="X192" s="166"/>
      <c r="Y192" s="166"/>
      <c r="Z192" s="166"/>
      <c r="AA192" s="171"/>
      <c r="AT192" s="172" t="s">
        <v>183</v>
      </c>
      <c r="AU192" s="172" t="s">
        <v>117</v>
      </c>
      <c r="AV192" s="10" t="s">
        <v>84</v>
      </c>
      <c r="AW192" s="10" t="s">
        <v>119</v>
      </c>
      <c r="AX192" s="10" t="s">
        <v>77</v>
      </c>
      <c r="AY192" s="172" t="s">
        <v>167</v>
      </c>
    </row>
    <row r="193" spans="2:51" s="11" customFormat="1" ht="22.5" customHeight="1">
      <c r="B193" s="173"/>
      <c r="C193" s="174"/>
      <c r="D193" s="174"/>
      <c r="E193" s="175" t="s">
        <v>20</v>
      </c>
      <c r="F193" s="260" t="s">
        <v>248</v>
      </c>
      <c r="G193" s="261"/>
      <c r="H193" s="261"/>
      <c r="I193" s="261"/>
      <c r="J193" s="174"/>
      <c r="K193" s="176">
        <v>1142.4</v>
      </c>
      <c r="L193" s="174"/>
      <c r="M193" s="174"/>
      <c r="N193" s="174"/>
      <c r="O193" s="174"/>
      <c r="P193" s="174"/>
      <c r="Q193" s="174"/>
      <c r="R193" s="177"/>
      <c r="T193" s="178"/>
      <c r="U193" s="174"/>
      <c r="V193" s="174"/>
      <c r="W193" s="174"/>
      <c r="X193" s="174"/>
      <c r="Y193" s="174"/>
      <c r="Z193" s="174"/>
      <c r="AA193" s="179"/>
      <c r="AT193" s="180" t="s">
        <v>183</v>
      </c>
      <c r="AU193" s="180" t="s">
        <v>117</v>
      </c>
      <c r="AV193" s="11" t="s">
        <v>117</v>
      </c>
      <c r="AW193" s="11" t="s">
        <v>119</v>
      </c>
      <c r="AX193" s="11" t="s">
        <v>84</v>
      </c>
      <c r="AY193" s="180" t="s">
        <v>167</v>
      </c>
    </row>
    <row r="194" spans="2:65" s="1" customFormat="1" ht="22.5" customHeight="1">
      <c r="B194" s="128"/>
      <c r="C194" s="158" t="s">
        <v>291</v>
      </c>
      <c r="D194" s="158" t="s">
        <v>168</v>
      </c>
      <c r="E194" s="159" t="s">
        <v>292</v>
      </c>
      <c r="F194" s="254" t="s">
        <v>293</v>
      </c>
      <c r="G194" s="255"/>
      <c r="H194" s="255"/>
      <c r="I194" s="255"/>
      <c r="J194" s="160" t="s">
        <v>212</v>
      </c>
      <c r="K194" s="161">
        <v>101.7</v>
      </c>
      <c r="L194" s="256">
        <v>0</v>
      </c>
      <c r="M194" s="255"/>
      <c r="N194" s="257">
        <f>ROUND(L194*K194,1)</f>
        <v>0</v>
      </c>
      <c r="O194" s="255"/>
      <c r="P194" s="255"/>
      <c r="Q194" s="255"/>
      <c r="R194" s="130"/>
      <c r="T194" s="162" t="s">
        <v>20</v>
      </c>
      <c r="U194" s="42" t="s">
        <v>45</v>
      </c>
      <c r="V194" s="34"/>
      <c r="W194" s="163">
        <f>V194*K194</f>
        <v>0</v>
      </c>
      <c r="X194" s="163">
        <v>0.01352</v>
      </c>
      <c r="Y194" s="163">
        <f>X194*K194</f>
        <v>1.3749840000000002</v>
      </c>
      <c r="Z194" s="163">
        <v>0</v>
      </c>
      <c r="AA194" s="164">
        <f>Z194*K194</f>
        <v>0</v>
      </c>
      <c r="AR194" s="16" t="s">
        <v>146</v>
      </c>
      <c r="AT194" s="16" t="s">
        <v>168</v>
      </c>
      <c r="AU194" s="16" t="s">
        <v>117</v>
      </c>
      <c r="AY194" s="16" t="s">
        <v>167</v>
      </c>
      <c r="BE194" s="103">
        <f>IF(U194="základní",N194,0)</f>
        <v>0</v>
      </c>
      <c r="BF194" s="103">
        <f>IF(U194="snížená",N194,0)</f>
        <v>0</v>
      </c>
      <c r="BG194" s="103">
        <f>IF(U194="zákl. přenesená",N194,0)</f>
        <v>0</v>
      </c>
      <c r="BH194" s="103">
        <f>IF(U194="sníž. přenesená",N194,0)</f>
        <v>0</v>
      </c>
      <c r="BI194" s="103">
        <f>IF(U194="nulová",N194,0)</f>
        <v>0</v>
      </c>
      <c r="BJ194" s="16" t="s">
        <v>146</v>
      </c>
      <c r="BK194" s="103">
        <f>ROUND(L194*K194,1)</f>
        <v>0</v>
      </c>
      <c r="BL194" s="16" t="s">
        <v>146</v>
      </c>
      <c r="BM194" s="16" t="s">
        <v>294</v>
      </c>
    </row>
    <row r="195" spans="2:51" s="10" customFormat="1" ht="22.5" customHeight="1">
      <c r="B195" s="165"/>
      <c r="C195" s="166"/>
      <c r="D195" s="166"/>
      <c r="E195" s="167" t="s">
        <v>20</v>
      </c>
      <c r="F195" s="258" t="s">
        <v>295</v>
      </c>
      <c r="G195" s="259"/>
      <c r="H195" s="259"/>
      <c r="I195" s="259"/>
      <c r="J195" s="166"/>
      <c r="K195" s="168" t="s">
        <v>20</v>
      </c>
      <c r="L195" s="166"/>
      <c r="M195" s="166"/>
      <c r="N195" s="166"/>
      <c r="O195" s="166"/>
      <c r="P195" s="166"/>
      <c r="Q195" s="166"/>
      <c r="R195" s="169"/>
      <c r="T195" s="170"/>
      <c r="U195" s="166"/>
      <c r="V195" s="166"/>
      <c r="W195" s="166"/>
      <c r="X195" s="166"/>
      <c r="Y195" s="166"/>
      <c r="Z195" s="166"/>
      <c r="AA195" s="171"/>
      <c r="AT195" s="172" t="s">
        <v>183</v>
      </c>
      <c r="AU195" s="172" t="s">
        <v>117</v>
      </c>
      <c r="AV195" s="10" t="s">
        <v>84</v>
      </c>
      <c r="AW195" s="10" t="s">
        <v>119</v>
      </c>
      <c r="AX195" s="10" t="s">
        <v>77</v>
      </c>
      <c r="AY195" s="172" t="s">
        <v>167</v>
      </c>
    </row>
    <row r="196" spans="2:51" s="11" customFormat="1" ht="22.5" customHeight="1">
      <c r="B196" s="173"/>
      <c r="C196" s="174"/>
      <c r="D196" s="174"/>
      <c r="E196" s="175" t="s">
        <v>20</v>
      </c>
      <c r="F196" s="260" t="s">
        <v>296</v>
      </c>
      <c r="G196" s="261"/>
      <c r="H196" s="261"/>
      <c r="I196" s="261"/>
      <c r="J196" s="174"/>
      <c r="K196" s="176">
        <v>43.2</v>
      </c>
      <c r="L196" s="174"/>
      <c r="M196" s="174"/>
      <c r="N196" s="174"/>
      <c r="O196" s="174"/>
      <c r="P196" s="174"/>
      <c r="Q196" s="174"/>
      <c r="R196" s="177"/>
      <c r="T196" s="178"/>
      <c r="U196" s="174"/>
      <c r="V196" s="174"/>
      <c r="W196" s="174"/>
      <c r="X196" s="174"/>
      <c r="Y196" s="174"/>
      <c r="Z196" s="174"/>
      <c r="AA196" s="179"/>
      <c r="AT196" s="180" t="s">
        <v>183</v>
      </c>
      <c r="AU196" s="180" t="s">
        <v>117</v>
      </c>
      <c r="AV196" s="11" t="s">
        <v>117</v>
      </c>
      <c r="AW196" s="11" t="s">
        <v>119</v>
      </c>
      <c r="AX196" s="11" t="s">
        <v>77</v>
      </c>
      <c r="AY196" s="180" t="s">
        <v>167</v>
      </c>
    </row>
    <row r="197" spans="2:51" s="10" customFormat="1" ht="22.5" customHeight="1">
      <c r="B197" s="165"/>
      <c r="C197" s="166"/>
      <c r="D197" s="166"/>
      <c r="E197" s="167" t="s">
        <v>20</v>
      </c>
      <c r="F197" s="263" t="s">
        <v>297</v>
      </c>
      <c r="G197" s="259"/>
      <c r="H197" s="259"/>
      <c r="I197" s="259"/>
      <c r="J197" s="166"/>
      <c r="K197" s="168" t="s">
        <v>20</v>
      </c>
      <c r="L197" s="166"/>
      <c r="M197" s="166"/>
      <c r="N197" s="166"/>
      <c r="O197" s="166"/>
      <c r="P197" s="166"/>
      <c r="Q197" s="166"/>
      <c r="R197" s="169"/>
      <c r="T197" s="170"/>
      <c r="U197" s="166"/>
      <c r="V197" s="166"/>
      <c r="W197" s="166"/>
      <c r="X197" s="166"/>
      <c r="Y197" s="166"/>
      <c r="Z197" s="166"/>
      <c r="AA197" s="171"/>
      <c r="AT197" s="172" t="s">
        <v>183</v>
      </c>
      <c r="AU197" s="172" t="s">
        <v>117</v>
      </c>
      <c r="AV197" s="10" t="s">
        <v>84</v>
      </c>
      <c r="AW197" s="10" t="s">
        <v>119</v>
      </c>
      <c r="AX197" s="10" t="s">
        <v>77</v>
      </c>
      <c r="AY197" s="172" t="s">
        <v>167</v>
      </c>
    </row>
    <row r="198" spans="2:51" s="11" customFormat="1" ht="22.5" customHeight="1">
      <c r="B198" s="173"/>
      <c r="C198" s="174"/>
      <c r="D198" s="174"/>
      <c r="E198" s="175" t="s">
        <v>20</v>
      </c>
      <c r="F198" s="260" t="s">
        <v>298</v>
      </c>
      <c r="G198" s="261"/>
      <c r="H198" s="261"/>
      <c r="I198" s="261"/>
      <c r="J198" s="174"/>
      <c r="K198" s="176">
        <v>44.1</v>
      </c>
      <c r="L198" s="174"/>
      <c r="M198" s="174"/>
      <c r="N198" s="174"/>
      <c r="O198" s="174"/>
      <c r="P198" s="174"/>
      <c r="Q198" s="174"/>
      <c r="R198" s="177"/>
      <c r="T198" s="178"/>
      <c r="U198" s="174"/>
      <c r="V198" s="174"/>
      <c r="W198" s="174"/>
      <c r="X198" s="174"/>
      <c r="Y198" s="174"/>
      <c r="Z198" s="174"/>
      <c r="AA198" s="179"/>
      <c r="AT198" s="180" t="s">
        <v>183</v>
      </c>
      <c r="AU198" s="180" t="s">
        <v>117</v>
      </c>
      <c r="AV198" s="11" t="s">
        <v>117</v>
      </c>
      <c r="AW198" s="11" t="s">
        <v>119</v>
      </c>
      <c r="AX198" s="11" t="s">
        <v>77</v>
      </c>
      <c r="AY198" s="180" t="s">
        <v>167</v>
      </c>
    </row>
    <row r="199" spans="2:51" s="10" customFormat="1" ht="22.5" customHeight="1">
      <c r="B199" s="165"/>
      <c r="C199" s="166"/>
      <c r="D199" s="166"/>
      <c r="E199" s="167" t="s">
        <v>20</v>
      </c>
      <c r="F199" s="263" t="s">
        <v>299</v>
      </c>
      <c r="G199" s="259"/>
      <c r="H199" s="259"/>
      <c r="I199" s="259"/>
      <c r="J199" s="166"/>
      <c r="K199" s="168" t="s">
        <v>20</v>
      </c>
      <c r="L199" s="166"/>
      <c r="M199" s="166"/>
      <c r="N199" s="166"/>
      <c r="O199" s="166"/>
      <c r="P199" s="166"/>
      <c r="Q199" s="166"/>
      <c r="R199" s="169"/>
      <c r="T199" s="170"/>
      <c r="U199" s="166"/>
      <c r="V199" s="166"/>
      <c r="W199" s="166"/>
      <c r="X199" s="166"/>
      <c r="Y199" s="166"/>
      <c r="Z199" s="166"/>
      <c r="AA199" s="171"/>
      <c r="AT199" s="172" t="s">
        <v>183</v>
      </c>
      <c r="AU199" s="172" t="s">
        <v>117</v>
      </c>
      <c r="AV199" s="10" t="s">
        <v>84</v>
      </c>
      <c r="AW199" s="10" t="s">
        <v>119</v>
      </c>
      <c r="AX199" s="10" t="s">
        <v>77</v>
      </c>
      <c r="AY199" s="172" t="s">
        <v>167</v>
      </c>
    </row>
    <row r="200" spans="2:51" s="11" customFormat="1" ht="22.5" customHeight="1">
      <c r="B200" s="173"/>
      <c r="C200" s="174"/>
      <c r="D200" s="174"/>
      <c r="E200" s="175" t="s">
        <v>20</v>
      </c>
      <c r="F200" s="260" t="s">
        <v>300</v>
      </c>
      <c r="G200" s="261"/>
      <c r="H200" s="261"/>
      <c r="I200" s="261"/>
      <c r="J200" s="174"/>
      <c r="K200" s="176">
        <v>14.4</v>
      </c>
      <c r="L200" s="174"/>
      <c r="M200" s="174"/>
      <c r="N200" s="174"/>
      <c r="O200" s="174"/>
      <c r="P200" s="174"/>
      <c r="Q200" s="174"/>
      <c r="R200" s="177"/>
      <c r="T200" s="178"/>
      <c r="U200" s="174"/>
      <c r="V200" s="174"/>
      <c r="W200" s="174"/>
      <c r="X200" s="174"/>
      <c r="Y200" s="174"/>
      <c r="Z200" s="174"/>
      <c r="AA200" s="179"/>
      <c r="AT200" s="180" t="s">
        <v>183</v>
      </c>
      <c r="AU200" s="180" t="s">
        <v>117</v>
      </c>
      <c r="AV200" s="11" t="s">
        <v>117</v>
      </c>
      <c r="AW200" s="11" t="s">
        <v>119</v>
      </c>
      <c r="AX200" s="11" t="s">
        <v>77</v>
      </c>
      <c r="AY200" s="180" t="s">
        <v>167</v>
      </c>
    </row>
    <row r="201" spans="2:51" s="12" customFormat="1" ht="22.5" customHeight="1">
      <c r="B201" s="181"/>
      <c r="C201" s="182"/>
      <c r="D201" s="182"/>
      <c r="E201" s="183" t="s">
        <v>20</v>
      </c>
      <c r="F201" s="264" t="s">
        <v>256</v>
      </c>
      <c r="G201" s="265"/>
      <c r="H201" s="265"/>
      <c r="I201" s="265"/>
      <c r="J201" s="182"/>
      <c r="K201" s="184">
        <v>101.7</v>
      </c>
      <c r="L201" s="182"/>
      <c r="M201" s="182"/>
      <c r="N201" s="182"/>
      <c r="O201" s="182"/>
      <c r="P201" s="182"/>
      <c r="Q201" s="182"/>
      <c r="R201" s="185"/>
      <c r="T201" s="186"/>
      <c r="U201" s="182"/>
      <c r="V201" s="182"/>
      <c r="W201" s="182"/>
      <c r="X201" s="182"/>
      <c r="Y201" s="182"/>
      <c r="Z201" s="182"/>
      <c r="AA201" s="187"/>
      <c r="AT201" s="188" t="s">
        <v>183</v>
      </c>
      <c r="AU201" s="188" t="s">
        <v>117</v>
      </c>
      <c r="AV201" s="12" t="s">
        <v>146</v>
      </c>
      <c r="AW201" s="12" t="s">
        <v>119</v>
      </c>
      <c r="AX201" s="12" t="s">
        <v>84</v>
      </c>
      <c r="AY201" s="188" t="s">
        <v>167</v>
      </c>
    </row>
    <row r="202" spans="2:65" s="1" customFormat="1" ht="22.5" customHeight="1">
      <c r="B202" s="128"/>
      <c r="C202" s="158" t="s">
        <v>301</v>
      </c>
      <c r="D202" s="158" t="s">
        <v>168</v>
      </c>
      <c r="E202" s="159" t="s">
        <v>302</v>
      </c>
      <c r="F202" s="254" t="s">
        <v>303</v>
      </c>
      <c r="G202" s="255"/>
      <c r="H202" s="255"/>
      <c r="I202" s="255"/>
      <c r="J202" s="160" t="s">
        <v>212</v>
      </c>
      <c r="K202" s="161">
        <v>101.7</v>
      </c>
      <c r="L202" s="256">
        <v>0</v>
      </c>
      <c r="M202" s="255"/>
      <c r="N202" s="257">
        <f>ROUND(L202*K202,1)</f>
        <v>0</v>
      </c>
      <c r="O202" s="255"/>
      <c r="P202" s="255"/>
      <c r="Q202" s="255"/>
      <c r="R202" s="130"/>
      <c r="T202" s="162" t="s">
        <v>20</v>
      </c>
      <c r="U202" s="42" t="s">
        <v>45</v>
      </c>
      <c r="V202" s="34"/>
      <c r="W202" s="163">
        <f>V202*K202</f>
        <v>0</v>
      </c>
      <c r="X202" s="163">
        <v>0</v>
      </c>
      <c r="Y202" s="163">
        <f>X202*K202</f>
        <v>0</v>
      </c>
      <c r="Z202" s="163">
        <v>0</v>
      </c>
      <c r="AA202" s="164">
        <f>Z202*K202</f>
        <v>0</v>
      </c>
      <c r="AR202" s="16" t="s">
        <v>146</v>
      </c>
      <c r="AT202" s="16" t="s">
        <v>168</v>
      </c>
      <c r="AU202" s="16" t="s">
        <v>117</v>
      </c>
      <c r="AY202" s="16" t="s">
        <v>167</v>
      </c>
      <c r="BE202" s="103">
        <f>IF(U202="základní",N202,0)</f>
        <v>0</v>
      </c>
      <c r="BF202" s="103">
        <f>IF(U202="snížená",N202,0)</f>
        <v>0</v>
      </c>
      <c r="BG202" s="103">
        <f>IF(U202="zákl. přenesená",N202,0)</f>
        <v>0</v>
      </c>
      <c r="BH202" s="103">
        <f>IF(U202="sníž. přenesená",N202,0)</f>
        <v>0</v>
      </c>
      <c r="BI202" s="103">
        <f>IF(U202="nulová",N202,0)</f>
        <v>0</v>
      </c>
      <c r="BJ202" s="16" t="s">
        <v>146</v>
      </c>
      <c r="BK202" s="103">
        <f>ROUND(L202*K202,1)</f>
        <v>0</v>
      </c>
      <c r="BL202" s="16" t="s">
        <v>146</v>
      </c>
      <c r="BM202" s="16" t="s">
        <v>304</v>
      </c>
    </row>
    <row r="203" spans="2:65" s="1" customFormat="1" ht="22.5" customHeight="1">
      <c r="B203" s="128"/>
      <c r="C203" s="158" t="s">
        <v>305</v>
      </c>
      <c r="D203" s="158" t="s">
        <v>168</v>
      </c>
      <c r="E203" s="159" t="s">
        <v>306</v>
      </c>
      <c r="F203" s="254" t="s">
        <v>307</v>
      </c>
      <c r="G203" s="255"/>
      <c r="H203" s="255"/>
      <c r="I203" s="255"/>
      <c r="J203" s="160" t="s">
        <v>308</v>
      </c>
      <c r="K203" s="161">
        <v>20.03</v>
      </c>
      <c r="L203" s="256">
        <v>0</v>
      </c>
      <c r="M203" s="255"/>
      <c r="N203" s="257">
        <f>ROUND(L203*K203,1)</f>
        <v>0</v>
      </c>
      <c r="O203" s="255"/>
      <c r="P203" s="255"/>
      <c r="Q203" s="255"/>
      <c r="R203" s="130"/>
      <c r="T203" s="162" t="s">
        <v>20</v>
      </c>
      <c r="U203" s="42" t="s">
        <v>45</v>
      </c>
      <c r="V203" s="34"/>
      <c r="W203" s="163">
        <f>V203*K203</f>
        <v>0</v>
      </c>
      <c r="X203" s="163">
        <v>1.05306</v>
      </c>
      <c r="Y203" s="163">
        <f>X203*K203</f>
        <v>21.092791800000004</v>
      </c>
      <c r="Z203" s="163">
        <v>0</v>
      </c>
      <c r="AA203" s="164">
        <f>Z203*K203</f>
        <v>0</v>
      </c>
      <c r="AR203" s="16" t="s">
        <v>146</v>
      </c>
      <c r="AT203" s="16" t="s">
        <v>168</v>
      </c>
      <c r="AU203" s="16" t="s">
        <v>117</v>
      </c>
      <c r="AY203" s="16" t="s">
        <v>167</v>
      </c>
      <c r="BE203" s="103">
        <f>IF(U203="základní",N203,0)</f>
        <v>0</v>
      </c>
      <c r="BF203" s="103">
        <f>IF(U203="snížená",N203,0)</f>
        <v>0</v>
      </c>
      <c r="BG203" s="103">
        <f>IF(U203="zákl. přenesená",N203,0)</f>
        <v>0</v>
      </c>
      <c r="BH203" s="103">
        <f>IF(U203="sníž. přenesená",N203,0)</f>
        <v>0</v>
      </c>
      <c r="BI203" s="103">
        <f>IF(U203="nulová",N203,0)</f>
        <v>0</v>
      </c>
      <c r="BJ203" s="16" t="s">
        <v>146</v>
      </c>
      <c r="BK203" s="103">
        <f>ROUND(L203*K203,1)</f>
        <v>0</v>
      </c>
      <c r="BL203" s="16" t="s">
        <v>146</v>
      </c>
      <c r="BM203" s="16" t="s">
        <v>309</v>
      </c>
    </row>
    <row r="204" spans="2:51" s="10" customFormat="1" ht="22.5" customHeight="1">
      <c r="B204" s="165"/>
      <c r="C204" s="166"/>
      <c r="D204" s="166"/>
      <c r="E204" s="167" t="s">
        <v>20</v>
      </c>
      <c r="F204" s="258" t="s">
        <v>253</v>
      </c>
      <c r="G204" s="259"/>
      <c r="H204" s="259"/>
      <c r="I204" s="259"/>
      <c r="J204" s="166"/>
      <c r="K204" s="168" t="s">
        <v>20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183</v>
      </c>
      <c r="AU204" s="172" t="s">
        <v>117</v>
      </c>
      <c r="AV204" s="10" t="s">
        <v>84</v>
      </c>
      <c r="AW204" s="10" t="s">
        <v>119</v>
      </c>
      <c r="AX204" s="10" t="s">
        <v>77</v>
      </c>
      <c r="AY204" s="172" t="s">
        <v>167</v>
      </c>
    </row>
    <row r="205" spans="2:51" s="11" customFormat="1" ht="22.5" customHeight="1">
      <c r="B205" s="173"/>
      <c r="C205" s="174"/>
      <c r="D205" s="174"/>
      <c r="E205" s="175" t="s">
        <v>20</v>
      </c>
      <c r="F205" s="260" t="s">
        <v>310</v>
      </c>
      <c r="G205" s="261"/>
      <c r="H205" s="261"/>
      <c r="I205" s="261"/>
      <c r="J205" s="174"/>
      <c r="K205" s="176">
        <v>2.265732</v>
      </c>
      <c r="L205" s="174"/>
      <c r="M205" s="174"/>
      <c r="N205" s="174"/>
      <c r="O205" s="174"/>
      <c r="P205" s="174"/>
      <c r="Q205" s="174"/>
      <c r="R205" s="177"/>
      <c r="T205" s="178"/>
      <c r="U205" s="174"/>
      <c r="V205" s="174"/>
      <c r="W205" s="174"/>
      <c r="X205" s="174"/>
      <c r="Y205" s="174"/>
      <c r="Z205" s="174"/>
      <c r="AA205" s="179"/>
      <c r="AT205" s="180" t="s">
        <v>183</v>
      </c>
      <c r="AU205" s="180" t="s">
        <v>117</v>
      </c>
      <c r="AV205" s="11" t="s">
        <v>117</v>
      </c>
      <c r="AW205" s="11" t="s">
        <v>119</v>
      </c>
      <c r="AX205" s="11" t="s">
        <v>77</v>
      </c>
      <c r="AY205" s="180" t="s">
        <v>167</v>
      </c>
    </row>
    <row r="206" spans="2:51" s="10" customFormat="1" ht="22.5" customHeight="1">
      <c r="B206" s="165"/>
      <c r="C206" s="166"/>
      <c r="D206" s="166"/>
      <c r="E206" s="167" t="s">
        <v>20</v>
      </c>
      <c r="F206" s="263" t="s">
        <v>311</v>
      </c>
      <c r="G206" s="259"/>
      <c r="H206" s="259"/>
      <c r="I206" s="259"/>
      <c r="J206" s="166"/>
      <c r="K206" s="168" t="s">
        <v>20</v>
      </c>
      <c r="L206" s="166"/>
      <c r="M206" s="166"/>
      <c r="N206" s="166"/>
      <c r="O206" s="166"/>
      <c r="P206" s="166"/>
      <c r="Q206" s="166"/>
      <c r="R206" s="169"/>
      <c r="T206" s="170"/>
      <c r="U206" s="166"/>
      <c r="V206" s="166"/>
      <c r="W206" s="166"/>
      <c r="X206" s="166"/>
      <c r="Y206" s="166"/>
      <c r="Z206" s="166"/>
      <c r="AA206" s="171"/>
      <c r="AT206" s="172" t="s">
        <v>183</v>
      </c>
      <c r="AU206" s="172" t="s">
        <v>117</v>
      </c>
      <c r="AV206" s="10" t="s">
        <v>84</v>
      </c>
      <c r="AW206" s="10" t="s">
        <v>119</v>
      </c>
      <c r="AX206" s="10" t="s">
        <v>77</v>
      </c>
      <c r="AY206" s="172" t="s">
        <v>167</v>
      </c>
    </row>
    <row r="207" spans="2:51" s="11" customFormat="1" ht="22.5" customHeight="1">
      <c r="B207" s="173"/>
      <c r="C207" s="174"/>
      <c r="D207" s="174"/>
      <c r="E207" s="175" t="s">
        <v>20</v>
      </c>
      <c r="F207" s="260" t="s">
        <v>312</v>
      </c>
      <c r="G207" s="261"/>
      <c r="H207" s="261"/>
      <c r="I207" s="261"/>
      <c r="J207" s="174"/>
      <c r="K207" s="176">
        <v>6.34032</v>
      </c>
      <c r="L207" s="174"/>
      <c r="M207" s="174"/>
      <c r="N207" s="174"/>
      <c r="O207" s="174"/>
      <c r="P207" s="174"/>
      <c r="Q207" s="174"/>
      <c r="R207" s="177"/>
      <c r="T207" s="178"/>
      <c r="U207" s="174"/>
      <c r="V207" s="174"/>
      <c r="W207" s="174"/>
      <c r="X207" s="174"/>
      <c r="Y207" s="174"/>
      <c r="Z207" s="174"/>
      <c r="AA207" s="179"/>
      <c r="AT207" s="180" t="s">
        <v>183</v>
      </c>
      <c r="AU207" s="180" t="s">
        <v>117</v>
      </c>
      <c r="AV207" s="11" t="s">
        <v>117</v>
      </c>
      <c r="AW207" s="11" t="s">
        <v>119</v>
      </c>
      <c r="AX207" s="11" t="s">
        <v>77</v>
      </c>
      <c r="AY207" s="180" t="s">
        <v>167</v>
      </c>
    </row>
    <row r="208" spans="2:51" s="11" customFormat="1" ht="22.5" customHeight="1">
      <c r="B208" s="173"/>
      <c r="C208" s="174"/>
      <c r="D208" s="174"/>
      <c r="E208" s="175" t="s">
        <v>20</v>
      </c>
      <c r="F208" s="260" t="s">
        <v>313</v>
      </c>
      <c r="G208" s="261"/>
      <c r="H208" s="261"/>
      <c r="I208" s="261"/>
      <c r="J208" s="174"/>
      <c r="K208" s="176">
        <v>11.424</v>
      </c>
      <c r="L208" s="174"/>
      <c r="M208" s="174"/>
      <c r="N208" s="174"/>
      <c r="O208" s="174"/>
      <c r="P208" s="174"/>
      <c r="Q208" s="174"/>
      <c r="R208" s="177"/>
      <c r="T208" s="178"/>
      <c r="U208" s="174"/>
      <c r="V208" s="174"/>
      <c r="W208" s="174"/>
      <c r="X208" s="174"/>
      <c r="Y208" s="174"/>
      <c r="Z208" s="174"/>
      <c r="AA208" s="179"/>
      <c r="AT208" s="180" t="s">
        <v>183</v>
      </c>
      <c r="AU208" s="180" t="s">
        <v>117</v>
      </c>
      <c r="AV208" s="11" t="s">
        <v>117</v>
      </c>
      <c r="AW208" s="11" t="s">
        <v>119</v>
      </c>
      <c r="AX208" s="11" t="s">
        <v>77</v>
      </c>
      <c r="AY208" s="180" t="s">
        <v>167</v>
      </c>
    </row>
    <row r="209" spans="2:51" s="12" customFormat="1" ht="22.5" customHeight="1">
      <c r="B209" s="181"/>
      <c r="C209" s="182"/>
      <c r="D209" s="182"/>
      <c r="E209" s="183" t="s">
        <v>20</v>
      </c>
      <c r="F209" s="264" t="s">
        <v>256</v>
      </c>
      <c r="G209" s="265"/>
      <c r="H209" s="265"/>
      <c r="I209" s="265"/>
      <c r="J209" s="182"/>
      <c r="K209" s="184">
        <v>20.030052</v>
      </c>
      <c r="L209" s="182"/>
      <c r="M209" s="182"/>
      <c r="N209" s="182"/>
      <c r="O209" s="182"/>
      <c r="P209" s="182"/>
      <c r="Q209" s="182"/>
      <c r="R209" s="185"/>
      <c r="T209" s="186"/>
      <c r="U209" s="182"/>
      <c r="V209" s="182"/>
      <c r="W209" s="182"/>
      <c r="X209" s="182"/>
      <c r="Y209" s="182"/>
      <c r="Z209" s="182"/>
      <c r="AA209" s="187"/>
      <c r="AT209" s="188" t="s">
        <v>183</v>
      </c>
      <c r="AU209" s="188" t="s">
        <v>117</v>
      </c>
      <c r="AV209" s="12" t="s">
        <v>146</v>
      </c>
      <c r="AW209" s="12" t="s">
        <v>119</v>
      </c>
      <c r="AX209" s="12" t="s">
        <v>84</v>
      </c>
      <c r="AY209" s="188" t="s">
        <v>167</v>
      </c>
    </row>
    <row r="210" spans="2:65" s="1" customFormat="1" ht="31.5" customHeight="1">
      <c r="B210" s="128"/>
      <c r="C210" s="158" t="s">
        <v>314</v>
      </c>
      <c r="D210" s="158" t="s">
        <v>168</v>
      </c>
      <c r="E210" s="159" t="s">
        <v>315</v>
      </c>
      <c r="F210" s="254" t="s">
        <v>316</v>
      </c>
      <c r="G210" s="255"/>
      <c r="H210" s="255"/>
      <c r="I210" s="255"/>
      <c r="J210" s="160" t="s">
        <v>223</v>
      </c>
      <c r="K210" s="161">
        <v>262.6</v>
      </c>
      <c r="L210" s="256">
        <v>0</v>
      </c>
      <c r="M210" s="255"/>
      <c r="N210" s="257">
        <f>ROUND(L210*K210,1)</f>
        <v>0</v>
      </c>
      <c r="O210" s="255"/>
      <c r="P210" s="255"/>
      <c r="Q210" s="255"/>
      <c r="R210" s="130"/>
      <c r="T210" s="162" t="s">
        <v>20</v>
      </c>
      <c r="U210" s="42" t="s">
        <v>45</v>
      </c>
      <c r="V210" s="34"/>
      <c r="W210" s="163">
        <f>V210*K210</f>
        <v>0</v>
      </c>
      <c r="X210" s="163">
        <v>8E-05</v>
      </c>
      <c r="Y210" s="163">
        <f>X210*K210</f>
        <v>0.021008000000000002</v>
      </c>
      <c r="Z210" s="163">
        <v>0</v>
      </c>
      <c r="AA210" s="164">
        <f>Z210*K210</f>
        <v>0</v>
      </c>
      <c r="AR210" s="16" t="s">
        <v>146</v>
      </c>
      <c r="AT210" s="16" t="s">
        <v>168</v>
      </c>
      <c r="AU210" s="16" t="s">
        <v>117</v>
      </c>
      <c r="AY210" s="16" t="s">
        <v>167</v>
      </c>
      <c r="BE210" s="103">
        <f>IF(U210="základní",N210,0)</f>
        <v>0</v>
      </c>
      <c r="BF210" s="103">
        <f>IF(U210="snížená",N210,0)</f>
        <v>0</v>
      </c>
      <c r="BG210" s="103">
        <f>IF(U210="zákl. přenesená",N210,0)</f>
        <v>0</v>
      </c>
      <c r="BH210" s="103">
        <f>IF(U210="sníž. přenesená",N210,0)</f>
        <v>0</v>
      </c>
      <c r="BI210" s="103">
        <f>IF(U210="nulová",N210,0)</f>
        <v>0</v>
      </c>
      <c r="BJ210" s="16" t="s">
        <v>146</v>
      </c>
      <c r="BK210" s="103">
        <f>ROUND(L210*K210,1)</f>
        <v>0</v>
      </c>
      <c r="BL210" s="16" t="s">
        <v>146</v>
      </c>
      <c r="BM210" s="16" t="s">
        <v>317</v>
      </c>
    </row>
    <row r="211" spans="2:65" s="1" customFormat="1" ht="31.5" customHeight="1">
      <c r="B211" s="128"/>
      <c r="C211" s="158" t="s">
        <v>318</v>
      </c>
      <c r="D211" s="158" t="s">
        <v>168</v>
      </c>
      <c r="E211" s="159" t="s">
        <v>319</v>
      </c>
      <c r="F211" s="254" t="s">
        <v>320</v>
      </c>
      <c r="G211" s="255"/>
      <c r="H211" s="255"/>
      <c r="I211" s="255"/>
      <c r="J211" s="160" t="s">
        <v>223</v>
      </c>
      <c r="K211" s="161">
        <v>262.6</v>
      </c>
      <c r="L211" s="256">
        <v>0</v>
      </c>
      <c r="M211" s="255"/>
      <c r="N211" s="257">
        <f>ROUND(L211*K211,1)</f>
        <v>0</v>
      </c>
      <c r="O211" s="255"/>
      <c r="P211" s="255"/>
      <c r="Q211" s="255"/>
      <c r="R211" s="130"/>
      <c r="T211" s="162" t="s">
        <v>20</v>
      </c>
      <c r="U211" s="42" t="s">
        <v>45</v>
      </c>
      <c r="V211" s="34"/>
      <c r="W211" s="163">
        <f>V211*K211</f>
        <v>0</v>
      </c>
      <c r="X211" s="163">
        <v>1E-05</v>
      </c>
      <c r="Y211" s="163">
        <f>X211*K211</f>
        <v>0.0026260000000000003</v>
      </c>
      <c r="Z211" s="163">
        <v>0</v>
      </c>
      <c r="AA211" s="164">
        <f>Z211*K211</f>
        <v>0</v>
      </c>
      <c r="AR211" s="16" t="s">
        <v>146</v>
      </c>
      <c r="AT211" s="16" t="s">
        <v>168</v>
      </c>
      <c r="AU211" s="16" t="s">
        <v>117</v>
      </c>
      <c r="AY211" s="16" t="s">
        <v>167</v>
      </c>
      <c r="BE211" s="103">
        <f>IF(U211="základní",N211,0)</f>
        <v>0</v>
      </c>
      <c r="BF211" s="103">
        <f>IF(U211="snížená",N211,0)</f>
        <v>0</v>
      </c>
      <c r="BG211" s="103">
        <f>IF(U211="zákl. přenesená",N211,0)</f>
        <v>0</v>
      </c>
      <c r="BH211" s="103">
        <f>IF(U211="sníž. přenesená",N211,0)</f>
        <v>0</v>
      </c>
      <c r="BI211" s="103">
        <f>IF(U211="nulová",N211,0)</f>
        <v>0</v>
      </c>
      <c r="BJ211" s="16" t="s">
        <v>146</v>
      </c>
      <c r="BK211" s="103">
        <f>ROUND(L211*K211,1)</f>
        <v>0</v>
      </c>
      <c r="BL211" s="16" t="s">
        <v>146</v>
      </c>
      <c r="BM211" s="16" t="s">
        <v>321</v>
      </c>
    </row>
    <row r="212" spans="2:51" s="10" customFormat="1" ht="22.5" customHeight="1">
      <c r="B212" s="165"/>
      <c r="C212" s="166"/>
      <c r="D212" s="166"/>
      <c r="E212" s="167" t="s">
        <v>20</v>
      </c>
      <c r="F212" s="258" t="s">
        <v>188</v>
      </c>
      <c r="G212" s="259"/>
      <c r="H212" s="259"/>
      <c r="I212" s="259"/>
      <c r="J212" s="166"/>
      <c r="K212" s="168" t="s">
        <v>20</v>
      </c>
      <c r="L212" s="166"/>
      <c r="M212" s="166"/>
      <c r="N212" s="166"/>
      <c r="O212" s="166"/>
      <c r="P212" s="166"/>
      <c r="Q212" s="166"/>
      <c r="R212" s="169"/>
      <c r="T212" s="170"/>
      <c r="U212" s="166"/>
      <c r="V212" s="166"/>
      <c r="W212" s="166"/>
      <c r="X212" s="166"/>
      <c r="Y212" s="166"/>
      <c r="Z212" s="166"/>
      <c r="AA212" s="171"/>
      <c r="AT212" s="172" t="s">
        <v>183</v>
      </c>
      <c r="AU212" s="172" t="s">
        <v>117</v>
      </c>
      <c r="AV212" s="10" t="s">
        <v>84</v>
      </c>
      <c r="AW212" s="10" t="s">
        <v>119</v>
      </c>
      <c r="AX212" s="10" t="s">
        <v>77</v>
      </c>
      <c r="AY212" s="172" t="s">
        <v>167</v>
      </c>
    </row>
    <row r="213" spans="2:51" s="11" customFormat="1" ht="22.5" customHeight="1">
      <c r="B213" s="173"/>
      <c r="C213" s="174"/>
      <c r="D213" s="174"/>
      <c r="E213" s="175" t="s">
        <v>20</v>
      </c>
      <c r="F213" s="260" t="s">
        <v>322</v>
      </c>
      <c r="G213" s="261"/>
      <c r="H213" s="261"/>
      <c r="I213" s="261"/>
      <c r="J213" s="174"/>
      <c r="K213" s="176">
        <v>262.6</v>
      </c>
      <c r="L213" s="174"/>
      <c r="M213" s="174"/>
      <c r="N213" s="174"/>
      <c r="O213" s="174"/>
      <c r="P213" s="174"/>
      <c r="Q213" s="174"/>
      <c r="R213" s="177"/>
      <c r="T213" s="178"/>
      <c r="U213" s="174"/>
      <c r="V213" s="174"/>
      <c r="W213" s="174"/>
      <c r="X213" s="174"/>
      <c r="Y213" s="174"/>
      <c r="Z213" s="174"/>
      <c r="AA213" s="179"/>
      <c r="AT213" s="180" t="s">
        <v>183</v>
      </c>
      <c r="AU213" s="180" t="s">
        <v>117</v>
      </c>
      <c r="AV213" s="11" t="s">
        <v>117</v>
      </c>
      <c r="AW213" s="11" t="s">
        <v>119</v>
      </c>
      <c r="AX213" s="11" t="s">
        <v>77</v>
      </c>
      <c r="AY213" s="180" t="s">
        <v>167</v>
      </c>
    </row>
    <row r="214" spans="2:51" s="12" customFormat="1" ht="22.5" customHeight="1">
      <c r="B214" s="181"/>
      <c r="C214" s="182"/>
      <c r="D214" s="182"/>
      <c r="E214" s="183" t="s">
        <v>20</v>
      </c>
      <c r="F214" s="264" t="s">
        <v>256</v>
      </c>
      <c r="G214" s="265"/>
      <c r="H214" s="265"/>
      <c r="I214" s="265"/>
      <c r="J214" s="182"/>
      <c r="K214" s="184">
        <v>262.6</v>
      </c>
      <c r="L214" s="182"/>
      <c r="M214" s="182"/>
      <c r="N214" s="182"/>
      <c r="O214" s="182"/>
      <c r="P214" s="182"/>
      <c r="Q214" s="182"/>
      <c r="R214" s="185"/>
      <c r="T214" s="186"/>
      <c r="U214" s="182"/>
      <c r="V214" s="182"/>
      <c r="W214" s="182"/>
      <c r="X214" s="182"/>
      <c r="Y214" s="182"/>
      <c r="Z214" s="182"/>
      <c r="AA214" s="187"/>
      <c r="AT214" s="188" t="s">
        <v>183</v>
      </c>
      <c r="AU214" s="188" t="s">
        <v>117</v>
      </c>
      <c r="AV214" s="12" t="s">
        <v>146</v>
      </c>
      <c r="AW214" s="12" t="s">
        <v>119</v>
      </c>
      <c r="AX214" s="12" t="s">
        <v>84</v>
      </c>
      <c r="AY214" s="188" t="s">
        <v>167</v>
      </c>
    </row>
    <row r="215" spans="2:65" s="1" customFormat="1" ht="31.5" customHeight="1">
      <c r="B215" s="128"/>
      <c r="C215" s="158" t="s">
        <v>323</v>
      </c>
      <c r="D215" s="158" t="s">
        <v>168</v>
      </c>
      <c r="E215" s="159" t="s">
        <v>324</v>
      </c>
      <c r="F215" s="254" t="s">
        <v>325</v>
      </c>
      <c r="G215" s="255"/>
      <c r="H215" s="255"/>
      <c r="I215" s="255"/>
      <c r="J215" s="160" t="s">
        <v>180</v>
      </c>
      <c r="K215" s="161">
        <v>66.25</v>
      </c>
      <c r="L215" s="256">
        <v>0</v>
      </c>
      <c r="M215" s="255"/>
      <c r="N215" s="257">
        <f>ROUND(L215*K215,1)</f>
        <v>0</v>
      </c>
      <c r="O215" s="255"/>
      <c r="P215" s="255"/>
      <c r="Q215" s="255"/>
      <c r="R215" s="130"/>
      <c r="T215" s="162" t="s">
        <v>20</v>
      </c>
      <c r="U215" s="42" t="s">
        <v>45</v>
      </c>
      <c r="V215" s="34"/>
      <c r="W215" s="163">
        <f>V215*K215</f>
        <v>0</v>
      </c>
      <c r="X215" s="163">
        <v>1.98</v>
      </c>
      <c r="Y215" s="163">
        <f>X215*K215</f>
        <v>131.175</v>
      </c>
      <c r="Z215" s="163">
        <v>0</v>
      </c>
      <c r="AA215" s="164">
        <f>Z215*K215</f>
        <v>0</v>
      </c>
      <c r="AR215" s="16" t="s">
        <v>146</v>
      </c>
      <c r="AT215" s="16" t="s">
        <v>168</v>
      </c>
      <c r="AU215" s="16" t="s">
        <v>117</v>
      </c>
      <c r="AY215" s="16" t="s">
        <v>167</v>
      </c>
      <c r="BE215" s="103">
        <f>IF(U215="základní",N215,0)</f>
        <v>0</v>
      </c>
      <c r="BF215" s="103">
        <f>IF(U215="snížená",N215,0)</f>
        <v>0</v>
      </c>
      <c r="BG215" s="103">
        <f>IF(U215="zákl. přenesená",N215,0)</f>
        <v>0</v>
      </c>
      <c r="BH215" s="103">
        <f>IF(U215="sníž. přenesená",N215,0)</f>
        <v>0</v>
      </c>
      <c r="BI215" s="103">
        <f>IF(U215="nulová",N215,0)</f>
        <v>0</v>
      </c>
      <c r="BJ215" s="16" t="s">
        <v>146</v>
      </c>
      <c r="BK215" s="103">
        <f>ROUND(L215*K215,1)</f>
        <v>0</v>
      </c>
      <c r="BL215" s="16" t="s">
        <v>146</v>
      </c>
      <c r="BM215" s="16" t="s">
        <v>326</v>
      </c>
    </row>
    <row r="216" spans="2:51" s="11" customFormat="1" ht="22.5" customHeight="1">
      <c r="B216" s="173"/>
      <c r="C216" s="174"/>
      <c r="D216" s="174"/>
      <c r="E216" s="175" t="s">
        <v>20</v>
      </c>
      <c r="F216" s="262" t="s">
        <v>327</v>
      </c>
      <c r="G216" s="261"/>
      <c r="H216" s="261"/>
      <c r="I216" s="261"/>
      <c r="J216" s="174"/>
      <c r="K216" s="176">
        <v>66.25</v>
      </c>
      <c r="L216" s="174"/>
      <c r="M216" s="174"/>
      <c r="N216" s="174"/>
      <c r="O216" s="174"/>
      <c r="P216" s="174"/>
      <c r="Q216" s="174"/>
      <c r="R216" s="177"/>
      <c r="T216" s="178"/>
      <c r="U216" s="174"/>
      <c r="V216" s="174"/>
      <c r="W216" s="174"/>
      <c r="X216" s="174"/>
      <c r="Y216" s="174"/>
      <c r="Z216" s="174"/>
      <c r="AA216" s="179"/>
      <c r="AT216" s="180" t="s">
        <v>183</v>
      </c>
      <c r="AU216" s="180" t="s">
        <v>117</v>
      </c>
      <c r="AV216" s="11" t="s">
        <v>117</v>
      </c>
      <c r="AW216" s="11" t="s">
        <v>119</v>
      </c>
      <c r="AX216" s="11" t="s">
        <v>84</v>
      </c>
      <c r="AY216" s="180" t="s">
        <v>167</v>
      </c>
    </row>
    <row r="217" spans="2:65" s="1" customFormat="1" ht="31.5" customHeight="1">
      <c r="B217" s="128"/>
      <c r="C217" s="158" t="s">
        <v>328</v>
      </c>
      <c r="D217" s="158" t="s">
        <v>168</v>
      </c>
      <c r="E217" s="159" t="s">
        <v>329</v>
      </c>
      <c r="F217" s="254" t="s">
        <v>330</v>
      </c>
      <c r="G217" s="255"/>
      <c r="H217" s="255"/>
      <c r="I217" s="255"/>
      <c r="J217" s="160" t="s">
        <v>180</v>
      </c>
      <c r="K217" s="161">
        <v>201.6</v>
      </c>
      <c r="L217" s="256">
        <v>0</v>
      </c>
      <c r="M217" s="255"/>
      <c r="N217" s="257">
        <f>ROUND(L217*K217,1)</f>
        <v>0</v>
      </c>
      <c r="O217" s="255"/>
      <c r="P217" s="255"/>
      <c r="Q217" s="255"/>
      <c r="R217" s="130"/>
      <c r="T217" s="162" t="s">
        <v>20</v>
      </c>
      <c r="U217" s="42" t="s">
        <v>45</v>
      </c>
      <c r="V217" s="34"/>
      <c r="W217" s="163">
        <f>V217*K217</f>
        <v>0</v>
      </c>
      <c r="X217" s="163">
        <v>2.16</v>
      </c>
      <c r="Y217" s="163">
        <f>X217*K217</f>
        <v>435.456</v>
      </c>
      <c r="Z217" s="163">
        <v>0</v>
      </c>
      <c r="AA217" s="164">
        <f>Z217*K217</f>
        <v>0</v>
      </c>
      <c r="AR217" s="16" t="s">
        <v>146</v>
      </c>
      <c r="AT217" s="16" t="s">
        <v>168</v>
      </c>
      <c r="AU217" s="16" t="s">
        <v>117</v>
      </c>
      <c r="AY217" s="16" t="s">
        <v>167</v>
      </c>
      <c r="BE217" s="103">
        <f>IF(U217="základní",N217,0)</f>
        <v>0</v>
      </c>
      <c r="BF217" s="103">
        <f>IF(U217="snížená",N217,0)</f>
        <v>0</v>
      </c>
      <c r="BG217" s="103">
        <f>IF(U217="zákl. přenesená",N217,0)</f>
        <v>0</v>
      </c>
      <c r="BH217" s="103">
        <f>IF(U217="sníž. přenesená",N217,0)</f>
        <v>0</v>
      </c>
      <c r="BI217" s="103">
        <f>IF(U217="nulová",N217,0)</f>
        <v>0</v>
      </c>
      <c r="BJ217" s="16" t="s">
        <v>146</v>
      </c>
      <c r="BK217" s="103">
        <f>ROUND(L217*K217,1)</f>
        <v>0</v>
      </c>
      <c r="BL217" s="16" t="s">
        <v>146</v>
      </c>
      <c r="BM217" s="16" t="s">
        <v>331</v>
      </c>
    </row>
    <row r="218" spans="2:51" s="10" customFormat="1" ht="22.5" customHeight="1">
      <c r="B218" s="165"/>
      <c r="C218" s="166"/>
      <c r="D218" s="166"/>
      <c r="E218" s="167" t="s">
        <v>20</v>
      </c>
      <c r="F218" s="258" t="s">
        <v>332</v>
      </c>
      <c r="G218" s="259"/>
      <c r="H218" s="259"/>
      <c r="I218" s="259"/>
      <c r="J218" s="166"/>
      <c r="K218" s="168" t="s">
        <v>20</v>
      </c>
      <c r="L218" s="166"/>
      <c r="M218" s="166"/>
      <c r="N218" s="166"/>
      <c r="O218" s="166"/>
      <c r="P218" s="166"/>
      <c r="Q218" s="166"/>
      <c r="R218" s="169"/>
      <c r="T218" s="170"/>
      <c r="U218" s="166"/>
      <c r="V218" s="166"/>
      <c r="W218" s="166"/>
      <c r="X218" s="166"/>
      <c r="Y218" s="166"/>
      <c r="Z218" s="166"/>
      <c r="AA218" s="171"/>
      <c r="AT218" s="172" t="s">
        <v>183</v>
      </c>
      <c r="AU218" s="172" t="s">
        <v>117</v>
      </c>
      <c r="AV218" s="10" t="s">
        <v>84</v>
      </c>
      <c r="AW218" s="10" t="s">
        <v>119</v>
      </c>
      <c r="AX218" s="10" t="s">
        <v>77</v>
      </c>
      <c r="AY218" s="172" t="s">
        <v>167</v>
      </c>
    </row>
    <row r="219" spans="2:51" s="11" customFormat="1" ht="22.5" customHeight="1">
      <c r="B219" s="173"/>
      <c r="C219" s="174"/>
      <c r="D219" s="174"/>
      <c r="E219" s="175" t="s">
        <v>20</v>
      </c>
      <c r="F219" s="260" t="s">
        <v>333</v>
      </c>
      <c r="G219" s="261"/>
      <c r="H219" s="261"/>
      <c r="I219" s="261"/>
      <c r="J219" s="174"/>
      <c r="K219" s="176">
        <v>201.6</v>
      </c>
      <c r="L219" s="174"/>
      <c r="M219" s="174"/>
      <c r="N219" s="174"/>
      <c r="O219" s="174"/>
      <c r="P219" s="174"/>
      <c r="Q219" s="174"/>
      <c r="R219" s="177"/>
      <c r="T219" s="178"/>
      <c r="U219" s="174"/>
      <c r="V219" s="174"/>
      <c r="W219" s="174"/>
      <c r="X219" s="174"/>
      <c r="Y219" s="174"/>
      <c r="Z219" s="174"/>
      <c r="AA219" s="179"/>
      <c r="AT219" s="180" t="s">
        <v>183</v>
      </c>
      <c r="AU219" s="180" t="s">
        <v>117</v>
      </c>
      <c r="AV219" s="11" t="s">
        <v>117</v>
      </c>
      <c r="AW219" s="11" t="s">
        <v>119</v>
      </c>
      <c r="AX219" s="11" t="s">
        <v>77</v>
      </c>
      <c r="AY219" s="180" t="s">
        <v>167</v>
      </c>
    </row>
    <row r="220" spans="2:51" s="12" customFormat="1" ht="22.5" customHeight="1">
      <c r="B220" s="181"/>
      <c r="C220" s="182"/>
      <c r="D220" s="182"/>
      <c r="E220" s="183" t="s">
        <v>20</v>
      </c>
      <c r="F220" s="264" t="s">
        <v>256</v>
      </c>
      <c r="G220" s="265"/>
      <c r="H220" s="265"/>
      <c r="I220" s="265"/>
      <c r="J220" s="182"/>
      <c r="K220" s="184">
        <v>201.6</v>
      </c>
      <c r="L220" s="182"/>
      <c r="M220" s="182"/>
      <c r="N220" s="182"/>
      <c r="O220" s="182"/>
      <c r="P220" s="182"/>
      <c r="Q220" s="182"/>
      <c r="R220" s="185"/>
      <c r="T220" s="186"/>
      <c r="U220" s="182"/>
      <c r="V220" s="182"/>
      <c r="W220" s="182"/>
      <c r="X220" s="182"/>
      <c r="Y220" s="182"/>
      <c r="Z220" s="182"/>
      <c r="AA220" s="187"/>
      <c r="AT220" s="188" t="s">
        <v>183</v>
      </c>
      <c r="AU220" s="188" t="s">
        <v>117</v>
      </c>
      <c r="AV220" s="12" t="s">
        <v>146</v>
      </c>
      <c r="AW220" s="12" t="s">
        <v>119</v>
      </c>
      <c r="AX220" s="12" t="s">
        <v>84</v>
      </c>
      <c r="AY220" s="188" t="s">
        <v>167</v>
      </c>
    </row>
    <row r="221" spans="2:65" s="1" customFormat="1" ht="31.5" customHeight="1">
      <c r="B221" s="128"/>
      <c r="C221" s="158" t="s">
        <v>334</v>
      </c>
      <c r="D221" s="158" t="s">
        <v>168</v>
      </c>
      <c r="E221" s="159" t="s">
        <v>335</v>
      </c>
      <c r="F221" s="254" t="s">
        <v>336</v>
      </c>
      <c r="G221" s="255"/>
      <c r="H221" s="255"/>
      <c r="I221" s="255"/>
      <c r="J221" s="160" t="s">
        <v>180</v>
      </c>
      <c r="K221" s="161">
        <v>265</v>
      </c>
      <c r="L221" s="256">
        <v>0</v>
      </c>
      <c r="M221" s="255"/>
      <c r="N221" s="257">
        <f>ROUND(L221*K221,1)</f>
        <v>0</v>
      </c>
      <c r="O221" s="255"/>
      <c r="P221" s="255"/>
      <c r="Q221" s="255"/>
      <c r="R221" s="130"/>
      <c r="T221" s="162" t="s">
        <v>20</v>
      </c>
      <c r="U221" s="42" t="s">
        <v>45</v>
      </c>
      <c r="V221" s="34"/>
      <c r="W221" s="163">
        <f>V221*K221</f>
        <v>0</v>
      </c>
      <c r="X221" s="163">
        <v>2.16</v>
      </c>
      <c r="Y221" s="163">
        <f>X221*K221</f>
        <v>572.4000000000001</v>
      </c>
      <c r="Z221" s="163">
        <v>0</v>
      </c>
      <c r="AA221" s="164">
        <f>Z221*K221</f>
        <v>0</v>
      </c>
      <c r="AR221" s="16" t="s">
        <v>146</v>
      </c>
      <c r="AT221" s="16" t="s">
        <v>168</v>
      </c>
      <c r="AU221" s="16" t="s">
        <v>117</v>
      </c>
      <c r="AY221" s="16" t="s">
        <v>167</v>
      </c>
      <c r="BE221" s="103">
        <f>IF(U221="základní",N221,0)</f>
        <v>0</v>
      </c>
      <c r="BF221" s="103">
        <f>IF(U221="snížená",N221,0)</f>
        <v>0</v>
      </c>
      <c r="BG221" s="103">
        <f>IF(U221="zákl. přenesená",N221,0)</f>
        <v>0</v>
      </c>
      <c r="BH221" s="103">
        <f>IF(U221="sníž. přenesená",N221,0)</f>
        <v>0</v>
      </c>
      <c r="BI221" s="103">
        <f>IF(U221="nulová",N221,0)</f>
        <v>0</v>
      </c>
      <c r="BJ221" s="16" t="s">
        <v>146</v>
      </c>
      <c r="BK221" s="103">
        <f>ROUND(L221*K221,1)</f>
        <v>0</v>
      </c>
      <c r="BL221" s="16" t="s">
        <v>146</v>
      </c>
      <c r="BM221" s="16" t="s">
        <v>337</v>
      </c>
    </row>
    <row r="222" spans="2:51" s="11" customFormat="1" ht="22.5" customHeight="1">
      <c r="B222" s="173"/>
      <c r="C222" s="174"/>
      <c r="D222" s="174"/>
      <c r="E222" s="175" t="s">
        <v>20</v>
      </c>
      <c r="F222" s="262" t="s">
        <v>338</v>
      </c>
      <c r="G222" s="261"/>
      <c r="H222" s="261"/>
      <c r="I222" s="261"/>
      <c r="J222" s="174"/>
      <c r="K222" s="176">
        <v>265</v>
      </c>
      <c r="L222" s="174"/>
      <c r="M222" s="174"/>
      <c r="N222" s="174"/>
      <c r="O222" s="174"/>
      <c r="P222" s="174"/>
      <c r="Q222" s="174"/>
      <c r="R222" s="177"/>
      <c r="T222" s="178"/>
      <c r="U222" s="174"/>
      <c r="V222" s="174"/>
      <c r="W222" s="174"/>
      <c r="X222" s="174"/>
      <c r="Y222" s="174"/>
      <c r="Z222" s="174"/>
      <c r="AA222" s="179"/>
      <c r="AT222" s="180" t="s">
        <v>183</v>
      </c>
      <c r="AU222" s="180" t="s">
        <v>117</v>
      </c>
      <c r="AV222" s="11" t="s">
        <v>117</v>
      </c>
      <c r="AW222" s="11" t="s">
        <v>119</v>
      </c>
      <c r="AX222" s="11" t="s">
        <v>84</v>
      </c>
      <c r="AY222" s="180" t="s">
        <v>167</v>
      </c>
    </row>
    <row r="223" spans="2:65" s="1" customFormat="1" ht="31.5" customHeight="1">
      <c r="B223" s="128"/>
      <c r="C223" s="158" t="s">
        <v>339</v>
      </c>
      <c r="D223" s="158" t="s">
        <v>168</v>
      </c>
      <c r="E223" s="159" t="s">
        <v>340</v>
      </c>
      <c r="F223" s="254" t="s">
        <v>341</v>
      </c>
      <c r="G223" s="255"/>
      <c r="H223" s="255"/>
      <c r="I223" s="255"/>
      <c r="J223" s="160" t="s">
        <v>180</v>
      </c>
      <c r="K223" s="161">
        <v>331.25</v>
      </c>
      <c r="L223" s="256">
        <v>0</v>
      </c>
      <c r="M223" s="255"/>
      <c r="N223" s="257">
        <f>ROUND(L223*K223,1)</f>
        <v>0</v>
      </c>
      <c r="O223" s="255"/>
      <c r="P223" s="255"/>
      <c r="Q223" s="255"/>
      <c r="R223" s="130"/>
      <c r="T223" s="162" t="s">
        <v>20</v>
      </c>
      <c r="U223" s="42" t="s">
        <v>45</v>
      </c>
      <c r="V223" s="34"/>
      <c r="W223" s="163">
        <f>V223*K223</f>
        <v>0</v>
      </c>
      <c r="X223" s="163">
        <v>2.16</v>
      </c>
      <c r="Y223" s="163">
        <f>X223*K223</f>
        <v>715.5</v>
      </c>
      <c r="Z223" s="163">
        <v>0</v>
      </c>
      <c r="AA223" s="164">
        <f>Z223*K223</f>
        <v>0</v>
      </c>
      <c r="AR223" s="16" t="s">
        <v>146</v>
      </c>
      <c r="AT223" s="16" t="s">
        <v>168</v>
      </c>
      <c r="AU223" s="16" t="s">
        <v>117</v>
      </c>
      <c r="AY223" s="16" t="s">
        <v>167</v>
      </c>
      <c r="BE223" s="103">
        <f>IF(U223="základní",N223,0)</f>
        <v>0</v>
      </c>
      <c r="BF223" s="103">
        <f>IF(U223="snížená",N223,0)</f>
        <v>0</v>
      </c>
      <c r="BG223" s="103">
        <f>IF(U223="zákl. přenesená",N223,0)</f>
        <v>0</v>
      </c>
      <c r="BH223" s="103">
        <f>IF(U223="sníž. přenesená",N223,0)</f>
        <v>0</v>
      </c>
      <c r="BI223" s="103">
        <f>IF(U223="nulová",N223,0)</f>
        <v>0</v>
      </c>
      <c r="BJ223" s="16" t="s">
        <v>146</v>
      </c>
      <c r="BK223" s="103">
        <f>ROUND(L223*K223,1)</f>
        <v>0</v>
      </c>
      <c r="BL223" s="16" t="s">
        <v>146</v>
      </c>
      <c r="BM223" s="16" t="s">
        <v>342</v>
      </c>
    </row>
    <row r="224" spans="2:51" s="11" customFormat="1" ht="22.5" customHeight="1">
      <c r="B224" s="173"/>
      <c r="C224" s="174"/>
      <c r="D224" s="174"/>
      <c r="E224" s="175" t="s">
        <v>20</v>
      </c>
      <c r="F224" s="262" t="s">
        <v>343</v>
      </c>
      <c r="G224" s="261"/>
      <c r="H224" s="261"/>
      <c r="I224" s="261"/>
      <c r="J224" s="174"/>
      <c r="K224" s="176">
        <v>331.25</v>
      </c>
      <c r="L224" s="174"/>
      <c r="M224" s="174"/>
      <c r="N224" s="174"/>
      <c r="O224" s="174"/>
      <c r="P224" s="174"/>
      <c r="Q224" s="174"/>
      <c r="R224" s="177"/>
      <c r="T224" s="178"/>
      <c r="U224" s="174"/>
      <c r="V224" s="174"/>
      <c r="W224" s="174"/>
      <c r="X224" s="174"/>
      <c r="Y224" s="174"/>
      <c r="Z224" s="174"/>
      <c r="AA224" s="179"/>
      <c r="AT224" s="180" t="s">
        <v>183</v>
      </c>
      <c r="AU224" s="180" t="s">
        <v>117</v>
      </c>
      <c r="AV224" s="11" t="s">
        <v>117</v>
      </c>
      <c r="AW224" s="11" t="s">
        <v>119</v>
      </c>
      <c r="AX224" s="11" t="s">
        <v>84</v>
      </c>
      <c r="AY224" s="180" t="s">
        <v>167</v>
      </c>
    </row>
    <row r="225" spans="2:63" s="9" customFormat="1" ht="29.25" customHeight="1">
      <c r="B225" s="147"/>
      <c r="C225" s="148"/>
      <c r="D225" s="157" t="s">
        <v>134</v>
      </c>
      <c r="E225" s="157"/>
      <c r="F225" s="157"/>
      <c r="G225" s="157"/>
      <c r="H225" s="157"/>
      <c r="I225" s="157"/>
      <c r="J225" s="157"/>
      <c r="K225" s="157"/>
      <c r="L225" s="157"/>
      <c r="M225" s="157"/>
      <c r="N225" s="273">
        <f>BK225</f>
        <v>0</v>
      </c>
      <c r="O225" s="274"/>
      <c r="P225" s="274"/>
      <c r="Q225" s="274"/>
      <c r="R225" s="150"/>
      <c r="T225" s="151"/>
      <c r="U225" s="148"/>
      <c r="V225" s="148"/>
      <c r="W225" s="152">
        <f>W226</f>
        <v>0</v>
      </c>
      <c r="X225" s="148"/>
      <c r="Y225" s="152">
        <f>Y226</f>
        <v>0</v>
      </c>
      <c r="Z225" s="148"/>
      <c r="AA225" s="153">
        <f>AA226</f>
        <v>0</v>
      </c>
      <c r="AR225" s="154" t="s">
        <v>84</v>
      </c>
      <c r="AT225" s="155" t="s">
        <v>76</v>
      </c>
      <c r="AU225" s="155" t="s">
        <v>84</v>
      </c>
      <c r="AY225" s="154" t="s">
        <v>167</v>
      </c>
      <c r="BK225" s="156">
        <f>BK226</f>
        <v>0</v>
      </c>
    </row>
    <row r="226" spans="2:65" s="1" customFormat="1" ht="44.25" customHeight="1">
      <c r="B226" s="128"/>
      <c r="C226" s="158" t="s">
        <v>344</v>
      </c>
      <c r="D226" s="158" t="s">
        <v>168</v>
      </c>
      <c r="E226" s="159" t="s">
        <v>345</v>
      </c>
      <c r="F226" s="254" t="s">
        <v>346</v>
      </c>
      <c r="G226" s="255"/>
      <c r="H226" s="255"/>
      <c r="I226" s="255"/>
      <c r="J226" s="160" t="s">
        <v>175</v>
      </c>
      <c r="K226" s="161">
        <v>1</v>
      </c>
      <c r="L226" s="256">
        <v>0</v>
      </c>
      <c r="M226" s="255"/>
      <c r="N226" s="257">
        <f>ROUND(L226*K226,1)</f>
        <v>0</v>
      </c>
      <c r="O226" s="255"/>
      <c r="P226" s="255"/>
      <c r="Q226" s="255"/>
      <c r="R226" s="130"/>
      <c r="T226" s="162" t="s">
        <v>20</v>
      </c>
      <c r="U226" s="42" t="s">
        <v>45</v>
      </c>
      <c r="V226" s="34"/>
      <c r="W226" s="163">
        <f>V226*K226</f>
        <v>0</v>
      </c>
      <c r="X226" s="163">
        <v>0</v>
      </c>
      <c r="Y226" s="163">
        <f>X226*K226</f>
        <v>0</v>
      </c>
      <c r="Z226" s="163">
        <v>0</v>
      </c>
      <c r="AA226" s="164">
        <f>Z226*K226</f>
        <v>0</v>
      </c>
      <c r="AR226" s="16" t="s">
        <v>146</v>
      </c>
      <c r="AT226" s="16" t="s">
        <v>168</v>
      </c>
      <c r="AU226" s="16" t="s">
        <v>117</v>
      </c>
      <c r="AY226" s="16" t="s">
        <v>167</v>
      </c>
      <c r="BE226" s="103">
        <f>IF(U226="základní",N226,0)</f>
        <v>0</v>
      </c>
      <c r="BF226" s="103">
        <f>IF(U226="snížená",N226,0)</f>
        <v>0</v>
      </c>
      <c r="BG226" s="103">
        <f>IF(U226="zákl. přenesená",N226,0)</f>
        <v>0</v>
      </c>
      <c r="BH226" s="103">
        <f>IF(U226="sníž. přenesená",N226,0)</f>
        <v>0</v>
      </c>
      <c r="BI226" s="103">
        <f>IF(U226="nulová",N226,0)</f>
        <v>0</v>
      </c>
      <c r="BJ226" s="16" t="s">
        <v>146</v>
      </c>
      <c r="BK226" s="103">
        <f>ROUND(L226*K226,1)</f>
        <v>0</v>
      </c>
      <c r="BL226" s="16" t="s">
        <v>146</v>
      </c>
      <c r="BM226" s="16" t="s">
        <v>347</v>
      </c>
    </row>
    <row r="227" spans="2:63" s="9" customFormat="1" ht="29.25" customHeight="1">
      <c r="B227" s="147"/>
      <c r="C227" s="148"/>
      <c r="D227" s="157" t="s">
        <v>135</v>
      </c>
      <c r="E227" s="157"/>
      <c r="F227" s="157"/>
      <c r="G227" s="157"/>
      <c r="H227" s="157"/>
      <c r="I227" s="157"/>
      <c r="J227" s="157"/>
      <c r="K227" s="157"/>
      <c r="L227" s="157"/>
      <c r="M227" s="157"/>
      <c r="N227" s="275">
        <f>BK227</f>
        <v>0</v>
      </c>
      <c r="O227" s="276"/>
      <c r="P227" s="276"/>
      <c r="Q227" s="276"/>
      <c r="R227" s="150"/>
      <c r="T227" s="151"/>
      <c r="U227" s="148"/>
      <c r="V227" s="148"/>
      <c r="W227" s="152">
        <f>SUM(W228:W234)</f>
        <v>0</v>
      </c>
      <c r="X227" s="148"/>
      <c r="Y227" s="152">
        <f>SUM(Y228:Y234)</f>
        <v>69.1126968</v>
      </c>
      <c r="Z227" s="148"/>
      <c r="AA227" s="153">
        <f>SUM(AA228:AA234)</f>
        <v>0</v>
      </c>
      <c r="AR227" s="154" t="s">
        <v>84</v>
      </c>
      <c r="AT227" s="155" t="s">
        <v>76</v>
      </c>
      <c r="AU227" s="155" t="s">
        <v>84</v>
      </c>
      <c r="AY227" s="154" t="s">
        <v>167</v>
      </c>
      <c r="BK227" s="156">
        <f>SUM(BK228:BK234)</f>
        <v>0</v>
      </c>
    </row>
    <row r="228" spans="2:65" s="1" customFormat="1" ht="31.5" customHeight="1">
      <c r="B228" s="128"/>
      <c r="C228" s="158" t="s">
        <v>348</v>
      </c>
      <c r="D228" s="158" t="s">
        <v>168</v>
      </c>
      <c r="E228" s="159" t="s">
        <v>349</v>
      </c>
      <c r="F228" s="254" t="s">
        <v>350</v>
      </c>
      <c r="G228" s="255"/>
      <c r="H228" s="255"/>
      <c r="I228" s="255"/>
      <c r="J228" s="160" t="s">
        <v>223</v>
      </c>
      <c r="K228" s="161">
        <v>98</v>
      </c>
      <c r="L228" s="256">
        <v>0</v>
      </c>
      <c r="M228" s="255"/>
      <c r="N228" s="257">
        <f>ROUND(L228*K228,1)</f>
        <v>0</v>
      </c>
      <c r="O228" s="255"/>
      <c r="P228" s="255"/>
      <c r="Q228" s="255"/>
      <c r="R228" s="130"/>
      <c r="T228" s="162" t="s">
        <v>20</v>
      </c>
      <c r="U228" s="42" t="s">
        <v>45</v>
      </c>
      <c r="V228" s="34"/>
      <c r="W228" s="163">
        <f>V228*K228</f>
        <v>0</v>
      </c>
      <c r="X228" s="163">
        <v>0.16371</v>
      </c>
      <c r="Y228" s="163">
        <f>X228*K228</f>
        <v>16.04358</v>
      </c>
      <c r="Z228" s="163">
        <v>0</v>
      </c>
      <c r="AA228" s="164">
        <f>Z228*K228</f>
        <v>0</v>
      </c>
      <c r="AR228" s="16" t="s">
        <v>146</v>
      </c>
      <c r="AT228" s="16" t="s">
        <v>168</v>
      </c>
      <c r="AU228" s="16" t="s">
        <v>117</v>
      </c>
      <c r="AY228" s="16" t="s">
        <v>167</v>
      </c>
      <c r="BE228" s="103">
        <f>IF(U228="základní",N228,0)</f>
        <v>0</v>
      </c>
      <c r="BF228" s="103">
        <f>IF(U228="snížená",N228,0)</f>
        <v>0</v>
      </c>
      <c r="BG228" s="103">
        <f>IF(U228="zákl. přenesená",N228,0)</f>
        <v>0</v>
      </c>
      <c r="BH228" s="103">
        <f>IF(U228="sníž. přenesená",N228,0)</f>
        <v>0</v>
      </c>
      <c r="BI228" s="103">
        <f>IF(U228="nulová",N228,0)</f>
        <v>0</v>
      </c>
      <c r="BJ228" s="16" t="s">
        <v>146</v>
      </c>
      <c r="BK228" s="103">
        <f>ROUND(L228*K228,1)</f>
        <v>0</v>
      </c>
      <c r="BL228" s="16" t="s">
        <v>146</v>
      </c>
      <c r="BM228" s="16" t="s">
        <v>351</v>
      </c>
    </row>
    <row r="229" spans="2:51" s="11" customFormat="1" ht="22.5" customHeight="1">
      <c r="B229" s="173"/>
      <c r="C229" s="174"/>
      <c r="D229" s="174"/>
      <c r="E229" s="175" t="s">
        <v>20</v>
      </c>
      <c r="F229" s="262" t="s">
        <v>352</v>
      </c>
      <c r="G229" s="261"/>
      <c r="H229" s="261"/>
      <c r="I229" s="261"/>
      <c r="J229" s="174"/>
      <c r="K229" s="176">
        <v>98</v>
      </c>
      <c r="L229" s="174"/>
      <c r="M229" s="174"/>
      <c r="N229" s="174"/>
      <c r="O229" s="174"/>
      <c r="P229" s="174"/>
      <c r="Q229" s="174"/>
      <c r="R229" s="177"/>
      <c r="T229" s="178"/>
      <c r="U229" s="174"/>
      <c r="V229" s="174"/>
      <c r="W229" s="174"/>
      <c r="X229" s="174"/>
      <c r="Y229" s="174"/>
      <c r="Z229" s="174"/>
      <c r="AA229" s="179"/>
      <c r="AT229" s="180" t="s">
        <v>183</v>
      </c>
      <c r="AU229" s="180" t="s">
        <v>117</v>
      </c>
      <c r="AV229" s="11" t="s">
        <v>117</v>
      </c>
      <c r="AW229" s="11" t="s">
        <v>119</v>
      </c>
      <c r="AX229" s="11" t="s">
        <v>84</v>
      </c>
      <c r="AY229" s="180" t="s">
        <v>167</v>
      </c>
    </row>
    <row r="230" spans="2:65" s="1" customFormat="1" ht="22.5" customHeight="1">
      <c r="B230" s="128"/>
      <c r="C230" s="158" t="s">
        <v>353</v>
      </c>
      <c r="D230" s="158" t="s">
        <v>168</v>
      </c>
      <c r="E230" s="159" t="s">
        <v>354</v>
      </c>
      <c r="F230" s="254" t="s">
        <v>355</v>
      </c>
      <c r="G230" s="255"/>
      <c r="H230" s="255"/>
      <c r="I230" s="255"/>
      <c r="J230" s="160" t="s">
        <v>175</v>
      </c>
      <c r="K230" s="161">
        <v>296.94</v>
      </c>
      <c r="L230" s="256">
        <v>0</v>
      </c>
      <c r="M230" s="255"/>
      <c r="N230" s="257">
        <f>ROUND(L230*K230,1)</f>
        <v>0</v>
      </c>
      <c r="O230" s="255"/>
      <c r="P230" s="255"/>
      <c r="Q230" s="255"/>
      <c r="R230" s="130"/>
      <c r="T230" s="162" t="s">
        <v>20</v>
      </c>
      <c r="U230" s="42" t="s">
        <v>45</v>
      </c>
      <c r="V230" s="34"/>
      <c r="W230" s="163">
        <f>V230*K230</f>
        <v>0</v>
      </c>
      <c r="X230" s="163">
        <v>0</v>
      </c>
      <c r="Y230" s="163">
        <f>X230*K230</f>
        <v>0</v>
      </c>
      <c r="Z230" s="163">
        <v>0</v>
      </c>
      <c r="AA230" s="164">
        <f>Z230*K230</f>
        <v>0</v>
      </c>
      <c r="AR230" s="16" t="s">
        <v>146</v>
      </c>
      <c r="AT230" s="16" t="s">
        <v>168</v>
      </c>
      <c r="AU230" s="16" t="s">
        <v>117</v>
      </c>
      <c r="AY230" s="16" t="s">
        <v>167</v>
      </c>
      <c r="BE230" s="103">
        <f>IF(U230="základní",N230,0)</f>
        <v>0</v>
      </c>
      <c r="BF230" s="103">
        <f>IF(U230="snížená",N230,0)</f>
        <v>0</v>
      </c>
      <c r="BG230" s="103">
        <f>IF(U230="zákl. přenesená",N230,0)</f>
        <v>0</v>
      </c>
      <c r="BH230" s="103">
        <f>IF(U230="sníž. přenesená",N230,0)</f>
        <v>0</v>
      </c>
      <c r="BI230" s="103">
        <f>IF(U230="nulová",N230,0)</f>
        <v>0</v>
      </c>
      <c r="BJ230" s="16" t="s">
        <v>146</v>
      </c>
      <c r="BK230" s="103">
        <f>ROUND(L230*K230,1)</f>
        <v>0</v>
      </c>
      <c r="BL230" s="16" t="s">
        <v>146</v>
      </c>
      <c r="BM230" s="16" t="s">
        <v>356</v>
      </c>
    </row>
    <row r="231" spans="2:51" s="11" customFormat="1" ht="22.5" customHeight="1">
      <c r="B231" s="173"/>
      <c r="C231" s="174"/>
      <c r="D231" s="174"/>
      <c r="E231" s="175" t="s">
        <v>20</v>
      </c>
      <c r="F231" s="262" t="s">
        <v>357</v>
      </c>
      <c r="G231" s="261"/>
      <c r="H231" s="261"/>
      <c r="I231" s="261"/>
      <c r="J231" s="174"/>
      <c r="K231" s="176">
        <v>296.94</v>
      </c>
      <c r="L231" s="174"/>
      <c r="M231" s="174"/>
      <c r="N231" s="174"/>
      <c r="O231" s="174"/>
      <c r="P231" s="174"/>
      <c r="Q231" s="174"/>
      <c r="R231" s="177"/>
      <c r="T231" s="178"/>
      <c r="U231" s="174"/>
      <c r="V231" s="174"/>
      <c r="W231" s="174"/>
      <c r="X231" s="174"/>
      <c r="Y231" s="174"/>
      <c r="Z231" s="174"/>
      <c r="AA231" s="179"/>
      <c r="AT231" s="180" t="s">
        <v>183</v>
      </c>
      <c r="AU231" s="180" t="s">
        <v>117</v>
      </c>
      <c r="AV231" s="11" t="s">
        <v>117</v>
      </c>
      <c r="AW231" s="11" t="s">
        <v>119</v>
      </c>
      <c r="AX231" s="11" t="s">
        <v>84</v>
      </c>
      <c r="AY231" s="180" t="s">
        <v>167</v>
      </c>
    </row>
    <row r="232" spans="2:65" s="1" customFormat="1" ht="31.5" customHeight="1">
      <c r="B232" s="128"/>
      <c r="C232" s="158" t="s">
        <v>358</v>
      </c>
      <c r="D232" s="158" t="s">
        <v>168</v>
      </c>
      <c r="E232" s="159" t="s">
        <v>359</v>
      </c>
      <c r="F232" s="254" t="s">
        <v>360</v>
      </c>
      <c r="G232" s="255"/>
      <c r="H232" s="255"/>
      <c r="I232" s="255"/>
      <c r="J232" s="160" t="s">
        <v>180</v>
      </c>
      <c r="K232" s="161">
        <v>23.52</v>
      </c>
      <c r="L232" s="256">
        <v>0</v>
      </c>
      <c r="M232" s="255"/>
      <c r="N232" s="257">
        <f>ROUND(L232*K232,1)</f>
        <v>0</v>
      </c>
      <c r="O232" s="255"/>
      <c r="P232" s="255"/>
      <c r="Q232" s="255"/>
      <c r="R232" s="130"/>
      <c r="T232" s="162" t="s">
        <v>20</v>
      </c>
      <c r="U232" s="42" t="s">
        <v>45</v>
      </c>
      <c r="V232" s="34"/>
      <c r="W232" s="163">
        <f>V232*K232</f>
        <v>0</v>
      </c>
      <c r="X232" s="163">
        <v>2.25634</v>
      </c>
      <c r="Y232" s="163">
        <f>X232*K232</f>
        <v>53.069116799999996</v>
      </c>
      <c r="Z232" s="163">
        <v>0</v>
      </c>
      <c r="AA232" s="164">
        <f>Z232*K232</f>
        <v>0</v>
      </c>
      <c r="AR232" s="16" t="s">
        <v>146</v>
      </c>
      <c r="AT232" s="16" t="s">
        <v>168</v>
      </c>
      <c r="AU232" s="16" t="s">
        <v>117</v>
      </c>
      <c r="AY232" s="16" t="s">
        <v>167</v>
      </c>
      <c r="BE232" s="103">
        <f>IF(U232="základní",N232,0)</f>
        <v>0</v>
      </c>
      <c r="BF232" s="103">
        <f>IF(U232="snížená",N232,0)</f>
        <v>0</v>
      </c>
      <c r="BG232" s="103">
        <f>IF(U232="zákl. přenesená",N232,0)</f>
        <v>0</v>
      </c>
      <c r="BH232" s="103">
        <f>IF(U232="sníž. přenesená",N232,0)</f>
        <v>0</v>
      </c>
      <c r="BI232" s="103">
        <f>IF(U232="nulová",N232,0)</f>
        <v>0</v>
      </c>
      <c r="BJ232" s="16" t="s">
        <v>146</v>
      </c>
      <c r="BK232" s="103">
        <f>ROUND(L232*K232,1)</f>
        <v>0</v>
      </c>
      <c r="BL232" s="16" t="s">
        <v>146</v>
      </c>
      <c r="BM232" s="16" t="s">
        <v>361</v>
      </c>
    </row>
    <row r="233" spans="2:51" s="11" customFormat="1" ht="22.5" customHeight="1">
      <c r="B233" s="173"/>
      <c r="C233" s="174"/>
      <c r="D233" s="174"/>
      <c r="E233" s="175" t="s">
        <v>20</v>
      </c>
      <c r="F233" s="262" t="s">
        <v>362</v>
      </c>
      <c r="G233" s="261"/>
      <c r="H233" s="261"/>
      <c r="I233" s="261"/>
      <c r="J233" s="174"/>
      <c r="K233" s="176">
        <v>23.52</v>
      </c>
      <c r="L233" s="174"/>
      <c r="M233" s="174"/>
      <c r="N233" s="174"/>
      <c r="O233" s="174"/>
      <c r="P233" s="174"/>
      <c r="Q233" s="174"/>
      <c r="R233" s="177"/>
      <c r="T233" s="178"/>
      <c r="U233" s="174"/>
      <c r="V233" s="174"/>
      <c r="W233" s="174"/>
      <c r="X233" s="174"/>
      <c r="Y233" s="174"/>
      <c r="Z233" s="174"/>
      <c r="AA233" s="179"/>
      <c r="AT233" s="180" t="s">
        <v>183</v>
      </c>
      <c r="AU233" s="180" t="s">
        <v>117</v>
      </c>
      <c r="AV233" s="11" t="s">
        <v>117</v>
      </c>
      <c r="AW233" s="11" t="s">
        <v>119</v>
      </c>
      <c r="AX233" s="11" t="s">
        <v>84</v>
      </c>
      <c r="AY233" s="180" t="s">
        <v>167</v>
      </c>
    </row>
    <row r="234" spans="2:65" s="1" customFormat="1" ht="22.5" customHeight="1">
      <c r="B234" s="128"/>
      <c r="C234" s="158" t="s">
        <v>363</v>
      </c>
      <c r="D234" s="158" t="s">
        <v>168</v>
      </c>
      <c r="E234" s="159" t="s">
        <v>364</v>
      </c>
      <c r="F234" s="254" t="s">
        <v>365</v>
      </c>
      <c r="G234" s="255"/>
      <c r="H234" s="255"/>
      <c r="I234" s="255"/>
      <c r="J234" s="160" t="s">
        <v>175</v>
      </c>
      <c r="K234" s="161">
        <v>2</v>
      </c>
      <c r="L234" s="256">
        <v>0</v>
      </c>
      <c r="M234" s="255"/>
      <c r="N234" s="257">
        <f>ROUND(L234*K234,1)</f>
        <v>0</v>
      </c>
      <c r="O234" s="255"/>
      <c r="P234" s="255"/>
      <c r="Q234" s="255"/>
      <c r="R234" s="130"/>
      <c r="T234" s="162" t="s">
        <v>20</v>
      </c>
      <c r="U234" s="42" t="s">
        <v>45</v>
      </c>
      <c r="V234" s="34"/>
      <c r="W234" s="163">
        <f>V234*K234</f>
        <v>0</v>
      </c>
      <c r="X234" s="163">
        <v>0</v>
      </c>
      <c r="Y234" s="163">
        <f>X234*K234</f>
        <v>0</v>
      </c>
      <c r="Z234" s="163">
        <v>0</v>
      </c>
      <c r="AA234" s="164">
        <f>Z234*K234</f>
        <v>0</v>
      </c>
      <c r="AR234" s="16" t="s">
        <v>146</v>
      </c>
      <c r="AT234" s="16" t="s">
        <v>168</v>
      </c>
      <c r="AU234" s="16" t="s">
        <v>117</v>
      </c>
      <c r="AY234" s="16" t="s">
        <v>167</v>
      </c>
      <c r="BE234" s="103">
        <f>IF(U234="základní",N234,0)</f>
        <v>0</v>
      </c>
      <c r="BF234" s="103">
        <f>IF(U234="snížená",N234,0)</f>
        <v>0</v>
      </c>
      <c r="BG234" s="103">
        <f>IF(U234="zákl. přenesená",N234,0)</f>
        <v>0</v>
      </c>
      <c r="BH234" s="103">
        <f>IF(U234="sníž. přenesená",N234,0)</f>
        <v>0</v>
      </c>
      <c r="BI234" s="103">
        <f>IF(U234="nulová",N234,0)</f>
        <v>0</v>
      </c>
      <c r="BJ234" s="16" t="s">
        <v>146</v>
      </c>
      <c r="BK234" s="103">
        <f>ROUND(L234*K234,1)</f>
        <v>0</v>
      </c>
      <c r="BL234" s="16" t="s">
        <v>146</v>
      </c>
      <c r="BM234" s="16" t="s">
        <v>366</v>
      </c>
    </row>
    <row r="235" spans="2:63" s="9" customFormat="1" ht="29.25" customHeight="1">
      <c r="B235" s="147"/>
      <c r="C235" s="148"/>
      <c r="D235" s="157" t="s">
        <v>136</v>
      </c>
      <c r="E235" s="157"/>
      <c r="F235" s="157"/>
      <c r="G235" s="157"/>
      <c r="H235" s="157"/>
      <c r="I235" s="157"/>
      <c r="J235" s="157"/>
      <c r="K235" s="157"/>
      <c r="L235" s="157"/>
      <c r="M235" s="157"/>
      <c r="N235" s="275">
        <f>BK235</f>
        <v>0</v>
      </c>
      <c r="O235" s="276"/>
      <c r="P235" s="276"/>
      <c r="Q235" s="276"/>
      <c r="R235" s="150"/>
      <c r="T235" s="151"/>
      <c r="U235" s="148"/>
      <c r="V235" s="148"/>
      <c r="W235" s="152">
        <f>SUM(W236:W238)</f>
        <v>0</v>
      </c>
      <c r="X235" s="148"/>
      <c r="Y235" s="152">
        <f>SUM(Y236:Y238)</f>
        <v>0</v>
      </c>
      <c r="Z235" s="148"/>
      <c r="AA235" s="153">
        <f>SUM(AA236:AA238)</f>
        <v>0</v>
      </c>
      <c r="AR235" s="154" t="s">
        <v>84</v>
      </c>
      <c r="AT235" s="155" t="s">
        <v>76</v>
      </c>
      <c r="AU235" s="155" t="s">
        <v>84</v>
      </c>
      <c r="AY235" s="154" t="s">
        <v>167</v>
      </c>
      <c r="BK235" s="156">
        <f>SUM(BK236:BK238)</f>
        <v>0</v>
      </c>
    </row>
    <row r="236" spans="2:65" s="1" customFormat="1" ht="31.5" customHeight="1">
      <c r="B236" s="128"/>
      <c r="C236" s="158" t="s">
        <v>367</v>
      </c>
      <c r="D236" s="158" t="s">
        <v>168</v>
      </c>
      <c r="E236" s="159" t="s">
        <v>368</v>
      </c>
      <c r="F236" s="254" t="s">
        <v>369</v>
      </c>
      <c r="G236" s="255"/>
      <c r="H236" s="255"/>
      <c r="I236" s="255"/>
      <c r="J236" s="160" t="s">
        <v>175</v>
      </c>
      <c r="K236" s="161">
        <v>2</v>
      </c>
      <c r="L236" s="256">
        <v>0</v>
      </c>
      <c r="M236" s="255"/>
      <c r="N236" s="257">
        <f>ROUND(L236*K236,1)</f>
        <v>0</v>
      </c>
      <c r="O236" s="255"/>
      <c r="P236" s="255"/>
      <c r="Q236" s="255"/>
      <c r="R236" s="130"/>
      <c r="T236" s="162" t="s">
        <v>20</v>
      </c>
      <c r="U236" s="42" t="s">
        <v>45</v>
      </c>
      <c r="V236" s="34"/>
      <c r="W236" s="163">
        <f>V236*K236</f>
        <v>0</v>
      </c>
      <c r="X236" s="163">
        <v>0</v>
      </c>
      <c r="Y236" s="163">
        <f>X236*K236</f>
        <v>0</v>
      </c>
      <c r="Z236" s="163">
        <v>0</v>
      </c>
      <c r="AA236" s="164">
        <f>Z236*K236</f>
        <v>0</v>
      </c>
      <c r="AR236" s="16" t="s">
        <v>146</v>
      </c>
      <c r="AT236" s="16" t="s">
        <v>168</v>
      </c>
      <c r="AU236" s="16" t="s">
        <v>117</v>
      </c>
      <c r="AY236" s="16" t="s">
        <v>167</v>
      </c>
      <c r="BE236" s="103">
        <f>IF(U236="základní",N236,0)</f>
        <v>0</v>
      </c>
      <c r="BF236" s="103">
        <f>IF(U236="snížená",N236,0)</f>
        <v>0</v>
      </c>
      <c r="BG236" s="103">
        <f>IF(U236="zákl. přenesená",N236,0)</f>
        <v>0</v>
      </c>
      <c r="BH236" s="103">
        <f>IF(U236="sníž. přenesená",N236,0)</f>
        <v>0</v>
      </c>
      <c r="BI236" s="103">
        <f>IF(U236="nulová",N236,0)</f>
        <v>0</v>
      </c>
      <c r="BJ236" s="16" t="s">
        <v>146</v>
      </c>
      <c r="BK236" s="103">
        <f>ROUND(L236*K236,1)</f>
        <v>0</v>
      </c>
      <c r="BL236" s="16" t="s">
        <v>146</v>
      </c>
      <c r="BM236" s="16" t="s">
        <v>370</v>
      </c>
    </row>
    <row r="237" spans="2:65" s="1" customFormat="1" ht="31.5" customHeight="1">
      <c r="B237" s="128"/>
      <c r="C237" s="158" t="s">
        <v>371</v>
      </c>
      <c r="D237" s="158" t="s">
        <v>168</v>
      </c>
      <c r="E237" s="159" t="s">
        <v>372</v>
      </c>
      <c r="F237" s="254" t="s">
        <v>373</v>
      </c>
      <c r="G237" s="255"/>
      <c r="H237" s="255"/>
      <c r="I237" s="255"/>
      <c r="J237" s="160" t="s">
        <v>175</v>
      </c>
      <c r="K237" s="161">
        <v>60</v>
      </c>
      <c r="L237" s="256">
        <v>0</v>
      </c>
      <c r="M237" s="255"/>
      <c r="N237" s="257">
        <f>ROUND(L237*K237,1)</f>
        <v>0</v>
      </c>
      <c r="O237" s="255"/>
      <c r="P237" s="255"/>
      <c r="Q237" s="255"/>
      <c r="R237" s="130"/>
      <c r="T237" s="162" t="s">
        <v>20</v>
      </c>
      <c r="U237" s="42" t="s">
        <v>45</v>
      </c>
      <c r="V237" s="34"/>
      <c r="W237" s="163">
        <f>V237*K237</f>
        <v>0</v>
      </c>
      <c r="X237" s="163">
        <v>0</v>
      </c>
      <c r="Y237" s="163">
        <f>X237*K237</f>
        <v>0</v>
      </c>
      <c r="Z237" s="163">
        <v>0</v>
      </c>
      <c r="AA237" s="164">
        <f>Z237*K237</f>
        <v>0</v>
      </c>
      <c r="AR237" s="16" t="s">
        <v>146</v>
      </c>
      <c r="AT237" s="16" t="s">
        <v>168</v>
      </c>
      <c r="AU237" s="16" t="s">
        <v>117</v>
      </c>
      <c r="AY237" s="16" t="s">
        <v>167</v>
      </c>
      <c r="BE237" s="103">
        <f>IF(U237="základní",N237,0)</f>
        <v>0</v>
      </c>
      <c r="BF237" s="103">
        <f>IF(U237="snížená",N237,0)</f>
        <v>0</v>
      </c>
      <c r="BG237" s="103">
        <f>IF(U237="zákl. přenesená",N237,0)</f>
        <v>0</v>
      </c>
      <c r="BH237" s="103">
        <f>IF(U237="sníž. přenesená",N237,0)</f>
        <v>0</v>
      </c>
      <c r="BI237" s="103">
        <f>IF(U237="nulová",N237,0)</f>
        <v>0</v>
      </c>
      <c r="BJ237" s="16" t="s">
        <v>146</v>
      </c>
      <c r="BK237" s="103">
        <f>ROUND(L237*K237,1)</f>
        <v>0</v>
      </c>
      <c r="BL237" s="16" t="s">
        <v>146</v>
      </c>
      <c r="BM237" s="16" t="s">
        <v>374</v>
      </c>
    </row>
    <row r="238" spans="2:65" s="1" customFormat="1" ht="31.5" customHeight="1">
      <c r="B238" s="128"/>
      <c r="C238" s="158" t="s">
        <v>375</v>
      </c>
      <c r="D238" s="158" t="s">
        <v>168</v>
      </c>
      <c r="E238" s="159" t="s">
        <v>376</v>
      </c>
      <c r="F238" s="254" t="s">
        <v>377</v>
      </c>
      <c r="G238" s="255"/>
      <c r="H238" s="255"/>
      <c r="I238" s="255"/>
      <c r="J238" s="160" t="s">
        <v>175</v>
      </c>
      <c r="K238" s="161">
        <v>2</v>
      </c>
      <c r="L238" s="256">
        <v>0</v>
      </c>
      <c r="M238" s="255"/>
      <c r="N238" s="257">
        <f>ROUND(L238*K238,1)</f>
        <v>0</v>
      </c>
      <c r="O238" s="255"/>
      <c r="P238" s="255"/>
      <c r="Q238" s="255"/>
      <c r="R238" s="130"/>
      <c r="T238" s="162" t="s">
        <v>20</v>
      </c>
      <c r="U238" s="42" t="s">
        <v>45</v>
      </c>
      <c r="V238" s="34"/>
      <c r="W238" s="163">
        <f>V238*K238</f>
        <v>0</v>
      </c>
      <c r="X238" s="163">
        <v>0</v>
      </c>
      <c r="Y238" s="163">
        <f>X238*K238</f>
        <v>0</v>
      </c>
      <c r="Z238" s="163">
        <v>0</v>
      </c>
      <c r="AA238" s="164">
        <f>Z238*K238</f>
        <v>0</v>
      </c>
      <c r="AR238" s="16" t="s">
        <v>146</v>
      </c>
      <c r="AT238" s="16" t="s">
        <v>168</v>
      </c>
      <c r="AU238" s="16" t="s">
        <v>117</v>
      </c>
      <c r="AY238" s="16" t="s">
        <v>167</v>
      </c>
      <c r="BE238" s="103">
        <f>IF(U238="základní",N238,0)</f>
        <v>0</v>
      </c>
      <c r="BF238" s="103">
        <f>IF(U238="snížená",N238,0)</f>
        <v>0</v>
      </c>
      <c r="BG238" s="103">
        <f>IF(U238="zákl. přenesená",N238,0)</f>
        <v>0</v>
      </c>
      <c r="BH238" s="103">
        <f>IF(U238="sníž. přenesená",N238,0)</f>
        <v>0</v>
      </c>
      <c r="BI238" s="103">
        <f>IF(U238="nulová",N238,0)</f>
        <v>0</v>
      </c>
      <c r="BJ238" s="16" t="s">
        <v>146</v>
      </c>
      <c r="BK238" s="103">
        <f>ROUND(L238*K238,1)</f>
        <v>0</v>
      </c>
      <c r="BL238" s="16" t="s">
        <v>146</v>
      </c>
      <c r="BM238" s="16" t="s">
        <v>378</v>
      </c>
    </row>
    <row r="239" spans="2:63" s="9" customFormat="1" ht="29.25" customHeight="1">
      <c r="B239" s="147"/>
      <c r="C239" s="148"/>
      <c r="D239" s="157" t="s">
        <v>137</v>
      </c>
      <c r="E239" s="157"/>
      <c r="F239" s="157"/>
      <c r="G239" s="157"/>
      <c r="H239" s="157"/>
      <c r="I239" s="157"/>
      <c r="J239" s="157"/>
      <c r="K239" s="157"/>
      <c r="L239" s="157"/>
      <c r="M239" s="157"/>
      <c r="N239" s="275">
        <f>BK239</f>
        <v>0</v>
      </c>
      <c r="O239" s="276"/>
      <c r="P239" s="276"/>
      <c r="Q239" s="276"/>
      <c r="R239" s="150"/>
      <c r="T239" s="151"/>
      <c r="U239" s="148"/>
      <c r="V239" s="148"/>
      <c r="W239" s="152">
        <f>W240</f>
        <v>0</v>
      </c>
      <c r="X239" s="148"/>
      <c r="Y239" s="152">
        <f>Y240</f>
        <v>0</v>
      </c>
      <c r="Z239" s="148"/>
      <c r="AA239" s="153">
        <f>AA240</f>
        <v>0</v>
      </c>
      <c r="AR239" s="154" t="s">
        <v>84</v>
      </c>
      <c r="AT239" s="155" t="s">
        <v>76</v>
      </c>
      <c r="AU239" s="155" t="s">
        <v>84</v>
      </c>
      <c r="AY239" s="154" t="s">
        <v>167</v>
      </c>
      <c r="BK239" s="156">
        <f>BK240</f>
        <v>0</v>
      </c>
    </row>
    <row r="240" spans="2:65" s="1" customFormat="1" ht="22.5" customHeight="1">
      <c r="B240" s="128"/>
      <c r="C240" s="158" t="s">
        <v>379</v>
      </c>
      <c r="D240" s="158" t="s">
        <v>168</v>
      </c>
      <c r="E240" s="159" t="s">
        <v>380</v>
      </c>
      <c r="F240" s="254" t="s">
        <v>381</v>
      </c>
      <c r="G240" s="255"/>
      <c r="H240" s="255"/>
      <c r="I240" s="255"/>
      <c r="J240" s="160" t="s">
        <v>308</v>
      </c>
      <c r="K240" s="161">
        <v>3674.473</v>
      </c>
      <c r="L240" s="256">
        <v>0</v>
      </c>
      <c r="M240" s="255"/>
      <c r="N240" s="257">
        <f>ROUND(L240*K240,1)</f>
        <v>0</v>
      </c>
      <c r="O240" s="255"/>
      <c r="P240" s="255"/>
      <c r="Q240" s="255"/>
      <c r="R240" s="130"/>
      <c r="T240" s="162" t="s">
        <v>20</v>
      </c>
      <c r="U240" s="42" t="s">
        <v>45</v>
      </c>
      <c r="V240" s="34"/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6" t="s">
        <v>146</v>
      </c>
      <c r="AT240" s="16" t="s">
        <v>168</v>
      </c>
      <c r="AU240" s="16" t="s">
        <v>117</v>
      </c>
      <c r="AY240" s="16" t="s">
        <v>167</v>
      </c>
      <c r="BE240" s="103">
        <f>IF(U240="základní",N240,0)</f>
        <v>0</v>
      </c>
      <c r="BF240" s="103">
        <f>IF(U240="snížená",N240,0)</f>
        <v>0</v>
      </c>
      <c r="BG240" s="103">
        <f>IF(U240="zákl. přenesená",N240,0)</f>
        <v>0</v>
      </c>
      <c r="BH240" s="103">
        <f>IF(U240="sníž. přenesená",N240,0)</f>
        <v>0</v>
      </c>
      <c r="BI240" s="103">
        <f>IF(U240="nulová",N240,0)</f>
        <v>0</v>
      </c>
      <c r="BJ240" s="16" t="s">
        <v>146</v>
      </c>
      <c r="BK240" s="103">
        <f>ROUND(L240*K240,1)</f>
        <v>0</v>
      </c>
      <c r="BL240" s="16" t="s">
        <v>146</v>
      </c>
      <c r="BM240" s="16" t="s">
        <v>382</v>
      </c>
    </row>
    <row r="241" spans="2:63" s="9" customFormat="1" ht="36.75" customHeight="1">
      <c r="B241" s="147"/>
      <c r="C241" s="148"/>
      <c r="D241" s="149" t="s">
        <v>138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277">
        <f>BK241</f>
        <v>0</v>
      </c>
      <c r="O241" s="278"/>
      <c r="P241" s="278"/>
      <c r="Q241" s="278"/>
      <c r="R241" s="150"/>
      <c r="T241" s="151"/>
      <c r="U241" s="148"/>
      <c r="V241" s="148"/>
      <c r="W241" s="152">
        <f>W242+W291+W297+W303</f>
        <v>0</v>
      </c>
      <c r="X241" s="148"/>
      <c r="Y241" s="152">
        <f>Y242+Y291+Y297+Y303</f>
        <v>16.41921893</v>
      </c>
      <c r="Z241" s="148"/>
      <c r="AA241" s="153">
        <f>AA242+AA291+AA297+AA303</f>
        <v>0</v>
      </c>
      <c r="AR241" s="154" t="s">
        <v>117</v>
      </c>
      <c r="AT241" s="155" t="s">
        <v>76</v>
      </c>
      <c r="AU241" s="155" t="s">
        <v>77</v>
      </c>
      <c r="AY241" s="154" t="s">
        <v>167</v>
      </c>
      <c r="BK241" s="156">
        <f>BK242+BK291+BK297+BK303</f>
        <v>0</v>
      </c>
    </row>
    <row r="242" spans="2:63" s="9" customFormat="1" ht="19.5" customHeight="1">
      <c r="B242" s="147"/>
      <c r="C242" s="148"/>
      <c r="D242" s="157" t="s">
        <v>139</v>
      </c>
      <c r="E242" s="157"/>
      <c r="F242" s="157"/>
      <c r="G242" s="157"/>
      <c r="H242" s="157"/>
      <c r="I242" s="157"/>
      <c r="J242" s="157"/>
      <c r="K242" s="157"/>
      <c r="L242" s="157"/>
      <c r="M242" s="157"/>
      <c r="N242" s="273">
        <f>BK242</f>
        <v>0</v>
      </c>
      <c r="O242" s="274"/>
      <c r="P242" s="274"/>
      <c r="Q242" s="274"/>
      <c r="R242" s="150"/>
      <c r="T242" s="151"/>
      <c r="U242" s="148"/>
      <c r="V242" s="148"/>
      <c r="W242" s="152">
        <f>SUM(W243:W290)</f>
        <v>0</v>
      </c>
      <c r="X242" s="148"/>
      <c r="Y242" s="152">
        <f>SUM(Y243:Y290)</f>
        <v>9.237412529999999</v>
      </c>
      <c r="Z242" s="148"/>
      <c r="AA242" s="153">
        <f>SUM(AA243:AA290)</f>
        <v>0</v>
      </c>
      <c r="AR242" s="154" t="s">
        <v>117</v>
      </c>
      <c r="AT242" s="155" t="s">
        <v>76</v>
      </c>
      <c r="AU242" s="155" t="s">
        <v>84</v>
      </c>
      <c r="AY242" s="154" t="s">
        <v>167</v>
      </c>
      <c r="BK242" s="156">
        <f>SUM(BK243:BK290)</f>
        <v>0</v>
      </c>
    </row>
    <row r="243" spans="2:65" s="1" customFormat="1" ht="44.25" customHeight="1">
      <c r="B243" s="128"/>
      <c r="C243" s="158" t="s">
        <v>383</v>
      </c>
      <c r="D243" s="158" t="s">
        <v>168</v>
      </c>
      <c r="E243" s="159" t="s">
        <v>384</v>
      </c>
      <c r="F243" s="254" t="s">
        <v>385</v>
      </c>
      <c r="G243" s="255"/>
      <c r="H243" s="255"/>
      <c r="I243" s="255"/>
      <c r="J243" s="160" t="s">
        <v>212</v>
      </c>
      <c r="K243" s="161">
        <v>2910.6</v>
      </c>
      <c r="L243" s="256">
        <v>0</v>
      </c>
      <c r="M243" s="255"/>
      <c r="N243" s="257">
        <f>ROUND(L243*K243,1)</f>
        <v>0</v>
      </c>
      <c r="O243" s="255"/>
      <c r="P243" s="255"/>
      <c r="Q243" s="255"/>
      <c r="R243" s="130"/>
      <c r="T243" s="162" t="s">
        <v>20</v>
      </c>
      <c r="U243" s="42" t="s">
        <v>45</v>
      </c>
      <c r="V243" s="34"/>
      <c r="W243" s="163">
        <f>V243*K243</f>
        <v>0</v>
      </c>
      <c r="X243" s="163">
        <v>0</v>
      </c>
      <c r="Y243" s="163">
        <f>X243*K243</f>
        <v>0</v>
      </c>
      <c r="Z243" s="163">
        <v>0</v>
      </c>
      <c r="AA243" s="164">
        <f>Z243*K243</f>
        <v>0</v>
      </c>
      <c r="AR243" s="16" t="s">
        <v>243</v>
      </c>
      <c r="AT243" s="16" t="s">
        <v>168</v>
      </c>
      <c r="AU243" s="16" t="s">
        <v>117</v>
      </c>
      <c r="AY243" s="16" t="s">
        <v>167</v>
      </c>
      <c r="BE243" s="103">
        <f>IF(U243="základní",N243,0)</f>
        <v>0</v>
      </c>
      <c r="BF243" s="103">
        <f>IF(U243="snížená",N243,0)</f>
        <v>0</v>
      </c>
      <c r="BG243" s="103">
        <f>IF(U243="zákl. přenesená",N243,0)</f>
        <v>0</v>
      </c>
      <c r="BH243" s="103">
        <f>IF(U243="sníž. přenesená",N243,0)</f>
        <v>0</v>
      </c>
      <c r="BI243" s="103">
        <f>IF(U243="nulová",N243,0)</f>
        <v>0</v>
      </c>
      <c r="BJ243" s="16" t="s">
        <v>146</v>
      </c>
      <c r="BK243" s="103">
        <f>ROUND(L243*K243,1)</f>
        <v>0</v>
      </c>
      <c r="BL243" s="16" t="s">
        <v>243</v>
      </c>
      <c r="BM243" s="16" t="s">
        <v>386</v>
      </c>
    </row>
    <row r="244" spans="2:51" s="10" customFormat="1" ht="22.5" customHeight="1">
      <c r="B244" s="165"/>
      <c r="C244" s="166"/>
      <c r="D244" s="166"/>
      <c r="E244" s="167" t="s">
        <v>20</v>
      </c>
      <c r="F244" s="258" t="s">
        <v>387</v>
      </c>
      <c r="G244" s="259"/>
      <c r="H244" s="259"/>
      <c r="I244" s="259"/>
      <c r="J244" s="166"/>
      <c r="K244" s="168" t="s">
        <v>20</v>
      </c>
      <c r="L244" s="166"/>
      <c r="M244" s="166"/>
      <c r="N244" s="166"/>
      <c r="O244" s="166"/>
      <c r="P244" s="166"/>
      <c r="Q244" s="166"/>
      <c r="R244" s="169"/>
      <c r="T244" s="170"/>
      <c r="U244" s="166"/>
      <c r="V244" s="166"/>
      <c r="W244" s="166"/>
      <c r="X244" s="166"/>
      <c r="Y244" s="166"/>
      <c r="Z244" s="166"/>
      <c r="AA244" s="171"/>
      <c r="AT244" s="172" t="s">
        <v>183</v>
      </c>
      <c r="AU244" s="172" t="s">
        <v>117</v>
      </c>
      <c r="AV244" s="10" t="s">
        <v>84</v>
      </c>
      <c r="AW244" s="10" t="s">
        <v>119</v>
      </c>
      <c r="AX244" s="10" t="s">
        <v>77</v>
      </c>
      <c r="AY244" s="172" t="s">
        <v>167</v>
      </c>
    </row>
    <row r="245" spans="2:51" s="11" customFormat="1" ht="22.5" customHeight="1">
      <c r="B245" s="173"/>
      <c r="C245" s="174"/>
      <c r="D245" s="174"/>
      <c r="E245" s="175" t="s">
        <v>20</v>
      </c>
      <c r="F245" s="260" t="s">
        <v>388</v>
      </c>
      <c r="G245" s="261"/>
      <c r="H245" s="261"/>
      <c r="I245" s="261"/>
      <c r="J245" s="174"/>
      <c r="K245" s="176">
        <v>1455.3</v>
      </c>
      <c r="L245" s="174"/>
      <c r="M245" s="174"/>
      <c r="N245" s="174"/>
      <c r="O245" s="174"/>
      <c r="P245" s="174"/>
      <c r="Q245" s="174"/>
      <c r="R245" s="177"/>
      <c r="T245" s="178"/>
      <c r="U245" s="174"/>
      <c r="V245" s="174"/>
      <c r="W245" s="174"/>
      <c r="X245" s="174"/>
      <c r="Y245" s="174"/>
      <c r="Z245" s="174"/>
      <c r="AA245" s="179"/>
      <c r="AT245" s="180" t="s">
        <v>183</v>
      </c>
      <c r="AU245" s="180" t="s">
        <v>117</v>
      </c>
      <c r="AV245" s="11" t="s">
        <v>117</v>
      </c>
      <c r="AW245" s="11" t="s">
        <v>119</v>
      </c>
      <c r="AX245" s="11" t="s">
        <v>77</v>
      </c>
      <c r="AY245" s="180" t="s">
        <v>167</v>
      </c>
    </row>
    <row r="246" spans="2:51" s="10" customFormat="1" ht="22.5" customHeight="1">
      <c r="B246" s="165"/>
      <c r="C246" s="166"/>
      <c r="D246" s="166"/>
      <c r="E246" s="167" t="s">
        <v>20</v>
      </c>
      <c r="F246" s="263" t="s">
        <v>389</v>
      </c>
      <c r="G246" s="259"/>
      <c r="H246" s="259"/>
      <c r="I246" s="259"/>
      <c r="J246" s="166"/>
      <c r="K246" s="168" t="s">
        <v>20</v>
      </c>
      <c r="L246" s="166"/>
      <c r="M246" s="166"/>
      <c r="N246" s="166"/>
      <c r="O246" s="166"/>
      <c r="P246" s="166"/>
      <c r="Q246" s="166"/>
      <c r="R246" s="169"/>
      <c r="T246" s="170"/>
      <c r="U246" s="166"/>
      <c r="V246" s="166"/>
      <c r="W246" s="166"/>
      <c r="X246" s="166"/>
      <c r="Y246" s="166"/>
      <c r="Z246" s="166"/>
      <c r="AA246" s="171"/>
      <c r="AT246" s="172" t="s">
        <v>183</v>
      </c>
      <c r="AU246" s="172" t="s">
        <v>117</v>
      </c>
      <c r="AV246" s="10" t="s">
        <v>84</v>
      </c>
      <c r="AW246" s="10" t="s">
        <v>119</v>
      </c>
      <c r="AX246" s="10" t="s">
        <v>77</v>
      </c>
      <c r="AY246" s="172" t="s">
        <v>167</v>
      </c>
    </row>
    <row r="247" spans="2:51" s="11" customFormat="1" ht="22.5" customHeight="1">
      <c r="B247" s="173"/>
      <c r="C247" s="174"/>
      <c r="D247" s="174"/>
      <c r="E247" s="175" t="s">
        <v>20</v>
      </c>
      <c r="F247" s="260" t="s">
        <v>390</v>
      </c>
      <c r="G247" s="261"/>
      <c r="H247" s="261"/>
      <c r="I247" s="261"/>
      <c r="J247" s="174"/>
      <c r="K247" s="176">
        <v>1455.3</v>
      </c>
      <c r="L247" s="174"/>
      <c r="M247" s="174"/>
      <c r="N247" s="174"/>
      <c r="O247" s="174"/>
      <c r="P247" s="174"/>
      <c r="Q247" s="174"/>
      <c r="R247" s="177"/>
      <c r="T247" s="178"/>
      <c r="U247" s="174"/>
      <c r="V247" s="174"/>
      <c r="W247" s="174"/>
      <c r="X247" s="174"/>
      <c r="Y247" s="174"/>
      <c r="Z247" s="174"/>
      <c r="AA247" s="179"/>
      <c r="AT247" s="180" t="s">
        <v>183</v>
      </c>
      <c r="AU247" s="180" t="s">
        <v>117</v>
      </c>
      <c r="AV247" s="11" t="s">
        <v>117</v>
      </c>
      <c r="AW247" s="11" t="s">
        <v>119</v>
      </c>
      <c r="AX247" s="11" t="s">
        <v>77</v>
      </c>
      <c r="AY247" s="180" t="s">
        <v>167</v>
      </c>
    </row>
    <row r="248" spans="2:51" s="12" customFormat="1" ht="22.5" customHeight="1">
      <c r="B248" s="181"/>
      <c r="C248" s="182"/>
      <c r="D248" s="182"/>
      <c r="E248" s="183" t="s">
        <v>20</v>
      </c>
      <c r="F248" s="264" t="s">
        <v>256</v>
      </c>
      <c r="G248" s="265"/>
      <c r="H248" s="265"/>
      <c r="I248" s="265"/>
      <c r="J248" s="182"/>
      <c r="K248" s="184">
        <v>2910.6</v>
      </c>
      <c r="L248" s="182"/>
      <c r="M248" s="182"/>
      <c r="N248" s="182"/>
      <c r="O248" s="182"/>
      <c r="P248" s="182"/>
      <c r="Q248" s="182"/>
      <c r="R248" s="185"/>
      <c r="T248" s="186"/>
      <c r="U248" s="182"/>
      <c r="V248" s="182"/>
      <c r="W248" s="182"/>
      <c r="X248" s="182"/>
      <c r="Y248" s="182"/>
      <c r="Z248" s="182"/>
      <c r="AA248" s="187"/>
      <c r="AT248" s="188" t="s">
        <v>183</v>
      </c>
      <c r="AU248" s="188" t="s">
        <v>117</v>
      </c>
      <c r="AV248" s="12" t="s">
        <v>146</v>
      </c>
      <c r="AW248" s="12" t="s">
        <v>119</v>
      </c>
      <c r="AX248" s="12" t="s">
        <v>84</v>
      </c>
      <c r="AY248" s="188" t="s">
        <v>167</v>
      </c>
    </row>
    <row r="249" spans="2:65" s="1" customFormat="1" ht="22.5" customHeight="1">
      <c r="B249" s="128"/>
      <c r="C249" s="189" t="s">
        <v>391</v>
      </c>
      <c r="D249" s="189" t="s">
        <v>392</v>
      </c>
      <c r="E249" s="190" t="s">
        <v>393</v>
      </c>
      <c r="F249" s="266" t="s">
        <v>394</v>
      </c>
      <c r="G249" s="267"/>
      <c r="H249" s="267"/>
      <c r="I249" s="267"/>
      <c r="J249" s="191" t="s">
        <v>212</v>
      </c>
      <c r="K249" s="192">
        <v>3288.978</v>
      </c>
      <c r="L249" s="268">
        <v>0</v>
      </c>
      <c r="M249" s="267"/>
      <c r="N249" s="269">
        <f>ROUND(L249*K249,1)</f>
        <v>0</v>
      </c>
      <c r="O249" s="255"/>
      <c r="P249" s="255"/>
      <c r="Q249" s="255"/>
      <c r="R249" s="130"/>
      <c r="T249" s="162" t="s">
        <v>20</v>
      </c>
      <c r="U249" s="42" t="s">
        <v>45</v>
      </c>
      <c r="V249" s="34"/>
      <c r="W249" s="163">
        <f>V249*K249</f>
        <v>0</v>
      </c>
      <c r="X249" s="163">
        <v>0.001905</v>
      </c>
      <c r="Y249" s="163">
        <f>X249*K249</f>
        <v>6.26550309</v>
      </c>
      <c r="Z249" s="163">
        <v>0</v>
      </c>
      <c r="AA249" s="164">
        <f>Z249*K249</f>
        <v>0</v>
      </c>
      <c r="AR249" s="16" t="s">
        <v>334</v>
      </c>
      <c r="AT249" s="16" t="s">
        <v>392</v>
      </c>
      <c r="AU249" s="16" t="s">
        <v>117</v>
      </c>
      <c r="AY249" s="16" t="s">
        <v>167</v>
      </c>
      <c r="BE249" s="103">
        <f>IF(U249="základní",N249,0)</f>
        <v>0</v>
      </c>
      <c r="BF249" s="103">
        <f>IF(U249="snížená",N249,0)</f>
        <v>0</v>
      </c>
      <c r="BG249" s="103">
        <f>IF(U249="zákl. přenesená",N249,0)</f>
        <v>0</v>
      </c>
      <c r="BH249" s="103">
        <f>IF(U249="sníž. přenesená",N249,0)</f>
        <v>0</v>
      </c>
      <c r="BI249" s="103">
        <f>IF(U249="nulová",N249,0)</f>
        <v>0</v>
      </c>
      <c r="BJ249" s="16" t="s">
        <v>146</v>
      </c>
      <c r="BK249" s="103">
        <f>ROUND(L249*K249,1)</f>
        <v>0</v>
      </c>
      <c r="BL249" s="16" t="s">
        <v>243</v>
      </c>
      <c r="BM249" s="16" t="s">
        <v>395</v>
      </c>
    </row>
    <row r="250" spans="2:51" s="11" customFormat="1" ht="22.5" customHeight="1">
      <c r="B250" s="173"/>
      <c r="C250" s="174"/>
      <c r="D250" s="174"/>
      <c r="E250" s="175" t="s">
        <v>20</v>
      </c>
      <c r="F250" s="262" t="s">
        <v>396</v>
      </c>
      <c r="G250" s="261"/>
      <c r="H250" s="261"/>
      <c r="I250" s="261"/>
      <c r="J250" s="174"/>
      <c r="K250" s="176">
        <v>3288.978</v>
      </c>
      <c r="L250" s="174"/>
      <c r="M250" s="174"/>
      <c r="N250" s="174"/>
      <c r="O250" s="174"/>
      <c r="P250" s="174"/>
      <c r="Q250" s="174"/>
      <c r="R250" s="177"/>
      <c r="T250" s="178"/>
      <c r="U250" s="174"/>
      <c r="V250" s="174"/>
      <c r="W250" s="174"/>
      <c r="X250" s="174"/>
      <c r="Y250" s="174"/>
      <c r="Z250" s="174"/>
      <c r="AA250" s="179"/>
      <c r="AT250" s="180" t="s">
        <v>183</v>
      </c>
      <c r="AU250" s="180" t="s">
        <v>117</v>
      </c>
      <c r="AV250" s="11" t="s">
        <v>117</v>
      </c>
      <c r="AW250" s="11" t="s">
        <v>119</v>
      </c>
      <c r="AX250" s="11" t="s">
        <v>84</v>
      </c>
      <c r="AY250" s="180" t="s">
        <v>167</v>
      </c>
    </row>
    <row r="251" spans="2:65" s="1" customFormat="1" ht="31.5" customHeight="1">
      <c r="B251" s="128"/>
      <c r="C251" s="158" t="s">
        <v>397</v>
      </c>
      <c r="D251" s="158" t="s">
        <v>168</v>
      </c>
      <c r="E251" s="159" t="s">
        <v>398</v>
      </c>
      <c r="F251" s="254" t="s">
        <v>399</v>
      </c>
      <c r="G251" s="255"/>
      <c r="H251" s="255"/>
      <c r="I251" s="255"/>
      <c r="J251" s="160" t="s">
        <v>212</v>
      </c>
      <c r="K251" s="161">
        <v>172.8</v>
      </c>
      <c r="L251" s="256">
        <v>0</v>
      </c>
      <c r="M251" s="255"/>
      <c r="N251" s="257">
        <f>ROUND(L251*K251,1)</f>
        <v>0</v>
      </c>
      <c r="O251" s="255"/>
      <c r="P251" s="255"/>
      <c r="Q251" s="255"/>
      <c r="R251" s="130"/>
      <c r="T251" s="162" t="s">
        <v>20</v>
      </c>
      <c r="U251" s="42" t="s">
        <v>45</v>
      </c>
      <c r="V251" s="34"/>
      <c r="W251" s="163">
        <f>V251*K251</f>
        <v>0</v>
      </c>
      <c r="X251" s="163">
        <v>0</v>
      </c>
      <c r="Y251" s="163">
        <f>X251*K251</f>
        <v>0</v>
      </c>
      <c r="Z251" s="163">
        <v>0</v>
      </c>
      <c r="AA251" s="164">
        <f>Z251*K251</f>
        <v>0</v>
      </c>
      <c r="AR251" s="16" t="s">
        <v>243</v>
      </c>
      <c r="AT251" s="16" t="s">
        <v>168</v>
      </c>
      <c r="AU251" s="16" t="s">
        <v>117</v>
      </c>
      <c r="AY251" s="16" t="s">
        <v>167</v>
      </c>
      <c r="BE251" s="103">
        <f>IF(U251="základní",N251,0)</f>
        <v>0</v>
      </c>
      <c r="BF251" s="103">
        <f>IF(U251="snížená",N251,0)</f>
        <v>0</v>
      </c>
      <c r="BG251" s="103">
        <f>IF(U251="zákl. přenesená",N251,0)</f>
        <v>0</v>
      </c>
      <c r="BH251" s="103">
        <f>IF(U251="sníž. přenesená",N251,0)</f>
        <v>0</v>
      </c>
      <c r="BI251" s="103">
        <f>IF(U251="nulová",N251,0)</f>
        <v>0</v>
      </c>
      <c r="BJ251" s="16" t="s">
        <v>146</v>
      </c>
      <c r="BK251" s="103">
        <f>ROUND(L251*K251,1)</f>
        <v>0</v>
      </c>
      <c r="BL251" s="16" t="s">
        <v>243</v>
      </c>
      <c r="BM251" s="16" t="s">
        <v>400</v>
      </c>
    </row>
    <row r="252" spans="2:51" s="10" customFormat="1" ht="22.5" customHeight="1">
      <c r="B252" s="165"/>
      <c r="C252" s="166"/>
      <c r="D252" s="166"/>
      <c r="E252" s="167" t="s">
        <v>20</v>
      </c>
      <c r="F252" s="258" t="s">
        <v>401</v>
      </c>
      <c r="G252" s="259"/>
      <c r="H252" s="259"/>
      <c r="I252" s="259"/>
      <c r="J252" s="166"/>
      <c r="K252" s="168" t="s">
        <v>20</v>
      </c>
      <c r="L252" s="166"/>
      <c r="M252" s="166"/>
      <c r="N252" s="166"/>
      <c r="O252" s="166"/>
      <c r="P252" s="166"/>
      <c r="Q252" s="166"/>
      <c r="R252" s="169"/>
      <c r="T252" s="170"/>
      <c r="U252" s="166"/>
      <c r="V252" s="166"/>
      <c r="W252" s="166"/>
      <c r="X252" s="166"/>
      <c r="Y252" s="166"/>
      <c r="Z252" s="166"/>
      <c r="AA252" s="171"/>
      <c r="AT252" s="172" t="s">
        <v>183</v>
      </c>
      <c r="AU252" s="172" t="s">
        <v>117</v>
      </c>
      <c r="AV252" s="10" t="s">
        <v>84</v>
      </c>
      <c r="AW252" s="10" t="s">
        <v>119</v>
      </c>
      <c r="AX252" s="10" t="s">
        <v>77</v>
      </c>
      <c r="AY252" s="172" t="s">
        <v>167</v>
      </c>
    </row>
    <row r="253" spans="2:51" s="10" customFormat="1" ht="22.5" customHeight="1">
      <c r="B253" s="165"/>
      <c r="C253" s="166"/>
      <c r="D253" s="166"/>
      <c r="E253" s="167" t="s">
        <v>20</v>
      </c>
      <c r="F253" s="263" t="s">
        <v>402</v>
      </c>
      <c r="G253" s="259"/>
      <c r="H253" s="259"/>
      <c r="I253" s="259"/>
      <c r="J253" s="166"/>
      <c r="K253" s="168" t="s">
        <v>20</v>
      </c>
      <c r="L253" s="166"/>
      <c r="M253" s="166"/>
      <c r="N253" s="166"/>
      <c r="O253" s="166"/>
      <c r="P253" s="166"/>
      <c r="Q253" s="166"/>
      <c r="R253" s="169"/>
      <c r="T253" s="170"/>
      <c r="U253" s="166"/>
      <c r="V253" s="166"/>
      <c r="W253" s="166"/>
      <c r="X253" s="166"/>
      <c r="Y253" s="166"/>
      <c r="Z253" s="166"/>
      <c r="AA253" s="171"/>
      <c r="AT253" s="172" t="s">
        <v>183</v>
      </c>
      <c r="AU253" s="172" t="s">
        <v>117</v>
      </c>
      <c r="AV253" s="10" t="s">
        <v>84</v>
      </c>
      <c r="AW253" s="10" t="s">
        <v>119</v>
      </c>
      <c r="AX253" s="10" t="s">
        <v>77</v>
      </c>
      <c r="AY253" s="172" t="s">
        <v>167</v>
      </c>
    </row>
    <row r="254" spans="2:51" s="11" customFormat="1" ht="22.5" customHeight="1">
      <c r="B254" s="173"/>
      <c r="C254" s="174"/>
      <c r="D254" s="174"/>
      <c r="E254" s="175" t="s">
        <v>20</v>
      </c>
      <c r="F254" s="260" t="s">
        <v>403</v>
      </c>
      <c r="G254" s="261"/>
      <c r="H254" s="261"/>
      <c r="I254" s="261"/>
      <c r="J254" s="174"/>
      <c r="K254" s="176">
        <v>76.8</v>
      </c>
      <c r="L254" s="174"/>
      <c r="M254" s="174"/>
      <c r="N254" s="174"/>
      <c r="O254" s="174"/>
      <c r="P254" s="174"/>
      <c r="Q254" s="174"/>
      <c r="R254" s="177"/>
      <c r="T254" s="178"/>
      <c r="U254" s="174"/>
      <c r="V254" s="174"/>
      <c r="W254" s="174"/>
      <c r="X254" s="174"/>
      <c r="Y254" s="174"/>
      <c r="Z254" s="174"/>
      <c r="AA254" s="179"/>
      <c r="AT254" s="180" t="s">
        <v>183</v>
      </c>
      <c r="AU254" s="180" t="s">
        <v>117</v>
      </c>
      <c r="AV254" s="11" t="s">
        <v>117</v>
      </c>
      <c r="AW254" s="11" t="s">
        <v>119</v>
      </c>
      <c r="AX254" s="11" t="s">
        <v>77</v>
      </c>
      <c r="AY254" s="180" t="s">
        <v>167</v>
      </c>
    </row>
    <row r="255" spans="2:51" s="10" customFormat="1" ht="22.5" customHeight="1">
      <c r="B255" s="165"/>
      <c r="C255" s="166"/>
      <c r="D255" s="166"/>
      <c r="E255" s="167" t="s">
        <v>20</v>
      </c>
      <c r="F255" s="263" t="s">
        <v>389</v>
      </c>
      <c r="G255" s="259"/>
      <c r="H255" s="259"/>
      <c r="I255" s="259"/>
      <c r="J255" s="166"/>
      <c r="K255" s="168" t="s">
        <v>20</v>
      </c>
      <c r="L255" s="166"/>
      <c r="M255" s="166"/>
      <c r="N255" s="166"/>
      <c r="O255" s="166"/>
      <c r="P255" s="166"/>
      <c r="Q255" s="166"/>
      <c r="R255" s="169"/>
      <c r="T255" s="170"/>
      <c r="U255" s="166"/>
      <c r="V255" s="166"/>
      <c r="W255" s="166"/>
      <c r="X255" s="166"/>
      <c r="Y255" s="166"/>
      <c r="Z255" s="166"/>
      <c r="AA255" s="171"/>
      <c r="AT255" s="172" t="s">
        <v>183</v>
      </c>
      <c r="AU255" s="172" t="s">
        <v>117</v>
      </c>
      <c r="AV255" s="10" t="s">
        <v>84</v>
      </c>
      <c r="AW255" s="10" t="s">
        <v>119</v>
      </c>
      <c r="AX255" s="10" t="s">
        <v>77</v>
      </c>
      <c r="AY255" s="172" t="s">
        <v>167</v>
      </c>
    </row>
    <row r="256" spans="2:51" s="11" customFormat="1" ht="22.5" customHeight="1">
      <c r="B256" s="173"/>
      <c r="C256" s="174"/>
      <c r="D256" s="174"/>
      <c r="E256" s="175" t="s">
        <v>20</v>
      </c>
      <c r="F256" s="260" t="s">
        <v>404</v>
      </c>
      <c r="G256" s="261"/>
      <c r="H256" s="261"/>
      <c r="I256" s="261"/>
      <c r="J256" s="174"/>
      <c r="K256" s="176">
        <v>96</v>
      </c>
      <c r="L256" s="174"/>
      <c r="M256" s="174"/>
      <c r="N256" s="174"/>
      <c r="O256" s="174"/>
      <c r="P256" s="174"/>
      <c r="Q256" s="174"/>
      <c r="R256" s="177"/>
      <c r="T256" s="178"/>
      <c r="U256" s="174"/>
      <c r="V256" s="174"/>
      <c r="W256" s="174"/>
      <c r="X256" s="174"/>
      <c r="Y256" s="174"/>
      <c r="Z256" s="174"/>
      <c r="AA256" s="179"/>
      <c r="AT256" s="180" t="s">
        <v>183</v>
      </c>
      <c r="AU256" s="180" t="s">
        <v>117</v>
      </c>
      <c r="AV256" s="11" t="s">
        <v>117</v>
      </c>
      <c r="AW256" s="11" t="s">
        <v>119</v>
      </c>
      <c r="AX256" s="11" t="s">
        <v>77</v>
      </c>
      <c r="AY256" s="180" t="s">
        <v>167</v>
      </c>
    </row>
    <row r="257" spans="2:51" s="12" customFormat="1" ht="22.5" customHeight="1">
      <c r="B257" s="181"/>
      <c r="C257" s="182"/>
      <c r="D257" s="182"/>
      <c r="E257" s="183" t="s">
        <v>20</v>
      </c>
      <c r="F257" s="264" t="s">
        <v>256</v>
      </c>
      <c r="G257" s="265"/>
      <c r="H257" s="265"/>
      <c r="I257" s="265"/>
      <c r="J257" s="182"/>
      <c r="K257" s="184">
        <v>172.8</v>
      </c>
      <c r="L257" s="182"/>
      <c r="M257" s="182"/>
      <c r="N257" s="182"/>
      <c r="O257" s="182"/>
      <c r="P257" s="182"/>
      <c r="Q257" s="182"/>
      <c r="R257" s="185"/>
      <c r="T257" s="186"/>
      <c r="U257" s="182"/>
      <c r="V257" s="182"/>
      <c r="W257" s="182"/>
      <c r="X257" s="182"/>
      <c r="Y257" s="182"/>
      <c r="Z257" s="182"/>
      <c r="AA257" s="187"/>
      <c r="AT257" s="188" t="s">
        <v>183</v>
      </c>
      <c r="AU257" s="188" t="s">
        <v>117</v>
      </c>
      <c r="AV257" s="12" t="s">
        <v>146</v>
      </c>
      <c r="AW257" s="12" t="s">
        <v>119</v>
      </c>
      <c r="AX257" s="12" t="s">
        <v>84</v>
      </c>
      <c r="AY257" s="188" t="s">
        <v>167</v>
      </c>
    </row>
    <row r="258" spans="2:65" s="1" customFormat="1" ht="22.5" customHeight="1">
      <c r="B258" s="128"/>
      <c r="C258" s="189" t="s">
        <v>405</v>
      </c>
      <c r="D258" s="189" t="s">
        <v>392</v>
      </c>
      <c r="E258" s="190" t="s">
        <v>393</v>
      </c>
      <c r="F258" s="266" t="s">
        <v>394</v>
      </c>
      <c r="G258" s="267"/>
      <c r="H258" s="267"/>
      <c r="I258" s="267"/>
      <c r="J258" s="191" t="s">
        <v>212</v>
      </c>
      <c r="K258" s="192">
        <v>200.448</v>
      </c>
      <c r="L258" s="268">
        <v>0</v>
      </c>
      <c r="M258" s="267"/>
      <c r="N258" s="269">
        <f>ROUND(L258*K258,1)</f>
        <v>0</v>
      </c>
      <c r="O258" s="255"/>
      <c r="P258" s="255"/>
      <c r="Q258" s="255"/>
      <c r="R258" s="130"/>
      <c r="T258" s="162" t="s">
        <v>20</v>
      </c>
      <c r="U258" s="42" t="s">
        <v>45</v>
      </c>
      <c r="V258" s="34"/>
      <c r="W258" s="163">
        <f>V258*K258</f>
        <v>0</v>
      </c>
      <c r="X258" s="163">
        <v>0.001905</v>
      </c>
      <c r="Y258" s="163">
        <f>X258*K258</f>
        <v>0.38185344</v>
      </c>
      <c r="Z258" s="163">
        <v>0</v>
      </c>
      <c r="AA258" s="164">
        <f>Z258*K258</f>
        <v>0</v>
      </c>
      <c r="AR258" s="16" t="s">
        <v>334</v>
      </c>
      <c r="AT258" s="16" t="s">
        <v>392</v>
      </c>
      <c r="AU258" s="16" t="s">
        <v>117</v>
      </c>
      <c r="AY258" s="16" t="s">
        <v>167</v>
      </c>
      <c r="BE258" s="103">
        <f>IF(U258="základní",N258,0)</f>
        <v>0</v>
      </c>
      <c r="BF258" s="103">
        <f>IF(U258="snížená",N258,0)</f>
        <v>0</v>
      </c>
      <c r="BG258" s="103">
        <f>IF(U258="zákl. přenesená",N258,0)</f>
        <v>0</v>
      </c>
      <c r="BH258" s="103">
        <f>IF(U258="sníž. přenesená",N258,0)</f>
        <v>0</v>
      </c>
      <c r="BI258" s="103">
        <f>IF(U258="nulová",N258,0)</f>
        <v>0</v>
      </c>
      <c r="BJ258" s="16" t="s">
        <v>146</v>
      </c>
      <c r="BK258" s="103">
        <f>ROUND(L258*K258,1)</f>
        <v>0</v>
      </c>
      <c r="BL258" s="16" t="s">
        <v>243</v>
      </c>
      <c r="BM258" s="16" t="s">
        <v>406</v>
      </c>
    </row>
    <row r="259" spans="2:51" s="11" customFormat="1" ht="22.5" customHeight="1">
      <c r="B259" s="173"/>
      <c r="C259" s="174"/>
      <c r="D259" s="174"/>
      <c r="E259" s="175" t="s">
        <v>20</v>
      </c>
      <c r="F259" s="262" t="s">
        <v>407</v>
      </c>
      <c r="G259" s="261"/>
      <c r="H259" s="261"/>
      <c r="I259" s="261"/>
      <c r="J259" s="174"/>
      <c r="K259" s="176">
        <v>200.448</v>
      </c>
      <c r="L259" s="174"/>
      <c r="M259" s="174"/>
      <c r="N259" s="174"/>
      <c r="O259" s="174"/>
      <c r="P259" s="174"/>
      <c r="Q259" s="174"/>
      <c r="R259" s="177"/>
      <c r="T259" s="178"/>
      <c r="U259" s="174"/>
      <c r="V259" s="174"/>
      <c r="W259" s="174"/>
      <c r="X259" s="174"/>
      <c r="Y259" s="174"/>
      <c r="Z259" s="174"/>
      <c r="AA259" s="179"/>
      <c r="AT259" s="180" t="s">
        <v>183</v>
      </c>
      <c r="AU259" s="180" t="s">
        <v>117</v>
      </c>
      <c r="AV259" s="11" t="s">
        <v>117</v>
      </c>
      <c r="AW259" s="11" t="s">
        <v>119</v>
      </c>
      <c r="AX259" s="11" t="s">
        <v>84</v>
      </c>
      <c r="AY259" s="180" t="s">
        <v>167</v>
      </c>
    </row>
    <row r="260" spans="2:65" s="1" customFormat="1" ht="31.5" customHeight="1">
      <c r="B260" s="128"/>
      <c r="C260" s="158" t="s">
        <v>408</v>
      </c>
      <c r="D260" s="158" t="s">
        <v>168</v>
      </c>
      <c r="E260" s="159" t="s">
        <v>409</v>
      </c>
      <c r="F260" s="254" t="s">
        <v>410</v>
      </c>
      <c r="G260" s="255"/>
      <c r="H260" s="255"/>
      <c r="I260" s="255"/>
      <c r="J260" s="160" t="s">
        <v>212</v>
      </c>
      <c r="K260" s="161">
        <v>2910.6</v>
      </c>
      <c r="L260" s="256">
        <v>0</v>
      </c>
      <c r="M260" s="255"/>
      <c r="N260" s="257">
        <f>ROUND(L260*K260,1)</f>
        <v>0</v>
      </c>
      <c r="O260" s="255"/>
      <c r="P260" s="255"/>
      <c r="Q260" s="255"/>
      <c r="R260" s="130"/>
      <c r="T260" s="162" t="s">
        <v>20</v>
      </c>
      <c r="U260" s="42" t="s">
        <v>45</v>
      </c>
      <c r="V260" s="34"/>
      <c r="W260" s="163">
        <f>V260*K260</f>
        <v>0</v>
      </c>
      <c r="X260" s="163">
        <v>0</v>
      </c>
      <c r="Y260" s="163">
        <f>X260*K260</f>
        <v>0</v>
      </c>
      <c r="Z260" s="163">
        <v>0</v>
      </c>
      <c r="AA260" s="164">
        <f>Z260*K260</f>
        <v>0</v>
      </c>
      <c r="AR260" s="16" t="s">
        <v>243</v>
      </c>
      <c r="AT260" s="16" t="s">
        <v>168</v>
      </c>
      <c r="AU260" s="16" t="s">
        <v>117</v>
      </c>
      <c r="AY260" s="16" t="s">
        <v>167</v>
      </c>
      <c r="BE260" s="103">
        <f>IF(U260="základní",N260,0)</f>
        <v>0</v>
      </c>
      <c r="BF260" s="103">
        <f>IF(U260="snížená",N260,0)</f>
        <v>0</v>
      </c>
      <c r="BG260" s="103">
        <f>IF(U260="zákl. přenesená",N260,0)</f>
        <v>0</v>
      </c>
      <c r="BH260" s="103">
        <f>IF(U260="sníž. přenesená",N260,0)</f>
        <v>0</v>
      </c>
      <c r="BI260" s="103">
        <f>IF(U260="nulová",N260,0)</f>
        <v>0</v>
      </c>
      <c r="BJ260" s="16" t="s">
        <v>146</v>
      </c>
      <c r="BK260" s="103">
        <f>ROUND(L260*K260,1)</f>
        <v>0</v>
      </c>
      <c r="BL260" s="16" t="s">
        <v>243</v>
      </c>
      <c r="BM260" s="16" t="s">
        <v>411</v>
      </c>
    </row>
    <row r="261" spans="2:51" s="10" customFormat="1" ht="22.5" customHeight="1">
      <c r="B261" s="165"/>
      <c r="C261" s="166"/>
      <c r="D261" s="166"/>
      <c r="E261" s="167" t="s">
        <v>20</v>
      </c>
      <c r="F261" s="258" t="s">
        <v>387</v>
      </c>
      <c r="G261" s="259"/>
      <c r="H261" s="259"/>
      <c r="I261" s="259"/>
      <c r="J261" s="166"/>
      <c r="K261" s="168" t="s">
        <v>20</v>
      </c>
      <c r="L261" s="166"/>
      <c r="M261" s="166"/>
      <c r="N261" s="166"/>
      <c r="O261" s="166"/>
      <c r="P261" s="166"/>
      <c r="Q261" s="166"/>
      <c r="R261" s="169"/>
      <c r="T261" s="170"/>
      <c r="U261" s="166"/>
      <c r="V261" s="166"/>
      <c r="W261" s="166"/>
      <c r="X261" s="166"/>
      <c r="Y261" s="166"/>
      <c r="Z261" s="166"/>
      <c r="AA261" s="171"/>
      <c r="AT261" s="172" t="s">
        <v>183</v>
      </c>
      <c r="AU261" s="172" t="s">
        <v>117</v>
      </c>
      <c r="AV261" s="10" t="s">
        <v>84</v>
      </c>
      <c r="AW261" s="10" t="s">
        <v>119</v>
      </c>
      <c r="AX261" s="10" t="s">
        <v>77</v>
      </c>
      <c r="AY261" s="172" t="s">
        <v>167</v>
      </c>
    </row>
    <row r="262" spans="2:51" s="11" customFormat="1" ht="22.5" customHeight="1">
      <c r="B262" s="173"/>
      <c r="C262" s="174"/>
      <c r="D262" s="174"/>
      <c r="E262" s="175" t="s">
        <v>20</v>
      </c>
      <c r="F262" s="260" t="s">
        <v>388</v>
      </c>
      <c r="G262" s="261"/>
      <c r="H262" s="261"/>
      <c r="I262" s="261"/>
      <c r="J262" s="174"/>
      <c r="K262" s="176">
        <v>1455.3</v>
      </c>
      <c r="L262" s="174"/>
      <c r="M262" s="174"/>
      <c r="N262" s="174"/>
      <c r="O262" s="174"/>
      <c r="P262" s="174"/>
      <c r="Q262" s="174"/>
      <c r="R262" s="177"/>
      <c r="T262" s="178"/>
      <c r="U262" s="174"/>
      <c r="V262" s="174"/>
      <c r="W262" s="174"/>
      <c r="X262" s="174"/>
      <c r="Y262" s="174"/>
      <c r="Z262" s="174"/>
      <c r="AA262" s="179"/>
      <c r="AT262" s="180" t="s">
        <v>183</v>
      </c>
      <c r="AU262" s="180" t="s">
        <v>117</v>
      </c>
      <c r="AV262" s="11" t="s">
        <v>117</v>
      </c>
      <c r="AW262" s="11" t="s">
        <v>119</v>
      </c>
      <c r="AX262" s="11" t="s">
        <v>77</v>
      </c>
      <c r="AY262" s="180" t="s">
        <v>167</v>
      </c>
    </row>
    <row r="263" spans="2:51" s="10" customFormat="1" ht="22.5" customHeight="1">
      <c r="B263" s="165"/>
      <c r="C263" s="166"/>
      <c r="D263" s="166"/>
      <c r="E263" s="167" t="s">
        <v>20</v>
      </c>
      <c r="F263" s="263" t="s">
        <v>389</v>
      </c>
      <c r="G263" s="259"/>
      <c r="H263" s="259"/>
      <c r="I263" s="259"/>
      <c r="J263" s="166"/>
      <c r="K263" s="168" t="s">
        <v>20</v>
      </c>
      <c r="L263" s="166"/>
      <c r="M263" s="166"/>
      <c r="N263" s="166"/>
      <c r="O263" s="166"/>
      <c r="P263" s="166"/>
      <c r="Q263" s="166"/>
      <c r="R263" s="169"/>
      <c r="T263" s="170"/>
      <c r="U263" s="166"/>
      <c r="V263" s="166"/>
      <c r="W263" s="166"/>
      <c r="X263" s="166"/>
      <c r="Y263" s="166"/>
      <c r="Z263" s="166"/>
      <c r="AA263" s="171"/>
      <c r="AT263" s="172" t="s">
        <v>183</v>
      </c>
      <c r="AU263" s="172" t="s">
        <v>117</v>
      </c>
      <c r="AV263" s="10" t="s">
        <v>84</v>
      </c>
      <c r="AW263" s="10" t="s">
        <v>119</v>
      </c>
      <c r="AX263" s="10" t="s">
        <v>77</v>
      </c>
      <c r="AY263" s="172" t="s">
        <v>167</v>
      </c>
    </row>
    <row r="264" spans="2:51" s="11" customFormat="1" ht="22.5" customHeight="1">
      <c r="B264" s="173"/>
      <c r="C264" s="174"/>
      <c r="D264" s="174"/>
      <c r="E264" s="175" t="s">
        <v>20</v>
      </c>
      <c r="F264" s="260" t="s">
        <v>390</v>
      </c>
      <c r="G264" s="261"/>
      <c r="H264" s="261"/>
      <c r="I264" s="261"/>
      <c r="J264" s="174"/>
      <c r="K264" s="176">
        <v>1455.3</v>
      </c>
      <c r="L264" s="174"/>
      <c r="M264" s="174"/>
      <c r="N264" s="174"/>
      <c r="O264" s="174"/>
      <c r="P264" s="174"/>
      <c r="Q264" s="174"/>
      <c r="R264" s="177"/>
      <c r="T264" s="178"/>
      <c r="U264" s="174"/>
      <c r="V264" s="174"/>
      <c r="W264" s="174"/>
      <c r="X264" s="174"/>
      <c r="Y264" s="174"/>
      <c r="Z264" s="174"/>
      <c r="AA264" s="179"/>
      <c r="AT264" s="180" t="s">
        <v>183</v>
      </c>
      <c r="AU264" s="180" t="s">
        <v>117</v>
      </c>
      <c r="AV264" s="11" t="s">
        <v>117</v>
      </c>
      <c r="AW264" s="11" t="s">
        <v>119</v>
      </c>
      <c r="AX264" s="11" t="s">
        <v>77</v>
      </c>
      <c r="AY264" s="180" t="s">
        <v>167</v>
      </c>
    </row>
    <row r="265" spans="2:51" s="12" customFormat="1" ht="22.5" customHeight="1">
      <c r="B265" s="181"/>
      <c r="C265" s="182"/>
      <c r="D265" s="182"/>
      <c r="E265" s="183" t="s">
        <v>20</v>
      </c>
      <c r="F265" s="264" t="s">
        <v>256</v>
      </c>
      <c r="G265" s="265"/>
      <c r="H265" s="265"/>
      <c r="I265" s="265"/>
      <c r="J265" s="182"/>
      <c r="K265" s="184">
        <v>2910.6</v>
      </c>
      <c r="L265" s="182"/>
      <c r="M265" s="182"/>
      <c r="N265" s="182"/>
      <c r="O265" s="182"/>
      <c r="P265" s="182"/>
      <c r="Q265" s="182"/>
      <c r="R265" s="185"/>
      <c r="T265" s="186"/>
      <c r="U265" s="182"/>
      <c r="V265" s="182"/>
      <c r="W265" s="182"/>
      <c r="X265" s="182"/>
      <c r="Y265" s="182"/>
      <c r="Z265" s="182"/>
      <c r="AA265" s="187"/>
      <c r="AT265" s="188" t="s">
        <v>183</v>
      </c>
      <c r="AU265" s="188" t="s">
        <v>117</v>
      </c>
      <c r="AV265" s="12" t="s">
        <v>146</v>
      </c>
      <c r="AW265" s="12" t="s">
        <v>119</v>
      </c>
      <c r="AX265" s="12" t="s">
        <v>84</v>
      </c>
      <c r="AY265" s="188" t="s">
        <v>167</v>
      </c>
    </row>
    <row r="266" spans="2:65" s="1" customFormat="1" ht="22.5" customHeight="1">
      <c r="B266" s="128"/>
      <c r="C266" s="189" t="s">
        <v>412</v>
      </c>
      <c r="D266" s="189" t="s">
        <v>392</v>
      </c>
      <c r="E266" s="190" t="s">
        <v>413</v>
      </c>
      <c r="F266" s="266" t="s">
        <v>414</v>
      </c>
      <c r="G266" s="267"/>
      <c r="H266" s="267"/>
      <c r="I266" s="267"/>
      <c r="J266" s="191" t="s">
        <v>212</v>
      </c>
      <c r="K266" s="192">
        <v>3056.13</v>
      </c>
      <c r="L266" s="268">
        <v>0</v>
      </c>
      <c r="M266" s="267"/>
      <c r="N266" s="269">
        <f>ROUND(L266*K266,1)</f>
        <v>0</v>
      </c>
      <c r="O266" s="255"/>
      <c r="P266" s="255"/>
      <c r="Q266" s="255"/>
      <c r="R266" s="130"/>
      <c r="T266" s="162" t="s">
        <v>20</v>
      </c>
      <c r="U266" s="42" t="s">
        <v>45</v>
      </c>
      <c r="V266" s="34"/>
      <c r="W266" s="163">
        <f>V266*K266</f>
        <v>0</v>
      </c>
      <c r="X266" s="163">
        <v>0.0003</v>
      </c>
      <c r="Y266" s="163">
        <f>X266*K266</f>
        <v>0.916839</v>
      </c>
      <c r="Z266" s="163">
        <v>0</v>
      </c>
      <c r="AA266" s="164">
        <f>Z266*K266</f>
        <v>0</v>
      </c>
      <c r="AR266" s="16" t="s">
        <v>334</v>
      </c>
      <c r="AT266" s="16" t="s">
        <v>392</v>
      </c>
      <c r="AU266" s="16" t="s">
        <v>117</v>
      </c>
      <c r="AY266" s="16" t="s">
        <v>167</v>
      </c>
      <c r="BE266" s="103">
        <f>IF(U266="základní",N266,0)</f>
        <v>0</v>
      </c>
      <c r="BF266" s="103">
        <f>IF(U266="snížená",N266,0)</f>
        <v>0</v>
      </c>
      <c r="BG266" s="103">
        <f>IF(U266="zákl. přenesená",N266,0)</f>
        <v>0</v>
      </c>
      <c r="BH266" s="103">
        <f>IF(U266="sníž. přenesená",N266,0)</f>
        <v>0</v>
      </c>
      <c r="BI266" s="103">
        <f>IF(U266="nulová",N266,0)</f>
        <v>0</v>
      </c>
      <c r="BJ266" s="16" t="s">
        <v>146</v>
      </c>
      <c r="BK266" s="103">
        <f>ROUND(L266*K266,1)</f>
        <v>0</v>
      </c>
      <c r="BL266" s="16" t="s">
        <v>243</v>
      </c>
      <c r="BM266" s="16" t="s">
        <v>415</v>
      </c>
    </row>
    <row r="267" spans="2:65" s="1" customFormat="1" ht="22.5" customHeight="1">
      <c r="B267" s="128"/>
      <c r="C267" s="158" t="s">
        <v>416</v>
      </c>
      <c r="D267" s="158" t="s">
        <v>168</v>
      </c>
      <c r="E267" s="159" t="s">
        <v>417</v>
      </c>
      <c r="F267" s="254" t="s">
        <v>418</v>
      </c>
      <c r="G267" s="255"/>
      <c r="H267" s="255"/>
      <c r="I267" s="255"/>
      <c r="J267" s="160" t="s">
        <v>212</v>
      </c>
      <c r="K267" s="161">
        <v>2910.6</v>
      </c>
      <c r="L267" s="256">
        <v>0</v>
      </c>
      <c r="M267" s="255"/>
      <c r="N267" s="257">
        <f>ROUND(L267*K267,1)</f>
        <v>0</v>
      </c>
      <c r="O267" s="255"/>
      <c r="P267" s="255"/>
      <c r="Q267" s="255"/>
      <c r="R267" s="130"/>
      <c r="T267" s="162" t="s">
        <v>20</v>
      </c>
      <c r="U267" s="42" t="s">
        <v>45</v>
      </c>
      <c r="V267" s="34"/>
      <c r="W267" s="163">
        <f>V267*K267</f>
        <v>0</v>
      </c>
      <c r="X267" s="163">
        <v>0</v>
      </c>
      <c r="Y267" s="163">
        <f>X267*K267</f>
        <v>0</v>
      </c>
      <c r="Z267" s="163">
        <v>0</v>
      </c>
      <c r="AA267" s="164">
        <f>Z267*K267</f>
        <v>0</v>
      </c>
      <c r="AR267" s="16" t="s">
        <v>243</v>
      </c>
      <c r="AT267" s="16" t="s">
        <v>168</v>
      </c>
      <c r="AU267" s="16" t="s">
        <v>117</v>
      </c>
      <c r="AY267" s="16" t="s">
        <v>167</v>
      </c>
      <c r="BE267" s="103">
        <f>IF(U267="základní",N267,0)</f>
        <v>0</v>
      </c>
      <c r="BF267" s="103">
        <f>IF(U267="snížená",N267,0)</f>
        <v>0</v>
      </c>
      <c r="BG267" s="103">
        <f>IF(U267="zákl. přenesená",N267,0)</f>
        <v>0</v>
      </c>
      <c r="BH267" s="103">
        <f>IF(U267="sníž. přenesená",N267,0)</f>
        <v>0</v>
      </c>
      <c r="BI267" s="103">
        <f>IF(U267="nulová",N267,0)</f>
        <v>0</v>
      </c>
      <c r="BJ267" s="16" t="s">
        <v>146</v>
      </c>
      <c r="BK267" s="103">
        <f>ROUND(L267*K267,1)</f>
        <v>0</v>
      </c>
      <c r="BL267" s="16" t="s">
        <v>243</v>
      </c>
      <c r="BM267" s="16" t="s">
        <v>419</v>
      </c>
    </row>
    <row r="268" spans="2:51" s="10" customFormat="1" ht="22.5" customHeight="1">
      <c r="B268" s="165"/>
      <c r="C268" s="166"/>
      <c r="D268" s="166"/>
      <c r="E268" s="167" t="s">
        <v>20</v>
      </c>
      <c r="F268" s="258" t="s">
        <v>387</v>
      </c>
      <c r="G268" s="259"/>
      <c r="H268" s="259"/>
      <c r="I268" s="259"/>
      <c r="J268" s="166"/>
      <c r="K268" s="168" t="s">
        <v>20</v>
      </c>
      <c r="L268" s="166"/>
      <c r="M268" s="166"/>
      <c r="N268" s="166"/>
      <c r="O268" s="166"/>
      <c r="P268" s="166"/>
      <c r="Q268" s="166"/>
      <c r="R268" s="169"/>
      <c r="T268" s="170"/>
      <c r="U268" s="166"/>
      <c r="V268" s="166"/>
      <c r="W268" s="166"/>
      <c r="X268" s="166"/>
      <c r="Y268" s="166"/>
      <c r="Z268" s="166"/>
      <c r="AA268" s="171"/>
      <c r="AT268" s="172" t="s">
        <v>183</v>
      </c>
      <c r="AU268" s="172" t="s">
        <v>117</v>
      </c>
      <c r="AV268" s="10" t="s">
        <v>84</v>
      </c>
      <c r="AW268" s="10" t="s">
        <v>119</v>
      </c>
      <c r="AX268" s="10" t="s">
        <v>77</v>
      </c>
      <c r="AY268" s="172" t="s">
        <v>167</v>
      </c>
    </row>
    <row r="269" spans="2:51" s="11" customFormat="1" ht="22.5" customHeight="1">
      <c r="B269" s="173"/>
      <c r="C269" s="174"/>
      <c r="D269" s="174"/>
      <c r="E269" s="175" t="s">
        <v>20</v>
      </c>
      <c r="F269" s="260" t="s">
        <v>388</v>
      </c>
      <c r="G269" s="261"/>
      <c r="H269" s="261"/>
      <c r="I269" s="261"/>
      <c r="J269" s="174"/>
      <c r="K269" s="176">
        <v>1455.3</v>
      </c>
      <c r="L269" s="174"/>
      <c r="M269" s="174"/>
      <c r="N269" s="174"/>
      <c r="O269" s="174"/>
      <c r="P269" s="174"/>
      <c r="Q269" s="174"/>
      <c r="R269" s="177"/>
      <c r="T269" s="178"/>
      <c r="U269" s="174"/>
      <c r="V269" s="174"/>
      <c r="W269" s="174"/>
      <c r="X269" s="174"/>
      <c r="Y269" s="174"/>
      <c r="Z269" s="174"/>
      <c r="AA269" s="179"/>
      <c r="AT269" s="180" t="s">
        <v>183</v>
      </c>
      <c r="AU269" s="180" t="s">
        <v>117</v>
      </c>
      <c r="AV269" s="11" t="s">
        <v>117</v>
      </c>
      <c r="AW269" s="11" t="s">
        <v>119</v>
      </c>
      <c r="AX269" s="11" t="s">
        <v>77</v>
      </c>
      <c r="AY269" s="180" t="s">
        <v>167</v>
      </c>
    </row>
    <row r="270" spans="2:51" s="10" customFormat="1" ht="22.5" customHeight="1">
      <c r="B270" s="165"/>
      <c r="C270" s="166"/>
      <c r="D270" s="166"/>
      <c r="E270" s="167" t="s">
        <v>20</v>
      </c>
      <c r="F270" s="263" t="s">
        <v>389</v>
      </c>
      <c r="G270" s="259"/>
      <c r="H270" s="259"/>
      <c r="I270" s="259"/>
      <c r="J270" s="166"/>
      <c r="K270" s="168" t="s">
        <v>20</v>
      </c>
      <c r="L270" s="166"/>
      <c r="M270" s="166"/>
      <c r="N270" s="166"/>
      <c r="O270" s="166"/>
      <c r="P270" s="166"/>
      <c r="Q270" s="166"/>
      <c r="R270" s="169"/>
      <c r="T270" s="170"/>
      <c r="U270" s="166"/>
      <c r="V270" s="166"/>
      <c r="W270" s="166"/>
      <c r="X270" s="166"/>
      <c r="Y270" s="166"/>
      <c r="Z270" s="166"/>
      <c r="AA270" s="171"/>
      <c r="AT270" s="172" t="s">
        <v>183</v>
      </c>
      <c r="AU270" s="172" t="s">
        <v>117</v>
      </c>
      <c r="AV270" s="10" t="s">
        <v>84</v>
      </c>
      <c r="AW270" s="10" t="s">
        <v>119</v>
      </c>
      <c r="AX270" s="10" t="s">
        <v>77</v>
      </c>
      <c r="AY270" s="172" t="s">
        <v>167</v>
      </c>
    </row>
    <row r="271" spans="2:51" s="11" customFormat="1" ht="22.5" customHeight="1">
      <c r="B271" s="173"/>
      <c r="C271" s="174"/>
      <c r="D271" s="174"/>
      <c r="E271" s="175" t="s">
        <v>20</v>
      </c>
      <c r="F271" s="260" t="s">
        <v>390</v>
      </c>
      <c r="G271" s="261"/>
      <c r="H271" s="261"/>
      <c r="I271" s="261"/>
      <c r="J271" s="174"/>
      <c r="K271" s="176">
        <v>1455.3</v>
      </c>
      <c r="L271" s="174"/>
      <c r="M271" s="174"/>
      <c r="N271" s="174"/>
      <c r="O271" s="174"/>
      <c r="P271" s="174"/>
      <c r="Q271" s="174"/>
      <c r="R271" s="177"/>
      <c r="T271" s="178"/>
      <c r="U271" s="174"/>
      <c r="V271" s="174"/>
      <c r="W271" s="174"/>
      <c r="X271" s="174"/>
      <c r="Y271" s="174"/>
      <c r="Z271" s="174"/>
      <c r="AA271" s="179"/>
      <c r="AT271" s="180" t="s">
        <v>183</v>
      </c>
      <c r="AU271" s="180" t="s">
        <v>117</v>
      </c>
      <c r="AV271" s="11" t="s">
        <v>117</v>
      </c>
      <c r="AW271" s="11" t="s">
        <v>119</v>
      </c>
      <c r="AX271" s="11" t="s">
        <v>77</v>
      </c>
      <c r="AY271" s="180" t="s">
        <v>167</v>
      </c>
    </row>
    <row r="272" spans="2:51" s="12" customFormat="1" ht="22.5" customHeight="1">
      <c r="B272" s="181"/>
      <c r="C272" s="182"/>
      <c r="D272" s="182"/>
      <c r="E272" s="183" t="s">
        <v>20</v>
      </c>
      <c r="F272" s="264" t="s">
        <v>256</v>
      </c>
      <c r="G272" s="265"/>
      <c r="H272" s="265"/>
      <c r="I272" s="265"/>
      <c r="J272" s="182"/>
      <c r="K272" s="184">
        <v>2910.6</v>
      </c>
      <c r="L272" s="182"/>
      <c r="M272" s="182"/>
      <c r="N272" s="182"/>
      <c r="O272" s="182"/>
      <c r="P272" s="182"/>
      <c r="Q272" s="182"/>
      <c r="R272" s="185"/>
      <c r="T272" s="186"/>
      <c r="U272" s="182"/>
      <c r="V272" s="182"/>
      <c r="W272" s="182"/>
      <c r="X272" s="182"/>
      <c r="Y272" s="182"/>
      <c r="Z272" s="182"/>
      <c r="AA272" s="187"/>
      <c r="AT272" s="188" t="s">
        <v>183</v>
      </c>
      <c r="AU272" s="188" t="s">
        <v>117</v>
      </c>
      <c r="AV272" s="12" t="s">
        <v>146</v>
      </c>
      <c r="AW272" s="12" t="s">
        <v>119</v>
      </c>
      <c r="AX272" s="12" t="s">
        <v>84</v>
      </c>
      <c r="AY272" s="188" t="s">
        <v>167</v>
      </c>
    </row>
    <row r="273" spans="2:65" s="1" customFormat="1" ht="22.5" customHeight="1">
      <c r="B273" s="128"/>
      <c r="C273" s="189" t="s">
        <v>420</v>
      </c>
      <c r="D273" s="189" t="s">
        <v>392</v>
      </c>
      <c r="E273" s="190" t="s">
        <v>421</v>
      </c>
      <c r="F273" s="266" t="s">
        <v>422</v>
      </c>
      <c r="G273" s="267"/>
      <c r="H273" s="267"/>
      <c r="I273" s="267"/>
      <c r="J273" s="191" t="s">
        <v>212</v>
      </c>
      <c r="K273" s="192">
        <v>3056.13</v>
      </c>
      <c r="L273" s="268">
        <v>0</v>
      </c>
      <c r="M273" s="267"/>
      <c r="N273" s="269">
        <f>ROUND(L273*K273,1)</f>
        <v>0</v>
      </c>
      <c r="O273" s="255"/>
      <c r="P273" s="255"/>
      <c r="Q273" s="255"/>
      <c r="R273" s="130"/>
      <c r="T273" s="162" t="s">
        <v>20</v>
      </c>
      <c r="U273" s="42" t="s">
        <v>45</v>
      </c>
      <c r="V273" s="34"/>
      <c r="W273" s="163">
        <f>V273*K273</f>
        <v>0</v>
      </c>
      <c r="X273" s="163">
        <v>0.0005</v>
      </c>
      <c r="Y273" s="163">
        <f>X273*K273</f>
        <v>1.528065</v>
      </c>
      <c r="Z273" s="163">
        <v>0</v>
      </c>
      <c r="AA273" s="164">
        <f>Z273*K273</f>
        <v>0</v>
      </c>
      <c r="AR273" s="16" t="s">
        <v>334</v>
      </c>
      <c r="AT273" s="16" t="s">
        <v>392</v>
      </c>
      <c r="AU273" s="16" t="s">
        <v>117</v>
      </c>
      <c r="AY273" s="16" t="s">
        <v>167</v>
      </c>
      <c r="BE273" s="103">
        <f>IF(U273="základní",N273,0)</f>
        <v>0</v>
      </c>
      <c r="BF273" s="103">
        <f>IF(U273="snížená",N273,0)</f>
        <v>0</v>
      </c>
      <c r="BG273" s="103">
        <f>IF(U273="zákl. přenesená",N273,0)</f>
        <v>0</v>
      </c>
      <c r="BH273" s="103">
        <f>IF(U273="sníž. přenesená",N273,0)</f>
        <v>0</v>
      </c>
      <c r="BI273" s="103">
        <f>IF(U273="nulová",N273,0)</f>
        <v>0</v>
      </c>
      <c r="BJ273" s="16" t="s">
        <v>146</v>
      </c>
      <c r="BK273" s="103">
        <f>ROUND(L273*K273,1)</f>
        <v>0</v>
      </c>
      <c r="BL273" s="16" t="s">
        <v>243</v>
      </c>
      <c r="BM273" s="16" t="s">
        <v>423</v>
      </c>
    </row>
    <row r="274" spans="2:65" s="1" customFormat="1" ht="31.5" customHeight="1">
      <c r="B274" s="128"/>
      <c r="C274" s="158" t="s">
        <v>424</v>
      </c>
      <c r="D274" s="158" t="s">
        <v>168</v>
      </c>
      <c r="E274" s="159" t="s">
        <v>425</v>
      </c>
      <c r="F274" s="254" t="s">
        <v>426</v>
      </c>
      <c r="G274" s="255"/>
      <c r="H274" s="255"/>
      <c r="I274" s="255"/>
      <c r="J274" s="160" t="s">
        <v>212</v>
      </c>
      <c r="K274" s="161">
        <v>172.8</v>
      </c>
      <c r="L274" s="256">
        <v>0</v>
      </c>
      <c r="M274" s="255"/>
      <c r="N274" s="257">
        <f>ROUND(L274*K274,1)</f>
        <v>0</v>
      </c>
      <c r="O274" s="255"/>
      <c r="P274" s="255"/>
      <c r="Q274" s="255"/>
      <c r="R274" s="130"/>
      <c r="T274" s="162" t="s">
        <v>20</v>
      </c>
      <c r="U274" s="42" t="s">
        <v>45</v>
      </c>
      <c r="V274" s="34"/>
      <c r="W274" s="163">
        <f>V274*K274</f>
        <v>0</v>
      </c>
      <c r="X274" s="163">
        <v>0</v>
      </c>
      <c r="Y274" s="163">
        <f>X274*K274</f>
        <v>0</v>
      </c>
      <c r="Z274" s="163">
        <v>0</v>
      </c>
      <c r="AA274" s="164">
        <f>Z274*K274</f>
        <v>0</v>
      </c>
      <c r="AR274" s="16" t="s">
        <v>243</v>
      </c>
      <c r="AT274" s="16" t="s">
        <v>168</v>
      </c>
      <c r="AU274" s="16" t="s">
        <v>117</v>
      </c>
      <c r="AY274" s="16" t="s">
        <v>167</v>
      </c>
      <c r="BE274" s="103">
        <f>IF(U274="základní",N274,0)</f>
        <v>0</v>
      </c>
      <c r="BF274" s="103">
        <f>IF(U274="snížená",N274,0)</f>
        <v>0</v>
      </c>
      <c r="BG274" s="103">
        <f>IF(U274="zákl. přenesená",N274,0)</f>
        <v>0</v>
      </c>
      <c r="BH274" s="103">
        <f>IF(U274="sníž. přenesená",N274,0)</f>
        <v>0</v>
      </c>
      <c r="BI274" s="103">
        <f>IF(U274="nulová",N274,0)</f>
        <v>0</v>
      </c>
      <c r="BJ274" s="16" t="s">
        <v>146</v>
      </c>
      <c r="BK274" s="103">
        <f>ROUND(L274*K274,1)</f>
        <v>0</v>
      </c>
      <c r="BL274" s="16" t="s">
        <v>243</v>
      </c>
      <c r="BM274" s="16" t="s">
        <v>427</v>
      </c>
    </row>
    <row r="275" spans="2:51" s="10" customFormat="1" ht="22.5" customHeight="1">
      <c r="B275" s="165"/>
      <c r="C275" s="166"/>
      <c r="D275" s="166"/>
      <c r="E275" s="167" t="s">
        <v>20</v>
      </c>
      <c r="F275" s="258" t="s">
        <v>401</v>
      </c>
      <c r="G275" s="259"/>
      <c r="H275" s="259"/>
      <c r="I275" s="259"/>
      <c r="J275" s="166"/>
      <c r="K275" s="168" t="s">
        <v>20</v>
      </c>
      <c r="L275" s="166"/>
      <c r="M275" s="166"/>
      <c r="N275" s="166"/>
      <c r="O275" s="166"/>
      <c r="P275" s="166"/>
      <c r="Q275" s="166"/>
      <c r="R275" s="169"/>
      <c r="T275" s="170"/>
      <c r="U275" s="166"/>
      <c r="V275" s="166"/>
      <c r="W275" s="166"/>
      <c r="X275" s="166"/>
      <c r="Y275" s="166"/>
      <c r="Z275" s="166"/>
      <c r="AA275" s="171"/>
      <c r="AT275" s="172" t="s">
        <v>183</v>
      </c>
      <c r="AU275" s="172" t="s">
        <v>117</v>
      </c>
      <c r="AV275" s="10" t="s">
        <v>84</v>
      </c>
      <c r="AW275" s="10" t="s">
        <v>119</v>
      </c>
      <c r="AX275" s="10" t="s">
        <v>77</v>
      </c>
      <c r="AY275" s="172" t="s">
        <v>167</v>
      </c>
    </row>
    <row r="276" spans="2:51" s="10" customFormat="1" ht="22.5" customHeight="1">
      <c r="B276" s="165"/>
      <c r="C276" s="166"/>
      <c r="D276" s="166"/>
      <c r="E276" s="167" t="s">
        <v>20</v>
      </c>
      <c r="F276" s="263" t="s">
        <v>402</v>
      </c>
      <c r="G276" s="259"/>
      <c r="H276" s="259"/>
      <c r="I276" s="259"/>
      <c r="J276" s="166"/>
      <c r="K276" s="168" t="s">
        <v>20</v>
      </c>
      <c r="L276" s="166"/>
      <c r="M276" s="166"/>
      <c r="N276" s="166"/>
      <c r="O276" s="166"/>
      <c r="P276" s="166"/>
      <c r="Q276" s="166"/>
      <c r="R276" s="169"/>
      <c r="T276" s="170"/>
      <c r="U276" s="166"/>
      <c r="V276" s="166"/>
      <c r="W276" s="166"/>
      <c r="X276" s="166"/>
      <c r="Y276" s="166"/>
      <c r="Z276" s="166"/>
      <c r="AA276" s="171"/>
      <c r="AT276" s="172" t="s">
        <v>183</v>
      </c>
      <c r="AU276" s="172" t="s">
        <v>117</v>
      </c>
      <c r="AV276" s="10" t="s">
        <v>84</v>
      </c>
      <c r="AW276" s="10" t="s">
        <v>119</v>
      </c>
      <c r="AX276" s="10" t="s">
        <v>77</v>
      </c>
      <c r="AY276" s="172" t="s">
        <v>167</v>
      </c>
    </row>
    <row r="277" spans="2:51" s="11" customFormat="1" ht="22.5" customHeight="1">
      <c r="B277" s="173"/>
      <c r="C277" s="174"/>
      <c r="D277" s="174"/>
      <c r="E277" s="175" t="s">
        <v>20</v>
      </c>
      <c r="F277" s="260" t="s">
        <v>403</v>
      </c>
      <c r="G277" s="261"/>
      <c r="H277" s="261"/>
      <c r="I277" s="261"/>
      <c r="J277" s="174"/>
      <c r="K277" s="176">
        <v>76.8</v>
      </c>
      <c r="L277" s="174"/>
      <c r="M277" s="174"/>
      <c r="N277" s="174"/>
      <c r="O277" s="174"/>
      <c r="P277" s="174"/>
      <c r="Q277" s="174"/>
      <c r="R277" s="177"/>
      <c r="T277" s="178"/>
      <c r="U277" s="174"/>
      <c r="V277" s="174"/>
      <c r="W277" s="174"/>
      <c r="X277" s="174"/>
      <c r="Y277" s="174"/>
      <c r="Z277" s="174"/>
      <c r="AA277" s="179"/>
      <c r="AT277" s="180" t="s">
        <v>183</v>
      </c>
      <c r="AU277" s="180" t="s">
        <v>117</v>
      </c>
      <c r="AV277" s="11" t="s">
        <v>117</v>
      </c>
      <c r="AW277" s="11" t="s">
        <v>119</v>
      </c>
      <c r="AX277" s="11" t="s">
        <v>77</v>
      </c>
      <c r="AY277" s="180" t="s">
        <v>167</v>
      </c>
    </row>
    <row r="278" spans="2:51" s="10" customFormat="1" ht="22.5" customHeight="1">
      <c r="B278" s="165"/>
      <c r="C278" s="166"/>
      <c r="D278" s="166"/>
      <c r="E278" s="167" t="s">
        <v>20</v>
      </c>
      <c r="F278" s="263" t="s">
        <v>389</v>
      </c>
      <c r="G278" s="259"/>
      <c r="H278" s="259"/>
      <c r="I278" s="259"/>
      <c r="J278" s="166"/>
      <c r="K278" s="168" t="s">
        <v>20</v>
      </c>
      <c r="L278" s="166"/>
      <c r="M278" s="166"/>
      <c r="N278" s="166"/>
      <c r="O278" s="166"/>
      <c r="P278" s="166"/>
      <c r="Q278" s="166"/>
      <c r="R278" s="169"/>
      <c r="T278" s="170"/>
      <c r="U278" s="166"/>
      <c r="V278" s="166"/>
      <c r="W278" s="166"/>
      <c r="X278" s="166"/>
      <c r="Y278" s="166"/>
      <c r="Z278" s="166"/>
      <c r="AA278" s="171"/>
      <c r="AT278" s="172" t="s">
        <v>183</v>
      </c>
      <c r="AU278" s="172" t="s">
        <v>117</v>
      </c>
      <c r="AV278" s="10" t="s">
        <v>84</v>
      </c>
      <c r="AW278" s="10" t="s">
        <v>119</v>
      </c>
      <c r="AX278" s="10" t="s">
        <v>77</v>
      </c>
      <c r="AY278" s="172" t="s">
        <v>167</v>
      </c>
    </row>
    <row r="279" spans="2:51" s="11" customFormat="1" ht="22.5" customHeight="1">
      <c r="B279" s="173"/>
      <c r="C279" s="174"/>
      <c r="D279" s="174"/>
      <c r="E279" s="175" t="s">
        <v>20</v>
      </c>
      <c r="F279" s="260" t="s">
        <v>404</v>
      </c>
      <c r="G279" s="261"/>
      <c r="H279" s="261"/>
      <c r="I279" s="261"/>
      <c r="J279" s="174"/>
      <c r="K279" s="176">
        <v>96</v>
      </c>
      <c r="L279" s="174"/>
      <c r="M279" s="174"/>
      <c r="N279" s="174"/>
      <c r="O279" s="174"/>
      <c r="P279" s="174"/>
      <c r="Q279" s="174"/>
      <c r="R279" s="177"/>
      <c r="T279" s="178"/>
      <c r="U279" s="174"/>
      <c r="V279" s="174"/>
      <c r="W279" s="174"/>
      <c r="X279" s="174"/>
      <c r="Y279" s="174"/>
      <c r="Z279" s="174"/>
      <c r="AA279" s="179"/>
      <c r="AT279" s="180" t="s">
        <v>183</v>
      </c>
      <c r="AU279" s="180" t="s">
        <v>117</v>
      </c>
      <c r="AV279" s="11" t="s">
        <v>117</v>
      </c>
      <c r="AW279" s="11" t="s">
        <v>119</v>
      </c>
      <c r="AX279" s="11" t="s">
        <v>77</v>
      </c>
      <c r="AY279" s="180" t="s">
        <v>167</v>
      </c>
    </row>
    <row r="280" spans="2:51" s="12" customFormat="1" ht="22.5" customHeight="1">
      <c r="B280" s="181"/>
      <c r="C280" s="182"/>
      <c r="D280" s="182"/>
      <c r="E280" s="183" t="s">
        <v>20</v>
      </c>
      <c r="F280" s="264" t="s">
        <v>256</v>
      </c>
      <c r="G280" s="265"/>
      <c r="H280" s="265"/>
      <c r="I280" s="265"/>
      <c r="J280" s="182"/>
      <c r="K280" s="184">
        <v>172.8</v>
      </c>
      <c r="L280" s="182"/>
      <c r="M280" s="182"/>
      <c r="N280" s="182"/>
      <c r="O280" s="182"/>
      <c r="P280" s="182"/>
      <c r="Q280" s="182"/>
      <c r="R280" s="185"/>
      <c r="T280" s="186"/>
      <c r="U280" s="182"/>
      <c r="V280" s="182"/>
      <c r="W280" s="182"/>
      <c r="X280" s="182"/>
      <c r="Y280" s="182"/>
      <c r="Z280" s="182"/>
      <c r="AA280" s="187"/>
      <c r="AT280" s="188" t="s">
        <v>183</v>
      </c>
      <c r="AU280" s="188" t="s">
        <v>117</v>
      </c>
      <c r="AV280" s="12" t="s">
        <v>146</v>
      </c>
      <c r="AW280" s="12" t="s">
        <v>119</v>
      </c>
      <c r="AX280" s="12" t="s">
        <v>84</v>
      </c>
      <c r="AY280" s="188" t="s">
        <v>167</v>
      </c>
    </row>
    <row r="281" spans="2:65" s="1" customFormat="1" ht="22.5" customHeight="1">
      <c r="B281" s="128"/>
      <c r="C281" s="189" t="s">
        <v>428</v>
      </c>
      <c r="D281" s="189" t="s">
        <v>392</v>
      </c>
      <c r="E281" s="190" t="s">
        <v>413</v>
      </c>
      <c r="F281" s="266" t="s">
        <v>414</v>
      </c>
      <c r="G281" s="267"/>
      <c r="H281" s="267"/>
      <c r="I281" s="267"/>
      <c r="J281" s="191" t="s">
        <v>212</v>
      </c>
      <c r="K281" s="192">
        <v>181.44</v>
      </c>
      <c r="L281" s="268">
        <v>0</v>
      </c>
      <c r="M281" s="267"/>
      <c r="N281" s="269">
        <f>ROUND(L281*K281,1)</f>
        <v>0</v>
      </c>
      <c r="O281" s="255"/>
      <c r="P281" s="255"/>
      <c r="Q281" s="255"/>
      <c r="R281" s="130"/>
      <c r="T281" s="162" t="s">
        <v>20</v>
      </c>
      <c r="U281" s="42" t="s">
        <v>45</v>
      </c>
      <c r="V281" s="34"/>
      <c r="W281" s="163">
        <f>V281*K281</f>
        <v>0</v>
      </c>
      <c r="X281" s="163">
        <v>0.0003</v>
      </c>
      <c r="Y281" s="163">
        <f>X281*K281</f>
        <v>0.054431999999999994</v>
      </c>
      <c r="Z281" s="163">
        <v>0</v>
      </c>
      <c r="AA281" s="164">
        <f>Z281*K281</f>
        <v>0</v>
      </c>
      <c r="AR281" s="16" t="s">
        <v>334</v>
      </c>
      <c r="AT281" s="16" t="s">
        <v>392</v>
      </c>
      <c r="AU281" s="16" t="s">
        <v>117</v>
      </c>
      <c r="AY281" s="16" t="s">
        <v>167</v>
      </c>
      <c r="BE281" s="103">
        <f>IF(U281="základní",N281,0)</f>
        <v>0</v>
      </c>
      <c r="BF281" s="103">
        <f>IF(U281="snížená",N281,0)</f>
        <v>0</v>
      </c>
      <c r="BG281" s="103">
        <f>IF(U281="zákl. přenesená",N281,0)</f>
        <v>0</v>
      </c>
      <c r="BH281" s="103">
        <f>IF(U281="sníž. přenesená",N281,0)</f>
        <v>0</v>
      </c>
      <c r="BI281" s="103">
        <f>IF(U281="nulová",N281,0)</f>
        <v>0</v>
      </c>
      <c r="BJ281" s="16" t="s">
        <v>146</v>
      </c>
      <c r="BK281" s="103">
        <f>ROUND(L281*K281,1)</f>
        <v>0</v>
      </c>
      <c r="BL281" s="16" t="s">
        <v>243</v>
      </c>
      <c r="BM281" s="16" t="s">
        <v>429</v>
      </c>
    </row>
    <row r="282" spans="2:65" s="1" customFormat="1" ht="31.5" customHeight="1">
      <c r="B282" s="128"/>
      <c r="C282" s="158" t="s">
        <v>430</v>
      </c>
      <c r="D282" s="158" t="s">
        <v>168</v>
      </c>
      <c r="E282" s="159" t="s">
        <v>431</v>
      </c>
      <c r="F282" s="254" t="s">
        <v>432</v>
      </c>
      <c r="G282" s="255"/>
      <c r="H282" s="255"/>
      <c r="I282" s="255"/>
      <c r="J282" s="160" t="s">
        <v>212</v>
      </c>
      <c r="K282" s="161">
        <v>172.8</v>
      </c>
      <c r="L282" s="256">
        <v>0</v>
      </c>
      <c r="M282" s="255"/>
      <c r="N282" s="257">
        <f>ROUND(L282*K282,1)</f>
        <v>0</v>
      </c>
      <c r="O282" s="255"/>
      <c r="P282" s="255"/>
      <c r="Q282" s="255"/>
      <c r="R282" s="130"/>
      <c r="T282" s="162" t="s">
        <v>20</v>
      </c>
      <c r="U282" s="42" t="s">
        <v>45</v>
      </c>
      <c r="V282" s="34"/>
      <c r="W282" s="163">
        <f>V282*K282</f>
        <v>0</v>
      </c>
      <c r="X282" s="163">
        <v>0</v>
      </c>
      <c r="Y282" s="163">
        <f>X282*K282</f>
        <v>0</v>
      </c>
      <c r="Z282" s="163">
        <v>0</v>
      </c>
      <c r="AA282" s="164">
        <f>Z282*K282</f>
        <v>0</v>
      </c>
      <c r="AR282" s="16" t="s">
        <v>243</v>
      </c>
      <c r="AT282" s="16" t="s">
        <v>168</v>
      </c>
      <c r="AU282" s="16" t="s">
        <v>117</v>
      </c>
      <c r="AY282" s="16" t="s">
        <v>167</v>
      </c>
      <c r="BE282" s="103">
        <f>IF(U282="základní",N282,0)</f>
        <v>0</v>
      </c>
      <c r="BF282" s="103">
        <f>IF(U282="snížená",N282,0)</f>
        <v>0</v>
      </c>
      <c r="BG282" s="103">
        <f>IF(U282="zákl. přenesená",N282,0)</f>
        <v>0</v>
      </c>
      <c r="BH282" s="103">
        <f>IF(U282="sníž. přenesená",N282,0)</f>
        <v>0</v>
      </c>
      <c r="BI282" s="103">
        <f>IF(U282="nulová",N282,0)</f>
        <v>0</v>
      </c>
      <c r="BJ282" s="16" t="s">
        <v>146</v>
      </c>
      <c r="BK282" s="103">
        <f>ROUND(L282*K282,1)</f>
        <v>0</v>
      </c>
      <c r="BL282" s="16" t="s">
        <v>243</v>
      </c>
      <c r="BM282" s="16" t="s">
        <v>433</v>
      </c>
    </row>
    <row r="283" spans="2:51" s="10" customFormat="1" ht="22.5" customHeight="1">
      <c r="B283" s="165"/>
      <c r="C283" s="166"/>
      <c r="D283" s="166"/>
      <c r="E283" s="167" t="s">
        <v>20</v>
      </c>
      <c r="F283" s="258" t="s">
        <v>401</v>
      </c>
      <c r="G283" s="259"/>
      <c r="H283" s="259"/>
      <c r="I283" s="259"/>
      <c r="J283" s="166"/>
      <c r="K283" s="168" t="s">
        <v>20</v>
      </c>
      <c r="L283" s="166"/>
      <c r="M283" s="166"/>
      <c r="N283" s="166"/>
      <c r="O283" s="166"/>
      <c r="P283" s="166"/>
      <c r="Q283" s="166"/>
      <c r="R283" s="169"/>
      <c r="T283" s="170"/>
      <c r="U283" s="166"/>
      <c r="V283" s="166"/>
      <c r="W283" s="166"/>
      <c r="X283" s="166"/>
      <c r="Y283" s="166"/>
      <c r="Z283" s="166"/>
      <c r="AA283" s="171"/>
      <c r="AT283" s="172" t="s">
        <v>183</v>
      </c>
      <c r="AU283" s="172" t="s">
        <v>117</v>
      </c>
      <c r="AV283" s="10" t="s">
        <v>84</v>
      </c>
      <c r="AW283" s="10" t="s">
        <v>119</v>
      </c>
      <c r="AX283" s="10" t="s">
        <v>77</v>
      </c>
      <c r="AY283" s="172" t="s">
        <v>167</v>
      </c>
    </row>
    <row r="284" spans="2:51" s="10" customFormat="1" ht="22.5" customHeight="1">
      <c r="B284" s="165"/>
      <c r="C284" s="166"/>
      <c r="D284" s="166"/>
      <c r="E284" s="167" t="s">
        <v>20</v>
      </c>
      <c r="F284" s="263" t="s">
        <v>402</v>
      </c>
      <c r="G284" s="259"/>
      <c r="H284" s="259"/>
      <c r="I284" s="259"/>
      <c r="J284" s="166"/>
      <c r="K284" s="168" t="s">
        <v>20</v>
      </c>
      <c r="L284" s="166"/>
      <c r="M284" s="166"/>
      <c r="N284" s="166"/>
      <c r="O284" s="166"/>
      <c r="P284" s="166"/>
      <c r="Q284" s="166"/>
      <c r="R284" s="169"/>
      <c r="T284" s="170"/>
      <c r="U284" s="166"/>
      <c r="V284" s="166"/>
      <c r="W284" s="166"/>
      <c r="X284" s="166"/>
      <c r="Y284" s="166"/>
      <c r="Z284" s="166"/>
      <c r="AA284" s="171"/>
      <c r="AT284" s="172" t="s">
        <v>183</v>
      </c>
      <c r="AU284" s="172" t="s">
        <v>117</v>
      </c>
      <c r="AV284" s="10" t="s">
        <v>84</v>
      </c>
      <c r="AW284" s="10" t="s">
        <v>119</v>
      </c>
      <c r="AX284" s="10" t="s">
        <v>77</v>
      </c>
      <c r="AY284" s="172" t="s">
        <v>167</v>
      </c>
    </row>
    <row r="285" spans="2:51" s="11" customFormat="1" ht="22.5" customHeight="1">
      <c r="B285" s="173"/>
      <c r="C285" s="174"/>
      <c r="D285" s="174"/>
      <c r="E285" s="175" t="s">
        <v>20</v>
      </c>
      <c r="F285" s="260" t="s">
        <v>403</v>
      </c>
      <c r="G285" s="261"/>
      <c r="H285" s="261"/>
      <c r="I285" s="261"/>
      <c r="J285" s="174"/>
      <c r="K285" s="176">
        <v>76.8</v>
      </c>
      <c r="L285" s="174"/>
      <c r="M285" s="174"/>
      <c r="N285" s="174"/>
      <c r="O285" s="174"/>
      <c r="P285" s="174"/>
      <c r="Q285" s="174"/>
      <c r="R285" s="177"/>
      <c r="T285" s="178"/>
      <c r="U285" s="174"/>
      <c r="V285" s="174"/>
      <c r="W285" s="174"/>
      <c r="X285" s="174"/>
      <c r="Y285" s="174"/>
      <c r="Z285" s="174"/>
      <c r="AA285" s="179"/>
      <c r="AT285" s="180" t="s">
        <v>183</v>
      </c>
      <c r="AU285" s="180" t="s">
        <v>117</v>
      </c>
      <c r="AV285" s="11" t="s">
        <v>117</v>
      </c>
      <c r="AW285" s="11" t="s">
        <v>119</v>
      </c>
      <c r="AX285" s="11" t="s">
        <v>77</v>
      </c>
      <c r="AY285" s="180" t="s">
        <v>167</v>
      </c>
    </row>
    <row r="286" spans="2:51" s="10" customFormat="1" ht="22.5" customHeight="1">
      <c r="B286" s="165"/>
      <c r="C286" s="166"/>
      <c r="D286" s="166"/>
      <c r="E286" s="167" t="s">
        <v>20</v>
      </c>
      <c r="F286" s="263" t="s">
        <v>389</v>
      </c>
      <c r="G286" s="259"/>
      <c r="H286" s="259"/>
      <c r="I286" s="259"/>
      <c r="J286" s="166"/>
      <c r="K286" s="168" t="s">
        <v>20</v>
      </c>
      <c r="L286" s="166"/>
      <c r="M286" s="166"/>
      <c r="N286" s="166"/>
      <c r="O286" s="166"/>
      <c r="P286" s="166"/>
      <c r="Q286" s="166"/>
      <c r="R286" s="169"/>
      <c r="T286" s="170"/>
      <c r="U286" s="166"/>
      <c r="V286" s="166"/>
      <c r="W286" s="166"/>
      <c r="X286" s="166"/>
      <c r="Y286" s="166"/>
      <c r="Z286" s="166"/>
      <c r="AA286" s="171"/>
      <c r="AT286" s="172" t="s">
        <v>183</v>
      </c>
      <c r="AU286" s="172" t="s">
        <v>117</v>
      </c>
      <c r="AV286" s="10" t="s">
        <v>84</v>
      </c>
      <c r="AW286" s="10" t="s">
        <v>119</v>
      </c>
      <c r="AX286" s="10" t="s">
        <v>77</v>
      </c>
      <c r="AY286" s="172" t="s">
        <v>167</v>
      </c>
    </row>
    <row r="287" spans="2:51" s="11" customFormat="1" ht="22.5" customHeight="1">
      <c r="B287" s="173"/>
      <c r="C287" s="174"/>
      <c r="D287" s="174"/>
      <c r="E287" s="175" t="s">
        <v>20</v>
      </c>
      <c r="F287" s="260" t="s">
        <v>404</v>
      </c>
      <c r="G287" s="261"/>
      <c r="H287" s="261"/>
      <c r="I287" s="261"/>
      <c r="J287" s="174"/>
      <c r="K287" s="176">
        <v>96</v>
      </c>
      <c r="L287" s="174"/>
      <c r="M287" s="174"/>
      <c r="N287" s="174"/>
      <c r="O287" s="174"/>
      <c r="P287" s="174"/>
      <c r="Q287" s="174"/>
      <c r="R287" s="177"/>
      <c r="T287" s="178"/>
      <c r="U287" s="174"/>
      <c r="V287" s="174"/>
      <c r="W287" s="174"/>
      <c r="X287" s="174"/>
      <c r="Y287" s="174"/>
      <c r="Z287" s="174"/>
      <c r="AA287" s="179"/>
      <c r="AT287" s="180" t="s">
        <v>183</v>
      </c>
      <c r="AU287" s="180" t="s">
        <v>117</v>
      </c>
      <c r="AV287" s="11" t="s">
        <v>117</v>
      </c>
      <c r="AW287" s="11" t="s">
        <v>119</v>
      </c>
      <c r="AX287" s="11" t="s">
        <v>77</v>
      </c>
      <c r="AY287" s="180" t="s">
        <v>167</v>
      </c>
    </row>
    <row r="288" spans="2:51" s="12" customFormat="1" ht="22.5" customHeight="1">
      <c r="B288" s="181"/>
      <c r="C288" s="182"/>
      <c r="D288" s="182"/>
      <c r="E288" s="183" t="s">
        <v>20</v>
      </c>
      <c r="F288" s="264" t="s">
        <v>256</v>
      </c>
      <c r="G288" s="265"/>
      <c r="H288" s="265"/>
      <c r="I288" s="265"/>
      <c r="J288" s="182"/>
      <c r="K288" s="184">
        <v>172.8</v>
      </c>
      <c r="L288" s="182"/>
      <c r="M288" s="182"/>
      <c r="N288" s="182"/>
      <c r="O288" s="182"/>
      <c r="P288" s="182"/>
      <c r="Q288" s="182"/>
      <c r="R288" s="185"/>
      <c r="T288" s="186"/>
      <c r="U288" s="182"/>
      <c r="V288" s="182"/>
      <c r="W288" s="182"/>
      <c r="X288" s="182"/>
      <c r="Y288" s="182"/>
      <c r="Z288" s="182"/>
      <c r="AA288" s="187"/>
      <c r="AT288" s="188" t="s">
        <v>183</v>
      </c>
      <c r="AU288" s="188" t="s">
        <v>117</v>
      </c>
      <c r="AV288" s="12" t="s">
        <v>146</v>
      </c>
      <c r="AW288" s="12" t="s">
        <v>119</v>
      </c>
      <c r="AX288" s="12" t="s">
        <v>84</v>
      </c>
      <c r="AY288" s="188" t="s">
        <v>167</v>
      </c>
    </row>
    <row r="289" spans="2:65" s="1" customFormat="1" ht="22.5" customHeight="1">
      <c r="B289" s="128"/>
      <c r="C289" s="189" t="s">
        <v>434</v>
      </c>
      <c r="D289" s="189" t="s">
        <v>392</v>
      </c>
      <c r="E289" s="190" t="s">
        <v>421</v>
      </c>
      <c r="F289" s="266" t="s">
        <v>422</v>
      </c>
      <c r="G289" s="267"/>
      <c r="H289" s="267"/>
      <c r="I289" s="267"/>
      <c r="J289" s="191" t="s">
        <v>212</v>
      </c>
      <c r="K289" s="192">
        <v>181.44</v>
      </c>
      <c r="L289" s="268">
        <v>0</v>
      </c>
      <c r="M289" s="267"/>
      <c r="N289" s="269">
        <f>ROUND(L289*K289,1)</f>
        <v>0</v>
      </c>
      <c r="O289" s="255"/>
      <c r="P289" s="255"/>
      <c r="Q289" s="255"/>
      <c r="R289" s="130"/>
      <c r="T289" s="162" t="s">
        <v>20</v>
      </c>
      <c r="U289" s="42" t="s">
        <v>45</v>
      </c>
      <c r="V289" s="34"/>
      <c r="W289" s="163">
        <f>V289*K289</f>
        <v>0</v>
      </c>
      <c r="X289" s="163">
        <v>0.0005</v>
      </c>
      <c r="Y289" s="163">
        <f>X289*K289</f>
        <v>0.09072</v>
      </c>
      <c r="Z289" s="163">
        <v>0</v>
      </c>
      <c r="AA289" s="164">
        <f>Z289*K289</f>
        <v>0</v>
      </c>
      <c r="AR289" s="16" t="s">
        <v>334</v>
      </c>
      <c r="AT289" s="16" t="s">
        <v>392</v>
      </c>
      <c r="AU289" s="16" t="s">
        <v>117</v>
      </c>
      <c r="AY289" s="16" t="s">
        <v>167</v>
      </c>
      <c r="BE289" s="103">
        <f>IF(U289="základní",N289,0)</f>
        <v>0</v>
      </c>
      <c r="BF289" s="103">
        <f>IF(U289="snížená",N289,0)</f>
        <v>0</v>
      </c>
      <c r="BG289" s="103">
        <f>IF(U289="zákl. přenesená",N289,0)</f>
        <v>0</v>
      </c>
      <c r="BH289" s="103">
        <f>IF(U289="sníž. přenesená",N289,0)</f>
        <v>0</v>
      </c>
      <c r="BI289" s="103">
        <f>IF(U289="nulová",N289,0)</f>
        <v>0</v>
      </c>
      <c r="BJ289" s="16" t="s">
        <v>146</v>
      </c>
      <c r="BK289" s="103">
        <f>ROUND(L289*K289,1)</f>
        <v>0</v>
      </c>
      <c r="BL289" s="16" t="s">
        <v>243</v>
      </c>
      <c r="BM289" s="16" t="s">
        <v>435</v>
      </c>
    </row>
    <row r="290" spans="2:65" s="1" customFormat="1" ht="22.5" customHeight="1">
      <c r="B290" s="128"/>
      <c r="C290" s="158" t="s">
        <v>436</v>
      </c>
      <c r="D290" s="158" t="s">
        <v>168</v>
      </c>
      <c r="E290" s="159" t="s">
        <v>437</v>
      </c>
      <c r="F290" s="254" t="s">
        <v>438</v>
      </c>
      <c r="G290" s="255"/>
      <c r="H290" s="255"/>
      <c r="I290" s="255"/>
      <c r="J290" s="160" t="s">
        <v>308</v>
      </c>
      <c r="K290" s="161">
        <v>9.237</v>
      </c>
      <c r="L290" s="256">
        <v>0</v>
      </c>
      <c r="M290" s="255"/>
      <c r="N290" s="257">
        <f>ROUND(L290*K290,1)</f>
        <v>0</v>
      </c>
      <c r="O290" s="255"/>
      <c r="P290" s="255"/>
      <c r="Q290" s="255"/>
      <c r="R290" s="130"/>
      <c r="T290" s="162" t="s">
        <v>20</v>
      </c>
      <c r="U290" s="42" t="s">
        <v>45</v>
      </c>
      <c r="V290" s="34"/>
      <c r="W290" s="163">
        <f>V290*K290</f>
        <v>0</v>
      </c>
      <c r="X290" s="163">
        <v>0</v>
      </c>
      <c r="Y290" s="163">
        <f>X290*K290</f>
        <v>0</v>
      </c>
      <c r="Z290" s="163">
        <v>0</v>
      </c>
      <c r="AA290" s="164">
        <f>Z290*K290</f>
        <v>0</v>
      </c>
      <c r="AR290" s="16" t="s">
        <v>243</v>
      </c>
      <c r="AT290" s="16" t="s">
        <v>168</v>
      </c>
      <c r="AU290" s="16" t="s">
        <v>117</v>
      </c>
      <c r="AY290" s="16" t="s">
        <v>167</v>
      </c>
      <c r="BE290" s="103">
        <f>IF(U290="základní",N290,0)</f>
        <v>0</v>
      </c>
      <c r="BF290" s="103">
        <f>IF(U290="snížená",N290,0)</f>
        <v>0</v>
      </c>
      <c r="BG290" s="103">
        <f>IF(U290="zákl. přenesená",N290,0)</f>
        <v>0</v>
      </c>
      <c r="BH290" s="103">
        <f>IF(U290="sníž. přenesená",N290,0)</f>
        <v>0</v>
      </c>
      <c r="BI290" s="103">
        <f>IF(U290="nulová",N290,0)</f>
        <v>0</v>
      </c>
      <c r="BJ290" s="16" t="s">
        <v>146</v>
      </c>
      <c r="BK290" s="103">
        <f>ROUND(L290*K290,1)</f>
        <v>0</v>
      </c>
      <c r="BL290" s="16" t="s">
        <v>243</v>
      </c>
      <c r="BM290" s="16" t="s">
        <v>439</v>
      </c>
    </row>
    <row r="291" spans="2:63" s="9" customFormat="1" ht="29.25" customHeight="1">
      <c r="B291" s="147"/>
      <c r="C291" s="148"/>
      <c r="D291" s="157" t="s">
        <v>140</v>
      </c>
      <c r="E291" s="157"/>
      <c r="F291" s="157"/>
      <c r="G291" s="157"/>
      <c r="H291" s="157"/>
      <c r="I291" s="157"/>
      <c r="J291" s="157"/>
      <c r="K291" s="157"/>
      <c r="L291" s="157"/>
      <c r="M291" s="157"/>
      <c r="N291" s="275">
        <f>BK291</f>
        <v>0</v>
      </c>
      <c r="O291" s="276"/>
      <c r="P291" s="276"/>
      <c r="Q291" s="276"/>
      <c r="R291" s="150"/>
      <c r="T291" s="151"/>
      <c r="U291" s="148"/>
      <c r="V291" s="148"/>
      <c r="W291" s="152">
        <f>SUM(W292:W296)</f>
        <v>0</v>
      </c>
      <c r="X291" s="148"/>
      <c r="Y291" s="152">
        <f>SUM(Y292:Y296)</f>
        <v>0.49940000000000007</v>
      </c>
      <c r="Z291" s="148"/>
      <c r="AA291" s="153">
        <f>SUM(AA292:AA296)</f>
        <v>0</v>
      </c>
      <c r="AR291" s="154" t="s">
        <v>117</v>
      </c>
      <c r="AT291" s="155" t="s">
        <v>76</v>
      </c>
      <c r="AU291" s="155" t="s">
        <v>84</v>
      </c>
      <c r="AY291" s="154" t="s">
        <v>167</v>
      </c>
      <c r="BK291" s="156">
        <f>SUM(BK292:BK296)</f>
        <v>0</v>
      </c>
    </row>
    <row r="292" spans="2:65" s="1" customFormat="1" ht="31.5" customHeight="1">
      <c r="B292" s="128"/>
      <c r="C292" s="158" t="s">
        <v>440</v>
      </c>
      <c r="D292" s="158" t="s">
        <v>168</v>
      </c>
      <c r="E292" s="159" t="s">
        <v>441</v>
      </c>
      <c r="F292" s="254" t="s">
        <v>442</v>
      </c>
      <c r="G292" s="255"/>
      <c r="H292" s="255"/>
      <c r="I292" s="255"/>
      <c r="J292" s="160" t="s">
        <v>212</v>
      </c>
      <c r="K292" s="161">
        <v>15</v>
      </c>
      <c r="L292" s="256">
        <v>0</v>
      </c>
      <c r="M292" s="255"/>
      <c r="N292" s="257">
        <f>ROUND(L292*K292,1)</f>
        <v>0</v>
      </c>
      <c r="O292" s="255"/>
      <c r="P292" s="255"/>
      <c r="Q292" s="255"/>
      <c r="R292" s="130"/>
      <c r="T292" s="162" t="s">
        <v>20</v>
      </c>
      <c r="U292" s="42" t="s">
        <v>45</v>
      </c>
      <c r="V292" s="34"/>
      <c r="W292" s="163">
        <f>V292*K292</f>
        <v>0</v>
      </c>
      <c r="X292" s="163">
        <v>0</v>
      </c>
      <c r="Y292" s="163">
        <f>X292*K292</f>
        <v>0</v>
      </c>
      <c r="Z292" s="163">
        <v>0</v>
      </c>
      <c r="AA292" s="164">
        <f>Z292*K292</f>
        <v>0</v>
      </c>
      <c r="AR292" s="16" t="s">
        <v>243</v>
      </c>
      <c r="AT292" s="16" t="s">
        <v>168</v>
      </c>
      <c r="AU292" s="16" t="s">
        <v>117</v>
      </c>
      <c r="AY292" s="16" t="s">
        <v>167</v>
      </c>
      <c r="BE292" s="103">
        <f>IF(U292="základní",N292,0)</f>
        <v>0</v>
      </c>
      <c r="BF292" s="103">
        <f>IF(U292="snížená",N292,0)</f>
        <v>0</v>
      </c>
      <c r="BG292" s="103">
        <f>IF(U292="zákl. přenesená",N292,0)</f>
        <v>0</v>
      </c>
      <c r="BH292" s="103">
        <f>IF(U292="sníž. přenesená",N292,0)</f>
        <v>0</v>
      </c>
      <c r="BI292" s="103">
        <f>IF(U292="nulová",N292,0)</f>
        <v>0</v>
      </c>
      <c r="BJ292" s="16" t="s">
        <v>146</v>
      </c>
      <c r="BK292" s="103">
        <f>ROUND(L292*K292,1)</f>
        <v>0</v>
      </c>
      <c r="BL292" s="16" t="s">
        <v>243</v>
      </c>
      <c r="BM292" s="16" t="s">
        <v>443</v>
      </c>
    </row>
    <row r="293" spans="2:51" s="11" customFormat="1" ht="22.5" customHeight="1">
      <c r="B293" s="173"/>
      <c r="C293" s="174"/>
      <c r="D293" s="174"/>
      <c r="E293" s="175" t="s">
        <v>20</v>
      </c>
      <c r="F293" s="262" t="s">
        <v>444</v>
      </c>
      <c r="G293" s="261"/>
      <c r="H293" s="261"/>
      <c r="I293" s="261"/>
      <c r="J293" s="174"/>
      <c r="K293" s="176">
        <v>15</v>
      </c>
      <c r="L293" s="174"/>
      <c r="M293" s="174"/>
      <c r="N293" s="174"/>
      <c r="O293" s="174"/>
      <c r="P293" s="174"/>
      <c r="Q293" s="174"/>
      <c r="R293" s="177"/>
      <c r="T293" s="178"/>
      <c r="U293" s="174"/>
      <c r="V293" s="174"/>
      <c r="W293" s="174"/>
      <c r="X293" s="174"/>
      <c r="Y293" s="174"/>
      <c r="Z293" s="174"/>
      <c r="AA293" s="179"/>
      <c r="AT293" s="180" t="s">
        <v>183</v>
      </c>
      <c r="AU293" s="180" t="s">
        <v>117</v>
      </c>
      <c r="AV293" s="11" t="s">
        <v>117</v>
      </c>
      <c r="AW293" s="11" t="s">
        <v>119</v>
      </c>
      <c r="AX293" s="11" t="s">
        <v>84</v>
      </c>
      <c r="AY293" s="180" t="s">
        <v>167</v>
      </c>
    </row>
    <row r="294" spans="2:65" s="1" customFormat="1" ht="31.5" customHeight="1">
      <c r="B294" s="128"/>
      <c r="C294" s="189" t="s">
        <v>445</v>
      </c>
      <c r="D294" s="189" t="s">
        <v>392</v>
      </c>
      <c r="E294" s="190" t="s">
        <v>446</v>
      </c>
      <c r="F294" s="266" t="s">
        <v>447</v>
      </c>
      <c r="G294" s="267"/>
      <c r="H294" s="267"/>
      <c r="I294" s="267"/>
      <c r="J294" s="191" t="s">
        <v>180</v>
      </c>
      <c r="K294" s="192">
        <v>0.908</v>
      </c>
      <c r="L294" s="268">
        <v>0</v>
      </c>
      <c r="M294" s="267"/>
      <c r="N294" s="269">
        <f>ROUND(L294*K294,1)</f>
        <v>0</v>
      </c>
      <c r="O294" s="255"/>
      <c r="P294" s="255"/>
      <c r="Q294" s="255"/>
      <c r="R294" s="130"/>
      <c r="T294" s="162" t="s">
        <v>20</v>
      </c>
      <c r="U294" s="42" t="s">
        <v>45</v>
      </c>
      <c r="V294" s="34"/>
      <c r="W294" s="163">
        <f>V294*K294</f>
        <v>0</v>
      </c>
      <c r="X294" s="163">
        <v>0.55</v>
      </c>
      <c r="Y294" s="163">
        <f>X294*K294</f>
        <v>0.49940000000000007</v>
      </c>
      <c r="Z294" s="163">
        <v>0</v>
      </c>
      <c r="AA294" s="164">
        <f>Z294*K294</f>
        <v>0</v>
      </c>
      <c r="AR294" s="16" t="s">
        <v>334</v>
      </c>
      <c r="AT294" s="16" t="s">
        <v>392</v>
      </c>
      <c r="AU294" s="16" t="s">
        <v>117</v>
      </c>
      <c r="AY294" s="16" t="s">
        <v>167</v>
      </c>
      <c r="BE294" s="103">
        <f>IF(U294="základní",N294,0)</f>
        <v>0</v>
      </c>
      <c r="BF294" s="103">
        <f>IF(U294="snížená",N294,0)</f>
        <v>0</v>
      </c>
      <c r="BG294" s="103">
        <f>IF(U294="zákl. přenesená",N294,0)</f>
        <v>0</v>
      </c>
      <c r="BH294" s="103">
        <f>IF(U294="sníž. přenesená",N294,0)</f>
        <v>0</v>
      </c>
      <c r="BI294" s="103">
        <f>IF(U294="nulová",N294,0)</f>
        <v>0</v>
      </c>
      <c r="BJ294" s="16" t="s">
        <v>146</v>
      </c>
      <c r="BK294" s="103">
        <f>ROUND(L294*K294,1)</f>
        <v>0</v>
      </c>
      <c r="BL294" s="16" t="s">
        <v>243</v>
      </c>
      <c r="BM294" s="16" t="s">
        <v>448</v>
      </c>
    </row>
    <row r="295" spans="2:51" s="11" customFormat="1" ht="22.5" customHeight="1">
      <c r="B295" s="173"/>
      <c r="C295" s="174"/>
      <c r="D295" s="174"/>
      <c r="E295" s="175" t="s">
        <v>20</v>
      </c>
      <c r="F295" s="262" t="s">
        <v>449</v>
      </c>
      <c r="G295" s="261"/>
      <c r="H295" s="261"/>
      <c r="I295" s="261"/>
      <c r="J295" s="174"/>
      <c r="K295" s="176">
        <v>0.9075</v>
      </c>
      <c r="L295" s="174"/>
      <c r="M295" s="174"/>
      <c r="N295" s="174"/>
      <c r="O295" s="174"/>
      <c r="P295" s="174"/>
      <c r="Q295" s="174"/>
      <c r="R295" s="177"/>
      <c r="T295" s="178"/>
      <c r="U295" s="174"/>
      <c r="V295" s="174"/>
      <c r="W295" s="174"/>
      <c r="X295" s="174"/>
      <c r="Y295" s="174"/>
      <c r="Z295" s="174"/>
      <c r="AA295" s="179"/>
      <c r="AT295" s="180" t="s">
        <v>183</v>
      </c>
      <c r="AU295" s="180" t="s">
        <v>117</v>
      </c>
      <c r="AV295" s="11" t="s">
        <v>117</v>
      </c>
      <c r="AW295" s="11" t="s">
        <v>119</v>
      </c>
      <c r="AX295" s="11" t="s">
        <v>84</v>
      </c>
      <c r="AY295" s="180" t="s">
        <v>167</v>
      </c>
    </row>
    <row r="296" spans="2:65" s="1" customFormat="1" ht="31.5" customHeight="1">
      <c r="B296" s="128"/>
      <c r="C296" s="158" t="s">
        <v>450</v>
      </c>
      <c r="D296" s="158" t="s">
        <v>168</v>
      </c>
      <c r="E296" s="159" t="s">
        <v>451</v>
      </c>
      <c r="F296" s="254" t="s">
        <v>452</v>
      </c>
      <c r="G296" s="255"/>
      <c r="H296" s="255"/>
      <c r="I296" s="255"/>
      <c r="J296" s="160" t="s">
        <v>308</v>
      </c>
      <c r="K296" s="161">
        <v>0.499</v>
      </c>
      <c r="L296" s="256">
        <v>0</v>
      </c>
      <c r="M296" s="255"/>
      <c r="N296" s="257">
        <f>ROUND(L296*K296,1)</f>
        <v>0</v>
      </c>
      <c r="O296" s="255"/>
      <c r="P296" s="255"/>
      <c r="Q296" s="255"/>
      <c r="R296" s="130"/>
      <c r="T296" s="162" t="s">
        <v>20</v>
      </c>
      <c r="U296" s="42" t="s">
        <v>45</v>
      </c>
      <c r="V296" s="34"/>
      <c r="W296" s="163">
        <f>V296*K296</f>
        <v>0</v>
      </c>
      <c r="X296" s="163">
        <v>0</v>
      </c>
      <c r="Y296" s="163">
        <f>X296*K296</f>
        <v>0</v>
      </c>
      <c r="Z296" s="163">
        <v>0</v>
      </c>
      <c r="AA296" s="164">
        <f>Z296*K296</f>
        <v>0</v>
      </c>
      <c r="AR296" s="16" t="s">
        <v>243</v>
      </c>
      <c r="AT296" s="16" t="s">
        <v>168</v>
      </c>
      <c r="AU296" s="16" t="s">
        <v>117</v>
      </c>
      <c r="AY296" s="16" t="s">
        <v>167</v>
      </c>
      <c r="BE296" s="103">
        <f>IF(U296="základní",N296,0)</f>
        <v>0</v>
      </c>
      <c r="BF296" s="103">
        <f>IF(U296="snížená",N296,0)</f>
        <v>0</v>
      </c>
      <c r="BG296" s="103">
        <f>IF(U296="zákl. přenesená",N296,0)</f>
        <v>0</v>
      </c>
      <c r="BH296" s="103">
        <f>IF(U296="sníž. přenesená",N296,0)</f>
        <v>0</v>
      </c>
      <c r="BI296" s="103">
        <f>IF(U296="nulová",N296,0)</f>
        <v>0</v>
      </c>
      <c r="BJ296" s="16" t="s">
        <v>146</v>
      </c>
      <c r="BK296" s="103">
        <f>ROUND(L296*K296,1)</f>
        <v>0</v>
      </c>
      <c r="BL296" s="16" t="s">
        <v>243</v>
      </c>
      <c r="BM296" s="16" t="s">
        <v>453</v>
      </c>
    </row>
    <row r="297" spans="2:63" s="9" customFormat="1" ht="29.25" customHeight="1">
      <c r="B297" s="147"/>
      <c r="C297" s="148"/>
      <c r="D297" s="157" t="s">
        <v>141</v>
      </c>
      <c r="E297" s="157"/>
      <c r="F297" s="157"/>
      <c r="G297" s="157"/>
      <c r="H297" s="157"/>
      <c r="I297" s="157"/>
      <c r="J297" s="157"/>
      <c r="K297" s="157"/>
      <c r="L297" s="157"/>
      <c r="M297" s="157"/>
      <c r="N297" s="275">
        <f>BK297</f>
        <v>0</v>
      </c>
      <c r="O297" s="276"/>
      <c r="P297" s="276"/>
      <c r="Q297" s="276"/>
      <c r="R297" s="150"/>
      <c r="T297" s="151"/>
      <c r="U297" s="148"/>
      <c r="V297" s="148"/>
      <c r="W297" s="152">
        <f>SUM(W298:W302)</f>
        <v>0</v>
      </c>
      <c r="X297" s="148"/>
      <c r="Y297" s="152">
        <f>SUM(Y298:Y302)</f>
        <v>5.9723999999999995</v>
      </c>
      <c r="Z297" s="148"/>
      <c r="AA297" s="153">
        <f>SUM(AA298:AA302)</f>
        <v>0</v>
      </c>
      <c r="AR297" s="154" t="s">
        <v>117</v>
      </c>
      <c r="AT297" s="155" t="s">
        <v>76</v>
      </c>
      <c r="AU297" s="155" t="s">
        <v>84</v>
      </c>
      <c r="AY297" s="154" t="s">
        <v>167</v>
      </c>
      <c r="BK297" s="156">
        <f>SUM(BK298:BK302)</f>
        <v>0</v>
      </c>
    </row>
    <row r="298" spans="2:65" s="1" customFormat="1" ht="31.5" customHeight="1">
      <c r="B298" s="128"/>
      <c r="C298" s="158" t="s">
        <v>454</v>
      </c>
      <c r="D298" s="158" t="s">
        <v>168</v>
      </c>
      <c r="E298" s="159" t="s">
        <v>455</v>
      </c>
      <c r="F298" s="254" t="s">
        <v>456</v>
      </c>
      <c r="G298" s="255"/>
      <c r="H298" s="255"/>
      <c r="I298" s="255"/>
      <c r="J298" s="160" t="s">
        <v>223</v>
      </c>
      <c r="K298" s="161">
        <v>144</v>
      </c>
      <c r="L298" s="256">
        <v>0</v>
      </c>
      <c r="M298" s="255"/>
      <c r="N298" s="257">
        <f>ROUND(L298*K298,1)</f>
        <v>0</v>
      </c>
      <c r="O298" s="255"/>
      <c r="P298" s="255"/>
      <c r="Q298" s="255"/>
      <c r="R298" s="130"/>
      <c r="T298" s="162" t="s">
        <v>20</v>
      </c>
      <c r="U298" s="42" t="s">
        <v>45</v>
      </c>
      <c r="V298" s="34"/>
      <c r="W298" s="163">
        <f>V298*K298</f>
        <v>0</v>
      </c>
      <c r="X298" s="163">
        <v>0.041475</v>
      </c>
      <c r="Y298" s="163">
        <f>X298*K298</f>
        <v>5.9723999999999995</v>
      </c>
      <c r="Z298" s="163">
        <v>0</v>
      </c>
      <c r="AA298" s="164">
        <f>Z298*K298</f>
        <v>0</v>
      </c>
      <c r="AR298" s="16" t="s">
        <v>243</v>
      </c>
      <c r="AT298" s="16" t="s">
        <v>168</v>
      </c>
      <c r="AU298" s="16" t="s">
        <v>117</v>
      </c>
      <c r="AY298" s="16" t="s">
        <v>167</v>
      </c>
      <c r="BE298" s="103">
        <f>IF(U298="základní",N298,0)</f>
        <v>0</v>
      </c>
      <c r="BF298" s="103">
        <f>IF(U298="snížená",N298,0)</f>
        <v>0</v>
      </c>
      <c r="BG298" s="103">
        <f>IF(U298="zákl. přenesená",N298,0)</f>
        <v>0</v>
      </c>
      <c r="BH298" s="103">
        <f>IF(U298="sníž. přenesená",N298,0)</f>
        <v>0</v>
      </c>
      <c r="BI298" s="103">
        <f>IF(U298="nulová",N298,0)</f>
        <v>0</v>
      </c>
      <c r="BJ298" s="16" t="s">
        <v>146</v>
      </c>
      <c r="BK298" s="103">
        <f>ROUND(L298*K298,1)</f>
        <v>0</v>
      </c>
      <c r="BL298" s="16" t="s">
        <v>243</v>
      </c>
      <c r="BM298" s="16" t="s">
        <v>457</v>
      </c>
    </row>
    <row r="299" spans="2:51" s="11" customFormat="1" ht="22.5" customHeight="1">
      <c r="B299" s="173"/>
      <c r="C299" s="174"/>
      <c r="D299" s="174"/>
      <c r="E299" s="175" t="s">
        <v>20</v>
      </c>
      <c r="F299" s="262" t="s">
        <v>458</v>
      </c>
      <c r="G299" s="261"/>
      <c r="H299" s="261"/>
      <c r="I299" s="261"/>
      <c r="J299" s="174"/>
      <c r="K299" s="176">
        <v>144</v>
      </c>
      <c r="L299" s="174"/>
      <c r="M299" s="174"/>
      <c r="N299" s="174"/>
      <c r="O299" s="174"/>
      <c r="P299" s="174"/>
      <c r="Q299" s="174"/>
      <c r="R299" s="177"/>
      <c r="T299" s="178"/>
      <c r="U299" s="174"/>
      <c r="V299" s="174"/>
      <c r="W299" s="174"/>
      <c r="X299" s="174"/>
      <c r="Y299" s="174"/>
      <c r="Z299" s="174"/>
      <c r="AA299" s="179"/>
      <c r="AT299" s="180" t="s">
        <v>183</v>
      </c>
      <c r="AU299" s="180" t="s">
        <v>117</v>
      </c>
      <c r="AV299" s="11" t="s">
        <v>117</v>
      </c>
      <c r="AW299" s="11" t="s">
        <v>119</v>
      </c>
      <c r="AX299" s="11" t="s">
        <v>84</v>
      </c>
      <c r="AY299" s="180" t="s">
        <v>167</v>
      </c>
    </row>
    <row r="300" spans="2:65" s="1" customFormat="1" ht="22.5" customHeight="1">
      <c r="B300" s="128"/>
      <c r="C300" s="158" t="s">
        <v>459</v>
      </c>
      <c r="D300" s="158" t="s">
        <v>168</v>
      </c>
      <c r="E300" s="159" t="s">
        <v>460</v>
      </c>
      <c r="F300" s="254" t="s">
        <v>461</v>
      </c>
      <c r="G300" s="255"/>
      <c r="H300" s="255"/>
      <c r="I300" s="255"/>
      <c r="J300" s="160" t="s">
        <v>462</v>
      </c>
      <c r="K300" s="161">
        <v>422.828</v>
      </c>
      <c r="L300" s="256">
        <v>0</v>
      </c>
      <c r="M300" s="255"/>
      <c r="N300" s="257">
        <f>ROUND(L300*K300,1)</f>
        <v>0</v>
      </c>
      <c r="O300" s="255"/>
      <c r="P300" s="255"/>
      <c r="Q300" s="255"/>
      <c r="R300" s="130"/>
      <c r="T300" s="162" t="s">
        <v>20</v>
      </c>
      <c r="U300" s="42" t="s">
        <v>45</v>
      </c>
      <c r="V300" s="34"/>
      <c r="W300" s="163">
        <f>V300*K300</f>
        <v>0</v>
      </c>
      <c r="X300" s="163">
        <v>0</v>
      </c>
      <c r="Y300" s="163">
        <f>X300*K300</f>
        <v>0</v>
      </c>
      <c r="Z300" s="163">
        <v>0</v>
      </c>
      <c r="AA300" s="164">
        <f>Z300*K300</f>
        <v>0</v>
      </c>
      <c r="AR300" s="16" t="s">
        <v>146</v>
      </c>
      <c r="AT300" s="16" t="s">
        <v>168</v>
      </c>
      <c r="AU300" s="16" t="s">
        <v>117</v>
      </c>
      <c r="AY300" s="16" t="s">
        <v>167</v>
      </c>
      <c r="BE300" s="103">
        <f>IF(U300="základní",N300,0)</f>
        <v>0</v>
      </c>
      <c r="BF300" s="103">
        <f>IF(U300="snížená",N300,0)</f>
        <v>0</v>
      </c>
      <c r="BG300" s="103">
        <f>IF(U300="zákl. přenesená",N300,0)</f>
        <v>0</v>
      </c>
      <c r="BH300" s="103">
        <f>IF(U300="sníž. přenesená",N300,0)</f>
        <v>0</v>
      </c>
      <c r="BI300" s="103">
        <f>IF(U300="nulová",N300,0)</f>
        <v>0</v>
      </c>
      <c r="BJ300" s="16" t="s">
        <v>146</v>
      </c>
      <c r="BK300" s="103">
        <f>ROUND(L300*K300,1)</f>
        <v>0</v>
      </c>
      <c r="BL300" s="16" t="s">
        <v>146</v>
      </c>
      <c r="BM300" s="16" t="s">
        <v>463</v>
      </c>
    </row>
    <row r="301" spans="2:51" s="10" customFormat="1" ht="22.5" customHeight="1">
      <c r="B301" s="165"/>
      <c r="C301" s="166"/>
      <c r="D301" s="166"/>
      <c r="E301" s="167" t="s">
        <v>20</v>
      </c>
      <c r="F301" s="258" t="s">
        <v>464</v>
      </c>
      <c r="G301" s="259"/>
      <c r="H301" s="259"/>
      <c r="I301" s="259"/>
      <c r="J301" s="166"/>
      <c r="K301" s="168" t="s">
        <v>20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183</v>
      </c>
      <c r="AU301" s="172" t="s">
        <v>117</v>
      </c>
      <c r="AV301" s="10" t="s">
        <v>84</v>
      </c>
      <c r="AW301" s="10" t="s">
        <v>119</v>
      </c>
      <c r="AX301" s="10" t="s">
        <v>77</v>
      </c>
      <c r="AY301" s="172" t="s">
        <v>167</v>
      </c>
    </row>
    <row r="302" spans="2:51" s="11" customFormat="1" ht="22.5" customHeight="1">
      <c r="B302" s="173"/>
      <c r="C302" s="174"/>
      <c r="D302" s="174"/>
      <c r="E302" s="175" t="s">
        <v>20</v>
      </c>
      <c r="F302" s="260" t="s">
        <v>465</v>
      </c>
      <c r="G302" s="261"/>
      <c r="H302" s="261"/>
      <c r="I302" s="261"/>
      <c r="J302" s="174"/>
      <c r="K302" s="176">
        <v>422.82786</v>
      </c>
      <c r="L302" s="174"/>
      <c r="M302" s="174"/>
      <c r="N302" s="174"/>
      <c r="O302" s="174"/>
      <c r="P302" s="174"/>
      <c r="Q302" s="174"/>
      <c r="R302" s="177"/>
      <c r="T302" s="178"/>
      <c r="U302" s="174"/>
      <c r="V302" s="174"/>
      <c r="W302" s="174"/>
      <c r="X302" s="174"/>
      <c r="Y302" s="174"/>
      <c r="Z302" s="174"/>
      <c r="AA302" s="179"/>
      <c r="AT302" s="180" t="s">
        <v>183</v>
      </c>
      <c r="AU302" s="180" t="s">
        <v>117</v>
      </c>
      <c r="AV302" s="11" t="s">
        <v>117</v>
      </c>
      <c r="AW302" s="11" t="s">
        <v>119</v>
      </c>
      <c r="AX302" s="11" t="s">
        <v>84</v>
      </c>
      <c r="AY302" s="180" t="s">
        <v>167</v>
      </c>
    </row>
    <row r="303" spans="2:63" s="9" customFormat="1" ht="29.25" customHeight="1">
      <c r="B303" s="147"/>
      <c r="C303" s="148"/>
      <c r="D303" s="157" t="s">
        <v>142</v>
      </c>
      <c r="E303" s="157"/>
      <c r="F303" s="157"/>
      <c r="G303" s="157"/>
      <c r="H303" s="157"/>
      <c r="I303" s="157"/>
      <c r="J303" s="157"/>
      <c r="K303" s="157"/>
      <c r="L303" s="157"/>
      <c r="M303" s="157"/>
      <c r="N303" s="273">
        <f>BK303</f>
        <v>0</v>
      </c>
      <c r="O303" s="274"/>
      <c r="P303" s="274"/>
      <c r="Q303" s="274"/>
      <c r="R303" s="150"/>
      <c r="T303" s="151"/>
      <c r="U303" s="148"/>
      <c r="V303" s="148"/>
      <c r="W303" s="152">
        <f>SUM(W304:W305)</f>
        <v>0</v>
      </c>
      <c r="X303" s="148"/>
      <c r="Y303" s="152">
        <f>SUM(Y304:Y305)</f>
        <v>0.7100064</v>
      </c>
      <c r="Z303" s="148"/>
      <c r="AA303" s="153">
        <f>SUM(AA304:AA305)</f>
        <v>0</v>
      </c>
      <c r="AR303" s="154" t="s">
        <v>117</v>
      </c>
      <c r="AT303" s="155" t="s">
        <v>76</v>
      </c>
      <c r="AU303" s="155" t="s">
        <v>84</v>
      </c>
      <c r="AY303" s="154" t="s">
        <v>167</v>
      </c>
      <c r="BK303" s="156">
        <f>SUM(BK304:BK305)</f>
        <v>0</v>
      </c>
    </row>
    <row r="304" spans="2:65" s="1" customFormat="1" ht="22.5" customHeight="1">
      <c r="B304" s="128"/>
      <c r="C304" s="158" t="s">
        <v>466</v>
      </c>
      <c r="D304" s="158" t="s">
        <v>168</v>
      </c>
      <c r="E304" s="159" t="s">
        <v>467</v>
      </c>
      <c r="F304" s="254" t="s">
        <v>468</v>
      </c>
      <c r="G304" s="255"/>
      <c r="H304" s="255"/>
      <c r="I304" s="255"/>
      <c r="J304" s="160" t="s">
        <v>212</v>
      </c>
      <c r="K304" s="161">
        <v>720</v>
      </c>
      <c r="L304" s="256">
        <v>0</v>
      </c>
      <c r="M304" s="255"/>
      <c r="N304" s="257">
        <f>ROUND(L304*K304,1)</f>
        <v>0</v>
      </c>
      <c r="O304" s="255"/>
      <c r="P304" s="255"/>
      <c r="Q304" s="255"/>
      <c r="R304" s="130"/>
      <c r="T304" s="162" t="s">
        <v>20</v>
      </c>
      <c r="U304" s="42" t="s">
        <v>45</v>
      </c>
      <c r="V304" s="34"/>
      <c r="W304" s="163">
        <f>V304*K304</f>
        <v>0</v>
      </c>
      <c r="X304" s="163">
        <v>0.00098612</v>
      </c>
      <c r="Y304" s="163">
        <f>X304*K304</f>
        <v>0.7100064</v>
      </c>
      <c r="Z304" s="163">
        <v>0</v>
      </c>
      <c r="AA304" s="164">
        <f>Z304*K304</f>
        <v>0</v>
      </c>
      <c r="AR304" s="16" t="s">
        <v>243</v>
      </c>
      <c r="AT304" s="16" t="s">
        <v>168</v>
      </c>
      <c r="AU304" s="16" t="s">
        <v>117</v>
      </c>
      <c r="AY304" s="16" t="s">
        <v>167</v>
      </c>
      <c r="BE304" s="103">
        <f>IF(U304="základní",N304,0)</f>
        <v>0</v>
      </c>
      <c r="BF304" s="103">
        <f>IF(U304="snížená",N304,0)</f>
        <v>0</v>
      </c>
      <c r="BG304" s="103">
        <f>IF(U304="zákl. přenesená",N304,0)</f>
        <v>0</v>
      </c>
      <c r="BH304" s="103">
        <f>IF(U304="sníž. přenesená",N304,0)</f>
        <v>0</v>
      </c>
      <c r="BI304" s="103">
        <f>IF(U304="nulová",N304,0)</f>
        <v>0</v>
      </c>
      <c r="BJ304" s="16" t="s">
        <v>146</v>
      </c>
      <c r="BK304" s="103">
        <f>ROUND(L304*K304,1)</f>
        <v>0</v>
      </c>
      <c r="BL304" s="16" t="s">
        <v>243</v>
      </c>
      <c r="BM304" s="16" t="s">
        <v>469</v>
      </c>
    </row>
    <row r="305" spans="2:51" s="11" customFormat="1" ht="22.5" customHeight="1">
      <c r="B305" s="173"/>
      <c r="C305" s="174"/>
      <c r="D305" s="174"/>
      <c r="E305" s="175" t="s">
        <v>20</v>
      </c>
      <c r="F305" s="262" t="s">
        <v>470</v>
      </c>
      <c r="G305" s="261"/>
      <c r="H305" s="261"/>
      <c r="I305" s="261"/>
      <c r="J305" s="174"/>
      <c r="K305" s="176">
        <v>720</v>
      </c>
      <c r="L305" s="174"/>
      <c r="M305" s="174"/>
      <c r="N305" s="174"/>
      <c r="O305" s="174"/>
      <c r="P305" s="174"/>
      <c r="Q305" s="174"/>
      <c r="R305" s="177"/>
      <c r="T305" s="178"/>
      <c r="U305" s="174"/>
      <c r="V305" s="174"/>
      <c r="W305" s="174"/>
      <c r="X305" s="174"/>
      <c r="Y305" s="174"/>
      <c r="Z305" s="174"/>
      <c r="AA305" s="179"/>
      <c r="AT305" s="180" t="s">
        <v>183</v>
      </c>
      <c r="AU305" s="180" t="s">
        <v>117</v>
      </c>
      <c r="AV305" s="11" t="s">
        <v>117</v>
      </c>
      <c r="AW305" s="11" t="s">
        <v>119</v>
      </c>
      <c r="AX305" s="11" t="s">
        <v>84</v>
      </c>
      <c r="AY305" s="180" t="s">
        <v>167</v>
      </c>
    </row>
    <row r="306" spans="2:63" s="1" customFormat="1" ht="49.5" customHeight="1">
      <c r="B306" s="33"/>
      <c r="C306" s="34"/>
      <c r="D306" s="149" t="s">
        <v>471</v>
      </c>
      <c r="E306" s="34"/>
      <c r="F306" s="34"/>
      <c r="G306" s="34"/>
      <c r="H306" s="34"/>
      <c r="I306" s="34"/>
      <c r="J306" s="34"/>
      <c r="K306" s="34"/>
      <c r="L306" s="34"/>
      <c r="M306" s="34"/>
      <c r="N306" s="272">
        <f>BK306</f>
        <v>0</v>
      </c>
      <c r="O306" s="245"/>
      <c r="P306" s="245"/>
      <c r="Q306" s="245"/>
      <c r="R306" s="35"/>
      <c r="T306" s="193"/>
      <c r="U306" s="54"/>
      <c r="V306" s="54"/>
      <c r="W306" s="54"/>
      <c r="X306" s="54"/>
      <c r="Y306" s="54"/>
      <c r="Z306" s="54"/>
      <c r="AA306" s="56"/>
      <c r="AT306" s="16" t="s">
        <v>76</v>
      </c>
      <c r="AU306" s="16" t="s">
        <v>77</v>
      </c>
      <c r="AY306" s="16" t="s">
        <v>472</v>
      </c>
      <c r="BK306" s="103">
        <v>0</v>
      </c>
    </row>
    <row r="307" spans="2:18" s="1" customFormat="1" ht="6.75" customHeight="1">
      <c r="B307" s="57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9"/>
    </row>
  </sheetData>
  <sheetProtection password="CC35" sheet="1" objects="1" scenarios="1" formatColumns="0" formatRows="0" sort="0" autoFilter="0"/>
  <mergeCells count="376">
    <mergeCell ref="N306:Q306"/>
    <mergeCell ref="H1:K1"/>
    <mergeCell ref="S2:AC2"/>
    <mergeCell ref="N239:Q239"/>
    <mergeCell ref="N241:Q241"/>
    <mergeCell ref="N242:Q242"/>
    <mergeCell ref="N291:Q291"/>
    <mergeCell ref="N297:Q297"/>
    <mergeCell ref="N303:Q303"/>
    <mergeCell ref="N130:Q130"/>
    <mergeCell ref="N131:Q131"/>
    <mergeCell ref="N132:Q132"/>
    <mergeCell ref="N152:Q152"/>
    <mergeCell ref="N155:Q155"/>
    <mergeCell ref="N162:Q162"/>
    <mergeCell ref="F301:I301"/>
    <mergeCell ref="F302:I302"/>
    <mergeCell ref="F304:I304"/>
    <mergeCell ref="L304:M304"/>
    <mergeCell ref="N304:Q304"/>
    <mergeCell ref="F305:I305"/>
    <mergeCell ref="F298:I298"/>
    <mergeCell ref="L298:M298"/>
    <mergeCell ref="N298:Q298"/>
    <mergeCell ref="F299:I299"/>
    <mergeCell ref="F300:I300"/>
    <mergeCell ref="L300:M300"/>
    <mergeCell ref="N300:Q300"/>
    <mergeCell ref="F293:I293"/>
    <mergeCell ref="F294:I294"/>
    <mergeCell ref="L294:M294"/>
    <mergeCell ref="N294:Q294"/>
    <mergeCell ref="F295:I295"/>
    <mergeCell ref="F296:I296"/>
    <mergeCell ref="L296:M296"/>
    <mergeCell ref="N296:Q296"/>
    <mergeCell ref="N289:Q289"/>
    <mergeCell ref="F290:I290"/>
    <mergeCell ref="L290:M290"/>
    <mergeCell ref="N290:Q290"/>
    <mergeCell ref="F292:I292"/>
    <mergeCell ref="L292:M292"/>
    <mergeCell ref="N292:Q292"/>
    <mergeCell ref="F285:I285"/>
    <mergeCell ref="F286:I286"/>
    <mergeCell ref="F287:I287"/>
    <mergeCell ref="F288:I288"/>
    <mergeCell ref="F289:I289"/>
    <mergeCell ref="L289:M289"/>
    <mergeCell ref="N281:Q281"/>
    <mergeCell ref="F282:I282"/>
    <mergeCell ref="L282:M282"/>
    <mergeCell ref="N282:Q282"/>
    <mergeCell ref="F283:I283"/>
    <mergeCell ref="F284:I284"/>
    <mergeCell ref="F277:I277"/>
    <mergeCell ref="F278:I278"/>
    <mergeCell ref="F279:I279"/>
    <mergeCell ref="F280:I280"/>
    <mergeCell ref="F281:I281"/>
    <mergeCell ref="L281:M281"/>
    <mergeCell ref="N273:Q273"/>
    <mergeCell ref="F274:I274"/>
    <mergeCell ref="L274:M274"/>
    <mergeCell ref="N274:Q274"/>
    <mergeCell ref="F275:I275"/>
    <mergeCell ref="F276:I276"/>
    <mergeCell ref="F269:I269"/>
    <mergeCell ref="F270:I270"/>
    <mergeCell ref="F271:I271"/>
    <mergeCell ref="F272:I272"/>
    <mergeCell ref="F273:I273"/>
    <mergeCell ref="L273:M273"/>
    <mergeCell ref="L266:M266"/>
    <mergeCell ref="N266:Q266"/>
    <mergeCell ref="F267:I267"/>
    <mergeCell ref="L267:M267"/>
    <mergeCell ref="N267:Q267"/>
    <mergeCell ref="F268:I268"/>
    <mergeCell ref="F261:I261"/>
    <mergeCell ref="F262:I262"/>
    <mergeCell ref="F263:I263"/>
    <mergeCell ref="F264:I264"/>
    <mergeCell ref="F265:I265"/>
    <mergeCell ref="F266:I266"/>
    <mergeCell ref="F258:I258"/>
    <mergeCell ref="L258:M258"/>
    <mergeCell ref="N258:Q258"/>
    <mergeCell ref="F259:I259"/>
    <mergeCell ref="F260:I260"/>
    <mergeCell ref="L260:M260"/>
    <mergeCell ref="N260:Q260"/>
    <mergeCell ref="F252:I252"/>
    <mergeCell ref="F253:I253"/>
    <mergeCell ref="F254:I254"/>
    <mergeCell ref="F255:I255"/>
    <mergeCell ref="F256:I256"/>
    <mergeCell ref="F257:I257"/>
    <mergeCell ref="L249:M249"/>
    <mergeCell ref="N249:Q249"/>
    <mergeCell ref="F250:I250"/>
    <mergeCell ref="F251:I251"/>
    <mergeCell ref="L251:M251"/>
    <mergeCell ref="N251:Q251"/>
    <mergeCell ref="F244:I244"/>
    <mergeCell ref="F245:I245"/>
    <mergeCell ref="F246:I246"/>
    <mergeCell ref="F247:I247"/>
    <mergeCell ref="F248:I248"/>
    <mergeCell ref="F249:I249"/>
    <mergeCell ref="F240:I240"/>
    <mergeCell ref="L240:M240"/>
    <mergeCell ref="N240:Q240"/>
    <mergeCell ref="F243:I243"/>
    <mergeCell ref="L243:M243"/>
    <mergeCell ref="N243:Q243"/>
    <mergeCell ref="F237:I237"/>
    <mergeCell ref="L237:M237"/>
    <mergeCell ref="N237:Q237"/>
    <mergeCell ref="F238:I238"/>
    <mergeCell ref="L238:M238"/>
    <mergeCell ref="N238:Q238"/>
    <mergeCell ref="F233:I233"/>
    <mergeCell ref="F234:I234"/>
    <mergeCell ref="L234:M234"/>
    <mergeCell ref="N234:Q234"/>
    <mergeCell ref="F236:I236"/>
    <mergeCell ref="L236:M236"/>
    <mergeCell ref="N236:Q236"/>
    <mergeCell ref="N235:Q235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24:I224"/>
    <mergeCell ref="F226:I226"/>
    <mergeCell ref="L226:M226"/>
    <mergeCell ref="N226:Q226"/>
    <mergeCell ref="F228:I228"/>
    <mergeCell ref="L228:M228"/>
    <mergeCell ref="N228:Q228"/>
    <mergeCell ref="N225:Q225"/>
    <mergeCell ref="N227:Q227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16:I216"/>
    <mergeCell ref="F217:I217"/>
    <mergeCell ref="L217:M217"/>
    <mergeCell ref="N217:Q217"/>
    <mergeCell ref="F218:I218"/>
    <mergeCell ref="F219:I219"/>
    <mergeCell ref="F212:I212"/>
    <mergeCell ref="F213:I213"/>
    <mergeCell ref="F214:I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04:I204"/>
    <mergeCell ref="F205:I205"/>
    <mergeCell ref="F206:I206"/>
    <mergeCell ref="F207:I207"/>
    <mergeCell ref="F208:I208"/>
    <mergeCell ref="F209:I209"/>
    <mergeCell ref="F202:I202"/>
    <mergeCell ref="L202:M202"/>
    <mergeCell ref="N202:Q202"/>
    <mergeCell ref="F203:I203"/>
    <mergeCell ref="L203:M203"/>
    <mergeCell ref="N203:Q203"/>
    <mergeCell ref="F196:I196"/>
    <mergeCell ref="F197:I197"/>
    <mergeCell ref="F198:I198"/>
    <mergeCell ref="F199:I199"/>
    <mergeCell ref="F200:I200"/>
    <mergeCell ref="F201:I201"/>
    <mergeCell ref="F192:I192"/>
    <mergeCell ref="F193:I193"/>
    <mergeCell ref="F194:I194"/>
    <mergeCell ref="L194:M194"/>
    <mergeCell ref="N194:Q194"/>
    <mergeCell ref="F195:I195"/>
    <mergeCell ref="F190:I190"/>
    <mergeCell ref="L190:M190"/>
    <mergeCell ref="N190:Q190"/>
    <mergeCell ref="F191:I191"/>
    <mergeCell ref="L191:M191"/>
    <mergeCell ref="N191:Q191"/>
    <mergeCell ref="F187:I187"/>
    <mergeCell ref="F188:I188"/>
    <mergeCell ref="L188:M188"/>
    <mergeCell ref="N188:Q188"/>
    <mergeCell ref="F189:I189"/>
    <mergeCell ref="L189:M189"/>
    <mergeCell ref="N189:Q189"/>
    <mergeCell ref="F183:I183"/>
    <mergeCell ref="F184:I184"/>
    <mergeCell ref="F185:I185"/>
    <mergeCell ref="L185:M185"/>
    <mergeCell ref="N185:Q185"/>
    <mergeCell ref="F186:I186"/>
    <mergeCell ref="F179:I179"/>
    <mergeCell ref="L179:M179"/>
    <mergeCell ref="N179:Q179"/>
    <mergeCell ref="F180:I180"/>
    <mergeCell ref="F181:I181"/>
    <mergeCell ref="F182:I182"/>
    <mergeCell ref="N173:Q173"/>
    <mergeCell ref="F174:I174"/>
    <mergeCell ref="F175:I175"/>
    <mergeCell ref="F176:I176"/>
    <mergeCell ref="F177:I177"/>
    <mergeCell ref="F178:I178"/>
    <mergeCell ref="F169:I169"/>
    <mergeCell ref="F170:I170"/>
    <mergeCell ref="F171:I171"/>
    <mergeCell ref="F172:I172"/>
    <mergeCell ref="F173:I173"/>
    <mergeCell ref="L173:M173"/>
    <mergeCell ref="F164:I164"/>
    <mergeCell ref="F165:I165"/>
    <mergeCell ref="F167:I167"/>
    <mergeCell ref="L167:M167"/>
    <mergeCell ref="N167:Q167"/>
    <mergeCell ref="F168:I168"/>
    <mergeCell ref="N166:Q166"/>
    <mergeCell ref="F160:I160"/>
    <mergeCell ref="L160:M160"/>
    <mergeCell ref="N160:Q160"/>
    <mergeCell ref="F161:I161"/>
    <mergeCell ref="F163:I163"/>
    <mergeCell ref="L163:M163"/>
    <mergeCell ref="N163:Q163"/>
    <mergeCell ref="F157:I157"/>
    <mergeCell ref="F158:I158"/>
    <mergeCell ref="L158:M158"/>
    <mergeCell ref="N158:Q158"/>
    <mergeCell ref="F159:I159"/>
    <mergeCell ref="L159:M159"/>
    <mergeCell ref="N159:Q159"/>
    <mergeCell ref="F151:I151"/>
    <mergeCell ref="F153:I153"/>
    <mergeCell ref="L153:M153"/>
    <mergeCell ref="N153:Q153"/>
    <mergeCell ref="F154:I154"/>
    <mergeCell ref="F156:I156"/>
    <mergeCell ref="L156:M156"/>
    <mergeCell ref="N156:Q15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39:I139"/>
    <mergeCell ref="F140:I140"/>
    <mergeCell ref="F141:I141"/>
    <mergeCell ref="L141:M141"/>
    <mergeCell ref="N141:Q141"/>
    <mergeCell ref="F142:I142"/>
    <mergeCell ref="L142:M142"/>
    <mergeCell ref="N142:Q142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22:P122"/>
    <mergeCell ref="M124:P124"/>
    <mergeCell ref="M126:Q126"/>
    <mergeCell ref="M127:Q127"/>
    <mergeCell ref="F129:I129"/>
    <mergeCell ref="L129:M129"/>
    <mergeCell ref="N129:Q129"/>
    <mergeCell ref="D110:H110"/>
    <mergeCell ref="N110:Q110"/>
    <mergeCell ref="N111:Q111"/>
    <mergeCell ref="L113:Q113"/>
    <mergeCell ref="C119:Q119"/>
    <mergeCell ref="F121:P121"/>
    <mergeCell ref="D107:H107"/>
    <mergeCell ref="N107:Q107"/>
    <mergeCell ref="D108:H108"/>
    <mergeCell ref="N108:Q108"/>
    <mergeCell ref="D109:H109"/>
    <mergeCell ref="N109:Q109"/>
    <mergeCell ref="N100:Q100"/>
    <mergeCell ref="N101:Q101"/>
    <mergeCell ref="N102:Q102"/>
    <mergeCell ref="N103:Q103"/>
    <mergeCell ref="N105:Q105"/>
    <mergeCell ref="D106:H106"/>
    <mergeCell ref="N106:Q10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88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473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N105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(SUM(BE105:BE112)+SUM(BE130:BE311))</f>
        <v>0</v>
      </c>
      <c r="I32" s="215"/>
      <c r="J32" s="215"/>
      <c r="K32" s="34"/>
      <c r="L32" s="34"/>
      <c r="M32" s="240">
        <f>ROUND((SUM(BE105:BE112)+SUM(BE130:BE311)),1)*F32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(SUM(BF105:BF112)+SUM(BF130:BF311))</f>
        <v>0</v>
      </c>
      <c r="I33" s="215"/>
      <c r="J33" s="215"/>
      <c r="K33" s="34"/>
      <c r="L33" s="34"/>
      <c r="M33" s="240">
        <f>ROUND((SUM(BF105:BF112)+SUM(BF130:BF311)),1)*F33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(SUM(BG105:BG112)+SUM(BG130:BG311))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(SUM(BH105:BH112)+SUM(BH130:BH311))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(SUM(BI105:BI112)+SUM(BI130:BI311))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SO 02 - SO 02 Silážní žlab 2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N130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N131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129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N132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130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N152</f>
        <v>0</v>
      </c>
      <c r="O91" s="247"/>
      <c r="P91" s="247"/>
      <c r="Q91" s="247"/>
      <c r="R91" s="125"/>
    </row>
    <row r="92" spans="2:18" s="7" customFormat="1" ht="19.5" customHeight="1">
      <c r="B92" s="123"/>
      <c r="C92" s="124"/>
      <c r="D92" s="99" t="s">
        <v>131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30">
        <f>N155</f>
        <v>0</v>
      </c>
      <c r="O92" s="247"/>
      <c r="P92" s="247"/>
      <c r="Q92" s="247"/>
      <c r="R92" s="125"/>
    </row>
    <row r="93" spans="2:18" s="7" customFormat="1" ht="19.5" customHeight="1">
      <c r="B93" s="123"/>
      <c r="C93" s="124"/>
      <c r="D93" s="99" t="s">
        <v>132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30">
        <f>N165</f>
        <v>0</v>
      </c>
      <c r="O93" s="247"/>
      <c r="P93" s="247"/>
      <c r="Q93" s="247"/>
      <c r="R93" s="125"/>
    </row>
    <row r="94" spans="2:18" s="7" customFormat="1" ht="19.5" customHeight="1">
      <c r="B94" s="123"/>
      <c r="C94" s="124"/>
      <c r="D94" s="99" t="s">
        <v>133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30">
        <f>N170</f>
        <v>0</v>
      </c>
      <c r="O94" s="247"/>
      <c r="P94" s="247"/>
      <c r="Q94" s="247"/>
      <c r="R94" s="125"/>
    </row>
    <row r="95" spans="2:18" s="7" customFormat="1" ht="19.5" customHeight="1">
      <c r="B95" s="123"/>
      <c r="C95" s="124"/>
      <c r="D95" s="99" t="s">
        <v>134</v>
      </c>
      <c r="E95" s="124"/>
      <c r="F95" s="124"/>
      <c r="G95" s="124"/>
      <c r="H95" s="124"/>
      <c r="I95" s="124"/>
      <c r="J95" s="124"/>
      <c r="K95" s="124"/>
      <c r="L95" s="124"/>
      <c r="M95" s="124"/>
      <c r="N95" s="230">
        <f>N231</f>
        <v>0</v>
      </c>
      <c r="O95" s="247"/>
      <c r="P95" s="247"/>
      <c r="Q95" s="247"/>
      <c r="R95" s="125"/>
    </row>
    <row r="96" spans="2:18" s="7" customFormat="1" ht="19.5" customHeight="1">
      <c r="B96" s="123"/>
      <c r="C96" s="124"/>
      <c r="D96" s="99" t="s">
        <v>135</v>
      </c>
      <c r="E96" s="124"/>
      <c r="F96" s="124"/>
      <c r="G96" s="124"/>
      <c r="H96" s="124"/>
      <c r="I96" s="124"/>
      <c r="J96" s="124"/>
      <c r="K96" s="124"/>
      <c r="L96" s="124"/>
      <c r="M96" s="124"/>
      <c r="N96" s="230">
        <f>N233</f>
        <v>0</v>
      </c>
      <c r="O96" s="247"/>
      <c r="P96" s="247"/>
      <c r="Q96" s="247"/>
      <c r="R96" s="125"/>
    </row>
    <row r="97" spans="2:18" s="7" customFormat="1" ht="19.5" customHeight="1">
      <c r="B97" s="123"/>
      <c r="C97" s="124"/>
      <c r="D97" s="99" t="s">
        <v>136</v>
      </c>
      <c r="E97" s="124"/>
      <c r="F97" s="124"/>
      <c r="G97" s="124"/>
      <c r="H97" s="124"/>
      <c r="I97" s="124"/>
      <c r="J97" s="124"/>
      <c r="K97" s="124"/>
      <c r="L97" s="124"/>
      <c r="M97" s="124"/>
      <c r="N97" s="230">
        <f>N241</f>
        <v>0</v>
      </c>
      <c r="O97" s="247"/>
      <c r="P97" s="247"/>
      <c r="Q97" s="247"/>
      <c r="R97" s="125"/>
    </row>
    <row r="98" spans="2:18" s="7" customFormat="1" ht="19.5" customHeight="1">
      <c r="B98" s="123"/>
      <c r="C98" s="124"/>
      <c r="D98" s="99" t="s">
        <v>137</v>
      </c>
      <c r="E98" s="124"/>
      <c r="F98" s="124"/>
      <c r="G98" s="124"/>
      <c r="H98" s="124"/>
      <c r="I98" s="124"/>
      <c r="J98" s="124"/>
      <c r="K98" s="124"/>
      <c r="L98" s="124"/>
      <c r="M98" s="124"/>
      <c r="N98" s="230">
        <f>N245</f>
        <v>0</v>
      </c>
      <c r="O98" s="247"/>
      <c r="P98" s="247"/>
      <c r="Q98" s="247"/>
      <c r="R98" s="125"/>
    </row>
    <row r="99" spans="2:18" s="6" customFormat="1" ht="24.75" customHeight="1">
      <c r="B99" s="119"/>
      <c r="C99" s="120"/>
      <c r="D99" s="121" t="s">
        <v>138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45">
        <f>N247</f>
        <v>0</v>
      </c>
      <c r="O99" s="246"/>
      <c r="P99" s="246"/>
      <c r="Q99" s="246"/>
      <c r="R99" s="122"/>
    </row>
    <row r="100" spans="2:18" s="7" customFormat="1" ht="19.5" customHeight="1">
      <c r="B100" s="123"/>
      <c r="C100" s="124"/>
      <c r="D100" s="99" t="s">
        <v>139</v>
      </c>
      <c r="E100" s="124"/>
      <c r="F100" s="124"/>
      <c r="G100" s="124"/>
      <c r="H100" s="124"/>
      <c r="I100" s="124"/>
      <c r="J100" s="124"/>
      <c r="K100" s="124"/>
      <c r="L100" s="124"/>
      <c r="M100" s="124"/>
      <c r="N100" s="230">
        <f>N248</f>
        <v>0</v>
      </c>
      <c r="O100" s="247"/>
      <c r="P100" s="247"/>
      <c r="Q100" s="247"/>
      <c r="R100" s="125"/>
    </row>
    <row r="101" spans="2:18" s="7" customFormat="1" ht="19.5" customHeight="1">
      <c r="B101" s="123"/>
      <c r="C101" s="124"/>
      <c r="D101" s="99" t="s">
        <v>140</v>
      </c>
      <c r="E101" s="124"/>
      <c r="F101" s="124"/>
      <c r="G101" s="124"/>
      <c r="H101" s="124"/>
      <c r="I101" s="124"/>
      <c r="J101" s="124"/>
      <c r="K101" s="124"/>
      <c r="L101" s="124"/>
      <c r="M101" s="124"/>
      <c r="N101" s="230">
        <f>N297</f>
        <v>0</v>
      </c>
      <c r="O101" s="247"/>
      <c r="P101" s="247"/>
      <c r="Q101" s="247"/>
      <c r="R101" s="125"/>
    </row>
    <row r="102" spans="2:18" s="7" customFormat="1" ht="19.5" customHeight="1">
      <c r="B102" s="123"/>
      <c r="C102" s="124"/>
      <c r="D102" s="99" t="s">
        <v>141</v>
      </c>
      <c r="E102" s="124"/>
      <c r="F102" s="124"/>
      <c r="G102" s="124"/>
      <c r="H102" s="124"/>
      <c r="I102" s="124"/>
      <c r="J102" s="124"/>
      <c r="K102" s="124"/>
      <c r="L102" s="124"/>
      <c r="M102" s="124"/>
      <c r="N102" s="230">
        <f>N303</f>
        <v>0</v>
      </c>
      <c r="O102" s="247"/>
      <c r="P102" s="247"/>
      <c r="Q102" s="247"/>
      <c r="R102" s="125"/>
    </row>
    <row r="103" spans="2:18" s="7" customFormat="1" ht="19.5" customHeight="1">
      <c r="B103" s="123"/>
      <c r="C103" s="124"/>
      <c r="D103" s="99" t="s">
        <v>142</v>
      </c>
      <c r="E103" s="124"/>
      <c r="F103" s="124"/>
      <c r="G103" s="124"/>
      <c r="H103" s="124"/>
      <c r="I103" s="124"/>
      <c r="J103" s="124"/>
      <c r="K103" s="124"/>
      <c r="L103" s="124"/>
      <c r="M103" s="124"/>
      <c r="N103" s="230">
        <f>N309</f>
        <v>0</v>
      </c>
      <c r="O103" s="247"/>
      <c r="P103" s="247"/>
      <c r="Q103" s="247"/>
      <c r="R103" s="125"/>
    </row>
    <row r="104" spans="2:18" s="1" customFormat="1" ht="21.7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21" s="1" customFormat="1" ht="29.25" customHeight="1">
      <c r="B105" s="33"/>
      <c r="C105" s="118" t="s">
        <v>143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248">
        <f>ROUND(N106+N107+N108+N109+N110+N111,1)</f>
        <v>0</v>
      </c>
      <c r="O105" s="215"/>
      <c r="P105" s="215"/>
      <c r="Q105" s="215"/>
      <c r="R105" s="35"/>
      <c r="T105" s="126"/>
      <c r="U105" s="127" t="s">
        <v>41</v>
      </c>
    </row>
    <row r="106" spans="2:65" s="1" customFormat="1" ht="18" customHeight="1">
      <c r="B106" s="128"/>
      <c r="C106" s="129"/>
      <c r="D106" s="231" t="s">
        <v>144</v>
      </c>
      <c r="E106" s="249"/>
      <c r="F106" s="249"/>
      <c r="G106" s="249"/>
      <c r="H106" s="249"/>
      <c r="I106" s="129"/>
      <c r="J106" s="129"/>
      <c r="K106" s="129"/>
      <c r="L106" s="129"/>
      <c r="M106" s="129"/>
      <c r="N106" s="229">
        <f>ROUND(N88*T106,1)</f>
        <v>0</v>
      </c>
      <c r="O106" s="249"/>
      <c r="P106" s="249"/>
      <c r="Q106" s="249"/>
      <c r="R106" s="130"/>
      <c r="S106" s="131"/>
      <c r="T106" s="132"/>
      <c r="U106" s="133" t="s">
        <v>45</v>
      </c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5" t="s">
        <v>145</v>
      </c>
      <c r="AZ106" s="134"/>
      <c r="BA106" s="134"/>
      <c r="BB106" s="134"/>
      <c r="BC106" s="134"/>
      <c r="BD106" s="134"/>
      <c r="BE106" s="136">
        <f aca="true" t="shared" si="0" ref="BE106:BE111">IF(U106="základní",N106,0)</f>
        <v>0</v>
      </c>
      <c r="BF106" s="136">
        <f aca="true" t="shared" si="1" ref="BF106:BF111">IF(U106="snížená",N106,0)</f>
        <v>0</v>
      </c>
      <c r="BG106" s="136">
        <f aca="true" t="shared" si="2" ref="BG106:BG111">IF(U106="zákl. přenesená",N106,0)</f>
        <v>0</v>
      </c>
      <c r="BH106" s="136">
        <f aca="true" t="shared" si="3" ref="BH106:BH111">IF(U106="sníž. přenesená",N106,0)</f>
        <v>0</v>
      </c>
      <c r="BI106" s="136">
        <f aca="true" t="shared" si="4" ref="BI106:BI111">IF(U106="nulová",N106,0)</f>
        <v>0</v>
      </c>
      <c r="BJ106" s="135" t="s">
        <v>146</v>
      </c>
      <c r="BK106" s="134"/>
      <c r="BL106" s="134"/>
      <c r="BM106" s="134"/>
    </row>
    <row r="107" spans="2:65" s="1" customFormat="1" ht="18" customHeight="1">
      <c r="B107" s="128"/>
      <c r="C107" s="129"/>
      <c r="D107" s="231" t="s">
        <v>147</v>
      </c>
      <c r="E107" s="249"/>
      <c r="F107" s="249"/>
      <c r="G107" s="249"/>
      <c r="H107" s="249"/>
      <c r="I107" s="129"/>
      <c r="J107" s="129"/>
      <c r="K107" s="129"/>
      <c r="L107" s="129"/>
      <c r="M107" s="129"/>
      <c r="N107" s="229">
        <f>ROUND(N88*T107,1)</f>
        <v>0</v>
      </c>
      <c r="O107" s="249"/>
      <c r="P107" s="249"/>
      <c r="Q107" s="249"/>
      <c r="R107" s="130"/>
      <c r="S107" s="131"/>
      <c r="T107" s="132"/>
      <c r="U107" s="133" t="s">
        <v>45</v>
      </c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 t="s">
        <v>145</v>
      </c>
      <c r="AZ107" s="134"/>
      <c r="BA107" s="134"/>
      <c r="BB107" s="134"/>
      <c r="BC107" s="134"/>
      <c r="BD107" s="134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146</v>
      </c>
      <c r="BK107" s="134"/>
      <c r="BL107" s="134"/>
      <c r="BM107" s="134"/>
    </row>
    <row r="108" spans="2:65" s="1" customFormat="1" ht="18" customHeight="1">
      <c r="B108" s="128"/>
      <c r="C108" s="129"/>
      <c r="D108" s="231" t="s">
        <v>148</v>
      </c>
      <c r="E108" s="249"/>
      <c r="F108" s="249"/>
      <c r="G108" s="249"/>
      <c r="H108" s="249"/>
      <c r="I108" s="129"/>
      <c r="J108" s="129"/>
      <c r="K108" s="129"/>
      <c r="L108" s="129"/>
      <c r="M108" s="129"/>
      <c r="N108" s="229">
        <f>ROUND(N88*T108,1)</f>
        <v>0</v>
      </c>
      <c r="O108" s="249"/>
      <c r="P108" s="249"/>
      <c r="Q108" s="249"/>
      <c r="R108" s="130"/>
      <c r="S108" s="131"/>
      <c r="T108" s="132"/>
      <c r="U108" s="133" t="s">
        <v>45</v>
      </c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5" t="s">
        <v>145</v>
      </c>
      <c r="AZ108" s="134"/>
      <c r="BA108" s="134"/>
      <c r="BB108" s="134"/>
      <c r="BC108" s="134"/>
      <c r="BD108" s="134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146</v>
      </c>
      <c r="BK108" s="134"/>
      <c r="BL108" s="134"/>
      <c r="BM108" s="134"/>
    </row>
    <row r="109" spans="2:65" s="1" customFormat="1" ht="18" customHeight="1">
      <c r="B109" s="128"/>
      <c r="C109" s="129"/>
      <c r="D109" s="231" t="s">
        <v>149</v>
      </c>
      <c r="E109" s="249"/>
      <c r="F109" s="249"/>
      <c r="G109" s="249"/>
      <c r="H109" s="249"/>
      <c r="I109" s="129"/>
      <c r="J109" s="129"/>
      <c r="K109" s="129"/>
      <c r="L109" s="129"/>
      <c r="M109" s="129"/>
      <c r="N109" s="229">
        <f>ROUND(N88*T109,1)</f>
        <v>0</v>
      </c>
      <c r="O109" s="249"/>
      <c r="P109" s="249"/>
      <c r="Q109" s="249"/>
      <c r="R109" s="130"/>
      <c r="S109" s="131"/>
      <c r="T109" s="132"/>
      <c r="U109" s="133" t="s">
        <v>45</v>
      </c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5" t="s">
        <v>145</v>
      </c>
      <c r="AZ109" s="134"/>
      <c r="BA109" s="134"/>
      <c r="BB109" s="134"/>
      <c r="BC109" s="134"/>
      <c r="BD109" s="134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146</v>
      </c>
      <c r="BK109" s="134"/>
      <c r="BL109" s="134"/>
      <c r="BM109" s="134"/>
    </row>
    <row r="110" spans="2:65" s="1" customFormat="1" ht="18" customHeight="1">
      <c r="B110" s="128"/>
      <c r="C110" s="129"/>
      <c r="D110" s="231" t="s">
        <v>150</v>
      </c>
      <c r="E110" s="249"/>
      <c r="F110" s="249"/>
      <c r="G110" s="249"/>
      <c r="H110" s="249"/>
      <c r="I110" s="129"/>
      <c r="J110" s="129"/>
      <c r="K110" s="129"/>
      <c r="L110" s="129"/>
      <c r="M110" s="129"/>
      <c r="N110" s="229">
        <f>ROUND(N88*T110,1)</f>
        <v>0</v>
      </c>
      <c r="O110" s="249"/>
      <c r="P110" s="249"/>
      <c r="Q110" s="249"/>
      <c r="R110" s="130"/>
      <c r="S110" s="131"/>
      <c r="T110" s="132"/>
      <c r="U110" s="133" t="s">
        <v>45</v>
      </c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5" t="s">
        <v>145</v>
      </c>
      <c r="AZ110" s="134"/>
      <c r="BA110" s="134"/>
      <c r="BB110" s="134"/>
      <c r="BC110" s="134"/>
      <c r="BD110" s="134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146</v>
      </c>
      <c r="BK110" s="134"/>
      <c r="BL110" s="134"/>
      <c r="BM110" s="134"/>
    </row>
    <row r="111" spans="2:65" s="1" customFormat="1" ht="18" customHeight="1">
      <c r="B111" s="128"/>
      <c r="C111" s="129"/>
      <c r="D111" s="137" t="s">
        <v>151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229">
        <f>ROUND(N88*T111,1)</f>
        <v>0</v>
      </c>
      <c r="O111" s="249"/>
      <c r="P111" s="249"/>
      <c r="Q111" s="249"/>
      <c r="R111" s="130"/>
      <c r="S111" s="131"/>
      <c r="T111" s="138"/>
      <c r="U111" s="139" t="s">
        <v>45</v>
      </c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5" t="s">
        <v>152</v>
      </c>
      <c r="AZ111" s="134"/>
      <c r="BA111" s="134"/>
      <c r="BB111" s="134"/>
      <c r="BC111" s="134"/>
      <c r="BD111" s="134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146</v>
      </c>
      <c r="BK111" s="134"/>
      <c r="BL111" s="134"/>
      <c r="BM111" s="134"/>
    </row>
    <row r="112" spans="2:18" s="1" customFormat="1" ht="13.5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1" customFormat="1" ht="29.25" customHeight="1">
      <c r="B113" s="33"/>
      <c r="C113" s="110" t="s">
        <v>115</v>
      </c>
      <c r="D113" s="111"/>
      <c r="E113" s="111"/>
      <c r="F113" s="111"/>
      <c r="G113" s="111"/>
      <c r="H113" s="111"/>
      <c r="I113" s="111"/>
      <c r="J113" s="111"/>
      <c r="K113" s="111"/>
      <c r="L113" s="234">
        <f>ROUND(SUM(N88+N105),1)</f>
        <v>0</v>
      </c>
      <c r="M113" s="244"/>
      <c r="N113" s="244"/>
      <c r="O113" s="244"/>
      <c r="P113" s="244"/>
      <c r="Q113" s="244"/>
      <c r="R113" s="35"/>
    </row>
    <row r="114" spans="2:18" s="1" customFormat="1" ht="6.75" customHeight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9"/>
    </row>
    <row r="118" spans="2:18" s="1" customFormat="1" ht="6.75" customHeight="1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2"/>
    </row>
    <row r="119" spans="2:18" s="1" customFormat="1" ht="36.75" customHeight="1">
      <c r="B119" s="33"/>
      <c r="C119" s="196" t="s">
        <v>153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35"/>
    </row>
    <row r="120" spans="2:18" s="1" customFormat="1" ht="6.7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pans="2:18" s="1" customFormat="1" ht="30" customHeight="1">
      <c r="B121" s="33"/>
      <c r="C121" s="28" t="s">
        <v>17</v>
      </c>
      <c r="D121" s="34"/>
      <c r="E121" s="34"/>
      <c r="F121" s="236" t="str">
        <f>F6</f>
        <v>Silážní žlaby s jímkou Křeč</v>
      </c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34"/>
      <c r="R121" s="35"/>
    </row>
    <row r="122" spans="2:18" s="1" customFormat="1" ht="36.75" customHeight="1">
      <c r="B122" s="33"/>
      <c r="C122" s="67" t="s">
        <v>120</v>
      </c>
      <c r="D122" s="34"/>
      <c r="E122" s="34"/>
      <c r="F122" s="216" t="str">
        <f>F7</f>
        <v>SO 02 - SO 02 Silážní žlab 2</v>
      </c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34"/>
      <c r="R122" s="35"/>
    </row>
    <row r="123" spans="2:18" s="1" customFormat="1" ht="6.7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18" s="1" customFormat="1" ht="18" customHeight="1">
      <c r="B124" s="33"/>
      <c r="C124" s="28" t="s">
        <v>22</v>
      </c>
      <c r="D124" s="34"/>
      <c r="E124" s="34"/>
      <c r="F124" s="26" t="str">
        <f>F9</f>
        <v>Křeč</v>
      </c>
      <c r="G124" s="34"/>
      <c r="H124" s="34"/>
      <c r="I124" s="34"/>
      <c r="J124" s="34"/>
      <c r="K124" s="28" t="s">
        <v>24</v>
      </c>
      <c r="L124" s="34"/>
      <c r="M124" s="242" t="str">
        <f>IF(O9="","",O9)</f>
        <v>2.2.2016</v>
      </c>
      <c r="N124" s="215"/>
      <c r="O124" s="215"/>
      <c r="P124" s="215"/>
      <c r="Q124" s="34"/>
      <c r="R124" s="35"/>
    </row>
    <row r="125" spans="2:18" s="1" customFormat="1" ht="6.75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18" s="1" customFormat="1" ht="15">
      <c r="B126" s="33"/>
      <c r="C126" s="28" t="s">
        <v>26</v>
      </c>
      <c r="D126" s="34"/>
      <c r="E126" s="34"/>
      <c r="F126" s="26" t="str">
        <f>E12</f>
        <v>Zemědělské družstvo Černovice u Tábora</v>
      </c>
      <c r="G126" s="34"/>
      <c r="H126" s="34"/>
      <c r="I126" s="34"/>
      <c r="J126" s="34"/>
      <c r="K126" s="28" t="s">
        <v>33</v>
      </c>
      <c r="L126" s="34"/>
      <c r="M126" s="201" t="str">
        <f>E18</f>
        <v>ing. Jan Šlechta</v>
      </c>
      <c r="N126" s="215"/>
      <c r="O126" s="215"/>
      <c r="P126" s="215"/>
      <c r="Q126" s="215"/>
      <c r="R126" s="35"/>
    </row>
    <row r="127" spans="2:18" s="1" customFormat="1" ht="14.25" customHeight="1">
      <c r="B127" s="33"/>
      <c r="C127" s="28" t="s">
        <v>31</v>
      </c>
      <c r="D127" s="34"/>
      <c r="E127" s="34"/>
      <c r="F127" s="26" t="str">
        <f>IF(E15="","",E15)</f>
        <v>Vyplň údaj</v>
      </c>
      <c r="G127" s="34"/>
      <c r="H127" s="34"/>
      <c r="I127" s="34"/>
      <c r="J127" s="34"/>
      <c r="K127" s="28" t="s">
        <v>35</v>
      </c>
      <c r="L127" s="34"/>
      <c r="M127" s="201" t="str">
        <f>E21</f>
        <v> </v>
      </c>
      <c r="N127" s="215"/>
      <c r="O127" s="215"/>
      <c r="P127" s="215"/>
      <c r="Q127" s="215"/>
      <c r="R127" s="35"/>
    </row>
    <row r="128" spans="2:18" s="1" customFormat="1" ht="9.75" customHeight="1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27" s="8" customFormat="1" ht="29.25" customHeight="1">
      <c r="B129" s="140"/>
      <c r="C129" s="141" t="s">
        <v>154</v>
      </c>
      <c r="D129" s="142" t="s">
        <v>155</v>
      </c>
      <c r="E129" s="142" t="s">
        <v>59</v>
      </c>
      <c r="F129" s="250" t="s">
        <v>156</v>
      </c>
      <c r="G129" s="251"/>
      <c r="H129" s="251"/>
      <c r="I129" s="251"/>
      <c r="J129" s="142" t="s">
        <v>157</v>
      </c>
      <c r="K129" s="142" t="s">
        <v>158</v>
      </c>
      <c r="L129" s="252" t="s">
        <v>159</v>
      </c>
      <c r="M129" s="251"/>
      <c r="N129" s="250" t="s">
        <v>125</v>
      </c>
      <c r="O129" s="251"/>
      <c r="P129" s="251"/>
      <c r="Q129" s="253"/>
      <c r="R129" s="143"/>
      <c r="T129" s="74" t="s">
        <v>160</v>
      </c>
      <c r="U129" s="75" t="s">
        <v>41</v>
      </c>
      <c r="V129" s="75" t="s">
        <v>161</v>
      </c>
      <c r="W129" s="75" t="s">
        <v>162</v>
      </c>
      <c r="X129" s="75" t="s">
        <v>163</v>
      </c>
      <c r="Y129" s="75" t="s">
        <v>164</v>
      </c>
      <c r="Z129" s="75" t="s">
        <v>165</v>
      </c>
      <c r="AA129" s="76" t="s">
        <v>166</v>
      </c>
    </row>
    <row r="130" spans="2:63" s="1" customFormat="1" ht="29.25" customHeight="1">
      <c r="B130" s="33"/>
      <c r="C130" s="78" t="s">
        <v>122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270">
        <f>BK130</f>
        <v>0</v>
      </c>
      <c r="O130" s="271"/>
      <c r="P130" s="271"/>
      <c r="Q130" s="271"/>
      <c r="R130" s="35"/>
      <c r="T130" s="77"/>
      <c r="U130" s="49"/>
      <c r="V130" s="49"/>
      <c r="W130" s="144">
        <f>W131+W247+W312</f>
        <v>0</v>
      </c>
      <c r="X130" s="49"/>
      <c r="Y130" s="144">
        <f>Y131+Y247+Y312</f>
        <v>2824.25280849</v>
      </c>
      <c r="Z130" s="49"/>
      <c r="AA130" s="145">
        <f>AA131+AA247+AA312</f>
        <v>0</v>
      </c>
      <c r="AT130" s="16" t="s">
        <v>76</v>
      </c>
      <c r="AU130" s="16" t="s">
        <v>127</v>
      </c>
      <c r="BK130" s="146">
        <f>BK131+BK247+BK312</f>
        <v>0</v>
      </c>
    </row>
    <row r="131" spans="2:63" s="9" customFormat="1" ht="36.75" customHeight="1">
      <c r="B131" s="147"/>
      <c r="C131" s="148"/>
      <c r="D131" s="149" t="s">
        <v>128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272">
        <f>BK131</f>
        <v>0</v>
      </c>
      <c r="O131" s="245"/>
      <c r="P131" s="245"/>
      <c r="Q131" s="245"/>
      <c r="R131" s="150"/>
      <c r="T131" s="151"/>
      <c r="U131" s="148"/>
      <c r="V131" s="148"/>
      <c r="W131" s="152">
        <f>W132+W152+W155+W165+W170+W231+W233+W241+W245</f>
        <v>0</v>
      </c>
      <c r="X131" s="148"/>
      <c r="Y131" s="152">
        <f>Y132+Y152+Y155+Y165+Y170+Y231+Y233+Y241+Y245</f>
        <v>2811.61890736</v>
      </c>
      <c r="Z131" s="148"/>
      <c r="AA131" s="153">
        <f>AA132+AA152+AA155+AA165+AA170+AA231+AA233+AA241+AA245</f>
        <v>0</v>
      </c>
      <c r="AR131" s="154" t="s">
        <v>84</v>
      </c>
      <c r="AT131" s="155" t="s">
        <v>76</v>
      </c>
      <c r="AU131" s="155" t="s">
        <v>77</v>
      </c>
      <c r="AY131" s="154" t="s">
        <v>167</v>
      </c>
      <c r="BK131" s="156">
        <f>BK132+BK152+BK155+BK165+BK170+BK231+BK233+BK241+BK245</f>
        <v>0</v>
      </c>
    </row>
    <row r="132" spans="2:63" s="9" customFormat="1" ht="19.5" customHeight="1">
      <c r="B132" s="147"/>
      <c r="C132" s="148"/>
      <c r="D132" s="157" t="s">
        <v>129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273">
        <f>BK132</f>
        <v>0</v>
      </c>
      <c r="O132" s="274"/>
      <c r="P132" s="274"/>
      <c r="Q132" s="274"/>
      <c r="R132" s="150"/>
      <c r="T132" s="151"/>
      <c r="U132" s="148"/>
      <c r="V132" s="148"/>
      <c r="W132" s="152">
        <f>SUM(W133:W151)</f>
        <v>0</v>
      </c>
      <c r="X132" s="148"/>
      <c r="Y132" s="152">
        <f>SUM(Y133:Y151)</f>
        <v>0</v>
      </c>
      <c r="Z132" s="148"/>
      <c r="AA132" s="153">
        <f>SUM(AA133:AA151)</f>
        <v>0</v>
      </c>
      <c r="AR132" s="154" t="s">
        <v>84</v>
      </c>
      <c r="AT132" s="155" t="s">
        <v>76</v>
      </c>
      <c r="AU132" s="155" t="s">
        <v>84</v>
      </c>
      <c r="AY132" s="154" t="s">
        <v>167</v>
      </c>
      <c r="BK132" s="156">
        <f>SUM(BK133:BK151)</f>
        <v>0</v>
      </c>
    </row>
    <row r="133" spans="2:65" s="1" customFormat="1" ht="22.5" customHeight="1">
      <c r="B133" s="128"/>
      <c r="C133" s="158" t="s">
        <v>84</v>
      </c>
      <c r="D133" s="158" t="s">
        <v>168</v>
      </c>
      <c r="E133" s="159" t="s">
        <v>169</v>
      </c>
      <c r="F133" s="254" t="s">
        <v>170</v>
      </c>
      <c r="G133" s="255"/>
      <c r="H133" s="255"/>
      <c r="I133" s="255"/>
      <c r="J133" s="160" t="s">
        <v>171</v>
      </c>
      <c r="K133" s="161">
        <v>1</v>
      </c>
      <c r="L133" s="256">
        <v>0</v>
      </c>
      <c r="M133" s="255"/>
      <c r="N133" s="257">
        <f>ROUND(L133*K133,1)</f>
        <v>0</v>
      </c>
      <c r="O133" s="255"/>
      <c r="P133" s="255"/>
      <c r="Q133" s="255"/>
      <c r="R133" s="130"/>
      <c r="T133" s="162" t="s">
        <v>20</v>
      </c>
      <c r="U133" s="42" t="s">
        <v>45</v>
      </c>
      <c r="V133" s="34"/>
      <c r="W133" s="163">
        <f>V133*K133</f>
        <v>0</v>
      </c>
      <c r="X133" s="163">
        <v>0</v>
      </c>
      <c r="Y133" s="163">
        <f>X133*K133</f>
        <v>0</v>
      </c>
      <c r="Z133" s="163">
        <v>0</v>
      </c>
      <c r="AA133" s="164">
        <f>Z133*K133</f>
        <v>0</v>
      </c>
      <c r="AR133" s="16" t="s">
        <v>146</v>
      </c>
      <c r="AT133" s="16" t="s">
        <v>168</v>
      </c>
      <c r="AU133" s="16" t="s">
        <v>117</v>
      </c>
      <c r="AY133" s="16" t="s">
        <v>167</v>
      </c>
      <c r="BE133" s="103">
        <f>IF(U133="základní",N133,0)</f>
        <v>0</v>
      </c>
      <c r="BF133" s="103">
        <f>IF(U133="snížená",N133,0)</f>
        <v>0</v>
      </c>
      <c r="BG133" s="103">
        <f>IF(U133="zákl. přenesená",N133,0)</f>
        <v>0</v>
      </c>
      <c r="BH133" s="103">
        <f>IF(U133="sníž. přenesená",N133,0)</f>
        <v>0</v>
      </c>
      <c r="BI133" s="103">
        <f>IF(U133="nulová",N133,0)</f>
        <v>0</v>
      </c>
      <c r="BJ133" s="16" t="s">
        <v>146</v>
      </c>
      <c r="BK133" s="103">
        <f>ROUND(L133*K133,1)</f>
        <v>0</v>
      </c>
      <c r="BL133" s="16" t="s">
        <v>146</v>
      </c>
      <c r="BM133" s="16" t="s">
        <v>474</v>
      </c>
    </row>
    <row r="134" spans="2:65" s="1" customFormat="1" ht="22.5" customHeight="1">
      <c r="B134" s="128"/>
      <c r="C134" s="158" t="s">
        <v>117</v>
      </c>
      <c r="D134" s="158" t="s">
        <v>168</v>
      </c>
      <c r="E134" s="159" t="s">
        <v>173</v>
      </c>
      <c r="F134" s="254" t="s">
        <v>174</v>
      </c>
      <c r="G134" s="255"/>
      <c r="H134" s="255"/>
      <c r="I134" s="255"/>
      <c r="J134" s="160" t="s">
        <v>175</v>
      </c>
      <c r="K134" s="161">
        <v>6</v>
      </c>
      <c r="L134" s="256">
        <v>0</v>
      </c>
      <c r="M134" s="255"/>
      <c r="N134" s="257">
        <f>ROUND(L134*K134,1)</f>
        <v>0</v>
      </c>
      <c r="O134" s="255"/>
      <c r="P134" s="255"/>
      <c r="Q134" s="255"/>
      <c r="R134" s="130"/>
      <c r="T134" s="162" t="s">
        <v>20</v>
      </c>
      <c r="U134" s="42" t="s">
        <v>45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</v>
      </c>
      <c r="AA134" s="164">
        <f>Z134*K134</f>
        <v>0</v>
      </c>
      <c r="AR134" s="16" t="s">
        <v>146</v>
      </c>
      <c r="AT134" s="16" t="s">
        <v>168</v>
      </c>
      <c r="AU134" s="16" t="s">
        <v>117</v>
      </c>
      <c r="AY134" s="16" t="s">
        <v>167</v>
      </c>
      <c r="BE134" s="103">
        <f>IF(U134="základní",N134,0)</f>
        <v>0</v>
      </c>
      <c r="BF134" s="103">
        <f>IF(U134="snížená",N134,0)</f>
        <v>0</v>
      </c>
      <c r="BG134" s="103">
        <f>IF(U134="zákl. přenesená",N134,0)</f>
        <v>0</v>
      </c>
      <c r="BH134" s="103">
        <f>IF(U134="sníž. přenesená",N134,0)</f>
        <v>0</v>
      </c>
      <c r="BI134" s="103">
        <f>IF(U134="nulová",N134,0)</f>
        <v>0</v>
      </c>
      <c r="BJ134" s="16" t="s">
        <v>146</v>
      </c>
      <c r="BK134" s="103">
        <f>ROUND(L134*K134,1)</f>
        <v>0</v>
      </c>
      <c r="BL134" s="16" t="s">
        <v>146</v>
      </c>
      <c r="BM134" s="16" t="s">
        <v>475</v>
      </c>
    </row>
    <row r="135" spans="2:65" s="1" customFormat="1" ht="22.5" customHeight="1">
      <c r="B135" s="128"/>
      <c r="C135" s="158" t="s">
        <v>177</v>
      </c>
      <c r="D135" s="158" t="s">
        <v>168</v>
      </c>
      <c r="E135" s="159" t="s">
        <v>178</v>
      </c>
      <c r="F135" s="254" t="s">
        <v>179</v>
      </c>
      <c r="G135" s="255"/>
      <c r="H135" s="255"/>
      <c r="I135" s="255"/>
      <c r="J135" s="160" t="s">
        <v>180</v>
      </c>
      <c r="K135" s="161">
        <v>108.3</v>
      </c>
      <c r="L135" s="256">
        <v>0</v>
      </c>
      <c r="M135" s="255"/>
      <c r="N135" s="257">
        <f>ROUND(L135*K135,1)</f>
        <v>0</v>
      </c>
      <c r="O135" s="255"/>
      <c r="P135" s="255"/>
      <c r="Q135" s="255"/>
      <c r="R135" s="130"/>
      <c r="T135" s="162" t="s">
        <v>20</v>
      </c>
      <c r="U135" s="42" t="s">
        <v>45</v>
      </c>
      <c r="V135" s="34"/>
      <c r="W135" s="163">
        <f>V135*K135</f>
        <v>0</v>
      </c>
      <c r="X135" s="163">
        <v>0</v>
      </c>
      <c r="Y135" s="163">
        <f>X135*K135</f>
        <v>0</v>
      </c>
      <c r="Z135" s="163">
        <v>0</v>
      </c>
      <c r="AA135" s="164">
        <f>Z135*K135</f>
        <v>0</v>
      </c>
      <c r="AR135" s="16" t="s">
        <v>146</v>
      </c>
      <c r="AT135" s="16" t="s">
        <v>168</v>
      </c>
      <c r="AU135" s="16" t="s">
        <v>117</v>
      </c>
      <c r="AY135" s="16" t="s">
        <v>167</v>
      </c>
      <c r="BE135" s="103">
        <f>IF(U135="základní",N135,0)</f>
        <v>0</v>
      </c>
      <c r="BF135" s="103">
        <f>IF(U135="snížená",N135,0)</f>
        <v>0</v>
      </c>
      <c r="BG135" s="103">
        <f>IF(U135="zákl. přenesená",N135,0)</f>
        <v>0</v>
      </c>
      <c r="BH135" s="103">
        <f>IF(U135="sníž. přenesená",N135,0)</f>
        <v>0</v>
      </c>
      <c r="BI135" s="103">
        <f>IF(U135="nulová",N135,0)</f>
        <v>0</v>
      </c>
      <c r="BJ135" s="16" t="s">
        <v>146</v>
      </c>
      <c r="BK135" s="103">
        <f>ROUND(L135*K135,1)</f>
        <v>0</v>
      </c>
      <c r="BL135" s="16" t="s">
        <v>146</v>
      </c>
      <c r="BM135" s="16" t="s">
        <v>476</v>
      </c>
    </row>
    <row r="136" spans="2:51" s="10" customFormat="1" ht="22.5" customHeight="1">
      <c r="B136" s="165"/>
      <c r="C136" s="166"/>
      <c r="D136" s="166"/>
      <c r="E136" s="167" t="s">
        <v>20</v>
      </c>
      <c r="F136" s="258" t="s">
        <v>188</v>
      </c>
      <c r="G136" s="259"/>
      <c r="H136" s="259"/>
      <c r="I136" s="259"/>
      <c r="J136" s="166"/>
      <c r="K136" s="168" t="s">
        <v>20</v>
      </c>
      <c r="L136" s="166"/>
      <c r="M136" s="166"/>
      <c r="N136" s="166"/>
      <c r="O136" s="166"/>
      <c r="P136" s="166"/>
      <c r="Q136" s="166"/>
      <c r="R136" s="169"/>
      <c r="T136" s="170"/>
      <c r="U136" s="166"/>
      <c r="V136" s="166"/>
      <c r="W136" s="166"/>
      <c r="X136" s="166"/>
      <c r="Y136" s="166"/>
      <c r="Z136" s="166"/>
      <c r="AA136" s="171"/>
      <c r="AT136" s="172" t="s">
        <v>183</v>
      </c>
      <c r="AU136" s="172" t="s">
        <v>117</v>
      </c>
      <c r="AV136" s="10" t="s">
        <v>84</v>
      </c>
      <c r="AW136" s="10" t="s">
        <v>119</v>
      </c>
      <c r="AX136" s="10" t="s">
        <v>77</v>
      </c>
      <c r="AY136" s="172" t="s">
        <v>167</v>
      </c>
    </row>
    <row r="137" spans="2:51" s="11" customFormat="1" ht="22.5" customHeight="1">
      <c r="B137" s="173"/>
      <c r="C137" s="174"/>
      <c r="D137" s="174"/>
      <c r="E137" s="175" t="s">
        <v>20</v>
      </c>
      <c r="F137" s="260" t="s">
        <v>477</v>
      </c>
      <c r="G137" s="261"/>
      <c r="H137" s="261"/>
      <c r="I137" s="261"/>
      <c r="J137" s="174"/>
      <c r="K137" s="176">
        <v>108.3</v>
      </c>
      <c r="L137" s="174"/>
      <c r="M137" s="174"/>
      <c r="N137" s="174"/>
      <c r="O137" s="174"/>
      <c r="P137" s="174"/>
      <c r="Q137" s="174"/>
      <c r="R137" s="177"/>
      <c r="T137" s="178"/>
      <c r="U137" s="174"/>
      <c r="V137" s="174"/>
      <c r="W137" s="174"/>
      <c r="X137" s="174"/>
      <c r="Y137" s="174"/>
      <c r="Z137" s="174"/>
      <c r="AA137" s="179"/>
      <c r="AT137" s="180" t="s">
        <v>183</v>
      </c>
      <c r="AU137" s="180" t="s">
        <v>117</v>
      </c>
      <c r="AV137" s="11" t="s">
        <v>117</v>
      </c>
      <c r="AW137" s="11" t="s">
        <v>119</v>
      </c>
      <c r="AX137" s="11" t="s">
        <v>84</v>
      </c>
      <c r="AY137" s="180" t="s">
        <v>167</v>
      </c>
    </row>
    <row r="138" spans="2:65" s="1" customFormat="1" ht="31.5" customHeight="1">
      <c r="B138" s="128"/>
      <c r="C138" s="158" t="s">
        <v>146</v>
      </c>
      <c r="D138" s="158" t="s">
        <v>168</v>
      </c>
      <c r="E138" s="159" t="s">
        <v>185</v>
      </c>
      <c r="F138" s="254" t="s">
        <v>186</v>
      </c>
      <c r="G138" s="255"/>
      <c r="H138" s="255"/>
      <c r="I138" s="255"/>
      <c r="J138" s="160" t="s">
        <v>180</v>
      </c>
      <c r="K138" s="161">
        <v>324.9</v>
      </c>
      <c r="L138" s="256">
        <v>0</v>
      </c>
      <c r="M138" s="255"/>
      <c r="N138" s="257">
        <f>ROUND(L138*K138,1)</f>
        <v>0</v>
      </c>
      <c r="O138" s="255"/>
      <c r="P138" s="255"/>
      <c r="Q138" s="255"/>
      <c r="R138" s="130"/>
      <c r="T138" s="162" t="s">
        <v>20</v>
      </c>
      <c r="U138" s="42" t="s">
        <v>45</v>
      </c>
      <c r="V138" s="34"/>
      <c r="W138" s="163">
        <f>V138*K138</f>
        <v>0</v>
      </c>
      <c r="X138" s="163">
        <v>0</v>
      </c>
      <c r="Y138" s="163">
        <f>X138*K138</f>
        <v>0</v>
      </c>
      <c r="Z138" s="163">
        <v>0</v>
      </c>
      <c r="AA138" s="164">
        <f>Z138*K138</f>
        <v>0</v>
      </c>
      <c r="AR138" s="16" t="s">
        <v>146</v>
      </c>
      <c r="AT138" s="16" t="s">
        <v>168</v>
      </c>
      <c r="AU138" s="16" t="s">
        <v>117</v>
      </c>
      <c r="AY138" s="16" t="s">
        <v>167</v>
      </c>
      <c r="BE138" s="103">
        <f>IF(U138="základní",N138,0)</f>
        <v>0</v>
      </c>
      <c r="BF138" s="103">
        <f>IF(U138="snížená",N138,0)</f>
        <v>0</v>
      </c>
      <c r="BG138" s="103">
        <f>IF(U138="zákl. přenesená",N138,0)</f>
        <v>0</v>
      </c>
      <c r="BH138" s="103">
        <f>IF(U138="sníž. přenesená",N138,0)</f>
        <v>0</v>
      </c>
      <c r="BI138" s="103">
        <f>IF(U138="nulová",N138,0)</f>
        <v>0</v>
      </c>
      <c r="BJ138" s="16" t="s">
        <v>146</v>
      </c>
      <c r="BK138" s="103">
        <f>ROUND(L138*K138,1)</f>
        <v>0</v>
      </c>
      <c r="BL138" s="16" t="s">
        <v>146</v>
      </c>
      <c r="BM138" s="16" t="s">
        <v>478</v>
      </c>
    </row>
    <row r="139" spans="2:51" s="10" customFormat="1" ht="22.5" customHeight="1">
      <c r="B139" s="165"/>
      <c r="C139" s="166"/>
      <c r="D139" s="166"/>
      <c r="E139" s="167" t="s">
        <v>20</v>
      </c>
      <c r="F139" s="258" t="s">
        <v>188</v>
      </c>
      <c r="G139" s="259"/>
      <c r="H139" s="259"/>
      <c r="I139" s="259"/>
      <c r="J139" s="166"/>
      <c r="K139" s="168" t="s">
        <v>20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71"/>
      <c r="AT139" s="172" t="s">
        <v>183</v>
      </c>
      <c r="AU139" s="172" t="s">
        <v>117</v>
      </c>
      <c r="AV139" s="10" t="s">
        <v>84</v>
      </c>
      <c r="AW139" s="10" t="s">
        <v>119</v>
      </c>
      <c r="AX139" s="10" t="s">
        <v>77</v>
      </c>
      <c r="AY139" s="172" t="s">
        <v>167</v>
      </c>
    </row>
    <row r="140" spans="2:51" s="11" customFormat="1" ht="22.5" customHeight="1">
      <c r="B140" s="173"/>
      <c r="C140" s="174"/>
      <c r="D140" s="174"/>
      <c r="E140" s="175" t="s">
        <v>20</v>
      </c>
      <c r="F140" s="260" t="s">
        <v>479</v>
      </c>
      <c r="G140" s="261"/>
      <c r="H140" s="261"/>
      <c r="I140" s="261"/>
      <c r="J140" s="174"/>
      <c r="K140" s="176">
        <v>324.9</v>
      </c>
      <c r="L140" s="174"/>
      <c r="M140" s="174"/>
      <c r="N140" s="174"/>
      <c r="O140" s="174"/>
      <c r="P140" s="174"/>
      <c r="Q140" s="174"/>
      <c r="R140" s="177"/>
      <c r="T140" s="178"/>
      <c r="U140" s="174"/>
      <c r="V140" s="174"/>
      <c r="W140" s="174"/>
      <c r="X140" s="174"/>
      <c r="Y140" s="174"/>
      <c r="Z140" s="174"/>
      <c r="AA140" s="179"/>
      <c r="AT140" s="180" t="s">
        <v>183</v>
      </c>
      <c r="AU140" s="180" t="s">
        <v>117</v>
      </c>
      <c r="AV140" s="11" t="s">
        <v>117</v>
      </c>
      <c r="AW140" s="11" t="s">
        <v>119</v>
      </c>
      <c r="AX140" s="11" t="s">
        <v>84</v>
      </c>
      <c r="AY140" s="180" t="s">
        <v>167</v>
      </c>
    </row>
    <row r="141" spans="2:65" s="1" customFormat="1" ht="22.5" customHeight="1">
      <c r="B141" s="128"/>
      <c r="C141" s="158" t="s">
        <v>190</v>
      </c>
      <c r="D141" s="158" t="s">
        <v>168</v>
      </c>
      <c r="E141" s="159" t="s">
        <v>191</v>
      </c>
      <c r="F141" s="254" t="s">
        <v>192</v>
      </c>
      <c r="G141" s="255"/>
      <c r="H141" s="255"/>
      <c r="I141" s="255"/>
      <c r="J141" s="160" t="s">
        <v>180</v>
      </c>
      <c r="K141" s="161">
        <v>324.9</v>
      </c>
      <c r="L141" s="256">
        <v>0</v>
      </c>
      <c r="M141" s="255"/>
      <c r="N141" s="257">
        <f>ROUND(L141*K141,1)</f>
        <v>0</v>
      </c>
      <c r="O141" s="255"/>
      <c r="P141" s="255"/>
      <c r="Q141" s="255"/>
      <c r="R141" s="130"/>
      <c r="T141" s="162" t="s">
        <v>20</v>
      </c>
      <c r="U141" s="42" t="s">
        <v>45</v>
      </c>
      <c r="V141" s="34"/>
      <c r="W141" s="163">
        <f>V141*K141</f>
        <v>0</v>
      </c>
      <c r="X141" s="163">
        <v>0</v>
      </c>
      <c r="Y141" s="163">
        <f>X141*K141</f>
        <v>0</v>
      </c>
      <c r="Z141" s="163">
        <v>0</v>
      </c>
      <c r="AA141" s="164">
        <f>Z141*K141</f>
        <v>0</v>
      </c>
      <c r="AR141" s="16" t="s">
        <v>146</v>
      </c>
      <c r="AT141" s="16" t="s">
        <v>168</v>
      </c>
      <c r="AU141" s="16" t="s">
        <v>117</v>
      </c>
      <c r="AY141" s="16" t="s">
        <v>167</v>
      </c>
      <c r="BE141" s="103">
        <f>IF(U141="základní",N141,0)</f>
        <v>0</v>
      </c>
      <c r="BF141" s="103">
        <f>IF(U141="snížená",N141,0)</f>
        <v>0</v>
      </c>
      <c r="BG141" s="103">
        <f>IF(U141="zákl. přenesená",N141,0)</f>
        <v>0</v>
      </c>
      <c r="BH141" s="103">
        <f>IF(U141="sníž. přenesená",N141,0)</f>
        <v>0</v>
      </c>
      <c r="BI141" s="103">
        <f>IF(U141="nulová",N141,0)</f>
        <v>0</v>
      </c>
      <c r="BJ141" s="16" t="s">
        <v>146</v>
      </c>
      <c r="BK141" s="103">
        <f>ROUND(L141*K141,1)</f>
        <v>0</v>
      </c>
      <c r="BL141" s="16" t="s">
        <v>146</v>
      </c>
      <c r="BM141" s="16" t="s">
        <v>480</v>
      </c>
    </row>
    <row r="142" spans="2:65" s="1" customFormat="1" ht="31.5" customHeight="1">
      <c r="B142" s="128"/>
      <c r="C142" s="158" t="s">
        <v>194</v>
      </c>
      <c r="D142" s="158" t="s">
        <v>168</v>
      </c>
      <c r="E142" s="159" t="s">
        <v>195</v>
      </c>
      <c r="F142" s="254" t="s">
        <v>196</v>
      </c>
      <c r="G142" s="255"/>
      <c r="H142" s="255"/>
      <c r="I142" s="255"/>
      <c r="J142" s="160" t="s">
        <v>180</v>
      </c>
      <c r="K142" s="161">
        <v>216.6</v>
      </c>
      <c r="L142" s="256">
        <v>0</v>
      </c>
      <c r="M142" s="255"/>
      <c r="N142" s="257">
        <f>ROUND(L142*K142,1)</f>
        <v>0</v>
      </c>
      <c r="O142" s="255"/>
      <c r="P142" s="255"/>
      <c r="Q142" s="255"/>
      <c r="R142" s="130"/>
      <c r="T142" s="162" t="s">
        <v>20</v>
      </c>
      <c r="U142" s="42" t="s">
        <v>45</v>
      </c>
      <c r="V142" s="34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6" t="s">
        <v>146</v>
      </c>
      <c r="AT142" s="16" t="s">
        <v>168</v>
      </c>
      <c r="AU142" s="16" t="s">
        <v>117</v>
      </c>
      <c r="AY142" s="16" t="s">
        <v>167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16" t="s">
        <v>146</v>
      </c>
      <c r="BK142" s="103">
        <f>ROUND(L142*K142,1)</f>
        <v>0</v>
      </c>
      <c r="BL142" s="16" t="s">
        <v>146</v>
      </c>
      <c r="BM142" s="16" t="s">
        <v>481</v>
      </c>
    </row>
    <row r="143" spans="2:51" s="10" customFormat="1" ht="22.5" customHeight="1">
      <c r="B143" s="165"/>
      <c r="C143" s="166"/>
      <c r="D143" s="166"/>
      <c r="E143" s="167" t="s">
        <v>20</v>
      </c>
      <c r="F143" s="258" t="s">
        <v>182</v>
      </c>
      <c r="G143" s="259"/>
      <c r="H143" s="259"/>
      <c r="I143" s="259"/>
      <c r="J143" s="166"/>
      <c r="K143" s="168" t="s">
        <v>20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183</v>
      </c>
      <c r="AU143" s="172" t="s">
        <v>117</v>
      </c>
      <c r="AV143" s="10" t="s">
        <v>84</v>
      </c>
      <c r="AW143" s="10" t="s">
        <v>119</v>
      </c>
      <c r="AX143" s="10" t="s">
        <v>77</v>
      </c>
      <c r="AY143" s="172" t="s">
        <v>167</v>
      </c>
    </row>
    <row r="144" spans="2:51" s="11" customFormat="1" ht="22.5" customHeight="1">
      <c r="B144" s="173"/>
      <c r="C144" s="174"/>
      <c r="D144" s="174"/>
      <c r="E144" s="175" t="s">
        <v>20</v>
      </c>
      <c r="F144" s="260" t="s">
        <v>482</v>
      </c>
      <c r="G144" s="261"/>
      <c r="H144" s="261"/>
      <c r="I144" s="261"/>
      <c r="J144" s="174"/>
      <c r="K144" s="176">
        <v>216.6</v>
      </c>
      <c r="L144" s="174"/>
      <c r="M144" s="174"/>
      <c r="N144" s="174"/>
      <c r="O144" s="174"/>
      <c r="P144" s="174"/>
      <c r="Q144" s="174"/>
      <c r="R144" s="177"/>
      <c r="T144" s="178"/>
      <c r="U144" s="174"/>
      <c r="V144" s="174"/>
      <c r="W144" s="174"/>
      <c r="X144" s="174"/>
      <c r="Y144" s="174"/>
      <c r="Z144" s="174"/>
      <c r="AA144" s="179"/>
      <c r="AT144" s="180" t="s">
        <v>183</v>
      </c>
      <c r="AU144" s="180" t="s">
        <v>117</v>
      </c>
      <c r="AV144" s="11" t="s">
        <v>117</v>
      </c>
      <c r="AW144" s="11" t="s">
        <v>119</v>
      </c>
      <c r="AX144" s="11" t="s">
        <v>84</v>
      </c>
      <c r="AY144" s="180" t="s">
        <v>167</v>
      </c>
    </row>
    <row r="145" spans="2:65" s="1" customFormat="1" ht="31.5" customHeight="1">
      <c r="B145" s="128"/>
      <c r="C145" s="158" t="s">
        <v>200</v>
      </c>
      <c r="D145" s="158" t="s">
        <v>168</v>
      </c>
      <c r="E145" s="159" t="s">
        <v>201</v>
      </c>
      <c r="F145" s="254" t="s">
        <v>202</v>
      </c>
      <c r="G145" s="255"/>
      <c r="H145" s="255"/>
      <c r="I145" s="255"/>
      <c r="J145" s="160" t="s">
        <v>180</v>
      </c>
      <c r="K145" s="161">
        <v>216.6</v>
      </c>
      <c r="L145" s="256">
        <v>0</v>
      </c>
      <c r="M145" s="255"/>
      <c r="N145" s="257">
        <f>ROUND(L145*K145,1)</f>
        <v>0</v>
      </c>
      <c r="O145" s="255"/>
      <c r="P145" s="255"/>
      <c r="Q145" s="255"/>
      <c r="R145" s="130"/>
      <c r="T145" s="162" t="s">
        <v>20</v>
      </c>
      <c r="U145" s="42" t="s">
        <v>45</v>
      </c>
      <c r="V145" s="34"/>
      <c r="W145" s="163">
        <f>V145*K145</f>
        <v>0</v>
      </c>
      <c r="X145" s="163">
        <v>0</v>
      </c>
      <c r="Y145" s="163">
        <f>X145*K145</f>
        <v>0</v>
      </c>
      <c r="Z145" s="163">
        <v>0</v>
      </c>
      <c r="AA145" s="164">
        <f>Z145*K145</f>
        <v>0</v>
      </c>
      <c r="AR145" s="16" t="s">
        <v>146</v>
      </c>
      <c r="AT145" s="16" t="s">
        <v>168</v>
      </c>
      <c r="AU145" s="16" t="s">
        <v>117</v>
      </c>
      <c r="AY145" s="16" t="s">
        <v>167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146</v>
      </c>
      <c r="BK145" s="103">
        <f>ROUND(L145*K145,1)</f>
        <v>0</v>
      </c>
      <c r="BL145" s="16" t="s">
        <v>146</v>
      </c>
      <c r="BM145" s="16" t="s">
        <v>483</v>
      </c>
    </row>
    <row r="146" spans="2:65" s="1" customFormat="1" ht="31.5" customHeight="1">
      <c r="B146" s="128"/>
      <c r="C146" s="158" t="s">
        <v>204</v>
      </c>
      <c r="D146" s="158" t="s">
        <v>168</v>
      </c>
      <c r="E146" s="159" t="s">
        <v>205</v>
      </c>
      <c r="F146" s="254" t="s">
        <v>206</v>
      </c>
      <c r="G146" s="255"/>
      <c r="H146" s="255"/>
      <c r="I146" s="255"/>
      <c r="J146" s="160" t="s">
        <v>180</v>
      </c>
      <c r="K146" s="161">
        <v>541.5</v>
      </c>
      <c r="L146" s="256">
        <v>0</v>
      </c>
      <c r="M146" s="255"/>
      <c r="N146" s="257">
        <f>ROUND(L146*K146,1)</f>
        <v>0</v>
      </c>
      <c r="O146" s="255"/>
      <c r="P146" s="255"/>
      <c r="Q146" s="255"/>
      <c r="R146" s="130"/>
      <c r="T146" s="162" t="s">
        <v>20</v>
      </c>
      <c r="U146" s="42" t="s">
        <v>45</v>
      </c>
      <c r="V146" s="34"/>
      <c r="W146" s="163">
        <f>V146*K146</f>
        <v>0</v>
      </c>
      <c r="X146" s="163">
        <v>0</v>
      </c>
      <c r="Y146" s="163">
        <f>X146*K146</f>
        <v>0</v>
      </c>
      <c r="Z146" s="163">
        <v>0</v>
      </c>
      <c r="AA146" s="164">
        <f>Z146*K146</f>
        <v>0</v>
      </c>
      <c r="AR146" s="16" t="s">
        <v>146</v>
      </c>
      <c r="AT146" s="16" t="s">
        <v>168</v>
      </c>
      <c r="AU146" s="16" t="s">
        <v>117</v>
      </c>
      <c r="AY146" s="16" t="s">
        <v>167</v>
      </c>
      <c r="BE146" s="103">
        <f>IF(U146="základní",N146,0)</f>
        <v>0</v>
      </c>
      <c r="BF146" s="103">
        <f>IF(U146="snížená",N146,0)</f>
        <v>0</v>
      </c>
      <c r="BG146" s="103">
        <f>IF(U146="zákl. přenesená",N146,0)</f>
        <v>0</v>
      </c>
      <c r="BH146" s="103">
        <f>IF(U146="sníž. přenesená",N146,0)</f>
        <v>0</v>
      </c>
      <c r="BI146" s="103">
        <f>IF(U146="nulová",N146,0)</f>
        <v>0</v>
      </c>
      <c r="BJ146" s="16" t="s">
        <v>146</v>
      </c>
      <c r="BK146" s="103">
        <f>ROUND(L146*K146,1)</f>
        <v>0</v>
      </c>
      <c r="BL146" s="16" t="s">
        <v>146</v>
      </c>
      <c r="BM146" s="16" t="s">
        <v>484</v>
      </c>
    </row>
    <row r="147" spans="2:51" s="11" customFormat="1" ht="22.5" customHeight="1">
      <c r="B147" s="173"/>
      <c r="C147" s="174"/>
      <c r="D147" s="174"/>
      <c r="E147" s="175" t="s">
        <v>20</v>
      </c>
      <c r="F147" s="262" t="s">
        <v>485</v>
      </c>
      <c r="G147" s="261"/>
      <c r="H147" s="261"/>
      <c r="I147" s="261"/>
      <c r="J147" s="174"/>
      <c r="K147" s="176">
        <v>541.5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183</v>
      </c>
      <c r="AU147" s="180" t="s">
        <v>117</v>
      </c>
      <c r="AV147" s="11" t="s">
        <v>117</v>
      </c>
      <c r="AW147" s="11" t="s">
        <v>119</v>
      </c>
      <c r="AX147" s="11" t="s">
        <v>84</v>
      </c>
      <c r="AY147" s="180" t="s">
        <v>167</v>
      </c>
    </row>
    <row r="148" spans="2:65" s="1" customFormat="1" ht="22.5" customHeight="1">
      <c r="B148" s="128"/>
      <c r="C148" s="158" t="s">
        <v>209</v>
      </c>
      <c r="D148" s="158" t="s">
        <v>168</v>
      </c>
      <c r="E148" s="159" t="s">
        <v>210</v>
      </c>
      <c r="F148" s="254" t="s">
        <v>211</v>
      </c>
      <c r="G148" s="255"/>
      <c r="H148" s="255"/>
      <c r="I148" s="255"/>
      <c r="J148" s="160" t="s">
        <v>212</v>
      </c>
      <c r="K148" s="161">
        <v>1064</v>
      </c>
      <c r="L148" s="256">
        <v>0</v>
      </c>
      <c r="M148" s="255"/>
      <c r="N148" s="257">
        <f>ROUND(L148*K148,1)</f>
        <v>0</v>
      </c>
      <c r="O148" s="255"/>
      <c r="P148" s="255"/>
      <c r="Q148" s="255"/>
      <c r="R148" s="130"/>
      <c r="T148" s="162" t="s">
        <v>20</v>
      </c>
      <c r="U148" s="42" t="s">
        <v>45</v>
      </c>
      <c r="V148" s="34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6" t="s">
        <v>146</v>
      </c>
      <c r="AT148" s="16" t="s">
        <v>168</v>
      </c>
      <c r="AU148" s="16" t="s">
        <v>117</v>
      </c>
      <c r="AY148" s="16" t="s">
        <v>167</v>
      </c>
      <c r="BE148" s="103">
        <f>IF(U148="základní",N148,0)</f>
        <v>0</v>
      </c>
      <c r="BF148" s="103">
        <f>IF(U148="snížená",N148,0)</f>
        <v>0</v>
      </c>
      <c r="BG148" s="103">
        <f>IF(U148="zákl. přenesená",N148,0)</f>
        <v>0</v>
      </c>
      <c r="BH148" s="103">
        <f>IF(U148="sníž. přenesená",N148,0)</f>
        <v>0</v>
      </c>
      <c r="BI148" s="103">
        <f>IF(U148="nulová",N148,0)</f>
        <v>0</v>
      </c>
      <c r="BJ148" s="16" t="s">
        <v>146</v>
      </c>
      <c r="BK148" s="103">
        <f>ROUND(L148*K148,1)</f>
        <v>0</v>
      </c>
      <c r="BL148" s="16" t="s">
        <v>146</v>
      </c>
      <c r="BM148" s="16" t="s">
        <v>486</v>
      </c>
    </row>
    <row r="149" spans="2:51" s="11" customFormat="1" ht="22.5" customHeight="1">
      <c r="B149" s="173"/>
      <c r="C149" s="174"/>
      <c r="D149" s="174"/>
      <c r="E149" s="175" t="s">
        <v>20</v>
      </c>
      <c r="F149" s="262" t="s">
        <v>487</v>
      </c>
      <c r="G149" s="261"/>
      <c r="H149" s="261"/>
      <c r="I149" s="261"/>
      <c r="J149" s="174"/>
      <c r="K149" s="176">
        <v>1064</v>
      </c>
      <c r="L149" s="174"/>
      <c r="M149" s="174"/>
      <c r="N149" s="174"/>
      <c r="O149" s="174"/>
      <c r="P149" s="174"/>
      <c r="Q149" s="174"/>
      <c r="R149" s="177"/>
      <c r="T149" s="178"/>
      <c r="U149" s="174"/>
      <c r="V149" s="174"/>
      <c r="W149" s="174"/>
      <c r="X149" s="174"/>
      <c r="Y149" s="174"/>
      <c r="Z149" s="174"/>
      <c r="AA149" s="179"/>
      <c r="AT149" s="180" t="s">
        <v>183</v>
      </c>
      <c r="AU149" s="180" t="s">
        <v>117</v>
      </c>
      <c r="AV149" s="11" t="s">
        <v>117</v>
      </c>
      <c r="AW149" s="11" t="s">
        <v>119</v>
      </c>
      <c r="AX149" s="11" t="s">
        <v>84</v>
      </c>
      <c r="AY149" s="180" t="s">
        <v>167</v>
      </c>
    </row>
    <row r="150" spans="2:65" s="1" customFormat="1" ht="31.5" customHeight="1">
      <c r="B150" s="128"/>
      <c r="C150" s="158" t="s">
        <v>215</v>
      </c>
      <c r="D150" s="158" t="s">
        <v>168</v>
      </c>
      <c r="E150" s="159" t="s">
        <v>216</v>
      </c>
      <c r="F150" s="254" t="s">
        <v>217</v>
      </c>
      <c r="G150" s="255"/>
      <c r="H150" s="255"/>
      <c r="I150" s="255"/>
      <c r="J150" s="160" t="s">
        <v>212</v>
      </c>
      <c r="K150" s="161">
        <v>361</v>
      </c>
      <c r="L150" s="256">
        <v>0</v>
      </c>
      <c r="M150" s="255"/>
      <c r="N150" s="257">
        <f>ROUND(L150*K150,1)</f>
        <v>0</v>
      </c>
      <c r="O150" s="255"/>
      <c r="P150" s="255"/>
      <c r="Q150" s="255"/>
      <c r="R150" s="130"/>
      <c r="T150" s="162" t="s">
        <v>20</v>
      </c>
      <c r="U150" s="42" t="s">
        <v>45</v>
      </c>
      <c r="V150" s="34"/>
      <c r="W150" s="163">
        <f>V150*K150</f>
        <v>0</v>
      </c>
      <c r="X150" s="163">
        <v>0</v>
      </c>
      <c r="Y150" s="163">
        <f>X150*K150</f>
        <v>0</v>
      </c>
      <c r="Z150" s="163">
        <v>0</v>
      </c>
      <c r="AA150" s="164">
        <f>Z150*K150</f>
        <v>0</v>
      </c>
      <c r="AR150" s="16" t="s">
        <v>146</v>
      </c>
      <c r="AT150" s="16" t="s">
        <v>168</v>
      </c>
      <c r="AU150" s="16" t="s">
        <v>117</v>
      </c>
      <c r="AY150" s="16" t="s">
        <v>167</v>
      </c>
      <c r="BE150" s="103">
        <f>IF(U150="základní",N150,0)</f>
        <v>0</v>
      </c>
      <c r="BF150" s="103">
        <f>IF(U150="snížená",N150,0)</f>
        <v>0</v>
      </c>
      <c r="BG150" s="103">
        <f>IF(U150="zákl. přenesená",N150,0)</f>
        <v>0</v>
      </c>
      <c r="BH150" s="103">
        <f>IF(U150="sníž. přenesená",N150,0)</f>
        <v>0</v>
      </c>
      <c r="BI150" s="103">
        <f>IF(U150="nulová",N150,0)</f>
        <v>0</v>
      </c>
      <c r="BJ150" s="16" t="s">
        <v>146</v>
      </c>
      <c r="BK150" s="103">
        <f>ROUND(L150*K150,1)</f>
        <v>0</v>
      </c>
      <c r="BL150" s="16" t="s">
        <v>146</v>
      </c>
      <c r="BM150" s="16" t="s">
        <v>488</v>
      </c>
    </row>
    <row r="151" spans="2:51" s="11" customFormat="1" ht="22.5" customHeight="1">
      <c r="B151" s="173"/>
      <c r="C151" s="174"/>
      <c r="D151" s="174"/>
      <c r="E151" s="175" t="s">
        <v>20</v>
      </c>
      <c r="F151" s="262" t="s">
        <v>489</v>
      </c>
      <c r="G151" s="261"/>
      <c r="H151" s="261"/>
      <c r="I151" s="261"/>
      <c r="J151" s="174"/>
      <c r="K151" s="176">
        <v>361</v>
      </c>
      <c r="L151" s="174"/>
      <c r="M151" s="174"/>
      <c r="N151" s="174"/>
      <c r="O151" s="174"/>
      <c r="P151" s="174"/>
      <c r="Q151" s="174"/>
      <c r="R151" s="177"/>
      <c r="T151" s="178"/>
      <c r="U151" s="174"/>
      <c r="V151" s="174"/>
      <c r="W151" s="174"/>
      <c r="X151" s="174"/>
      <c r="Y151" s="174"/>
      <c r="Z151" s="174"/>
      <c r="AA151" s="179"/>
      <c r="AT151" s="180" t="s">
        <v>183</v>
      </c>
      <c r="AU151" s="180" t="s">
        <v>117</v>
      </c>
      <c r="AV151" s="11" t="s">
        <v>117</v>
      </c>
      <c r="AW151" s="11" t="s">
        <v>119</v>
      </c>
      <c r="AX151" s="11" t="s">
        <v>84</v>
      </c>
      <c r="AY151" s="180" t="s">
        <v>167</v>
      </c>
    </row>
    <row r="152" spans="2:63" s="9" customFormat="1" ht="29.25" customHeight="1">
      <c r="B152" s="147"/>
      <c r="C152" s="148"/>
      <c r="D152" s="157" t="s">
        <v>130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273">
        <f>BK152</f>
        <v>0</v>
      </c>
      <c r="O152" s="274"/>
      <c r="P152" s="274"/>
      <c r="Q152" s="274"/>
      <c r="R152" s="150"/>
      <c r="T152" s="151"/>
      <c r="U152" s="148"/>
      <c r="V152" s="148"/>
      <c r="W152" s="152">
        <f>SUM(W153:W154)</f>
        <v>0</v>
      </c>
      <c r="X152" s="148"/>
      <c r="Y152" s="152">
        <f>SUM(Y153:Y154)</f>
        <v>0.12838</v>
      </c>
      <c r="Z152" s="148"/>
      <c r="AA152" s="153">
        <f>SUM(AA153:AA154)</f>
        <v>0</v>
      </c>
      <c r="AR152" s="154" t="s">
        <v>84</v>
      </c>
      <c r="AT152" s="155" t="s">
        <v>76</v>
      </c>
      <c r="AU152" s="155" t="s">
        <v>84</v>
      </c>
      <c r="AY152" s="154" t="s">
        <v>167</v>
      </c>
      <c r="BK152" s="156">
        <f>SUM(BK153:BK154)</f>
        <v>0</v>
      </c>
    </row>
    <row r="153" spans="2:65" s="1" customFormat="1" ht="31.5" customHeight="1">
      <c r="B153" s="128"/>
      <c r="C153" s="158" t="s">
        <v>220</v>
      </c>
      <c r="D153" s="158" t="s">
        <v>168</v>
      </c>
      <c r="E153" s="159" t="s">
        <v>221</v>
      </c>
      <c r="F153" s="254" t="s">
        <v>222</v>
      </c>
      <c r="G153" s="255"/>
      <c r="H153" s="255"/>
      <c r="I153" s="255"/>
      <c r="J153" s="160" t="s">
        <v>223</v>
      </c>
      <c r="K153" s="161">
        <v>262</v>
      </c>
      <c r="L153" s="256">
        <v>0</v>
      </c>
      <c r="M153" s="255"/>
      <c r="N153" s="257">
        <f>ROUND(L153*K153,1)</f>
        <v>0</v>
      </c>
      <c r="O153" s="255"/>
      <c r="P153" s="255"/>
      <c r="Q153" s="255"/>
      <c r="R153" s="130"/>
      <c r="T153" s="162" t="s">
        <v>20</v>
      </c>
      <c r="U153" s="42" t="s">
        <v>45</v>
      </c>
      <c r="V153" s="34"/>
      <c r="W153" s="163">
        <f>V153*K153</f>
        <v>0</v>
      </c>
      <c r="X153" s="163">
        <v>0.00049</v>
      </c>
      <c r="Y153" s="163">
        <f>X153*K153</f>
        <v>0.12838</v>
      </c>
      <c r="Z153" s="163">
        <v>0</v>
      </c>
      <c r="AA153" s="164">
        <f>Z153*K153</f>
        <v>0</v>
      </c>
      <c r="AR153" s="16" t="s">
        <v>146</v>
      </c>
      <c r="AT153" s="16" t="s">
        <v>168</v>
      </c>
      <c r="AU153" s="16" t="s">
        <v>117</v>
      </c>
      <c r="AY153" s="16" t="s">
        <v>167</v>
      </c>
      <c r="BE153" s="103">
        <f>IF(U153="základní",N153,0)</f>
        <v>0</v>
      </c>
      <c r="BF153" s="103">
        <f>IF(U153="snížená",N153,0)</f>
        <v>0</v>
      </c>
      <c r="BG153" s="103">
        <f>IF(U153="zákl. přenesená",N153,0)</f>
        <v>0</v>
      </c>
      <c r="BH153" s="103">
        <f>IF(U153="sníž. přenesená",N153,0)</f>
        <v>0</v>
      </c>
      <c r="BI153" s="103">
        <f>IF(U153="nulová",N153,0)</f>
        <v>0</v>
      </c>
      <c r="BJ153" s="16" t="s">
        <v>146</v>
      </c>
      <c r="BK153" s="103">
        <f>ROUND(L153*K153,1)</f>
        <v>0</v>
      </c>
      <c r="BL153" s="16" t="s">
        <v>146</v>
      </c>
      <c r="BM153" s="16" t="s">
        <v>490</v>
      </c>
    </row>
    <row r="154" spans="2:51" s="11" customFormat="1" ht="22.5" customHeight="1">
      <c r="B154" s="173"/>
      <c r="C154" s="174"/>
      <c r="D154" s="174"/>
      <c r="E154" s="175" t="s">
        <v>20</v>
      </c>
      <c r="F154" s="262" t="s">
        <v>491</v>
      </c>
      <c r="G154" s="261"/>
      <c r="H154" s="261"/>
      <c r="I154" s="261"/>
      <c r="J154" s="174"/>
      <c r="K154" s="176">
        <v>262</v>
      </c>
      <c r="L154" s="174"/>
      <c r="M154" s="174"/>
      <c r="N154" s="174"/>
      <c r="O154" s="174"/>
      <c r="P154" s="174"/>
      <c r="Q154" s="174"/>
      <c r="R154" s="177"/>
      <c r="T154" s="178"/>
      <c r="U154" s="174"/>
      <c r="V154" s="174"/>
      <c r="W154" s="174"/>
      <c r="X154" s="174"/>
      <c r="Y154" s="174"/>
      <c r="Z154" s="174"/>
      <c r="AA154" s="179"/>
      <c r="AT154" s="180" t="s">
        <v>183</v>
      </c>
      <c r="AU154" s="180" t="s">
        <v>117</v>
      </c>
      <c r="AV154" s="11" t="s">
        <v>117</v>
      </c>
      <c r="AW154" s="11" t="s">
        <v>119</v>
      </c>
      <c r="AX154" s="11" t="s">
        <v>84</v>
      </c>
      <c r="AY154" s="180" t="s">
        <v>167</v>
      </c>
    </row>
    <row r="155" spans="2:63" s="9" customFormat="1" ht="29.25" customHeight="1">
      <c r="B155" s="147"/>
      <c r="C155" s="148"/>
      <c r="D155" s="157" t="s">
        <v>131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273">
        <f>BK155</f>
        <v>0</v>
      </c>
      <c r="O155" s="274"/>
      <c r="P155" s="274"/>
      <c r="Q155" s="274"/>
      <c r="R155" s="150"/>
      <c r="T155" s="151"/>
      <c r="U155" s="148"/>
      <c r="V155" s="148"/>
      <c r="W155" s="152">
        <f>SUM(W156:W164)</f>
        <v>0</v>
      </c>
      <c r="X155" s="148"/>
      <c r="Y155" s="152">
        <f>SUM(Y156:Y164)</f>
        <v>532.24801</v>
      </c>
      <c r="Z155" s="148"/>
      <c r="AA155" s="153">
        <f>SUM(AA156:AA164)</f>
        <v>0</v>
      </c>
      <c r="AR155" s="154" t="s">
        <v>84</v>
      </c>
      <c r="AT155" s="155" t="s">
        <v>76</v>
      </c>
      <c r="AU155" s="155" t="s">
        <v>84</v>
      </c>
      <c r="AY155" s="154" t="s">
        <v>167</v>
      </c>
      <c r="BK155" s="156">
        <f>SUM(BK156:BK164)</f>
        <v>0</v>
      </c>
    </row>
    <row r="156" spans="2:65" s="1" customFormat="1" ht="31.5" customHeight="1">
      <c r="B156" s="128"/>
      <c r="C156" s="158" t="s">
        <v>226</v>
      </c>
      <c r="D156" s="158" t="s">
        <v>168</v>
      </c>
      <c r="E156" s="159" t="s">
        <v>227</v>
      </c>
      <c r="F156" s="254" t="s">
        <v>228</v>
      </c>
      <c r="G156" s="255"/>
      <c r="H156" s="255"/>
      <c r="I156" s="255"/>
      <c r="J156" s="160" t="s">
        <v>175</v>
      </c>
      <c r="K156" s="161">
        <v>75</v>
      </c>
      <c r="L156" s="256">
        <v>0</v>
      </c>
      <c r="M156" s="255"/>
      <c r="N156" s="257">
        <f>ROUND(L156*K156,1)</f>
        <v>0</v>
      </c>
      <c r="O156" s="255"/>
      <c r="P156" s="255"/>
      <c r="Q156" s="255"/>
      <c r="R156" s="130"/>
      <c r="T156" s="162" t="s">
        <v>20</v>
      </c>
      <c r="U156" s="42" t="s">
        <v>45</v>
      </c>
      <c r="V156" s="34"/>
      <c r="W156" s="163">
        <f>V156*K156</f>
        <v>0</v>
      </c>
      <c r="X156" s="163">
        <v>0.36199</v>
      </c>
      <c r="Y156" s="163">
        <f>X156*K156</f>
        <v>27.14925</v>
      </c>
      <c r="Z156" s="163">
        <v>0</v>
      </c>
      <c r="AA156" s="164">
        <f>Z156*K156</f>
        <v>0</v>
      </c>
      <c r="AR156" s="16" t="s">
        <v>146</v>
      </c>
      <c r="AT156" s="16" t="s">
        <v>168</v>
      </c>
      <c r="AU156" s="16" t="s">
        <v>117</v>
      </c>
      <c r="AY156" s="16" t="s">
        <v>167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16" t="s">
        <v>146</v>
      </c>
      <c r="BK156" s="103">
        <f>ROUND(L156*K156,1)</f>
        <v>0</v>
      </c>
      <c r="BL156" s="16" t="s">
        <v>146</v>
      </c>
      <c r="BM156" s="16" t="s">
        <v>492</v>
      </c>
    </row>
    <row r="157" spans="2:51" s="11" customFormat="1" ht="22.5" customHeight="1">
      <c r="B157" s="173"/>
      <c r="C157" s="174"/>
      <c r="D157" s="174"/>
      <c r="E157" s="175" t="s">
        <v>20</v>
      </c>
      <c r="F157" s="262" t="s">
        <v>493</v>
      </c>
      <c r="G157" s="261"/>
      <c r="H157" s="261"/>
      <c r="I157" s="261"/>
      <c r="J157" s="174"/>
      <c r="K157" s="176">
        <v>75</v>
      </c>
      <c r="L157" s="174"/>
      <c r="M157" s="174"/>
      <c r="N157" s="174"/>
      <c r="O157" s="174"/>
      <c r="P157" s="174"/>
      <c r="Q157" s="174"/>
      <c r="R157" s="177"/>
      <c r="T157" s="178"/>
      <c r="U157" s="174"/>
      <c r="V157" s="174"/>
      <c r="W157" s="174"/>
      <c r="X157" s="174"/>
      <c r="Y157" s="174"/>
      <c r="Z157" s="174"/>
      <c r="AA157" s="179"/>
      <c r="AT157" s="180" t="s">
        <v>183</v>
      </c>
      <c r="AU157" s="180" t="s">
        <v>117</v>
      </c>
      <c r="AV157" s="11" t="s">
        <v>117</v>
      </c>
      <c r="AW157" s="11" t="s">
        <v>119</v>
      </c>
      <c r="AX157" s="11" t="s">
        <v>84</v>
      </c>
      <c r="AY157" s="180" t="s">
        <v>167</v>
      </c>
    </row>
    <row r="158" spans="2:65" s="1" customFormat="1" ht="31.5" customHeight="1">
      <c r="B158" s="128"/>
      <c r="C158" s="158" t="s">
        <v>231</v>
      </c>
      <c r="D158" s="158" t="s">
        <v>168</v>
      </c>
      <c r="E158" s="159" t="s">
        <v>232</v>
      </c>
      <c r="F158" s="254" t="s">
        <v>233</v>
      </c>
      <c r="G158" s="255"/>
      <c r="H158" s="255"/>
      <c r="I158" s="255"/>
      <c r="J158" s="160" t="s">
        <v>223</v>
      </c>
      <c r="K158" s="161">
        <v>25</v>
      </c>
      <c r="L158" s="256">
        <v>0</v>
      </c>
      <c r="M158" s="255"/>
      <c r="N158" s="257">
        <f>ROUND(L158*K158,1)</f>
        <v>0</v>
      </c>
      <c r="O158" s="255"/>
      <c r="P158" s="255"/>
      <c r="Q158" s="255"/>
      <c r="R158" s="130"/>
      <c r="T158" s="162" t="s">
        <v>20</v>
      </c>
      <c r="U158" s="42" t="s">
        <v>45</v>
      </c>
      <c r="V158" s="34"/>
      <c r="W158" s="163">
        <f>V158*K158</f>
        <v>0</v>
      </c>
      <c r="X158" s="163">
        <v>0.73966</v>
      </c>
      <c r="Y158" s="163">
        <f>X158*K158</f>
        <v>18.4915</v>
      </c>
      <c r="Z158" s="163">
        <v>0</v>
      </c>
      <c r="AA158" s="164">
        <f>Z158*K158</f>
        <v>0</v>
      </c>
      <c r="AR158" s="16" t="s">
        <v>146</v>
      </c>
      <c r="AT158" s="16" t="s">
        <v>168</v>
      </c>
      <c r="AU158" s="16" t="s">
        <v>117</v>
      </c>
      <c r="AY158" s="16" t="s">
        <v>167</v>
      </c>
      <c r="BE158" s="103">
        <f>IF(U158="základní",N158,0)</f>
        <v>0</v>
      </c>
      <c r="BF158" s="103">
        <f>IF(U158="snížená",N158,0)</f>
        <v>0</v>
      </c>
      <c r="BG158" s="103">
        <f>IF(U158="zákl. přenesená",N158,0)</f>
        <v>0</v>
      </c>
      <c r="BH158" s="103">
        <f>IF(U158="sníž. přenesená",N158,0)</f>
        <v>0</v>
      </c>
      <c r="BI158" s="103">
        <f>IF(U158="nulová",N158,0)</f>
        <v>0</v>
      </c>
      <c r="BJ158" s="16" t="s">
        <v>146</v>
      </c>
      <c r="BK158" s="103">
        <f>ROUND(L158*K158,1)</f>
        <v>0</v>
      </c>
      <c r="BL158" s="16" t="s">
        <v>146</v>
      </c>
      <c r="BM158" s="16" t="s">
        <v>494</v>
      </c>
    </row>
    <row r="159" spans="2:65" s="1" customFormat="1" ht="22.5" customHeight="1">
      <c r="B159" s="128"/>
      <c r="C159" s="158" t="s">
        <v>235</v>
      </c>
      <c r="D159" s="158" t="s">
        <v>168</v>
      </c>
      <c r="E159" s="159" t="s">
        <v>236</v>
      </c>
      <c r="F159" s="254" t="s">
        <v>237</v>
      </c>
      <c r="G159" s="255"/>
      <c r="H159" s="255"/>
      <c r="I159" s="255"/>
      <c r="J159" s="160" t="s">
        <v>175</v>
      </c>
      <c r="K159" s="161">
        <v>72</v>
      </c>
      <c r="L159" s="256">
        <v>0</v>
      </c>
      <c r="M159" s="255"/>
      <c r="N159" s="257">
        <f>ROUND(L159*K159,1)</f>
        <v>0</v>
      </c>
      <c r="O159" s="255"/>
      <c r="P159" s="255"/>
      <c r="Q159" s="255"/>
      <c r="R159" s="130"/>
      <c r="T159" s="162" t="s">
        <v>20</v>
      </c>
      <c r="U159" s="42" t="s">
        <v>45</v>
      </c>
      <c r="V159" s="34"/>
      <c r="W159" s="163">
        <f>V159*K159</f>
        <v>0</v>
      </c>
      <c r="X159" s="163">
        <v>6.55</v>
      </c>
      <c r="Y159" s="163">
        <f>X159*K159</f>
        <v>471.59999999999997</v>
      </c>
      <c r="Z159" s="163">
        <v>0</v>
      </c>
      <c r="AA159" s="164">
        <f>Z159*K159</f>
        <v>0</v>
      </c>
      <c r="AR159" s="16" t="s">
        <v>146</v>
      </c>
      <c r="AT159" s="16" t="s">
        <v>168</v>
      </c>
      <c r="AU159" s="16" t="s">
        <v>117</v>
      </c>
      <c r="AY159" s="16" t="s">
        <v>167</v>
      </c>
      <c r="BE159" s="103">
        <f>IF(U159="základní",N159,0)</f>
        <v>0</v>
      </c>
      <c r="BF159" s="103">
        <f>IF(U159="snížená",N159,0)</f>
        <v>0</v>
      </c>
      <c r="BG159" s="103">
        <f>IF(U159="zákl. přenesená",N159,0)</f>
        <v>0</v>
      </c>
      <c r="BH159" s="103">
        <f>IF(U159="sníž. přenesená",N159,0)</f>
        <v>0</v>
      </c>
      <c r="BI159" s="103">
        <f>IF(U159="nulová",N159,0)</f>
        <v>0</v>
      </c>
      <c r="BJ159" s="16" t="s">
        <v>146</v>
      </c>
      <c r="BK159" s="103">
        <f>ROUND(L159*K159,1)</f>
        <v>0</v>
      </c>
      <c r="BL159" s="16" t="s">
        <v>146</v>
      </c>
      <c r="BM159" s="16" t="s">
        <v>495</v>
      </c>
    </row>
    <row r="160" spans="2:51" s="11" customFormat="1" ht="22.5" customHeight="1">
      <c r="B160" s="173"/>
      <c r="C160" s="174"/>
      <c r="D160" s="174"/>
      <c r="E160" s="175" t="s">
        <v>20</v>
      </c>
      <c r="F160" s="262" t="s">
        <v>496</v>
      </c>
      <c r="G160" s="261"/>
      <c r="H160" s="261"/>
      <c r="I160" s="261"/>
      <c r="J160" s="174"/>
      <c r="K160" s="176">
        <v>72</v>
      </c>
      <c r="L160" s="174"/>
      <c r="M160" s="174"/>
      <c r="N160" s="174"/>
      <c r="O160" s="174"/>
      <c r="P160" s="174"/>
      <c r="Q160" s="174"/>
      <c r="R160" s="177"/>
      <c r="T160" s="178"/>
      <c r="U160" s="174"/>
      <c r="V160" s="174"/>
      <c r="W160" s="174"/>
      <c r="X160" s="174"/>
      <c r="Y160" s="174"/>
      <c r="Z160" s="174"/>
      <c r="AA160" s="179"/>
      <c r="AT160" s="180" t="s">
        <v>183</v>
      </c>
      <c r="AU160" s="180" t="s">
        <v>117</v>
      </c>
      <c r="AV160" s="11" t="s">
        <v>117</v>
      </c>
      <c r="AW160" s="11" t="s">
        <v>119</v>
      </c>
      <c r="AX160" s="11" t="s">
        <v>84</v>
      </c>
      <c r="AY160" s="180" t="s">
        <v>167</v>
      </c>
    </row>
    <row r="161" spans="2:65" s="1" customFormat="1" ht="22.5" customHeight="1">
      <c r="B161" s="128"/>
      <c r="C161" s="158" t="s">
        <v>9</v>
      </c>
      <c r="D161" s="158" t="s">
        <v>168</v>
      </c>
      <c r="E161" s="159" t="s">
        <v>497</v>
      </c>
      <c r="F161" s="254" t="s">
        <v>498</v>
      </c>
      <c r="G161" s="255"/>
      <c r="H161" s="255"/>
      <c r="I161" s="255"/>
      <c r="J161" s="160" t="s">
        <v>175</v>
      </c>
      <c r="K161" s="161">
        <v>3</v>
      </c>
      <c r="L161" s="256">
        <v>0</v>
      </c>
      <c r="M161" s="255"/>
      <c r="N161" s="257">
        <f>ROUND(L161*K161,1)</f>
        <v>0</v>
      </c>
      <c r="O161" s="255"/>
      <c r="P161" s="255"/>
      <c r="Q161" s="255"/>
      <c r="R161" s="130"/>
      <c r="T161" s="162" t="s">
        <v>20</v>
      </c>
      <c r="U161" s="42" t="s">
        <v>45</v>
      </c>
      <c r="V161" s="34"/>
      <c r="W161" s="163">
        <f>V161*K161</f>
        <v>0</v>
      </c>
      <c r="X161" s="163">
        <v>4.36</v>
      </c>
      <c r="Y161" s="163">
        <f>X161*K161</f>
        <v>13.080000000000002</v>
      </c>
      <c r="Z161" s="163">
        <v>0</v>
      </c>
      <c r="AA161" s="164">
        <f>Z161*K161</f>
        <v>0</v>
      </c>
      <c r="AR161" s="16" t="s">
        <v>146</v>
      </c>
      <c r="AT161" s="16" t="s">
        <v>168</v>
      </c>
      <c r="AU161" s="16" t="s">
        <v>117</v>
      </c>
      <c r="AY161" s="16" t="s">
        <v>167</v>
      </c>
      <c r="BE161" s="103">
        <f>IF(U161="základní",N161,0)</f>
        <v>0</v>
      </c>
      <c r="BF161" s="103">
        <f>IF(U161="snížená",N161,0)</f>
        <v>0</v>
      </c>
      <c r="BG161" s="103">
        <f>IF(U161="zákl. přenesená",N161,0)</f>
        <v>0</v>
      </c>
      <c r="BH161" s="103">
        <f>IF(U161="sníž. přenesená",N161,0)</f>
        <v>0</v>
      </c>
      <c r="BI161" s="103">
        <f>IF(U161="nulová",N161,0)</f>
        <v>0</v>
      </c>
      <c r="BJ161" s="16" t="s">
        <v>146</v>
      </c>
      <c r="BK161" s="103">
        <f>ROUND(L161*K161,1)</f>
        <v>0</v>
      </c>
      <c r="BL161" s="16" t="s">
        <v>146</v>
      </c>
      <c r="BM161" s="16" t="s">
        <v>499</v>
      </c>
    </row>
    <row r="162" spans="2:51" s="11" customFormat="1" ht="22.5" customHeight="1">
      <c r="B162" s="173"/>
      <c r="C162" s="174"/>
      <c r="D162" s="174"/>
      <c r="E162" s="175" t="s">
        <v>20</v>
      </c>
      <c r="F162" s="262" t="s">
        <v>500</v>
      </c>
      <c r="G162" s="261"/>
      <c r="H162" s="261"/>
      <c r="I162" s="261"/>
      <c r="J162" s="174"/>
      <c r="K162" s="176">
        <v>3</v>
      </c>
      <c r="L162" s="174"/>
      <c r="M162" s="174"/>
      <c r="N162" s="174"/>
      <c r="O162" s="174"/>
      <c r="P162" s="174"/>
      <c r="Q162" s="174"/>
      <c r="R162" s="177"/>
      <c r="T162" s="178"/>
      <c r="U162" s="174"/>
      <c r="V162" s="174"/>
      <c r="W162" s="174"/>
      <c r="X162" s="174"/>
      <c r="Y162" s="174"/>
      <c r="Z162" s="174"/>
      <c r="AA162" s="179"/>
      <c r="AT162" s="180" t="s">
        <v>183</v>
      </c>
      <c r="AU162" s="180" t="s">
        <v>117</v>
      </c>
      <c r="AV162" s="11" t="s">
        <v>117</v>
      </c>
      <c r="AW162" s="11" t="s">
        <v>119</v>
      </c>
      <c r="AX162" s="11" t="s">
        <v>84</v>
      </c>
      <c r="AY162" s="180" t="s">
        <v>167</v>
      </c>
    </row>
    <row r="163" spans="2:65" s="1" customFormat="1" ht="31.5" customHeight="1">
      <c r="B163" s="128"/>
      <c r="C163" s="158" t="s">
        <v>243</v>
      </c>
      <c r="D163" s="158" t="s">
        <v>168</v>
      </c>
      <c r="E163" s="159" t="s">
        <v>239</v>
      </c>
      <c r="F163" s="254" t="s">
        <v>240</v>
      </c>
      <c r="G163" s="255"/>
      <c r="H163" s="255"/>
      <c r="I163" s="255"/>
      <c r="J163" s="160" t="s">
        <v>223</v>
      </c>
      <c r="K163" s="161">
        <v>540</v>
      </c>
      <c r="L163" s="256">
        <v>0</v>
      </c>
      <c r="M163" s="255"/>
      <c r="N163" s="257">
        <f>ROUND(L163*K163,1)</f>
        <v>0</v>
      </c>
      <c r="O163" s="255"/>
      <c r="P163" s="255"/>
      <c r="Q163" s="255"/>
      <c r="R163" s="130"/>
      <c r="T163" s="162" t="s">
        <v>20</v>
      </c>
      <c r="U163" s="42" t="s">
        <v>45</v>
      </c>
      <c r="V163" s="34"/>
      <c r="W163" s="163">
        <f>V163*K163</f>
        <v>0</v>
      </c>
      <c r="X163" s="163">
        <v>0.003569</v>
      </c>
      <c r="Y163" s="163">
        <f>X163*K163</f>
        <v>1.92726</v>
      </c>
      <c r="Z163" s="163">
        <v>0</v>
      </c>
      <c r="AA163" s="164">
        <f>Z163*K163</f>
        <v>0</v>
      </c>
      <c r="AR163" s="16" t="s">
        <v>146</v>
      </c>
      <c r="AT163" s="16" t="s">
        <v>168</v>
      </c>
      <c r="AU163" s="16" t="s">
        <v>117</v>
      </c>
      <c r="AY163" s="16" t="s">
        <v>167</v>
      </c>
      <c r="BE163" s="103">
        <f>IF(U163="základní",N163,0)</f>
        <v>0</v>
      </c>
      <c r="BF163" s="103">
        <f>IF(U163="snížená",N163,0)</f>
        <v>0</v>
      </c>
      <c r="BG163" s="103">
        <f>IF(U163="zákl. přenesená",N163,0)</f>
        <v>0</v>
      </c>
      <c r="BH163" s="103">
        <f>IF(U163="sníž. přenesená",N163,0)</f>
        <v>0</v>
      </c>
      <c r="BI163" s="103">
        <f>IF(U163="nulová",N163,0)</f>
        <v>0</v>
      </c>
      <c r="BJ163" s="16" t="s">
        <v>146</v>
      </c>
      <c r="BK163" s="103">
        <f>ROUND(L163*K163,1)</f>
        <v>0</v>
      </c>
      <c r="BL163" s="16" t="s">
        <v>146</v>
      </c>
      <c r="BM163" s="16" t="s">
        <v>501</v>
      </c>
    </row>
    <row r="164" spans="2:51" s="11" customFormat="1" ht="22.5" customHeight="1">
      <c r="B164" s="173"/>
      <c r="C164" s="174"/>
      <c r="D164" s="174"/>
      <c r="E164" s="175" t="s">
        <v>20</v>
      </c>
      <c r="F164" s="262" t="s">
        <v>502</v>
      </c>
      <c r="G164" s="261"/>
      <c r="H164" s="261"/>
      <c r="I164" s="261"/>
      <c r="J164" s="174"/>
      <c r="K164" s="176">
        <v>540</v>
      </c>
      <c r="L164" s="174"/>
      <c r="M164" s="174"/>
      <c r="N164" s="174"/>
      <c r="O164" s="174"/>
      <c r="P164" s="174"/>
      <c r="Q164" s="174"/>
      <c r="R164" s="177"/>
      <c r="T164" s="178"/>
      <c r="U164" s="174"/>
      <c r="V164" s="174"/>
      <c r="W164" s="174"/>
      <c r="X164" s="174"/>
      <c r="Y164" s="174"/>
      <c r="Z164" s="174"/>
      <c r="AA164" s="179"/>
      <c r="AT164" s="180" t="s">
        <v>183</v>
      </c>
      <c r="AU164" s="180" t="s">
        <v>117</v>
      </c>
      <c r="AV164" s="11" t="s">
        <v>117</v>
      </c>
      <c r="AW164" s="11" t="s">
        <v>119</v>
      </c>
      <c r="AX164" s="11" t="s">
        <v>84</v>
      </c>
      <c r="AY164" s="180" t="s">
        <v>167</v>
      </c>
    </row>
    <row r="165" spans="2:63" s="9" customFormat="1" ht="29.25" customHeight="1">
      <c r="B165" s="147"/>
      <c r="C165" s="148"/>
      <c r="D165" s="157" t="s">
        <v>132</v>
      </c>
      <c r="E165" s="157"/>
      <c r="F165" s="157"/>
      <c r="G165" s="157"/>
      <c r="H165" s="157"/>
      <c r="I165" s="157"/>
      <c r="J165" s="157"/>
      <c r="K165" s="157"/>
      <c r="L165" s="157"/>
      <c r="M165" s="157"/>
      <c r="N165" s="273">
        <f>BK165</f>
        <v>0</v>
      </c>
      <c r="O165" s="274"/>
      <c r="P165" s="274"/>
      <c r="Q165" s="274"/>
      <c r="R165" s="150"/>
      <c r="T165" s="151"/>
      <c r="U165" s="148"/>
      <c r="V165" s="148"/>
      <c r="W165" s="152">
        <f>SUM(W166:W169)</f>
        <v>0</v>
      </c>
      <c r="X165" s="148"/>
      <c r="Y165" s="152">
        <f>SUM(Y166:Y169)</f>
        <v>0</v>
      </c>
      <c r="Z165" s="148"/>
      <c r="AA165" s="153">
        <f>SUM(AA166:AA169)</f>
        <v>0</v>
      </c>
      <c r="AR165" s="154" t="s">
        <v>84</v>
      </c>
      <c r="AT165" s="155" t="s">
        <v>76</v>
      </c>
      <c r="AU165" s="155" t="s">
        <v>84</v>
      </c>
      <c r="AY165" s="154" t="s">
        <v>167</v>
      </c>
      <c r="BK165" s="156">
        <f>SUM(BK166:BK169)</f>
        <v>0</v>
      </c>
    </row>
    <row r="166" spans="2:65" s="1" customFormat="1" ht="31.5" customHeight="1">
      <c r="B166" s="128"/>
      <c r="C166" s="158" t="s">
        <v>249</v>
      </c>
      <c r="D166" s="158" t="s">
        <v>168</v>
      </c>
      <c r="E166" s="159" t="s">
        <v>244</v>
      </c>
      <c r="F166" s="254" t="s">
        <v>245</v>
      </c>
      <c r="G166" s="255"/>
      <c r="H166" s="255"/>
      <c r="I166" s="255"/>
      <c r="J166" s="160" t="s">
        <v>212</v>
      </c>
      <c r="K166" s="161">
        <v>880.6</v>
      </c>
      <c r="L166" s="256">
        <v>0</v>
      </c>
      <c r="M166" s="255"/>
      <c r="N166" s="257">
        <f>ROUND(L166*K166,1)</f>
        <v>0</v>
      </c>
      <c r="O166" s="255"/>
      <c r="P166" s="255"/>
      <c r="Q166" s="255"/>
      <c r="R166" s="130"/>
      <c r="T166" s="162" t="s">
        <v>20</v>
      </c>
      <c r="U166" s="42" t="s">
        <v>45</v>
      </c>
      <c r="V166" s="34"/>
      <c r="W166" s="163">
        <f>V166*K166</f>
        <v>0</v>
      </c>
      <c r="X166" s="163">
        <v>0</v>
      </c>
      <c r="Y166" s="163">
        <f>X166*K166</f>
        <v>0</v>
      </c>
      <c r="Z166" s="163">
        <v>0</v>
      </c>
      <c r="AA166" s="164">
        <f>Z166*K166</f>
        <v>0</v>
      </c>
      <c r="AR166" s="16" t="s">
        <v>146</v>
      </c>
      <c r="AT166" s="16" t="s">
        <v>168</v>
      </c>
      <c r="AU166" s="16" t="s">
        <v>117</v>
      </c>
      <c r="AY166" s="16" t="s">
        <v>167</v>
      </c>
      <c r="BE166" s="103">
        <f>IF(U166="základní",N166,0)</f>
        <v>0</v>
      </c>
      <c r="BF166" s="103">
        <f>IF(U166="snížená",N166,0)</f>
        <v>0</v>
      </c>
      <c r="BG166" s="103">
        <f>IF(U166="zákl. přenesená",N166,0)</f>
        <v>0</v>
      </c>
      <c r="BH166" s="103">
        <f>IF(U166="sníž. přenesená",N166,0)</f>
        <v>0</v>
      </c>
      <c r="BI166" s="103">
        <f>IF(U166="nulová",N166,0)</f>
        <v>0</v>
      </c>
      <c r="BJ166" s="16" t="s">
        <v>146</v>
      </c>
      <c r="BK166" s="103">
        <f>ROUND(L166*K166,1)</f>
        <v>0</v>
      </c>
      <c r="BL166" s="16" t="s">
        <v>146</v>
      </c>
      <c r="BM166" s="16" t="s">
        <v>503</v>
      </c>
    </row>
    <row r="167" spans="2:51" s="10" customFormat="1" ht="22.5" customHeight="1">
      <c r="B167" s="165"/>
      <c r="C167" s="166"/>
      <c r="D167" s="166"/>
      <c r="E167" s="167" t="s">
        <v>20</v>
      </c>
      <c r="F167" s="258" t="s">
        <v>247</v>
      </c>
      <c r="G167" s="259"/>
      <c r="H167" s="259"/>
      <c r="I167" s="259"/>
      <c r="J167" s="166"/>
      <c r="K167" s="168" t="s">
        <v>20</v>
      </c>
      <c r="L167" s="166"/>
      <c r="M167" s="166"/>
      <c r="N167" s="166"/>
      <c r="O167" s="166"/>
      <c r="P167" s="166"/>
      <c r="Q167" s="166"/>
      <c r="R167" s="169"/>
      <c r="T167" s="170"/>
      <c r="U167" s="166"/>
      <c r="V167" s="166"/>
      <c r="W167" s="166"/>
      <c r="X167" s="166"/>
      <c r="Y167" s="166"/>
      <c r="Z167" s="166"/>
      <c r="AA167" s="171"/>
      <c r="AT167" s="172" t="s">
        <v>183</v>
      </c>
      <c r="AU167" s="172" t="s">
        <v>117</v>
      </c>
      <c r="AV167" s="10" t="s">
        <v>84</v>
      </c>
      <c r="AW167" s="10" t="s">
        <v>119</v>
      </c>
      <c r="AX167" s="10" t="s">
        <v>77</v>
      </c>
      <c r="AY167" s="172" t="s">
        <v>167</v>
      </c>
    </row>
    <row r="168" spans="2:51" s="11" customFormat="1" ht="22.5" customHeight="1">
      <c r="B168" s="173"/>
      <c r="C168" s="174"/>
      <c r="D168" s="174"/>
      <c r="E168" s="175" t="s">
        <v>20</v>
      </c>
      <c r="F168" s="260" t="s">
        <v>504</v>
      </c>
      <c r="G168" s="261"/>
      <c r="H168" s="261"/>
      <c r="I168" s="261"/>
      <c r="J168" s="174"/>
      <c r="K168" s="176">
        <v>880.6</v>
      </c>
      <c r="L168" s="174"/>
      <c r="M168" s="174"/>
      <c r="N168" s="174"/>
      <c r="O168" s="174"/>
      <c r="P168" s="174"/>
      <c r="Q168" s="174"/>
      <c r="R168" s="177"/>
      <c r="T168" s="178"/>
      <c r="U168" s="174"/>
      <c r="V168" s="174"/>
      <c r="W168" s="174"/>
      <c r="X168" s="174"/>
      <c r="Y168" s="174"/>
      <c r="Z168" s="174"/>
      <c r="AA168" s="179"/>
      <c r="AT168" s="180" t="s">
        <v>183</v>
      </c>
      <c r="AU168" s="180" t="s">
        <v>117</v>
      </c>
      <c r="AV168" s="11" t="s">
        <v>117</v>
      </c>
      <c r="AW168" s="11" t="s">
        <v>119</v>
      </c>
      <c r="AX168" s="11" t="s">
        <v>77</v>
      </c>
      <c r="AY168" s="180" t="s">
        <v>167</v>
      </c>
    </row>
    <row r="169" spans="2:51" s="12" customFormat="1" ht="22.5" customHeight="1">
      <c r="B169" s="181"/>
      <c r="C169" s="182"/>
      <c r="D169" s="182"/>
      <c r="E169" s="183" t="s">
        <v>20</v>
      </c>
      <c r="F169" s="264" t="s">
        <v>256</v>
      </c>
      <c r="G169" s="265"/>
      <c r="H169" s="265"/>
      <c r="I169" s="265"/>
      <c r="J169" s="182"/>
      <c r="K169" s="184">
        <v>880.6</v>
      </c>
      <c r="L169" s="182"/>
      <c r="M169" s="182"/>
      <c r="N169" s="182"/>
      <c r="O169" s="182"/>
      <c r="P169" s="182"/>
      <c r="Q169" s="182"/>
      <c r="R169" s="185"/>
      <c r="T169" s="186"/>
      <c r="U169" s="182"/>
      <c r="V169" s="182"/>
      <c r="W169" s="182"/>
      <c r="X169" s="182"/>
      <c r="Y169" s="182"/>
      <c r="Z169" s="182"/>
      <c r="AA169" s="187"/>
      <c r="AT169" s="188" t="s">
        <v>183</v>
      </c>
      <c r="AU169" s="188" t="s">
        <v>117</v>
      </c>
      <c r="AV169" s="12" t="s">
        <v>146</v>
      </c>
      <c r="AW169" s="12" t="s">
        <v>119</v>
      </c>
      <c r="AX169" s="12" t="s">
        <v>84</v>
      </c>
      <c r="AY169" s="188" t="s">
        <v>167</v>
      </c>
    </row>
    <row r="170" spans="2:63" s="9" customFormat="1" ht="29.25" customHeight="1">
      <c r="B170" s="147"/>
      <c r="C170" s="148"/>
      <c r="D170" s="157" t="s">
        <v>133</v>
      </c>
      <c r="E170" s="157"/>
      <c r="F170" s="157"/>
      <c r="G170" s="157"/>
      <c r="H170" s="157"/>
      <c r="I170" s="157"/>
      <c r="J170" s="157"/>
      <c r="K170" s="157"/>
      <c r="L170" s="157"/>
      <c r="M170" s="157"/>
      <c r="N170" s="273">
        <f>BK170</f>
        <v>0</v>
      </c>
      <c r="O170" s="274"/>
      <c r="P170" s="274"/>
      <c r="Q170" s="274"/>
      <c r="R170" s="150"/>
      <c r="T170" s="151"/>
      <c r="U170" s="148"/>
      <c r="V170" s="148"/>
      <c r="W170" s="152">
        <f>SUM(W171:W230)</f>
        <v>0</v>
      </c>
      <c r="X170" s="148"/>
      <c r="Y170" s="152">
        <f>SUM(Y171:Y230)</f>
        <v>2227.05537896</v>
      </c>
      <c r="Z170" s="148"/>
      <c r="AA170" s="153">
        <f>SUM(AA171:AA230)</f>
        <v>0</v>
      </c>
      <c r="AR170" s="154" t="s">
        <v>84</v>
      </c>
      <c r="AT170" s="155" t="s">
        <v>76</v>
      </c>
      <c r="AU170" s="155" t="s">
        <v>84</v>
      </c>
      <c r="AY170" s="154" t="s">
        <v>167</v>
      </c>
      <c r="BK170" s="156">
        <f>SUM(BK171:BK230)</f>
        <v>0</v>
      </c>
    </row>
    <row r="171" spans="2:65" s="1" customFormat="1" ht="22.5" customHeight="1">
      <c r="B171" s="128"/>
      <c r="C171" s="158" t="s">
        <v>257</v>
      </c>
      <c r="D171" s="158" t="s">
        <v>168</v>
      </c>
      <c r="E171" s="159" t="s">
        <v>250</v>
      </c>
      <c r="F171" s="254" t="s">
        <v>251</v>
      </c>
      <c r="G171" s="255"/>
      <c r="H171" s="255"/>
      <c r="I171" s="255"/>
      <c r="J171" s="160" t="s">
        <v>180</v>
      </c>
      <c r="K171" s="161">
        <v>49.728</v>
      </c>
      <c r="L171" s="256">
        <v>0</v>
      </c>
      <c r="M171" s="255"/>
      <c r="N171" s="257">
        <f>ROUND(L171*K171,1)</f>
        <v>0</v>
      </c>
      <c r="O171" s="255"/>
      <c r="P171" s="255"/>
      <c r="Q171" s="255"/>
      <c r="R171" s="130"/>
      <c r="T171" s="162" t="s">
        <v>20</v>
      </c>
      <c r="U171" s="42" t="s">
        <v>45</v>
      </c>
      <c r="V171" s="34"/>
      <c r="W171" s="163">
        <f>V171*K171</f>
        <v>0</v>
      </c>
      <c r="X171" s="163">
        <v>2.25634</v>
      </c>
      <c r="Y171" s="163">
        <f>X171*K171</f>
        <v>112.20327551999999</v>
      </c>
      <c r="Z171" s="163">
        <v>0</v>
      </c>
      <c r="AA171" s="164">
        <f>Z171*K171</f>
        <v>0</v>
      </c>
      <c r="AR171" s="16" t="s">
        <v>146</v>
      </c>
      <c r="AT171" s="16" t="s">
        <v>168</v>
      </c>
      <c r="AU171" s="16" t="s">
        <v>117</v>
      </c>
      <c r="AY171" s="16" t="s">
        <v>167</v>
      </c>
      <c r="BE171" s="103">
        <f>IF(U171="základní",N171,0)</f>
        <v>0</v>
      </c>
      <c r="BF171" s="103">
        <f>IF(U171="snížená",N171,0)</f>
        <v>0</v>
      </c>
      <c r="BG171" s="103">
        <f>IF(U171="zákl. přenesená",N171,0)</f>
        <v>0</v>
      </c>
      <c r="BH171" s="103">
        <f>IF(U171="sníž. přenesená",N171,0)</f>
        <v>0</v>
      </c>
      <c r="BI171" s="103">
        <f>IF(U171="nulová",N171,0)</f>
        <v>0</v>
      </c>
      <c r="BJ171" s="16" t="s">
        <v>146</v>
      </c>
      <c r="BK171" s="103">
        <f>ROUND(L171*K171,1)</f>
        <v>0</v>
      </c>
      <c r="BL171" s="16" t="s">
        <v>146</v>
      </c>
      <c r="BM171" s="16" t="s">
        <v>505</v>
      </c>
    </row>
    <row r="172" spans="2:51" s="10" customFormat="1" ht="22.5" customHeight="1">
      <c r="B172" s="165"/>
      <c r="C172" s="166"/>
      <c r="D172" s="166"/>
      <c r="E172" s="167" t="s">
        <v>20</v>
      </c>
      <c r="F172" s="258" t="s">
        <v>253</v>
      </c>
      <c r="G172" s="259"/>
      <c r="H172" s="259"/>
      <c r="I172" s="259"/>
      <c r="J172" s="166"/>
      <c r="K172" s="168" t="s">
        <v>20</v>
      </c>
      <c r="L172" s="166"/>
      <c r="M172" s="166"/>
      <c r="N172" s="166"/>
      <c r="O172" s="166"/>
      <c r="P172" s="166"/>
      <c r="Q172" s="166"/>
      <c r="R172" s="169"/>
      <c r="T172" s="170"/>
      <c r="U172" s="166"/>
      <c r="V172" s="166"/>
      <c r="W172" s="166"/>
      <c r="X172" s="166"/>
      <c r="Y172" s="166"/>
      <c r="Z172" s="166"/>
      <c r="AA172" s="171"/>
      <c r="AT172" s="172" t="s">
        <v>183</v>
      </c>
      <c r="AU172" s="172" t="s">
        <v>117</v>
      </c>
      <c r="AV172" s="10" t="s">
        <v>84</v>
      </c>
      <c r="AW172" s="10" t="s">
        <v>119</v>
      </c>
      <c r="AX172" s="10" t="s">
        <v>77</v>
      </c>
      <c r="AY172" s="172" t="s">
        <v>167</v>
      </c>
    </row>
    <row r="173" spans="2:51" s="11" customFormat="1" ht="22.5" customHeight="1">
      <c r="B173" s="173"/>
      <c r="C173" s="174"/>
      <c r="D173" s="174"/>
      <c r="E173" s="175" t="s">
        <v>20</v>
      </c>
      <c r="F173" s="260" t="s">
        <v>506</v>
      </c>
      <c r="G173" s="261"/>
      <c r="H173" s="261"/>
      <c r="I173" s="261"/>
      <c r="J173" s="174"/>
      <c r="K173" s="176">
        <v>24.864</v>
      </c>
      <c r="L173" s="174"/>
      <c r="M173" s="174"/>
      <c r="N173" s="174"/>
      <c r="O173" s="174"/>
      <c r="P173" s="174"/>
      <c r="Q173" s="174"/>
      <c r="R173" s="177"/>
      <c r="T173" s="178"/>
      <c r="U173" s="174"/>
      <c r="V173" s="174"/>
      <c r="W173" s="174"/>
      <c r="X173" s="174"/>
      <c r="Y173" s="174"/>
      <c r="Z173" s="174"/>
      <c r="AA173" s="179"/>
      <c r="AT173" s="180" t="s">
        <v>183</v>
      </c>
      <c r="AU173" s="180" t="s">
        <v>117</v>
      </c>
      <c r="AV173" s="11" t="s">
        <v>117</v>
      </c>
      <c r="AW173" s="11" t="s">
        <v>119</v>
      </c>
      <c r="AX173" s="11" t="s">
        <v>77</v>
      </c>
      <c r="AY173" s="180" t="s">
        <v>167</v>
      </c>
    </row>
    <row r="174" spans="2:51" s="10" customFormat="1" ht="22.5" customHeight="1">
      <c r="B174" s="165"/>
      <c r="C174" s="166"/>
      <c r="D174" s="166"/>
      <c r="E174" s="167" t="s">
        <v>20</v>
      </c>
      <c r="F174" s="263" t="s">
        <v>255</v>
      </c>
      <c r="G174" s="259"/>
      <c r="H174" s="259"/>
      <c r="I174" s="259"/>
      <c r="J174" s="166"/>
      <c r="K174" s="168" t="s">
        <v>20</v>
      </c>
      <c r="L174" s="166"/>
      <c r="M174" s="166"/>
      <c r="N174" s="166"/>
      <c r="O174" s="166"/>
      <c r="P174" s="166"/>
      <c r="Q174" s="166"/>
      <c r="R174" s="169"/>
      <c r="T174" s="170"/>
      <c r="U174" s="166"/>
      <c r="V174" s="166"/>
      <c r="W174" s="166"/>
      <c r="X174" s="166"/>
      <c r="Y174" s="166"/>
      <c r="Z174" s="166"/>
      <c r="AA174" s="171"/>
      <c r="AT174" s="172" t="s">
        <v>183</v>
      </c>
      <c r="AU174" s="172" t="s">
        <v>117</v>
      </c>
      <c r="AV174" s="10" t="s">
        <v>84</v>
      </c>
      <c r="AW174" s="10" t="s">
        <v>119</v>
      </c>
      <c r="AX174" s="10" t="s">
        <v>77</v>
      </c>
      <c r="AY174" s="172" t="s">
        <v>167</v>
      </c>
    </row>
    <row r="175" spans="2:51" s="11" customFormat="1" ht="22.5" customHeight="1">
      <c r="B175" s="173"/>
      <c r="C175" s="174"/>
      <c r="D175" s="174"/>
      <c r="E175" s="175" t="s">
        <v>20</v>
      </c>
      <c r="F175" s="260" t="s">
        <v>506</v>
      </c>
      <c r="G175" s="261"/>
      <c r="H175" s="261"/>
      <c r="I175" s="261"/>
      <c r="J175" s="174"/>
      <c r="K175" s="176">
        <v>24.864</v>
      </c>
      <c r="L175" s="174"/>
      <c r="M175" s="174"/>
      <c r="N175" s="174"/>
      <c r="O175" s="174"/>
      <c r="P175" s="174"/>
      <c r="Q175" s="174"/>
      <c r="R175" s="177"/>
      <c r="T175" s="178"/>
      <c r="U175" s="174"/>
      <c r="V175" s="174"/>
      <c r="W175" s="174"/>
      <c r="X175" s="174"/>
      <c r="Y175" s="174"/>
      <c r="Z175" s="174"/>
      <c r="AA175" s="179"/>
      <c r="AT175" s="180" t="s">
        <v>183</v>
      </c>
      <c r="AU175" s="180" t="s">
        <v>117</v>
      </c>
      <c r="AV175" s="11" t="s">
        <v>117</v>
      </c>
      <c r="AW175" s="11" t="s">
        <v>119</v>
      </c>
      <c r="AX175" s="11" t="s">
        <v>77</v>
      </c>
      <c r="AY175" s="180" t="s">
        <v>167</v>
      </c>
    </row>
    <row r="176" spans="2:51" s="12" customFormat="1" ht="22.5" customHeight="1">
      <c r="B176" s="181"/>
      <c r="C176" s="182"/>
      <c r="D176" s="182"/>
      <c r="E176" s="183" t="s">
        <v>20</v>
      </c>
      <c r="F176" s="264" t="s">
        <v>256</v>
      </c>
      <c r="G176" s="265"/>
      <c r="H176" s="265"/>
      <c r="I176" s="265"/>
      <c r="J176" s="182"/>
      <c r="K176" s="184">
        <v>49.728</v>
      </c>
      <c r="L176" s="182"/>
      <c r="M176" s="182"/>
      <c r="N176" s="182"/>
      <c r="O176" s="182"/>
      <c r="P176" s="182"/>
      <c r="Q176" s="182"/>
      <c r="R176" s="185"/>
      <c r="T176" s="186"/>
      <c r="U176" s="182"/>
      <c r="V176" s="182"/>
      <c r="W176" s="182"/>
      <c r="X176" s="182"/>
      <c r="Y176" s="182"/>
      <c r="Z176" s="182"/>
      <c r="AA176" s="187"/>
      <c r="AT176" s="188" t="s">
        <v>183</v>
      </c>
      <c r="AU176" s="188" t="s">
        <v>117</v>
      </c>
      <c r="AV176" s="12" t="s">
        <v>146</v>
      </c>
      <c r="AW176" s="12" t="s">
        <v>119</v>
      </c>
      <c r="AX176" s="12" t="s">
        <v>84</v>
      </c>
      <c r="AY176" s="188" t="s">
        <v>167</v>
      </c>
    </row>
    <row r="177" spans="2:65" s="1" customFormat="1" ht="22.5" customHeight="1">
      <c r="B177" s="128"/>
      <c r="C177" s="158" t="s">
        <v>265</v>
      </c>
      <c r="D177" s="158" t="s">
        <v>168</v>
      </c>
      <c r="E177" s="159" t="s">
        <v>258</v>
      </c>
      <c r="F177" s="254" t="s">
        <v>259</v>
      </c>
      <c r="G177" s="255"/>
      <c r="H177" s="255"/>
      <c r="I177" s="255"/>
      <c r="J177" s="160" t="s">
        <v>180</v>
      </c>
      <c r="K177" s="161">
        <v>90.384</v>
      </c>
      <c r="L177" s="256">
        <v>0</v>
      </c>
      <c r="M177" s="255"/>
      <c r="N177" s="257">
        <f>ROUND(L177*K177,1)</f>
        <v>0</v>
      </c>
      <c r="O177" s="255"/>
      <c r="P177" s="255"/>
      <c r="Q177" s="255"/>
      <c r="R177" s="130"/>
      <c r="T177" s="162" t="s">
        <v>20</v>
      </c>
      <c r="U177" s="42" t="s">
        <v>45</v>
      </c>
      <c r="V177" s="34"/>
      <c r="W177" s="163">
        <f>V177*K177</f>
        <v>0</v>
      </c>
      <c r="X177" s="163">
        <v>2.25634</v>
      </c>
      <c r="Y177" s="163">
        <f>X177*K177</f>
        <v>203.93703455999997</v>
      </c>
      <c r="Z177" s="163">
        <v>0</v>
      </c>
      <c r="AA177" s="164">
        <f>Z177*K177</f>
        <v>0</v>
      </c>
      <c r="AR177" s="16" t="s">
        <v>146</v>
      </c>
      <c r="AT177" s="16" t="s">
        <v>168</v>
      </c>
      <c r="AU177" s="16" t="s">
        <v>117</v>
      </c>
      <c r="AY177" s="16" t="s">
        <v>167</v>
      </c>
      <c r="BE177" s="103">
        <f>IF(U177="základní",N177,0)</f>
        <v>0</v>
      </c>
      <c r="BF177" s="103">
        <f>IF(U177="snížená",N177,0)</f>
        <v>0</v>
      </c>
      <c r="BG177" s="103">
        <f>IF(U177="zákl. přenesená",N177,0)</f>
        <v>0</v>
      </c>
      <c r="BH177" s="103">
        <f>IF(U177="sníž. přenesená",N177,0)</f>
        <v>0</v>
      </c>
      <c r="BI177" s="103">
        <f>IF(U177="nulová",N177,0)</f>
        <v>0</v>
      </c>
      <c r="BJ177" s="16" t="s">
        <v>146</v>
      </c>
      <c r="BK177" s="103">
        <f>ROUND(L177*K177,1)</f>
        <v>0</v>
      </c>
      <c r="BL177" s="16" t="s">
        <v>146</v>
      </c>
      <c r="BM177" s="16" t="s">
        <v>507</v>
      </c>
    </row>
    <row r="178" spans="2:51" s="10" customFormat="1" ht="22.5" customHeight="1">
      <c r="B178" s="165"/>
      <c r="C178" s="166"/>
      <c r="D178" s="166"/>
      <c r="E178" s="167" t="s">
        <v>20</v>
      </c>
      <c r="F178" s="258" t="s">
        <v>261</v>
      </c>
      <c r="G178" s="259"/>
      <c r="H178" s="259"/>
      <c r="I178" s="259"/>
      <c r="J178" s="166"/>
      <c r="K178" s="168" t="s">
        <v>20</v>
      </c>
      <c r="L178" s="166"/>
      <c r="M178" s="166"/>
      <c r="N178" s="166"/>
      <c r="O178" s="166"/>
      <c r="P178" s="166"/>
      <c r="Q178" s="166"/>
      <c r="R178" s="169"/>
      <c r="T178" s="170"/>
      <c r="U178" s="166"/>
      <c r="V178" s="166"/>
      <c r="W178" s="166"/>
      <c r="X178" s="166"/>
      <c r="Y178" s="166"/>
      <c r="Z178" s="166"/>
      <c r="AA178" s="171"/>
      <c r="AT178" s="172" t="s">
        <v>183</v>
      </c>
      <c r="AU178" s="172" t="s">
        <v>117</v>
      </c>
      <c r="AV178" s="10" t="s">
        <v>84</v>
      </c>
      <c r="AW178" s="10" t="s">
        <v>119</v>
      </c>
      <c r="AX178" s="10" t="s">
        <v>77</v>
      </c>
      <c r="AY178" s="172" t="s">
        <v>167</v>
      </c>
    </row>
    <row r="179" spans="2:51" s="11" customFormat="1" ht="22.5" customHeight="1">
      <c r="B179" s="173"/>
      <c r="C179" s="174"/>
      <c r="D179" s="174"/>
      <c r="E179" s="175" t="s">
        <v>20</v>
      </c>
      <c r="F179" s="260" t="s">
        <v>508</v>
      </c>
      <c r="G179" s="261"/>
      <c r="H179" s="261"/>
      <c r="I179" s="261"/>
      <c r="J179" s="174"/>
      <c r="K179" s="176">
        <v>127.68</v>
      </c>
      <c r="L179" s="174"/>
      <c r="M179" s="174"/>
      <c r="N179" s="174"/>
      <c r="O179" s="174"/>
      <c r="P179" s="174"/>
      <c r="Q179" s="174"/>
      <c r="R179" s="177"/>
      <c r="T179" s="178"/>
      <c r="U179" s="174"/>
      <c r="V179" s="174"/>
      <c r="W179" s="174"/>
      <c r="X179" s="174"/>
      <c r="Y179" s="174"/>
      <c r="Z179" s="174"/>
      <c r="AA179" s="179"/>
      <c r="AT179" s="180" t="s">
        <v>183</v>
      </c>
      <c r="AU179" s="180" t="s">
        <v>117</v>
      </c>
      <c r="AV179" s="11" t="s">
        <v>117</v>
      </c>
      <c r="AW179" s="11" t="s">
        <v>119</v>
      </c>
      <c r="AX179" s="11" t="s">
        <v>77</v>
      </c>
      <c r="AY179" s="180" t="s">
        <v>167</v>
      </c>
    </row>
    <row r="180" spans="2:51" s="10" customFormat="1" ht="22.5" customHeight="1">
      <c r="B180" s="165"/>
      <c r="C180" s="166"/>
      <c r="D180" s="166"/>
      <c r="E180" s="167" t="s">
        <v>20</v>
      </c>
      <c r="F180" s="263" t="s">
        <v>263</v>
      </c>
      <c r="G180" s="259"/>
      <c r="H180" s="259"/>
      <c r="I180" s="259"/>
      <c r="J180" s="166"/>
      <c r="K180" s="168" t="s">
        <v>20</v>
      </c>
      <c r="L180" s="166"/>
      <c r="M180" s="166"/>
      <c r="N180" s="166"/>
      <c r="O180" s="166"/>
      <c r="P180" s="166"/>
      <c r="Q180" s="166"/>
      <c r="R180" s="169"/>
      <c r="T180" s="170"/>
      <c r="U180" s="166"/>
      <c r="V180" s="166"/>
      <c r="W180" s="166"/>
      <c r="X180" s="166"/>
      <c r="Y180" s="166"/>
      <c r="Z180" s="166"/>
      <c r="AA180" s="171"/>
      <c r="AT180" s="172" t="s">
        <v>183</v>
      </c>
      <c r="AU180" s="172" t="s">
        <v>117</v>
      </c>
      <c r="AV180" s="10" t="s">
        <v>84</v>
      </c>
      <c r="AW180" s="10" t="s">
        <v>119</v>
      </c>
      <c r="AX180" s="10" t="s">
        <v>77</v>
      </c>
      <c r="AY180" s="172" t="s">
        <v>167</v>
      </c>
    </row>
    <row r="181" spans="2:51" s="11" customFormat="1" ht="22.5" customHeight="1">
      <c r="B181" s="173"/>
      <c r="C181" s="174"/>
      <c r="D181" s="174"/>
      <c r="E181" s="175" t="s">
        <v>20</v>
      </c>
      <c r="F181" s="260" t="s">
        <v>509</v>
      </c>
      <c r="G181" s="261"/>
      <c r="H181" s="261"/>
      <c r="I181" s="261"/>
      <c r="J181" s="174"/>
      <c r="K181" s="176">
        <v>-37.296</v>
      </c>
      <c r="L181" s="174"/>
      <c r="M181" s="174"/>
      <c r="N181" s="174"/>
      <c r="O181" s="174"/>
      <c r="P181" s="174"/>
      <c r="Q181" s="174"/>
      <c r="R181" s="177"/>
      <c r="T181" s="178"/>
      <c r="U181" s="174"/>
      <c r="V181" s="174"/>
      <c r="W181" s="174"/>
      <c r="X181" s="174"/>
      <c r="Y181" s="174"/>
      <c r="Z181" s="174"/>
      <c r="AA181" s="179"/>
      <c r="AT181" s="180" t="s">
        <v>183</v>
      </c>
      <c r="AU181" s="180" t="s">
        <v>117</v>
      </c>
      <c r="AV181" s="11" t="s">
        <v>117</v>
      </c>
      <c r="AW181" s="11" t="s">
        <v>119</v>
      </c>
      <c r="AX181" s="11" t="s">
        <v>77</v>
      </c>
      <c r="AY181" s="180" t="s">
        <v>167</v>
      </c>
    </row>
    <row r="182" spans="2:51" s="12" customFormat="1" ht="22.5" customHeight="1">
      <c r="B182" s="181"/>
      <c r="C182" s="182"/>
      <c r="D182" s="182"/>
      <c r="E182" s="183" t="s">
        <v>20</v>
      </c>
      <c r="F182" s="264" t="s">
        <v>256</v>
      </c>
      <c r="G182" s="265"/>
      <c r="H182" s="265"/>
      <c r="I182" s="265"/>
      <c r="J182" s="182"/>
      <c r="K182" s="184">
        <v>90.384</v>
      </c>
      <c r="L182" s="182"/>
      <c r="M182" s="182"/>
      <c r="N182" s="182"/>
      <c r="O182" s="182"/>
      <c r="P182" s="182"/>
      <c r="Q182" s="182"/>
      <c r="R182" s="185"/>
      <c r="T182" s="186"/>
      <c r="U182" s="182"/>
      <c r="V182" s="182"/>
      <c r="W182" s="182"/>
      <c r="X182" s="182"/>
      <c r="Y182" s="182"/>
      <c r="Z182" s="182"/>
      <c r="AA182" s="187"/>
      <c r="AT182" s="188" t="s">
        <v>183</v>
      </c>
      <c r="AU182" s="188" t="s">
        <v>117</v>
      </c>
      <c r="AV182" s="12" t="s">
        <v>146</v>
      </c>
      <c r="AW182" s="12" t="s">
        <v>119</v>
      </c>
      <c r="AX182" s="12" t="s">
        <v>84</v>
      </c>
      <c r="AY182" s="188" t="s">
        <v>167</v>
      </c>
    </row>
    <row r="183" spans="2:65" s="1" customFormat="1" ht="31.5" customHeight="1">
      <c r="B183" s="128"/>
      <c r="C183" s="158" t="s">
        <v>272</v>
      </c>
      <c r="D183" s="158" t="s">
        <v>168</v>
      </c>
      <c r="E183" s="159" t="s">
        <v>266</v>
      </c>
      <c r="F183" s="254" t="s">
        <v>267</v>
      </c>
      <c r="G183" s="255"/>
      <c r="H183" s="255"/>
      <c r="I183" s="255"/>
      <c r="J183" s="160" t="s">
        <v>180</v>
      </c>
      <c r="K183" s="161">
        <v>194.62</v>
      </c>
      <c r="L183" s="256">
        <v>0</v>
      </c>
      <c r="M183" s="255"/>
      <c r="N183" s="257">
        <f>ROUND(L183*K183,1)</f>
        <v>0</v>
      </c>
      <c r="O183" s="255"/>
      <c r="P183" s="255"/>
      <c r="Q183" s="255"/>
      <c r="R183" s="130"/>
      <c r="T183" s="162" t="s">
        <v>20</v>
      </c>
      <c r="U183" s="42" t="s">
        <v>45</v>
      </c>
      <c r="V183" s="34"/>
      <c r="W183" s="163">
        <f>V183*K183</f>
        <v>0</v>
      </c>
      <c r="X183" s="163">
        <v>2.45329</v>
      </c>
      <c r="Y183" s="163">
        <f>X183*K183</f>
        <v>477.4592998</v>
      </c>
      <c r="Z183" s="163">
        <v>0</v>
      </c>
      <c r="AA183" s="164">
        <f>Z183*K183</f>
        <v>0</v>
      </c>
      <c r="AR183" s="16" t="s">
        <v>146</v>
      </c>
      <c r="AT183" s="16" t="s">
        <v>168</v>
      </c>
      <c r="AU183" s="16" t="s">
        <v>117</v>
      </c>
      <c r="AY183" s="16" t="s">
        <v>167</v>
      </c>
      <c r="BE183" s="103">
        <f>IF(U183="základní",N183,0)</f>
        <v>0</v>
      </c>
      <c r="BF183" s="103">
        <f>IF(U183="snížená",N183,0)</f>
        <v>0</v>
      </c>
      <c r="BG183" s="103">
        <f>IF(U183="zákl. přenesená",N183,0)</f>
        <v>0</v>
      </c>
      <c r="BH183" s="103">
        <f>IF(U183="sníž. přenesená",N183,0)</f>
        <v>0</v>
      </c>
      <c r="BI183" s="103">
        <f>IF(U183="nulová",N183,0)</f>
        <v>0</v>
      </c>
      <c r="BJ183" s="16" t="s">
        <v>146</v>
      </c>
      <c r="BK183" s="103">
        <f>ROUND(L183*K183,1)</f>
        <v>0</v>
      </c>
      <c r="BL183" s="16" t="s">
        <v>146</v>
      </c>
      <c r="BM183" s="16" t="s">
        <v>510</v>
      </c>
    </row>
    <row r="184" spans="2:51" s="10" customFormat="1" ht="22.5" customHeight="1">
      <c r="B184" s="165"/>
      <c r="C184" s="166"/>
      <c r="D184" s="166"/>
      <c r="E184" s="167" t="s">
        <v>20</v>
      </c>
      <c r="F184" s="258" t="s">
        <v>247</v>
      </c>
      <c r="G184" s="259"/>
      <c r="H184" s="259"/>
      <c r="I184" s="259"/>
      <c r="J184" s="166"/>
      <c r="K184" s="168" t="s">
        <v>20</v>
      </c>
      <c r="L184" s="166"/>
      <c r="M184" s="166"/>
      <c r="N184" s="166"/>
      <c r="O184" s="166"/>
      <c r="P184" s="166"/>
      <c r="Q184" s="166"/>
      <c r="R184" s="169"/>
      <c r="T184" s="170"/>
      <c r="U184" s="166"/>
      <c r="V184" s="166"/>
      <c r="W184" s="166"/>
      <c r="X184" s="166"/>
      <c r="Y184" s="166"/>
      <c r="Z184" s="166"/>
      <c r="AA184" s="171"/>
      <c r="AT184" s="172" t="s">
        <v>183</v>
      </c>
      <c r="AU184" s="172" t="s">
        <v>117</v>
      </c>
      <c r="AV184" s="10" t="s">
        <v>84</v>
      </c>
      <c r="AW184" s="10" t="s">
        <v>119</v>
      </c>
      <c r="AX184" s="10" t="s">
        <v>77</v>
      </c>
      <c r="AY184" s="172" t="s">
        <v>167</v>
      </c>
    </row>
    <row r="185" spans="2:51" s="11" customFormat="1" ht="22.5" customHeight="1">
      <c r="B185" s="173"/>
      <c r="C185" s="174"/>
      <c r="D185" s="174"/>
      <c r="E185" s="175" t="s">
        <v>20</v>
      </c>
      <c r="F185" s="260" t="s">
        <v>511</v>
      </c>
      <c r="G185" s="261"/>
      <c r="H185" s="261"/>
      <c r="I185" s="261"/>
      <c r="J185" s="174"/>
      <c r="K185" s="176">
        <v>176.12</v>
      </c>
      <c r="L185" s="174"/>
      <c r="M185" s="174"/>
      <c r="N185" s="174"/>
      <c r="O185" s="174"/>
      <c r="P185" s="174"/>
      <c r="Q185" s="174"/>
      <c r="R185" s="177"/>
      <c r="T185" s="178"/>
      <c r="U185" s="174"/>
      <c r="V185" s="174"/>
      <c r="W185" s="174"/>
      <c r="X185" s="174"/>
      <c r="Y185" s="174"/>
      <c r="Z185" s="174"/>
      <c r="AA185" s="179"/>
      <c r="AT185" s="180" t="s">
        <v>183</v>
      </c>
      <c r="AU185" s="180" t="s">
        <v>117</v>
      </c>
      <c r="AV185" s="11" t="s">
        <v>117</v>
      </c>
      <c r="AW185" s="11" t="s">
        <v>119</v>
      </c>
      <c r="AX185" s="11" t="s">
        <v>77</v>
      </c>
      <c r="AY185" s="180" t="s">
        <v>167</v>
      </c>
    </row>
    <row r="186" spans="2:51" s="10" customFormat="1" ht="22.5" customHeight="1">
      <c r="B186" s="165"/>
      <c r="C186" s="166"/>
      <c r="D186" s="166"/>
      <c r="E186" s="167" t="s">
        <v>20</v>
      </c>
      <c r="F186" s="263" t="s">
        <v>270</v>
      </c>
      <c r="G186" s="259"/>
      <c r="H186" s="259"/>
      <c r="I186" s="259"/>
      <c r="J186" s="166"/>
      <c r="K186" s="168" t="s">
        <v>20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183</v>
      </c>
      <c r="AU186" s="172" t="s">
        <v>117</v>
      </c>
      <c r="AV186" s="10" t="s">
        <v>84</v>
      </c>
      <c r="AW186" s="10" t="s">
        <v>119</v>
      </c>
      <c r="AX186" s="10" t="s">
        <v>77</v>
      </c>
      <c r="AY186" s="172" t="s">
        <v>167</v>
      </c>
    </row>
    <row r="187" spans="2:51" s="11" customFormat="1" ht="22.5" customHeight="1">
      <c r="B187" s="173"/>
      <c r="C187" s="174"/>
      <c r="D187" s="174"/>
      <c r="E187" s="175" t="s">
        <v>20</v>
      </c>
      <c r="F187" s="260" t="s">
        <v>512</v>
      </c>
      <c r="G187" s="261"/>
      <c r="H187" s="261"/>
      <c r="I187" s="261"/>
      <c r="J187" s="174"/>
      <c r="K187" s="176">
        <v>18.5</v>
      </c>
      <c r="L187" s="174"/>
      <c r="M187" s="174"/>
      <c r="N187" s="174"/>
      <c r="O187" s="174"/>
      <c r="P187" s="174"/>
      <c r="Q187" s="174"/>
      <c r="R187" s="177"/>
      <c r="T187" s="178"/>
      <c r="U187" s="174"/>
      <c r="V187" s="174"/>
      <c r="W187" s="174"/>
      <c r="X187" s="174"/>
      <c r="Y187" s="174"/>
      <c r="Z187" s="174"/>
      <c r="AA187" s="179"/>
      <c r="AT187" s="180" t="s">
        <v>183</v>
      </c>
      <c r="AU187" s="180" t="s">
        <v>117</v>
      </c>
      <c r="AV187" s="11" t="s">
        <v>117</v>
      </c>
      <c r="AW187" s="11" t="s">
        <v>119</v>
      </c>
      <c r="AX187" s="11" t="s">
        <v>77</v>
      </c>
      <c r="AY187" s="180" t="s">
        <v>167</v>
      </c>
    </row>
    <row r="188" spans="2:51" s="12" customFormat="1" ht="22.5" customHeight="1">
      <c r="B188" s="181"/>
      <c r="C188" s="182"/>
      <c r="D188" s="182"/>
      <c r="E188" s="183" t="s">
        <v>20</v>
      </c>
      <c r="F188" s="264" t="s">
        <v>256</v>
      </c>
      <c r="G188" s="265"/>
      <c r="H188" s="265"/>
      <c r="I188" s="265"/>
      <c r="J188" s="182"/>
      <c r="K188" s="184">
        <v>194.62</v>
      </c>
      <c r="L188" s="182"/>
      <c r="M188" s="182"/>
      <c r="N188" s="182"/>
      <c r="O188" s="182"/>
      <c r="P188" s="182"/>
      <c r="Q188" s="182"/>
      <c r="R188" s="185"/>
      <c r="T188" s="186"/>
      <c r="U188" s="182"/>
      <c r="V188" s="182"/>
      <c r="W188" s="182"/>
      <c r="X188" s="182"/>
      <c r="Y188" s="182"/>
      <c r="Z188" s="182"/>
      <c r="AA188" s="187"/>
      <c r="AT188" s="188" t="s">
        <v>183</v>
      </c>
      <c r="AU188" s="188" t="s">
        <v>117</v>
      </c>
      <c r="AV188" s="12" t="s">
        <v>146</v>
      </c>
      <c r="AW188" s="12" t="s">
        <v>119</v>
      </c>
      <c r="AX188" s="12" t="s">
        <v>84</v>
      </c>
      <c r="AY188" s="188" t="s">
        <v>167</v>
      </c>
    </row>
    <row r="189" spans="2:65" s="1" customFormat="1" ht="22.5" customHeight="1">
      <c r="B189" s="128"/>
      <c r="C189" s="158" t="s">
        <v>8</v>
      </c>
      <c r="D189" s="158" t="s">
        <v>168</v>
      </c>
      <c r="E189" s="159" t="s">
        <v>288</v>
      </c>
      <c r="F189" s="254" t="s">
        <v>289</v>
      </c>
      <c r="G189" s="255"/>
      <c r="H189" s="255"/>
      <c r="I189" s="255"/>
      <c r="J189" s="160" t="s">
        <v>212</v>
      </c>
      <c r="K189" s="161">
        <v>880.6</v>
      </c>
      <c r="L189" s="256">
        <v>0</v>
      </c>
      <c r="M189" s="255"/>
      <c r="N189" s="257">
        <f>ROUND(L189*K189,1)</f>
        <v>0</v>
      </c>
      <c r="O189" s="255"/>
      <c r="P189" s="255"/>
      <c r="Q189" s="255"/>
      <c r="R189" s="130"/>
      <c r="T189" s="162" t="s">
        <v>20</v>
      </c>
      <c r="U189" s="42" t="s">
        <v>45</v>
      </c>
      <c r="V189" s="34"/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R189" s="16" t="s">
        <v>146</v>
      </c>
      <c r="AT189" s="16" t="s">
        <v>168</v>
      </c>
      <c r="AU189" s="16" t="s">
        <v>117</v>
      </c>
      <c r="AY189" s="16" t="s">
        <v>167</v>
      </c>
      <c r="BE189" s="103">
        <f>IF(U189="základní",N189,0)</f>
        <v>0</v>
      </c>
      <c r="BF189" s="103">
        <f>IF(U189="snížená",N189,0)</f>
        <v>0</v>
      </c>
      <c r="BG189" s="103">
        <f>IF(U189="zákl. přenesená",N189,0)</f>
        <v>0</v>
      </c>
      <c r="BH189" s="103">
        <f>IF(U189="sníž. přenesená",N189,0)</f>
        <v>0</v>
      </c>
      <c r="BI189" s="103">
        <f>IF(U189="nulová",N189,0)</f>
        <v>0</v>
      </c>
      <c r="BJ189" s="16" t="s">
        <v>146</v>
      </c>
      <c r="BK189" s="103">
        <f>ROUND(L189*K189,1)</f>
        <v>0</v>
      </c>
      <c r="BL189" s="16" t="s">
        <v>146</v>
      </c>
      <c r="BM189" s="16" t="s">
        <v>513</v>
      </c>
    </row>
    <row r="190" spans="2:51" s="10" customFormat="1" ht="22.5" customHeight="1">
      <c r="B190" s="165"/>
      <c r="C190" s="166"/>
      <c r="D190" s="166"/>
      <c r="E190" s="167" t="s">
        <v>20</v>
      </c>
      <c r="F190" s="258" t="s">
        <v>247</v>
      </c>
      <c r="G190" s="259"/>
      <c r="H190" s="259"/>
      <c r="I190" s="259"/>
      <c r="J190" s="166"/>
      <c r="K190" s="168" t="s">
        <v>20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183</v>
      </c>
      <c r="AU190" s="172" t="s">
        <v>117</v>
      </c>
      <c r="AV190" s="10" t="s">
        <v>84</v>
      </c>
      <c r="AW190" s="10" t="s">
        <v>119</v>
      </c>
      <c r="AX190" s="10" t="s">
        <v>77</v>
      </c>
      <c r="AY190" s="172" t="s">
        <v>167</v>
      </c>
    </row>
    <row r="191" spans="2:51" s="11" customFormat="1" ht="22.5" customHeight="1">
      <c r="B191" s="173"/>
      <c r="C191" s="174"/>
      <c r="D191" s="174"/>
      <c r="E191" s="175" t="s">
        <v>20</v>
      </c>
      <c r="F191" s="260" t="s">
        <v>504</v>
      </c>
      <c r="G191" s="261"/>
      <c r="H191" s="261"/>
      <c r="I191" s="261"/>
      <c r="J191" s="174"/>
      <c r="K191" s="176">
        <v>880.6</v>
      </c>
      <c r="L191" s="174"/>
      <c r="M191" s="174"/>
      <c r="N191" s="174"/>
      <c r="O191" s="174"/>
      <c r="P191" s="174"/>
      <c r="Q191" s="174"/>
      <c r="R191" s="177"/>
      <c r="T191" s="178"/>
      <c r="U191" s="174"/>
      <c r="V191" s="174"/>
      <c r="W191" s="174"/>
      <c r="X191" s="174"/>
      <c r="Y191" s="174"/>
      <c r="Z191" s="174"/>
      <c r="AA191" s="179"/>
      <c r="AT191" s="180" t="s">
        <v>183</v>
      </c>
      <c r="AU191" s="180" t="s">
        <v>117</v>
      </c>
      <c r="AV191" s="11" t="s">
        <v>117</v>
      </c>
      <c r="AW191" s="11" t="s">
        <v>119</v>
      </c>
      <c r="AX191" s="11" t="s">
        <v>77</v>
      </c>
      <c r="AY191" s="180" t="s">
        <v>167</v>
      </c>
    </row>
    <row r="192" spans="2:51" s="12" customFormat="1" ht="22.5" customHeight="1">
      <c r="B192" s="181"/>
      <c r="C192" s="182"/>
      <c r="D192" s="182"/>
      <c r="E192" s="183" t="s">
        <v>20</v>
      </c>
      <c r="F192" s="264" t="s">
        <v>256</v>
      </c>
      <c r="G192" s="265"/>
      <c r="H192" s="265"/>
      <c r="I192" s="265"/>
      <c r="J192" s="182"/>
      <c r="K192" s="184">
        <v>880.6</v>
      </c>
      <c r="L192" s="182"/>
      <c r="M192" s="182"/>
      <c r="N192" s="182"/>
      <c r="O192" s="182"/>
      <c r="P192" s="182"/>
      <c r="Q192" s="182"/>
      <c r="R192" s="185"/>
      <c r="T192" s="186"/>
      <c r="U192" s="182"/>
      <c r="V192" s="182"/>
      <c r="W192" s="182"/>
      <c r="X192" s="182"/>
      <c r="Y192" s="182"/>
      <c r="Z192" s="182"/>
      <c r="AA192" s="187"/>
      <c r="AT192" s="188" t="s">
        <v>183</v>
      </c>
      <c r="AU192" s="188" t="s">
        <v>117</v>
      </c>
      <c r="AV192" s="12" t="s">
        <v>146</v>
      </c>
      <c r="AW192" s="12" t="s">
        <v>119</v>
      </c>
      <c r="AX192" s="12" t="s">
        <v>84</v>
      </c>
      <c r="AY192" s="188" t="s">
        <v>167</v>
      </c>
    </row>
    <row r="193" spans="2:65" s="1" customFormat="1" ht="31.5" customHeight="1">
      <c r="B193" s="128"/>
      <c r="C193" s="158" t="s">
        <v>279</v>
      </c>
      <c r="D193" s="158" t="s">
        <v>168</v>
      </c>
      <c r="E193" s="159" t="s">
        <v>284</v>
      </c>
      <c r="F193" s="254" t="s">
        <v>285</v>
      </c>
      <c r="G193" s="255"/>
      <c r="H193" s="255"/>
      <c r="I193" s="255"/>
      <c r="J193" s="160" t="s">
        <v>180</v>
      </c>
      <c r="K193" s="161">
        <v>194.62</v>
      </c>
      <c r="L193" s="256">
        <v>0</v>
      </c>
      <c r="M193" s="255"/>
      <c r="N193" s="257">
        <f>ROUND(L193*K193,1)</f>
        <v>0</v>
      </c>
      <c r="O193" s="255"/>
      <c r="P193" s="255"/>
      <c r="Q193" s="255"/>
      <c r="R193" s="130"/>
      <c r="T193" s="162" t="s">
        <v>20</v>
      </c>
      <c r="U193" s="42" t="s">
        <v>45</v>
      </c>
      <c r="V193" s="34"/>
      <c r="W193" s="163">
        <f>V193*K193</f>
        <v>0</v>
      </c>
      <c r="X193" s="163">
        <v>0.01</v>
      </c>
      <c r="Y193" s="163">
        <f>X193*K193</f>
        <v>1.9462000000000002</v>
      </c>
      <c r="Z193" s="163">
        <v>0</v>
      </c>
      <c r="AA193" s="164">
        <f>Z193*K193</f>
        <v>0</v>
      </c>
      <c r="AR193" s="16" t="s">
        <v>146</v>
      </c>
      <c r="AT193" s="16" t="s">
        <v>168</v>
      </c>
      <c r="AU193" s="16" t="s">
        <v>117</v>
      </c>
      <c r="AY193" s="16" t="s">
        <v>167</v>
      </c>
      <c r="BE193" s="103">
        <f>IF(U193="základní",N193,0)</f>
        <v>0</v>
      </c>
      <c r="BF193" s="103">
        <f>IF(U193="snížená",N193,0)</f>
        <v>0</v>
      </c>
      <c r="BG193" s="103">
        <f>IF(U193="zákl. přenesená",N193,0)</f>
        <v>0</v>
      </c>
      <c r="BH193" s="103">
        <f>IF(U193="sníž. přenesená",N193,0)</f>
        <v>0</v>
      </c>
      <c r="BI193" s="103">
        <f>IF(U193="nulová",N193,0)</f>
        <v>0</v>
      </c>
      <c r="BJ193" s="16" t="s">
        <v>146</v>
      </c>
      <c r="BK193" s="103">
        <f>ROUND(L193*K193,1)</f>
        <v>0</v>
      </c>
      <c r="BL193" s="16" t="s">
        <v>146</v>
      </c>
      <c r="BM193" s="16" t="s">
        <v>514</v>
      </c>
    </row>
    <row r="194" spans="2:65" s="1" customFormat="1" ht="31.5" customHeight="1">
      <c r="B194" s="128"/>
      <c r="C194" s="158" t="s">
        <v>283</v>
      </c>
      <c r="D194" s="158" t="s">
        <v>168</v>
      </c>
      <c r="E194" s="159" t="s">
        <v>273</v>
      </c>
      <c r="F194" s="254" t="s">
        <v>274</v>
      </c>
      <c r="G194" s="255"/>
      <c r="H194" s="255"/>
      <c r="I194" s="255"/>
      <c r="J194" s="160" t="s">
        <v>180</v>
      </c>
      <c r="K194" s="161">
        <v>24.864</v>
      </c>
      <c r="L194" s="256">
        <v>0</v>
      </c>
      <c r="M194" s="255"/>
      <c r="N194" s="257">
        <f>ROUND(L194*K194,1)</f>
        <v>0</v>
      </c>
      <c r="O194" s="255"/>
      <c r="P194" s="255"/>
      <c r="Q194" s="255"/>
      <c r="R194" s="130"/>
      <c r="T194" s="162" t="s">
        <v>20</v>
      </c>
      <c r="U194" s="42" t="s">
        <v>45</v>
      </c>
      <c r="V194" s="34"/>
      <c r="W194" s="163">
        <f>V194*K194</f>
        <v>0</v>
      </c>
      <c r="X194" s="163">
        <v>0</v>
      </c>
      <c r="Y194" s="163">
        <f>X194*K194</f>
        <v>0</v>
      </c>
      <c r="Z194" s="163">
        <v>0</v>
      </c>
      <c r="AA194" s="164">
        <f>Z194*K194</f>
        <v>0</v>
      </c>
      <c r="AR194" s="16" t="s">
        <v>146</v>
      </c>
      <c r="AT194" s="16" t="s">
        <v>168</v>
      </c>
      <c r="AU194" s="16" t="s">
        <v>117</v>
      </c>
      <c r="AY194" s="16" t="s">
        <v>167</v>
      </c>
      <c r="BE194" s="103">
        <f>IF(U194="základní",N194,0)</f>
        <v>0</v>
      </c>
      <c r="BF194" s="103">
        <f>IF(U194="snížená",N194,0)</f>
        <v>0</v>
      </c>
      <c r="BG194" s="103">
        <f>IF(U194="zákl. přenesená",N194,0)</f>
        <v>0</v>
      </c>
      <c r="BH194" s="103">
        <f>IF(U194="sníž. přenesená",N194,0)</f>
        <v>0</v>
      </c>
      <c r="BI194" s="103">
        <f>IF(U194="nulová",N194,0)</f>
        <v>0</v>
      </c>
      <c r="BJ194" s="16" t="s">
        <v>146</v>
      </c>
      <c r="BK194" s="103">
        <f>ROUND(L194*K194,1)</f>
        <v>0</v>
      </c>
      <c r="BL194" s="16" t="s">
        <v>146</v>
      </c>
      <c r="BM194" s="16" t="s">
        <v>515</v>
      </c>
    </row>
    <row r="195" spans="2:51" s="10" customFormat="1" ht="22.5" customHeight="1">
      <c r="B195" s="165"/>
      <c r="C195" s="166"/>
      <c r="D195" s="166"/>
      <c r="E195" s="167" t="s">
        <v>20</v>
      </c>
      <c r="F195" s="258" t="s">
        <v>253</v>
      </c>
      <c r="G195" s="259"/>
      <c r="H195" s="259"/>
      <c r="I195" s="259"/>
      <c r="J195" s="166"/>
      <c r="K195" s="168" t="s">
        <v>20</v>
      </c>
      <c r="L195" s="166"/>
      <c r="M195" s="166"/>
      <c r="N195" s="166"/>
      <c r="O195" s="166"/>
      <c r="P195" s="166"/>
      <c r="Q195" s="166"/>
      <c r="R195" s="169"/>
      <c r="T195" s="170"/>
      <c r="U195" s="166"/>
      <c r="V195" s="166"/>
      <c r="W195" s="166"/>
      <c r="X195" s="166"/>
      <c r="Y195" s="166"/>
      <c r="Z195" s="166"/>
      <c r="AA195" s="171"/>
      <c r="AT195" s="172" t="s">
        <v>183</v>
      </c>
      <c r="AU195" s="172" t="s">
        <v>117</v>
      </c>
      <c r="AV195" s="10" t="s">
        <v>84</v>
      </c>
      <c r="AW195" s="10" t="s">
        <v>119</v>
      </c>
      <c r="AX195" s="10" t="s">
        <v>77</v>
      </c>
      <c r="AY195" s="172" t="s">
        <v>167</v>
      </c>
    </row>
    <row r="196" spans="2:51" s="11" customFormat="1" ht="22.5" customHeight="1">
      <c r="B196" s="173"/>
      <c r="C196" s="174"/>
      <c r="D196" s="174"/>
      <c r="E196" s="175" t="s">
        <v>20</v>
      </c>
      <c r="F196" s="260" t="s">
        <v>506</v>
      </c>
      <c r="G196" s="261"/>
      <c r="H196" s="261"/>
      <c r="I196" s="261"/>
      <c r="J196" s="174"/>
      <c r="K196" s="176">
        <v>24.864</v>
      </c>
      <c r="L196" s="174"/>
      <c r="M196" s="174"/>
      <c r="N196" s="174"/>
      <c r="O196" s="174"/>
      <c r="P196" s="174"/>
      <c r="Q196" s="174"/>
      <c r="R196" s="177"/>
      <c r="T196" s="178"/>
      <c r="U196" s="174"/>
      <c r="V196" s="174"/>
      <c r="W196" s="174"/>
      <c r="X196" s="174"/>
      <c r="Y196" s="174"/>
      <c r="Z196" s="174"/>
      <c r="AA196" s="179"/>
      <c r="AT196" s="180" t="s">
        <v>183</v>
      </c>
      <c r="AU196" s="180" t="s">
        <v>117</v>
      </c>
      <c r="AV196" s="11" t="s">
        <v>117</v>
      </c>
      <c r="AW196" s="11" t="s">
        <v>119</v>
      </c>
      <c r="AX196" s="11" t="s">
        <v>84</v>
      </c>
      <c r="AY196" s="180" t="s">
        <v>167</v>
      </c>
    </row>
    <row r="197" spans="2:65" s="1" customFormat="1" ht="31.5" customHeight="1">
      <c r="B197" s="128"/>
      <c r="C197" s="158" t="s">
        <v>287</v>
      </c>
      <c r="D197" s="158" t="s">
        <v>168</v>
      </c>
      <c r="E197" s="159" t="s">
        <v>276</v>
      </c>
      <c r="F197" s="254" t="s">
        <v>277</v>
      </c>
      <c r="G197" s="255"/>
      <c r="H197" s="255"/>
      <c r="I197" s="255"/>
      <c r="J197" s="160" t="s">
        <v>180</v>
      </c>
      <c r="K197" s="161">
        <v>194.62</v>
      </c>
      <c r="L197" s="256">
        <v>0</v>
      </c>
      <c r="M197" s="255"/>
      <c r="N197" s="257">
        <f>ROUND(L197*K197,1)</f>
        <v>0</v>
      </c>
      <c r="O197" s="255"/>
      <c r="P197" s="255"/>
      <c r="Q197" s="255"/>
      <c r="R197" s="130"/>
      <c r="T197" s="162" t="s">
        <v>20</v>
      </c>
      <c r="U197" s="42" t="s">
        <v>45</v>
      </c>
      <c r="V197" s="34"/>
      <c r="W197" s="163">
        <f>V197*K197</f>
        <v>0</v>
      </c>
      <c r="X197" s="163">
        <v>0</v>
      </c>
      <c r="Y197" s="163">
        <f>X197*K197</f>
        <v>0</v>
      </c>
      <c r="Z197" s="163">
        <v>0</v>
      </c>
      <c r="AA197" s="164">
        <f>Z197*K197</f>
        <v>0</v>
      </c>
      <c r="AR197" s="16" t="s">
        <v>146</v>
      </c>
      <c r="AT197" s="16" t="s">
        <v>168</v>
      </c>
      <c r="AU197" s="16" t="s">
        <v>117</v>
      </c>
      <c r="AY197" s="16" t="s">
        <v>167</v>
      </c>
      <c r="BE197" s="103">
        <f>IF(U197="základní",N197,0)</f>
        <v>0</v>
      </c>
      <c r="BF197" s="103">
        <f>IF(U197="snížená",N197,0)</f>
        <v>0</v>
      </c>
      <c r="BG197" s="103">
        <f>IF(U197="zákl. přenesená",N197,0)</f>
        <v>0</v>
      </c>
      <c r="BH197" s="103">
        <f>IF(U197="sníž. přenesená",N197,0)</f>
        <v>0</v>
      </c>
      <c r="BI197" s="103">
        <f>IF(U197="nulová",N197,0)</f>
        <v>0</v>
      </c>
      <c r="BJ197" s="16" t="s">
        <v>146</v>
      </c>
      <c r="BK197" s="103">
        <f>ROUND(L197*K197,1)</f>
        <v>0</v>
      </c>
      <c r="BL197" s="16" t="s">
        <v>146</v>
      </c>
      <c r="BM197" s="16" t="s">
        <v>516</v>
      </c>
    </row>
    <row r="198" spans="2:51" s="11" customFormat="1" ht="22.5" customHeight="1">
      <c r="B198" s="173"/>
      <c r="C198" s="174"/>
      <c r="D198" s="174"/>
      <c r="E198" s="175" t="s">
        <v>20</v>
      </c>
      <c r="F198" s="262" t="s">
        <v>517</v>
      </c>
      <c r="G198" s="261"/>
      <c r="H198" s="261"/>
      <c r="I198" s="261"/>
      <c r="J198" s="174"/>
      <c r="K198" s="176">
        <v>194.62</v>
      </c>
      <c r="L198" s="174"/>
      <c r="M198" s="174"/>
      <c r="N198" s="174"/>
      <c r="O198" s="174"/>
      <c r="P198" s="174"/>
      <c r="Q198" s="174"/>
      <c r="R198" s="177"/>
      <c r="T198" s="178"/>
      <c r="U198" s="174"/>
      <c r="V198" s="174"/>
      <c r="W198" s="174"/>
      <c r="X198" s="174"/>
      <c r="Y198" s="174"/>
      <c r="Z198" s="174"/>
      <c r="AA198" s="179"/>
      <c r="AT198" s="180" t="s">
        <v>183</v>
      </c>
      <c r="AU198" s="180" t="s">
        <v>117</v>
      </c>
      <c r="AV198" s="11" t="s">
        <v>117</v>
      </c>
      <c r="AW198" s="11" t="s">
        <v>119</v>
      </c>
      <c r="AX198" s="11" t="s">
        <v>84</v>
      </c>
      <c r="AY198" s="180" t="s">
        <v>167</v>
      </c>
    </row>
    <row r="199" spans="2:65" s="1" customFormat="1" ht="22.5" customHeight="1">
      <c r="B199" s="128"/>
      <c r="C199" s="158" t="s">
        <v>291</v>
      </c>
      <c r="D199" s="158" t="s">
        <v>168</v>
      </c>
      <c r="E199" s="159" t="s">
        <v>280</v>
      </c>
      <c r="F199" s="254" t="s">
        <v>281</v>
      </c>
      <c r="G199" s="255"/>
      <c r="H199" s="255"/>
      <c r="I199" s="255"/>
      <c r="J199" s="160" t="s">
        <v>180</v>
      </c>
      <c r="K199" s="161">
        <v>194.62</v>
      </c>
      <c r="L199" s="256">
        <v>0</v>
      </c>
      <c r="M199" s="255"/>
      <c r="N199" s="257">
        <f>ROUND(L199*K199,1)</f>
        <v>0</v>
      </c>
      <c r="O199" s="255"/>
      <c r="P199" s="255"/>
      <c r="Q199" s="255"/>
      <c r="R199" s="130"/>
      <c r="T199" s="162" t="s">
        <v>20</v>
      </c>
      <c r="U199" s="42" t="s">
        <v>45</v>
      </c>
      <c r="V199" s="34"/>
      <c r="W199" s="163">
        <f>V199*K199</f>
        <v>0</v>
      </c>
      <c r="X199" s="163">
        <v>0</v>
      </c>
      <c r="Y199" s="163">
        <f>X199*K199</f>
        <v>0</v>
      </c>
      <c r="Z199" s="163">
        <v>0</v>
      </c>
      <c r="AA199" s="164">
        <f>Z199*K199</f>
        <v>0</v>
      </c>
      <c r="AR199" s="16" t="s">
        <v>146</v>
      </c>
      <c r="AT199" s="16" t="s">
        <v>168</v>
      </c>
      <c r="AU199" s="16" t="s">
        <v>117</v>
      </c>
      <c r="AY199" s="16" t="s">
        <v>167</v>
      </c>
      <c r="BE199" s="103">
        <f>IF(U199="základní",N199,0)</f>
        <v>0</v>
      </c>
      <c r="BF199" s="103">
        <f>IF(U199="snížená",N199,0)</f>
        <v>0</v>
      </c>
      <c r="BG199" s="103">
        <f>IF(U199="zákl. přenesená",N199,0)</f>
        <v>0</v>
      </c>
      <c r="BH199" s="103">
        <f>IF(U199="sníž. přenesená",N199,0)</f>
        <v>0</v>
      </c>
      <c r="BI199" s="103">
        <f>IF(U199="nulová",N199,0)</f>
        <v>0</v>
      </c>
      <c r="BJ199" s="16" t="s">
        <v>146</v>
      </c>
      <c r="BK199" s="103">
        <f>ROUND(L199*K199,1)</f>
        <v>0</v>
      </c>
      <c r="BL199" s="16" t="s">
        <v>146</v>
      </c>
      <c r="BM199" s="16" t="s">
        <v>518</v>
      </c>
    </row>
    <row r="200" spans="2:65" s="1" customFormat="1" ht="22.5" customHeight="1">
      <c r="B200" s="128"/>
      <c r="C200" s="158" t="s">
        <v>301</v>
      </c>
      <c r="D200" s="158" t="s">
        <v>168</v>
      </c>
      <c r="E200" s="159" t="s">
        <v>292</v>
      </c>
      <c r="F200" s="254" t="s">
        <v>293</v>
      </c>
      <c r="G200" s="255"/>
      <c r="H200" s="255"/>
      <c r="I200" s="255"/>
      <c r="J200" s="160" t="s">
        <v>212</v>
      </c>
      <c r="K200" s="161">
        <v>81</v>
      </c>
      <c r="L200" s="256">
        <v>0</v>
      </c>
      <c r="M200" s="255"/>
      <c r="N200" s="257">
        <f>ROUND(L200*K200,1)</f>
        <v>0</v>
      </c>
      <c r="O200" s="255"/>
      <c r="P200" s="255"/>
      <c r="Q200" s="255"/>
      <c r="R200" s="130"/>
      <c r="T200" s="162" t="s">
        <v>20</v>
      </c>
      <c r="U200" s="42" t="s">
        <v>45</v>
      </c>
      <c r="V200" s="34"/>
      <c r="W200" s="163">
        <f>V200*K200</f>
        <v>0</v>
      </c>
      <c r="X200" s="163">
        <v>0.01352</v>
      </c>
      <c r="Y200" s="163">
        <f>X200*K200</f>
        <v>1.09512</v>
      </c>
      <c r="Z200" s="163">
        <v>0</v>
      </c>
      <c r="AA200" s="164">
        <f>Z200*K200</f>
        <v>0</v>
      </c>
      <c r="AR200" s="16" t="s">
        <v>146</v>
      </c>
      <c r="AT200" s="16" t="s">
        <v>168</v>
      </c>
      <c r="AU200" s="16" t="s">
        <v>117</v>
      </c>
      <c r="AY200" s="16" t="s">
        <v>167</v>
      </c>
      <c r="BE200" s="103">
        <f>IF(U200="základní",N200,0)</f>
        <v>0</v>
      </c>
      <c r="BF200" s="103">
        <f>IF(U200="snížená",N200,0)</f>
        <v>0</v>
      </c>
      <c r="BG200" s="103">
        <f>IF(U200="zákl. přenesená",N200,0)</f>
        <v>0</v>
      </c>
      <c r="BH200" s="103">
        <f>IF(U200="sníž. přenesená",N200,0)</f>
        <v>0</v>
      </c>
      <c r="BI200" s="103">
        <f>IF(U200="nulová",N200,0)</f>
        <v>0</v>
      </c>
      <c r="BJ200" s="16" t="s">
        <v>146</v>
      </c>
      <c r="BK200" s="103">
        <f>ROUND(L200*K200,1)</f>
        <v>0</v>
      </c>
      <c r="BL200" s="16" t="s">
        <v>146</v>
      </c>
      <c r="BM200" s="16" t="s">
        <v>519</v>
      </c>
    </row>
    <row r="201" spans="2:51" s="10" customFormat="1" ht="22.5" customHeight="1">
      <c r="B201" s="165"/>
      <c r="C201" s="166"/>
      <c r="D201" s="166"/>
      <c r="E201" s="167" t="s">
        <v>20</v>
      </c>
      <c r="F201" s="258" t="s">
        <v>295</v>
      </c>
      <c r="G201" s="259"/>
      <c r="H201" s="259"/>
      <c r="I201" s="259"/>
      <c r="J201" s="166"/>
      <c r="K201" s="168" t="s">
        <v>20</v>
      </c>
      <c r="L201" s="166"/>
      <c r="M201" s="166"/>
      <c r="N201" s="166"/>
      <c r="O201" s="166"/>
      <c r="P201" s="166"/>
      <c r="Q201" s="166"/>
      <c r="R201" s="169"/>
      <c r="T201" s="170"/>
      <c r="U201" s="166"/>
      <c r="V201" s="166"/>
      <c r="W201" s="166"/>
      <c r="X201" s="166"/>
      <c r="Y201" s="166"/>
      <c r="Z201" s="166"/>
      <c r="AA201" s="171"/>
      <c r="AT201" s="172" t="s">
        <v>183</v>
      </c>
      <c r="AU201" s="172" t="s">
        <v>117</v>
      </c>
      <c r="AV201" s="10" t="s">
        <v>84</v>
      </c>
      <c r="AW201" s="10" t="s">
        <v>119</v>
      </c>
      <c r="AX201" s="10" t="s">
        <v>77</v>
      </c>
      <c r="AY201" s="172" t="s">
        <v>167</v>
      </c>
    </row>
    <row r="202" spans="2:51" s="11" customFormat="1" ht="22.5" customHeight="1">
      <c r="B202" s="173"/>
      <c r="C202" s="174"/>
      <c r="D202" s="174"/>
      <c r="E202" s="175" t="s">
        <v>20</v>
      </c>
      <c r="F202" s="260" t="s">
        <v>520</v>
      </c>
      <c r="G202" s="261"/>
      <c r="H202" s="261"/>
      <c r="I202" s="261"/>
      <c r="J202" s="174"/>
      <c r="K202" s="176">
        <v>33.3</v>
      </c>
      <c r="L202" s="174"/>
      <c r="M202" s="174"/>
      <c r="N202" s="174"/>
      <c r="O202" s="174"/>
      <c r="P202" s="174"/>
      <c r="Q202" s="174"/>
      <c r="R202" s="177"/>
      <c r="T202" s="178"/>
      <c r="U202" s="174"/>
      <c r="V202" s="174"/>
      <c r="W202" s="174"/>
      <c r="X202" s="174"/>
      <c r="Y202" s="174"/>
      <c r="Z202" s="174"/>
      <c r="AA202" s="179"/>
      <c r="AT202" s="180" t="s">
        <v>183</v>
      </c>
      <c r="AU202" s="180" t="s">
        <v>117</v>
      </c>
      <c r="AV202" s="11" t="s">
        <v>117</v>
      </c>
      <c r="AW202" s="11" t="s">
        <v>119</v>
      </c>
      <c r="AX202" s="11" t="s">
        <v>77</v>
      </c>
      <c r="AY202" s="180" t="s">
        <v>167</v>
      </c>
    </row>
    <row r="203" spans="2:51" s="10" customFormat="1" ht="22.5" customHeight="1">
      <c r="B203" s="165"/>
      <c r="C203" s="166"/>
      <c r="D203" s="166"/>
      <c r="E203" s="167" t="s">
        <v>20</v>
      </c>
      <c r="F203" s="263" t="s">
        <v>521</v>
      </c>
      <c r="G203" s="259"/>
      <c r="H203" s="259"/>
      <c r="I203" s="259"/>
      <c r="J203" s="166"/>
      <c r="K203" s="168" t="s">
        <v>20</v>
      </c>
      <c r="L203" s="166"/>
      <c r="M203" s="166"/>
      <c r="N203" s="166"/>
      <c r="O203" s="166"/>
      <c r="P203" s="166"/>
      <c r="Q203" s="166"/>
      <c r="R203" s="169"/>
      <c r="T203" s="170"/>
      <c r="U203" s="166"/>
      <c r="V203" s="166"/>
      <c r="W203" s="166"/>
      <c r="X203" s="166"/>
      <c r="Y203" s="166"/>
      <c r="Z203" s="166"/>
      <c r="AA203" s="171"/>
      <c r="AT203" s="172" t="s">
        <v>183</v>
      </c>
      <c r="AU203" s="172" t="s">
        <v>117</v>
      </c>
      <c r="AV203" s="10" t="s">
        <v>84</v>
      </c>
      <c r="AW203" s="10" t="s">
        <v>119</v>
      </c>
      <c r="AX203" s="10" t="s">
        <v>77</v>
      </c>
      <c r="AY203" s="172" t="s">
        <v>167</v>
      </c>
    </row>
    <row r="204" spans="2:51" s="11" customFormat="1" ht="22.5" customHeight="1">
      <c r="B204" s="173"/>
      <c r="C204" s="174"/>
      <c r="D204" s="174"/>
      <c r="E204" s="175" t="s">
        <v>20</v>
      </c>
      <c r="F204" s="260" t="s">
        <v>522</v>
      </c>
      <c r="G204" s="261"/>
      <c r="H204" s="261"/>
      <c r="I204" s="261"/>
      <c r="J204" s="174"/>
      <c r="K204" s="176">
        <v>33.3</v>
      </c>
      <c r="L204" s="174"/>
      <c r="M204" s="174"/>
      <c r="N204" s="174"/>
      <c r="O204" s="174"/>
      <c r="P204" s="174"/>
      <c r="Q204" s="174"/>
      <c r="R204" s="177"/>
      <c r="T204" s="178"/>
      <c r="U204" s="174"/>
      <c r="V204" s="174"/>
      <c r="W204" s="174"/>
      <c r="X204" s="174"/>
      <c r="Y204" s="174"/>
      <c r="Z204" s="174"/>
      <c r="AA204" s="179"/>
      <c r="AT204" s="180" t="s">
        <v>183</v>
      </c>
      <c r="AU204" s="180" t="s">
        <v>117</v>
      </c>
      <c r="AV204" s="11" t="s">
        <v>117</v>
      </c>
      <c r="AW204" s="11" t="s">
        <v>119</v>
      </c>
      <c r="AX204" s="11" t="s">
        <v>77</v>
      </c>
      <c r="AY204" s="180" t="s">
        <v>167</v>
      </c>
    </row>
    <row r="205" spans="2:51" s="10" customFormat="1" ht="22.5" customHeight="1">
      <c r="B205" s="165"/>
      <c r="C205" s="166"/>
      <c r="D205" s="166"/>
      <c r="E205" s="167" t="s">
        <v>20</v>
      </c>
      <c r="F205" s="263" t="s">
        <v>523</v>
      </c>
      <c r="G205" s="259"/>
      <c r="H205" s="259"/>
      <c r="I205" s="259"/>
      <c r="J205" s="166"/>
      <c r="K205" s="168" t="s">
        <v>20</v>
      </c>
      <c r="L205" s="166"/>
      <c r="M205" s="166"/>
      <c r="N205" s="166"/>
      <c r="O205" s="166"/>
      <c r="P205" s="166"/>
      <c r="Q205" s="166"/>
      <c r="R205" s="169"/>
      <c r="T205" s="170"/>
      <c r="U205" s="166"/>
      <c r="V205" s="166"/>
      <c r="W205" s="166"/>
      <c r="X205" s="166"/>
      <c r="Y205" s="166"/>
      <c r="Z205" s="166"/>
      <c r="AA205" s="171"/>
      <c r="AT205" s="172" t="s">
        <v>183</v>
      </c>
      <c r="AU205" s="172" t="s">
        <v>117</v>
      </c>
      <c r="AV205" s="10" t="s">
        <v>84</v>
      </c>
      <c r="AW205" s="10" t="s">
        <v>119</v>
      </c>
      <c r="AX205" s="10" t="s">
        <v>77</v>
      </c>
      <c r="AY205" s="172" t="s">
        <v>167</v>
      </c>
    </row>
    <row r="206" spans="2:51" s="11" customFormat="1" ht="22.5" customHeight="1">
      <c r="B206" s="173"/>
      <c r="C206" s="174"/>
      <c r="D206" s="174"/>
      <c r="E206" s="175" t="s">
        <v>20</v>
      </c>
      <c r="F206" s="260" t="s">
        <v>300</v>
      </c>
      <c r="G206" s="261"/>
      <c r="H206" s="261"/>
      <c r="I206" s="261"/>
      <c r="J206" s="174"/>
      <c r="K206" s="176">
        <v>14.4</v>
      </c>
      <c r="L206" s="174"/>
      <c r="M206" s="174"/>
      <c r="N206" s="174"/>
      <c r="O206" s="174"/>
      <c r="P206" s="174"/>
      <c r="Q206" s="174"/>
      <c r="R206" s="177"/>
      <c r="T206" s="178"/>
      <c r="U206" s="174"/>
      <c r="V206" s="174"/>
      <c r="W206" s="174"/>
      <c r="X206" s="174"/>
      <c r="Y206" s="174"/>
      <c r="Z206" s="174"/>
      <c r="AA206" s="179"/>
      <c r="AT206" s="180" t="s">
        <v>183</v>
      </c>
      <c r="AU206" s="180" t="s">
        <v>117</v>
      </c>
      <c r="AV206" s="11" t="s">
        <v>117</v>
      </c>
      <c r="AW206" s="11" t="s">
        <v>119</v>
      </c>
      <c r="AX206" s="11" t="s">
        <v>77</v>
      </c>
      <c r="AY206" s="180" t="s">
        <v>167</v>
      </c>
    </row>
    <row r="207" spans="2:51" s="12" customFormat="1" ht="22.5" customHeight="1">
      <c r="B207" s="181"/>
      <c r="C207" s="182"/>
      <c r="D207" s="182"/>
      <c r="E207" s="183" t="s">
        <v>20</v>
      </c>
      <c r="F207" s="264" t="s">
        <v>256</v>
      </c>
      <c r="G207" s="265"/>
      <c r="H207" s="265"/>
      <c r="I207" s="265"/>
      <c r="J207" s="182"/>
      <c r="K207" s="184">
        <v>81</v>
      </c>
      <c r="L207" s="182"/>
      <c r="M207" s="182"/>
      <c r="N207" s="182"/>
      <c r="O207" s="182"/>
      <c r="P207" s="182"/>
      <c r="Q207" s="182"/>
      <c r="R207" s="185"/>
      <c r="T207" s="186"/>
      <c r="U207" s="182"/>
      <c r="V207" s="182"/>
      <c r="W207" s="182"/>
      <c r="X207" s="182"/>
      <c r="Y207" s="182"/>
      <c r="Z207" s="182"/>
      <c r="AA207" s="187"/>
      <c r="AT207" s="188" t="s">
        <v>183</v>
      </c>
      <c r="AU207" s="188" t="s">
        <v>117</v>
      </c>
      <c r="AV207" s="12" t="s">
        <v>146</v>
      </c>
      <c r="AW207" s="12" t="s">
        <v>119</v>
      </c>
      <c r="AX207" s="12" t="s">
        <v>84</v>
      </c>
      <c r="AY207" s="188" t="s">
        <v>167</v>
      </c>
    </row>
    <row r="208" spans="2:65" s="1" customFormat="1" ht="22.5" customHeight="1">
      <c r="B208" s="128"/>
      <c r="C208" s="158" t="s">
        <v>305</v>
      </c>
      <c r="D208" s="158" t="s">
        <v>168</v>
      </c>
      <c r="E208" s="159" t="s">
        <v>302</v>
      </c>
      <c r="F208" s="254" t="s">
        <v>303</v>
      </c>
      <c r="G208" s="255"/>
      <c r="H208" s="255"/>
      <c r="I208" s="255"/>
      <c r="J208" s="160" t="s">
        <v>212</v>
      </c>
      <c r="K208" s="161">
        <v>81</v>
      </c>
      <c r="L208" s="256">
        <v>0</v>
      </c>
      <c r="M208" s="255"/>
      <c r="N208" s="257">
        <f>ROUND(L208*K208,1)</f>
        <v>0</v>
      </c>
      <c r="O208" s="255"/>
      <c r="P208" s="255"/>
      <c r="Q208" s="255"/>
      <c r="R208" s="130"/>
      <c r="T208" s="162" t="s">
        <v>20</v>
      </c>
      <c r="U208" s="42" t="s">
        <v>45</v>
      </c>
      <c r="V208" s="34"/>
      <c r="W208" s="163">
        <f>V208*K208</f>
        <v>0</v>
      </c>
      <c r="X208" s="163">
        <v>0</v>
      </c>
      <c r="Y208" s="163">
        <f>X208*K208</f>
        <v>0</v>
      </c>
      <c r="Z208" s="163">
        <v>0</v>
      </c>
      <c r="AA208" s="164">
        <f>Z208*K208</f>
        <v>0</v>
      </c>
      <c r="AR208" s="16" t="s">
        <v>146</v>
      </c>
      <c r="AT208" s="16" t="s">
        <v>168</v>
      </c>
      <c r="AU208" s="16" t="s">
        <v>117</v>
      </c>
      <c r="AY208" s="16" t="s">
        <v>167</v>
      </c>
      <c r="BE208" s="103">
        <f>IF(U208="základní",N208,0)</f>
        <v>0</v>
      </c>
      <c r="BF208" s="103">
        <f>IF(U208="snížená",N208,0)</f>
        <v>0</v>
      </c>
      <c r="BG208" s="103">
        <f>IF(U208="zákl. přenesená",N208,0)</f>
        <v>0</v>
      </c>
      <c r="BH208" s="103">
        <f>IF(U208="sníž. přenesená",N208,0)</f>
        <v>0</v>
      </c>
      <c r="BI208" s="103">
        <f>IF(U208="nulová",N208,0)</f>
        <v>0</v>
      </c>
      <c r="BJ208" s="16" t="s">
        <v>146</v>
      </c>
      <c r="BK208" s="103">
        <f>ROUND(L208*K208,1)</f>
        <v>0</v>
      </c>
      <c r="BL208" s="16" t="s">
        <v>146</v>
      </c>
      <c r="BM208" s="16" t="s">
        <v>524</v>
      </c>
    </row>
    <row r="209" spans="2:65" s="1" customFormat="1" ht="22.5" customHeight="1">
      <c r="B209" s="128"/>
      <c r="C209" s="158" t="s">
        <v>314</v>
      </c>
      <c r="D209" s="158" t="s">
        <v>168</v>
      </c>
      <c r="E209" s="159" t="s">
        <v>306</v>
      </c>
      <c r="F209" s="254" t="s">
        <v>307</v>
      </c>
      <c r="G209" s="255"/>
      <c r="H209" s="255"/>
      <c r="I209" s="255"/>
      <c r="J209" s="160" t="s">
        <v>308</v>
      </c>
      <c r="K209" s="161">
        <v>15.418</v>
      </c>
      <c r="L209" s="256">
        <v>0</v>
      </c>
      <c r="M209" s="255"/>
      <c r="N209" s="257">
        <f>ROUND(L209*K209,1)</f>
        <v>0</v>
      </c>
      <c r="O209" s="255"/>
      <c r="P209" s="255"/>
      <c r="Q209" s="255"/>
      <c r="R209" s="130"/>
      <c r="T209" s="162" t="s">
        <v>20</v>
      </c>
      <c r="U209" s="42" t="s">
        <v>45</v>
      </c>
      <c r="V209" s="34"/>
      <c r="W209" s="163">
        <f>V209*K209</f>
        <v>0</v>
      </c>
      <c r="X209" s="163">
        <v>1.05306</v>
      </c>
      <c r="Y209" s="163">
        <f>X209*K209</f>
        <v>16.23607908</v>
      </c>
      <c r="Z209" s="163">
        <v>0</v>
      </c>
      <c r="AA209" s="164">
        <f>Z209*K209</f>
        <v>0</v>
      </c>
      <c r="AR209" s="16" t="s">
        <v>146</v>
      </c>
      <c r="AT209" s="16" t="s">
        <v>168</v>
      </c>
      <c r="AU209" s="16" t="s">
        <v>117</v>
      </c>
      <c r="AY209" s="16" t="s">
        <v>167</v>
      </c>
      <c r="BE209" s="103">
        <f>IF(U209="základní",N209,0)</f>
        <v>0</v>
      </c>
      <c r="BF209" s="103">
        <f>IF(U209="snížená",N209,0)</f>
        <v>0</v>
      </c>
      <c r="BG209" s="103">
        <f>IF(U209="zákl. přenesená",N209,0)</f>
        <v>0</v>
      </c>
      <c r="BH209" s="103">
        <f>IF(U209="sníž. přenesená",N209,0)</f>
        <v>0</v>
      </c>
      <c r="BI209" s="103">
        <f>IF(U209="nulová",N209,0)</f>
        <v>0</v>
      </c>
      <c r="BJ209" s="16" t="s">
        <v>146</v>
      </c>
      <c r="BK209" s="103">
        <f>ROUND(L209*K209,1)</f>
        <v>0</v>
      </c>
      <c r="BL209" s="16" t="s">
        <v>146</v>
      </c>
      <c r="BM209" s="16" t="s">
        <v>525</v>
      </c>
    </row>
    <row r="210" spans="2:51" s="10" customFormat="1" ht="22.5" customHeight="1">
      <c r="B210" s="165"/>
      <c r="C210" s="166"/>
      <c r="D210" s="166"/>
      <c r="E210" s="167" t="s">
        <v>20</v>
      </c>
      <c r="F210" s="258" t="s">
        <v>253</v>
      </c>
      <c r="G210" s="259"/>
      <c r="H210" s="259"/>
      <c r="I210" s="259"/>
      <c r="J210" s="166"/>
      <c r="K210" s="168" t="s">
        <v>20</v>
      </c>
      <c r="L210" s="166"/>
      <c r="M210" s="166"/>
      <c r="N210" s="166"/>
      <c r="O210" s="166"/>
      <c r="P210" s="166"/>
      <c r="Q210" s="166"/>
      <c r="R210" s="169"/>
      <c r="T210" s="170"/>
      <c r="U210" s="166"/>
      <c r="V210" s="166"/>
      <c r="W210" s="166"/>
      <c r="X210" s="166"/>
      <c r="Y210" s="166"/>
      <c r="Z210" s="166"/>
      <c r="AA210" s="171"/>
      <c r="AT210" s="172" t="s">
        <v>183</v>
      </c>
      <c r="AU210" s="172" t="s">
        <v>117</v>
      </c>
      <c r="AV210" s="10" t="s">
        <v>84</v>
      </c>
      <c r="AW210" s="10" t="s">
        <v>119</v>
      </c>
      <c r="AX210" s="10" t="s">
        <v>77</v>
      </c>
      <c r="AY210" s="172" t="s">
        <v>167</v>
      </c>
    </row>
    <row r="211" spans="2:51" s="11" customFormat="1" ht="22.5" customHeight="1">
      <c r="B211" s="173"/>
      <c r="C211" s="174"/>
      <c r="D211" s="174"/>
      <c r="E211" s="175" t="s">
        <v>20</v>
      </c>
      <c r="F211" s="260" t="s">
        <v>526</v>
      </c>
      <c r="G211" s="261"/>
      <c r="H211" s="261"/>
      <c r="I211" s="261"/>
      <c r="J211" s="174"/>
      <c r="K211" s="176">
        <v>1.72494</v>
      </c>
      <c r="L211" s="174"/>
      <c r="M211" s="174"/>
      <c r="N211" s="174"/>
      <c r="O211" s="174"/>
      <c r="P211" s="174"/>
      <c r="Q211" s="174"/>
      <c r="R211" s="177"/>
      <c r="T211" s="178"/>
      <c r="U211" s="174"/>
      <c r="V211" s="174"/>
      <c r="W211" s="174"/>
      <c r="X211" s="174"/>
      <c r="Y211" s="174"/>
      <c r="Z211" s="174"/>
      <c r="AA211" s="179"/>
      <c r="AT211" s="180" t="s">
        <v>183</v>
      </c>
      <c r="AU211" s="180" t="s">
        <v>117</v>
      </c>
      <c r="AV211" s="11" t="s">
        <v>117</v>
      </c>
      <c r="AW211" s="11" t="s">
        <v>119</v>
      </c>
      <c r="AX211" s="11" t="s">
        <v>77</v>
      </c>
      <c r="AY211" s="180" t="s">
        <v>167</v>
      </c>
    </row>
    <row r="212" spans="2:51" s="10" customFormat="1" ht="22.5" customHeight="1">
      <c r="B212" s="165"/>
      <c r="C212" s="166"/>
      <c r="D212" s="166"/>
      <c r="E212" s="167" t="s">
        <v>20</v>
      </c>
      <c r="F212" s="263" t="s">
        <v>311</v>
      </c>
      <c r="G212" s="259"/>
      <c r="H212" s="259"/>
      <c r="I212" s="259"/>
      <c r="J212" s="166"/>
      <c r="K212" s="168" t="s">
        <v>20</v>
      </c>
      <c r="L212" s="166"/>
      <c r="M212" s="166"/>
      <c r="N212" s="166"/>
      <c r="O212" s="166"/>
      <c r="P212" s="166"/>
      <c r="Q212" s="166"/>
      <c r="R212" s="169"/>
      <c r="T212" s="170"/>
      <c r="U212" s="166"/>
      <c r="V212" s="166"/>
      <c r="W212" s="166"/>
      <c r="X212" s="166"/>
      <c r="Y212" s="166"/>
      <c r="Z212" s="166"/>
      <c r="AA212" s="171"/>
      <c r="AT212" s="172" t="s">
        <v>183</v>
      </c>
      <c r="AU212" s="172" t="s">
        <v>117</v>
      </c>
      <c r="AV212" s="10" t="s">
        <v>84</v>
      </c>
      <c r="AW212" s="10" t="s">
        <v>119</v>
      </c>
      <c r="AX212" s="10" t="s">
        <v>77</v>
      </c>
      <c r="AY212" s="172" t="s">
        <v>167</v>
      </c>
    </row>
    <row r="213" spans="2:51" s="11" customFormat="1" ht="22.5" customHeight="1">
      <c r="B213" s="173"/>
      <c r="C213" s="174"/>
      <c r="D213" s="174"/>
      <c r="E213" s="175" t="s">
        <v>20</v>
      </c>
      <c r="F213" s="260" t="s">
        <v>527</v>
      </c>
      <c r="G213" s="261"/>
      <c r="H213" s="261"/>
      <c r="I213" s="261"/>
      <c r="J213" s="174"/>
      <c r="K213" s="176">
        <v>4.88733</v>
      </c>
      <c r="L213" s="174"/>
      <c r="M213" s="174"/>
      <c r="N213" s="174"/>
      <c r="O213" s="174"/>
      <c r="P213" s="174"/>
      <c r="Q213" s="174"/>
      <c r="R213" s="177"/>
      <c r="T213" s="178"/>
      <c r="U213" s="174"/>
      <c r="V213" s="174"/>
      <c r="W213" s="174"/>
      <c r="X213" s="174"/>
      <c r="Y213" s="174"/>
      <c r="Z213" s="174"/>
      <c r="AA213" s="179"/>
      <c r="AT213" s="180" t="s">
        <v>183</v>
      </c>
      <c r="AU213" s="180" t="s">
        <v>117</v>
      </c>
      <c r="AV213" s="11" t="s">
        <v>117</v>
      </c>
      <c r="AW213" s="11" t="s">
        <v>119</v>
      </c>
      <c r="AX213" s="11" t="s">
        <v>77</v>
      </c>
      <c r="AY213" s="180" t="s">
        <v>167</v>
      </c>
    </row>
    <row r="214" spans="2:51" s="11" customFormat="1" ht="22.5" customHeight="1">
      <c r="B214" s="173"/>
      <c r="C214" s="174"/>
      <c r="D214" s="174"/>
      <c r="E214" s="175" t="s">
        <v>20</v>
      </c>
      <c r="F214" s="260" t="s">
        <v>528</v>
      </c>
      <c r="G214" s="261"/>
      <c r="H214" s="261"/>
      <c r="I214" s="261"/>
      <c r="J214" s="174"/>
      <c r="K214" s="176">
        <v>8.806</v>
      </c>
      <c r="L214" s="174"/>
      <c r="M214" s="174"/>
      <c r="N214" s="174"/>
      <c r="O214" s="174"/>
      <c r="P214" s="174"/>
      <c r="Q214" s="174"/>
      <c r="R214" s="177"/>
      <c r="T214" s="178"/>
      <c r="U214" s="174"/>
      <c r="V214" s="174"/>
      <c r="W214" s="174"/>
      <c r="X214" s="174"/>
      <c r="Y214" s="174"/>
      <c r="Z214" s="174"/>
      <c r="AA214" s="179"/>
      <c r="AT214" s="180" t="s">
        <v>183</v>
      </c>
      <c r="AU214" s="180" t="s">
        <v>117</v>
      </c>
      <c r="AV214" s="11" t="s">
        <v>117</v>
      </c>
      <c r="AW214" s="11" t="s">
        <v>119</v>
      </c>
      <c r="AX214" s="11" t="s">
        <v>77</v>
      </c>
      <c r="AY214" s="180" t="s">
        <v>167</v>
      </c>
    </row>
    <row r="215" spans="2:51" s="12" customFormat="1" ht="22.5" customHeight="1">
      <c r="B215" s="181"/>
      <c r="C215" s="182"/>
      <c r="D215" s="182"/>
      <c r="E215" s="183" t="s">
        <v>20</v>
      </c>
      <c r="F215" s="264" t="s">
        <v>256</v>
      </c>
      <c r="G215" s="265"/>
      <c r="H215" s="265"/>
      <c r="I215" s="265"/>
      <c r="J215" s="182"/>
      <c r="K215" s="184">
        <v>15.41827</v>
      </c>
      <c r="L215" s="182"/>
      <c r="M215" s="182"/>
      <c r="N215" s="182"/>
      <c r="O215" s="182"/>
      <c r="P215" s="182"/>
      <c r="Q215" s="182"/>
      <c r="R215" s="185"/>
      <c r="T215" s="186"/>
      <c r="U215" s="182"/>
      <c r="V215" s="182"/>
      <c r="W215" s="182"/>
      <c r="X215" s="182"/>
      <c r="Y215" s="182"/>
      <c r="Z215" s="182"/>
      <c r="AA215" s="187"/>
      <c r="AT215" s="188" t="s">
        <v>183</v>
      </c>
      <c r="AU215" s="188" t="s">
        <v>117</v>
      </c>
      <c r="AV215" s="12" t="s">
        <v>146</v>
      </c>
      <c r="AW215" s="12" t="s">
        <v>119</v>
      </c>
      <c r="AX215" s="12" t="s">
        <v>84</v>
      </c>
      <c r="AY215" s="188" t="s">
        <v>167</v>
      </c>
    </row>
    <row r="216" spans="2:65" s="1" customFormat="1" ht="31.5" customHeight="1">
      <c r="B216" s="128"/>
      <c r="C216" s="158" t="s">
        <v>318</v>
      </c>
      <c r="D216" s="158" t="s">
        <v>168</v>
      </c>
      <c r="E216" s="159" t="s">
        <v>315</v>
      </c>
      <c r="F216" s="254" t="s">
        <v>316</v>
      </c>
      <c r="G216" s="255"/>
      <c r="H216" s="255"/>
      <c r="I216" s="255"/>
      <c r="J216" s="160" t="s">
        <v>223</v>
      </c>
      <c r="K216" s="161">
        <v>193</v>
      </c>
      <c r="L216" s="256">
        <v>0</v>
      </c>
      <c r="M216" s="255"/>
      <c r="N216" s="257">
        <f>ROUND(L216*K216,1)</f>
        <v>0</v>
      </c>
      <c r="O216" s="255"/>
      <c r="P216" s="255"/>
      <c r="Q216" s="255"/>
      <c r="R216" s="130"/>
      <c r="T216" s="162" t="s">
        <v>20</v>
      </c>
      <c r="U216" s="42" t="s">
        <v>45</v>
      </c>
      <c r="V216" s="34"/>
      <c r="W216" s="163">
        <f>V216*K216</f>
        <v>0</v>
      </c>
      <c r="X216" s="163">
        <v>8E-05</v>
      </c>
      <c r="Y216" s="163">
        <f>X216*K216</f>
        <v>0.01544</v>
      </c>
      <c r="Z216" s="163">
        <v>0</v>
      </c>
      <c r="AA216" s="164">
        <f>Z216*K216</f>
        <v>0</v>
      </c>
      <c r="AR216" s="16" t="s">
        <v>146</v>
      </c>
      <c r="AT216" s="16" t="s">
        <v>168</v>
      </c>
      <c r="AU216" s="16" t="s">
        <v>117</v>
      </c>
      <c r="AY216" s="16" t="s">
        <v>167</v>
      </c>
      <c r="BE216" s="103">
        <f>IF(U216="základní",N216,0)</f>
        <v>0</v>
      </c>
      <c r="BF216" s="103">
        <f>IF(U216="snížená",N216,0)</f>
        <v>0</v>
      </c>
      <c r="BG216" s="103">
        <f>IF(U216="zákl. přenesená",N216,0)</f>
        <v>0</v>
      </c>
      <c r="BH216" s="103">
        <f>IF(U216="sníž. přenesená",N216,0)</f>
        <v>0</v>
      </c>
      <c r="BI216" s="103">
        <f>IF(U216="nulová",N216,0)</f>
        <v>0</v>
      </c>
      <c r="BJ216" s="16" t="s">
        <v>146</v>
      </c>
      <c r="BK216" s="103">
        <f>ROUND(L216*K216,1)</f>
        <v>0</v>
      </c>
      <c r="BL216" s="16" t="s">
        <v>146</v>
      </c>
      <c r="BM216" s="16" t="s">
        <v>529</v>
      </c>
    </row>
    <row r="217" spans="2:65" s="1" customFormat="1" ht="31.5" customHeight="1">
      <c r="B217" s="128"/>
      <c r="C217" s="158" t="s">
        <v>323</v>
      </c>
      <c r="D217" s="158" t="s">
        <v>168</v>
      </c>
      <c r="E217" s="159" t="s">
        <v>319</v>
      </c>
      <c r="F217" s="254" t="s">
        <v>320</v>
      </c>
      <c r="G217" s="255"/>
      <c r="H217" s="255"/>
      <c r="I217" s="255"/>
      <c r="J217" s="160" t="s">
        <v>223</v>
      </c>
      <c r="K217" s="161">
        <v>193</v>
      </c>
      <c r="L217" s="256">
        <v>0</v>
      </c>
      <c r="M217" s="255"/>
      <c r="N217" s="257">
        <f>ROUND(L217*K217,1)</f>
        <v>0</v>
      </c>
      <c r="O217" s="255"/>
      <c r="P217" s="255"/>
      <c r="Q217" s="255"/>
      <c r="R217" s="130"/>
      <c r="T217" s="162" t="s">
        <v>20</v>
      </c>
      <c r="U217" s="42" t="s">
        <v>45</v>
      </c>
      <c r="V217" s="34"/>
      <c r="W217" s="163">
        <f>V217*K217</f>
        <v>0</v>
      </c>
      <c r="X217" s="163">
        <v>1E-05</v>
      </c>
      <c r="Y217" s="163">
        <f>X217*K217</f>
        <v>0.00193</v>
      </c>
      <c r="Z217" s="163">
        <v>0</v>
      </c>
      <c r="AA217" s="164">
        <f>Z217*K217</f>
        <v>0</v>
      </c>
      <c r="AR217" s="16" t="s">
        <v>146</v>
      </c>
      <c r="AT217" s="16" t="s">
        <v>168</v>
      </c>
      <c r="AU217" s="16" t="s">
        <v>117</v>
      </c>
      <c r="AY217" s="16" t="s">
        <v>167</v>
      </c>
      <c r="BE217" s="103">
        <f>IF(U217="základní",N217,0)</f>
        <v>0</v>
      </c>
      <c r="BF217" s="103">
        <f>IF(U217="snížená",N217,0)</f>
        <v>0</v>
      </c>
      <c r="BG217" s="103">
        <f>IF(U217="zákl. přenesená",N217,0)</f>
        <v>0</v>
      </c>
      <c r="BH217" s="103">
        <f>IF(U217="sníž. přenesená",N217,0)</f>
        <v>0</v>
      </c>
      <c r="BI217" s="103">
        <f>IF(U217="nulová",N217,0)</f>
        <v>0</v>
      </c>
      <c r="BJ217" s="16" t="s">
        <v>146</v>
      </c>
      <c r="BK217" s="103">
        <f>ROUND(L217*K217,1)</f>
        <v>0</v>
      </c>
      <c r="BL217" s="16" t="s">
        <v>146</v>
      </c>
      <c r="BM217" s="16" t="s">
        <v>530</v>
      </c>
    </row>
    <row r="218" spans="2:51" s="10" customFormat="1" ht="22.5" customHeight="1">
      <c r="B218" s="165"/>
      <c r="C218" s="166"/>
      <c r="D218" s="166"/>
      <c r="E218" s="167" t="s">
        <v>20</v>
      </c>
      <c r="F218" s="258" t="s">
        <v>188</v>
      </c>
      <c r="G218" s="259"/>
      <c r="H218" s="259"/>
      <c r="I218" s="259"/>
      <c r="J218" s="166"/>
      <c r="K218" s="168" t="s">
        <v>20</v>
      </c>
      <c r="L218" s="166"/>
      <c r="M218" s="166"/>
      <c r="N218" s="166"/>
      <c r="O218" s="166"/>
      <c r="P218" s="166"/>
      <c r="Q218" s="166"/>
      <c r="R218" s="169"/>
      <c r="T218" s="170"/>
      <c r="U218" s="166"/>
      <c r="V218" s="166"/>
      <c r="W218" s="166"/>
      <c r="X218" s="166"/>
      <c r="Y218" s="166"/>
      <c r="Z218" s="166"/>
      <c r="AA218" s="171"/>
      <c r="AT218" s="172" t="s">
        <v>183</v>
      </c>
      <c r="AU218" s="172" t="s">
        <v>117</v>
      </c>
      <c r="AV218" s="10" t="s">
        <v>84</v>
      </c>
      <c r="AW218" s="10" t="s">
        <v>119</v>
      </c>
      <c r="AX218" s="10" t="s">
        <v>77</v>
      </c>
      <c r="AY218" s="172" t="s">
        <v>167</v>
      </c>
    </row>
    <row r="219" spans="2:51" s="11" customFormat="1" ht="22.5" customHeight="1">
      <c r="B219" s="173"/>
      <c r="C219" s="174"/>
      <c r="D219" s="174"/>
      <c r="E219" s="175" t="s">
        <v>20</v>
      </c>
      <c r="F219" s="260" t="s">
        <v>531</v>
      </c>
      <c r="G219" s="261"/>
      <c r="H219" s="261"/>
      <c r="I219" s="261"/>
      <c r="J219" s="174"/>
      <c r="K219" s="176">
        <v>193</v>
      </c>
      <c r="L219" s="174"/>
      <c r="M219" s="174"/>
      <c r="N219" s="174"/>
      <c r="O219" s="174"/>
      <c r="P219" s="174"/>
      <c r="Q219" s="174"/>
      <c r="R219" s="177"/>
      <c r="T219" s="178"/>
      <c r="U219" s="174"/>
      <c r="V219" s="174"/>
      <c r="W219" s="174"/>
      <c r="X219" s="174"/>
      <c r="Y219" s="174"/>
      <c r="Z219" s="174"/>
      <c r="AA219" s="179"/>
      <c r="AT219" s="180" t="s">
        <v>183</v>
      </c>
      <c r="AU219" s="180" t="s">
        <v>117</v>
      </c>
      <c r="AV219" s="11" t="s">
        <v>117</v>
      </c>
      <c r="AW219" s="11" t="s">
        <v>119</v>
      </c>
      <c r="AX219" s="11" t="s">
        <v>77</v>
      </c>
      <c r="AY219" s="180" t="s">
        <v>167</v>
      </c>
    </row>
    <row r="220" spans="2:51" s="12" customFormat="1" ht="22.5" customHeight="1">
      <c r="B220" s="181"/>
      <c r="C220" s="182"/>
      <c r="D220" s="182"/>
      <c r="E220" s="183" t="s">
        <v>20</v>
      </c>
      <c r="F220" s="264" t="s">
        <v>256</v>
      </c>
      <c r="G220" s="265"/>
      <c r="H220" s="265"/>
      <c r="I220" s="265"/>
      <c r="J220" s="182"/>
      <c r="K220" s="184">
        <v>193</v>
      </c>
      <c r="L220" s="182"/>
      <c r="M220" s="182"/>
      <c r="N220" s="182"/>
      <c r="O220" s="182"/>
      <c r="P220" s="182"/>
      <c r="Q220" s="182"/>
      <c r="R220" s="185"/>
      <c r="T220" s="186"/>
      <c r="U220" s="182"/>
      <c r="V220" s="182"/>
      <c r="W220" s="182"/>
      <c r="X220" s="182"/>
      <c r="Y220" s="182"/>
      <c r="Z220" s="182"/>
      <c r="AA220" s="187"/>
      <c r="AT220" s="188" t="s">
        <v>183</v>
      </c>
      <c r="AU220" s="188" t="s">
        <v>117</v>
      </c>
      <c r="AV220" s="12" t="s">
        <v>146</v>
      </c>
      <c r="AW220" s="12" t="s">
        <v>119</v>
      </c>
      <c r="AX220" s="12" t="s">
        <v>84</v>
      </c>
      <c r="AY220" s="188" t="s">
        <v>167</v>
      </c>
    </row>
    <row r="221" spans="2:65" s="1" customFormat="1" ht="31.5" customHeight="1">
      <c r="B221" s="128"/>
      <c r="C221" s="158" t="s">
        <v>328</v>
      </c>
      <c r="D221" s="158" t="s">
        <v>168</v>
      </c>
      <c r="E221" s="159" t="s">
        <v>324</v>
      </c>
      <c r="F221" s="254" t="s">
        <v>325</v>
      </c>
      <c r="G221" s="255"/>
      <c r="H221" s="255"/>
      <c r="I221" s="255"/>
      <c r="J221" s="160" t="s">
        <v>180</v>
      </c>
      <c r="K221" s="161">
        <v>50.35</v>
      </c>
      <c r="L221" s="256">
        <v>0</v>
      </c>
      <c r="M221" s="255"/>
      <c r="N221" s="257">
        <f>ROUND(L221*K221,1)</f>
        <v>0</v>
      </c>
      <c r="O221" s="255"/>
      <c r="P221" s="255"/>
      <c r="Q221" s="255"/>
      <c r="R221" s="130"/>
      <c r="T221" s="162" t="s">
        <v>20</v>
      </c>
      <c r="U221" s="42" t="s">
        <v>45</v>
      </c>
      <c r="V221" s="34"/>
      <c r="W221" s="163">
        <f>V221*K221</f>
        <v>0</v>
      </c>
      <c r="X221" s="163">
        <v>1.98</v>
      </c>
      <c r="Y221" s="163">
        <f>X221*K221</f>
        <v>99.693</v>
      </c>
      <c r="Z221" s="163">
        <v>0</v>
      </c>
      <c r="AA221" s="164">
        <f>Z221*K221</f>
        <v>0</v>
      </c>
      <c r="AR221" s="16" t="s">
        <v>146</v>
      </c>
      <c r="AT221" s="16" t="s">
        <v>168</v>
      </c>
      <c r="AU221" s="16" t="s">
        <v>117</v>
      </c>
      <c r="AY221" s="16" t="s">
        <v>167</v>
      </c>
      <c r="BE221" s="103">
        <f>IF(U221="základní",N221,0)</f>
        <v>0</v>
      </c>
      <c r="BF221" s="103">
        <f>IF(U221="snížená",N221,0)</f>
        <v>0</v>
      </c>
      <c r="BG221" s="103">
        <f>IF(U221="zákl. přenesená",N221,0)</f>
        <v>0</v>
      </c>
      <c r="BH221" s="103">
        <f>IF(U221="sníž. přenesená",N221,0)</f>
        <v>0</v>
      </c>
      <c r="BI221" s="103">
        <f>IF(U221="nulová",N221,0)</f>
        <v>0</v>
      </c>
      <c r="BJ221" s="16" t="s">
        <v>146</v>
      </c>
      <c r="BK221" s="103">
        <f>ROUND(L221*K221,1)</f>
        <v>0</v>
      </c>
      <c r="BL221" s="16" t="s">
        <v>146</v>
      </c>
      <c r="BM221" s="16" t="s">
        <v>532</v>
      </c>
    </row>
    <row r="222" spans="2:51" s="11" customFormat="1" ht="22.5" customHeight="1">
      <c r="B222" s="173"/>
      <c r="C222" s="174"/>
      <c r="D222" s="174"/>
      <c r="E222" s="175" t="s">
        <v>20</v>
      </c>
      <c r="F222" s="262" t="s">
        <v>533</v>
      </c>
      <c r="G222" s="261"/>
      <c r="H222" s="261"/>
      <c r="I222" s="261"/>
      <c r="J222" s="174"/>
      <c r="K222" s="176">
        <v>50.35</v>
      </c>
      <c r="L222" s="174"/>
      <c r="M222" s="174"/>
      <c r="N222" s="174"/>
      <c r="O222" s="174"/>
      <c r="P222" s="174"/>
      <c r="Q222" s="174"/>
      <c r="R222" s="177"/>
      <c r="T222" s="178"/>
      <c r="U222" s="174"/>
      <c r="V222" s="174"/>
      <c r="W222" s="174"/>
      <c r="X222" s="174"/>
      <c r="Y222" s="174"/>
      <c r="Z222" s="174"/>
      <c r="AA222" s="179"/>
      <c r="AT222" s="180" t="s">
        <v>183</v>
      </c>
      <c r="AU222" s="180" t="s">
        <v>117</v>
      </c>
      <c r="AV222" s="11" t="s">
        <v>117</v>
      </c>
      <c r="AW222" s="11" t="s">
        <v>119</v>
      </c>
      <c r="AX222" s="11" t="s">
        <v>84</v>
      </c>
      <c r="AY222" s="180" t="s">
        <v>167</v>
      </c>
    </row>
    <row r="223" spans="2:65" s="1" customFormat="1" ht="31.5" customHeight="1">
      <c r="B223" s="128"/>
      <c r="C223" s="158" t="s">
        <v>334</v>
      </c>
      <c r="D223" s="158" t="s">
        <v>168</v>
      </c>
      <c r="E223" s="159" t="s">
        <v>329</v>
      </c>
      <c r="F223" s="254" t="s">
        <v>330</v>
      </c>
      <c r="G223" s="255"/>
      <c r="H223" s="255"/>
      <c r="I223" s="255"/>
      <c r="J223" s="160" t="s">
        <v>180</v>
      </c>
      <c r="K223" s="161">
        <v>155.4</v>
      </c>
      <c r="L223" s="256">
        <v>0</v>
      </c>
      <c r="M223" s="255"/>
      <c r="N223" s="257">
        <f>ROUND(L223*K223,1)</f>
        <v>0</v>
      </c>
      <c r="O223" s="255"/>
      <c r="P223" s="255"/>
      <c r="Q223" s="255"/>
      <c r="R223" s="130"/>
      <c r="T223" s="162" t="s">
        <v>20</v>
      </c>
      <c r="U223" s="42" t="s">
        <v>45</v>
      </c>
      <c r="V223" s="34"/>
      <c r="W223" s="163">
        <f>V223*K223</f>
        <v>0</v>
      </c>
      <c r="X223" s="163">
        <v>2.16</v>
      </c>
      <c r="Y223" s="163">
        <f>X223*K223</f>
        <v>335.66400000000004</v>
      </c>
      <c r="Z223" s="163">
        <v>0</v>
      </c>
      <c r="AA223" s="164">
        <f>Z223*K223</f>
        <v>0</v>
      </c>
      <c r="AR223" s="16" t="s">
        <v>146</v>
      </c>
      <c r="AT223" s="16" t="s">
        <v>168</v>
      </c>
      <c r="AU223" s="16" t="s">
        <v>117</v>
      </c>
      <c r="AY223" s="16" t="s">
        <v>167</v>
      </c>
      <c r="BE223" s="103">
        <f>IF(U223="základní",N223,0)</f>
        <v>0</v>
      </c>
      <c r="BF223" s="103">
        <f>IF(U223="snížená",N223,0)</f>
        <v>0</v>
      </c>
      <c r="BG223" s="103">
        <f>IF(U223="zákl. přenesená",N223,0)</f>
        <v>0</v>
      </c>
      <c r="BH223" s="103">
        <f>IF(U223="sníž. přenesená",N223,0)</f>
        <v>0</v>
      </c>
      <c r="BI223" s="103">
        <f>IF(U223="nulová",N223,0)</f>
        <v>0</v>
      </c>
      <c r="BJ223" s="16" t="s">
        <v>146</v>
      </c>
      <c r="BK223" s="103">
        <f>ROUND(L223*K223,1)</f>
        <v>0</v>
      </c>
      <c r="BL223" s="16" t="s">
        <v>146</v>
      </c>
      <c r="BM223" s="16" t="s">
        <v>534</v>
      </c>
    </row>
    <row r="224" spans="2:51" s="10" customFormat="1" ht="22.5" customHeight="1">
      <c r="B224" s="165"/>
      <c r="C224" s="166"/>
      <c r="D224" s="166"/>
      <c r="E224" s="167" t="s">
        <v>20</v>
      </c>
      <c r="F224" s="258" t="s">
        <v>332</v>
      </c>
      <c r="G224" s="259"/>
      <c r="H224" s="259"/>
      <c r="I224" s="259"/>
      <c r="J224" s="166"/>
      <c r="K224" s="168" t="s">
        <v>20</v>
      </c>
      <c r="L224" s="166"/>
      <c r="M224" s="166"/>
      <c r="N224" s="166"/>
      <c r="O224" s="166"/>
      <c r="P224" s="166"/>
      <c r="Q224" s="166"/>
      <c r="R224" s="169"/>
      <c r="T224" s="170"/>
      <c r="U224" s="166"/>
      <c r="V224" s="166"/>
      <c r="W224" s="166"/>
      <c r="X224" s="166"/>
      <c r="Y224" s="166"/>
      <c r="Z224" s="166"/>
      <c r="AA224" s="171"/>
      <c r="AT224" s="172" t="s">
        <v>183</v>
      </c>
      <c r="AU224" s="172" t="s">
        <v>117</v>
      </c>
      <c r="AV224" s="10" t="s">
        <v>84</v>
      </c>
      <c r="AW224" s="10" t="s">
        <v>119</v>
      </c>
      <c r="AX224" s="10" t="s">
        <v>77</v>
      </c>
      <c r="AY224" s="172" t="s">
        <v>167</v>
      </c>
    </row>
    <row r="225" spans="2:51" s="11" customFormat="1" ht="22.5" customHeight="1">
      <c r="B225" s="173"/>
      <c r="C225" s="174"/>
      <c r="D225" s="174"/>
      <c r="E225" s="175" t="s">
        <v>20</v>
      </c>
      <c r="F225" s="260" t="s">
        <v>535</v>
      </c>
      <c r="G225" s="261"/>
      <c r="H225" s="261"/>
      <c r="I225" s="261"/>
      <c r="J225" s="174"/>
      <c r="K225" s="176">
        <v>155.4</v>
      </c>
      <c r="L225" s="174"/>
      <c r="M225" s="174"/>
      <c r="N225" s="174"/>
      <c r="O225" s="174"/>
      <c r="P225" s="174"/>
      <c r="Q225" s="174"/>
      <c r="R225" s="177"/>
      <c r="T225" s="178"/>
      <c r="U225" s="174"/>
      <c r="V225" s="174"/>
      <c r="W225" s="174"/>
      <c r="X225" s="174"/>
      <c r="Y225" s="174"/>
      <c r="Z225" s="174"/>
      <c r="AA225" s="179"/>
      <c r="AT225" s="180" t="s">
        <v>183</v>
      </c>
      <c r="AU225" s="180" t="s">
        <v>117</v>
      </c>
      <c r="AV225" s="11" t="s">
        <v>117</v>
      </c>
      <c r="AW225" s="11" t="s">
        <v>119</v>
      </c>
      <c r="AX225" s="11" t="s">
        <v>77</v>
      </c>
      <c r="AY225" s="180" t="s">
        <v>167</v>
      </c>
    </row>
    <row r="226" spans="2:51" s="12" customFormat="1" ht="22.5" customHeight="1">
      <c r="B226" s="181"/>
      <c r="C226" s="182"/>
      <c r="D226" s="182"/>
      <c r="E226" s="183" t="s">
        <v>20</v>
      </c>
      <c r="F226" s="264" t="s">
        <v>256</v>
      </c>
      <c r="G226" s="265"/>
      <c r="H226" s="265"/>
      <c r="I226" s="265"/>
      <c r="J226" s="182"/>
      <c r="K226" s="184">
        <v>155.4</v>
      </c>
      <c r="L226" s="182"/>
      <c r="M226" s="182"/>
      <c r="N226" s="182"/>
      <c r="O226" s="182"/>
      <c r="P226" s="182"/>
      <c r="Q226" s="182"/>
      <c r="R226" s="185"/>
      <c r="T226" s="186"/>
      <c r="U226" s="182"/>
      <c r="V226" s="182"/>
      <c r="W226" s="182"/>
      <c r="X226" s="182"/>
      <c r="Y226" s="182"/>
      <c r="Z226" s="182"/>
      <c r="AA226" s="187"/>
      <c r="AT226" s="188" t="s">
        <v>183</v>
      </c>
      <c r="AU226" s="188" t="s">
        <v>117</v>
      </c>
      <c r="AV226" s="12" t="s">
        <v>146</v>
      </c>
      <c r="AW226" s="12" t="s">
        <v>119</v>
      </c>
      <c r="AX226" s="12" t="s">
        <v>84</v>
      </c>
      <c r="AY226" s="188" t="s">
        <v>167</v>
      </c>
    </row>
    <row r="227" spans="2:65" s="1" customFormat="1" ht="31.5" customHeight="1">
      <c r="B227" s="128"/>
      <c r="C227" s="158" t="s">
        <v>339</v>
      </c>
      <c r="D227" s="158" t="s">
        <v>168</v>
      </c>
      <c r="E227" s="159" t="s">
        <v>335</v>
      </c>
      <c r="F227" s="254" t="s">
        <v>336</v>
      </c>
      <c r="G227" s="255"/>
      <c r="H227" s="255"/>
      <c r="I227" s="255"/>
      <c r="J227" s="160" t="s">
        <v>180</v>
      </c>
      <c r="K227" s="161">
        <v>201.4</v>
      </c>
      <c r="L227" s="256">
        <v>0</v>
      </c>
      <c r="M227" s="255"/>
      <c r="N227" s="257">
        <f>ROUND(L227*K227,1)</f>
        <v>0</v>
      </c>
      <c r="O227" s="255"/>
      <c r="P227" s="255"/>
      <c r="Q227" s="255"/>
      <c r="R227" s="130"/>
      <c r="T227" s="162" t="s">
        <v>20</v>
      </c>
      <c r="U227" s="42" t="s">
        <v>45</v>
      </c>
      <c r="V227" s="34"/>
      <c r="W227" s="163">
        <f>V227*K227</f>
        <v>0</v>
      </c>
      <c r="X227" s="163">
        <v>2.16</v>
      </c>
      <c r="Y227" s="163">
        <f>X227*K227</f>
        <v>435.02400000000006</v>
      </c>
      <c r="Z227" s="163">
        <v>0</v>
      </c>
      <c r="AA227" s="164">
        <f>Z227*K227</f>
        <v>0</v>
      </c>
      <c r="AR227" s="16" t="s">
        <v>146</v>
      </c>
      <c r="AT227" s="16" t="s">
        <v>168</v>
      </c>
      <c r="AU227" s="16" t="s">
        <v>117</v>
      </c>
      <c r="AY227" s="16" t="s">
        <v>167</v>
      </c>
      <c r="BE227" s="103">
        <f>IF(U227="základní",N227,0)</f>
        <v>0</v>
      </c>
      <c r="BF227" s="103">
        <f>IF(U227="snížená",N227,0)</f>
        <v>0</v>
      </c>
      <c r="BG227" s="103">
        <f>IF(U227="zákl. přenesená",N227,0)</f>
        <v>0</v>
      </c>
      <c r="BH227" s="103">
        <f>IF(U227="sníž. přenesená",N227,0)</f>
        <v>0</v>
      </c>
      <c r="BI227" s="103">
        <f>IF(U227="nulová",N227,0)</f>
        <v>0</v>
      </c>
      <c r="BJ227" s="16" t="s">
        <v>146</v>
      </c>
      <c r="BK227" s="103">
        <f>ROUND(L227*K227,1)</f>
        <v>0</v>
      </c>
      <c r="BL227" s="16" t="s">
        <v>146</v>
      </c>
      <c r="BM227" s="16" t="s">
        <v>536</v>
      </c>
    </row>
    <row r="228" spans="2:51" s="11" customFormat="1" ht="22.5" customHeight="1">
      <c r="B228" s="173"/>
      <c r="C228" s="174"/>
      <c r="D228" s="174"/>
      <c r="E228" s="175" t="s">
        <v>20</v>
      </c>
      <c r="F228" s="262" t="s">
        <v>537</v>
      </c>
      <c r="G228" s="261"/>
      <c r="H228" s="261"/>
      <c r="I228" s="261"/>
      <c r="J228" s="174"/>
      <c r="K228" s="176">
        <v>201.4</v>
      </c>
      <c r="L228" s="174"/>
      <c r="M228" s="174"/>
      <c r="N228" s="174"/>
      <c r="O228" s="174"/>
      <c r="P228" s="174"/>
      <c r="Q228" s="174"/>
      <c r="R228" s="177"/>
      <c r="T228" s="178"/>
      <c r="U228" s="174"/>
      <c r="V228" s="174"/>
      <c r="W228" s="174"/>
      <c r="X228" s="174"/>
      <c r="Y228" s="174"/>
      <c r="Z228" s="174"/>
      <c r="AA228" s="179"/>
      <c r="AT228" s="180" t="s">
        <v>183</v>
      </c>
      <c r="AU228" s="180" t="s">
        <v>117</v>
      </c>
      <c r="AV228" s="11" t="s">
        <v>117</v>
      </c>
      <c r="AW228" s="11" t="s">
        <v>119</v>
      </c>
      <c r="AX228" s="11" t="s">
        <v>84</v>
      </c>
      <c r="AY228" s="180" t="s">
        <v>167</v>
      </c>
    </row>
    <row r="229" spans="2:65" s="1" customFormat="1" ht="31.5" customHeight="1">
      <c r="B229" s="128"/>
      <c r="C229" s="158" t="s">
        <v>344</v>
      </c>
      <c r="D229" s="158" t="s">
        <v>168</v>
      </c>
      <c r="E229" s="159" t="s">
        <v>340</v>
      </c>
      <c r="F229" s="254" t="s">
        <v>341</v>
      </c>
      <c r="G229" s="255"/>
      <c r="H229" s="255"/>
      <c r="I229" s="255"/>
      <c r="J229" s="160" t="s">
        <v>180</v>
      </c>
      <c r="K229" s="161">
        <v>251.75</v>
      </c>
      <c r="L229" s="256">
        <v>0</v>
      </c>
      <c r="M229" s="255"/>
      <c r="N229" s="257">
        <f>ROUND(L229*K229,1)</f>
        <v>0</v>
      </c>
      <c r="O229" s="255"/>
      <c r="P229" s="255"/>
      <c r="Q229" s="255"/>
      <c r="R229" s="130"/>
      <c r="T229" s="162" t="s">
        <v>20</v>
      </c>
      <c r="U229" s="42" t="s">
        <v>45</v>
      </c>
      <c r="V229" s="34"/>
      <c r="W229" s="163">
        <f>V229*K229</f>
        <v>0</v>
      </c>
      <c r="X229" s="163">
        <v>2.16</v>
      </c>
      <c r="Y229" s="163">
        <f>X229*K229</f>
        <v>543.7800000000001</v>
      </c>
      <c r="Z229" s="163">
        <v>0</v>
      </c>
      <c r="AA229" s="164">
        <f>Z229*K229</f>
        <v>0</v>
      </c>
      <c r="AR229" s="16" t="s">
        <v>146</v>
      </c>
      <c r="AT229" s="16" t="s">
        <v>168</v>
      </c>
      <c r="AU229" s="16" t="s">
        <v>117</v>
      </c>
      <c r="AY229" s="16" t="s">
        <v>167</v>
      </c>
      <c r="BE229" s="103">
        <f>IF(U229="základní",N229,0)</f>
        <v>0</v>
      </c>
      <c r="BF229" s="103">
        <f>IF(U229="snížená",N229,0)</f>
        <v>0</v>
      </c>
      <c r="BG229" s="103">
        <f>IF(U229="zákl. přenesená",N229,0)</f>
        <v>0</v>
      </c>
      <c r="BH229" s="103">
        <f>IF(U229="sníž. přenesená",N229,0)</f>
        <v>0</v>
      </c>
      <c r="BI229" s="103">
        <f>IF(U229="nulová",N229,0)</f>
        <v>0</v>
      </c>
      <c r="BJ229" s="16" t="s">
        <v>146</v>
      </c>
      <c r="BK229" s="103">
        <f>ROUND(L229*K229,1)</f>
        <v>0</v>
      </c>
      <c r="BL229" s="16" t="s">
        <v>146</v>
      </c>
      <c r="BM229" s="16" t="s">
        <v>538</v>
      </c>
    </row>
    <row r="230" spans="2:51" s="11" customFormat="1" ht="22.5" customHeight="1">
      <c r="B230" s="173"/>
      <c r="C230" s="174"/>
      <c r="D230" s="174"/>
      <c r="E230" s="175" t="s">
        <v>20</v>
      </c>
      <c r="F230" s="262" t="s">
        <v>539</v>
      </c>
      <c r="G230" s="261"/>
      <c r="H230" s="261"/>
      <c r="I230" s="261"/>
      <c r="J230" s="174"/>
      <c r="K230" s="176">
        <v>251.75</v>
      </c>
      <c r="L230" s="174"/>
      <c r="M230" s="174"/>
      <c r="N230" s="174"/>
      <c r="O230" s="174"/>
      <c r="P230" s="174"/>
      <c r="Q230" s="174"/>
      <c r="R230" s="177"/>
      <c r="T230" s="178"/>
      <c r="U230" s="174"/>
      <c r="V230" s="174"/>
      <c r="W230" s="174"/>
      <c r="X230" s="174"/>
      <c r="Y230" s="174"/>
      <c r="Z230" s="174"/>
      <c r="AA230" s="179"/>
      <c r="AT230" s="180" t="s">
        <v>183</v>
      </c>
      <c r="AU230" s="180" t="s">
        <v>117</v>
      </c>
      <c r="AV230" s="11" t="s">
        <v>117</v>
      </c>
      <c r="AW230" s="11" t="s">
        <v>119</v>
      </c>
      <c r="AX230" s="11" t="s">
        <v>84</v>
      </c>
      <c r="AY230" s="180" t="s">
        <v>167</v>
      </c>
    </row>
    <row r="231" spans="2:63" s="9" customFormat="1" ht="29.25" customHeight="1">
      <c r="B231" s="147"/>
      <c r="C231" s="148"/>
      <c r="D231" s="157" t="s">
        <v>134</v>
      </c>
      <c r="E231" s="157"/>
      <c r="F231" s="157"/>
      <c r="G231" s="157"/>
      <c r="H231" s="157"/>
      <c r="I231" s="157"/>
      <c r="J231" s="157"/>
      <c r="K231" s="157"/>
      <c r="L231" s="157"/>
      <c r="M231" s="157"/>
      <c r="N231" s="273">
        <f>BK231</f>
        <v>0</v>
      </c>
      <c r="O231" s="274"/>
      <c r="P231" s="274"/>
      <c r="Q231" s="274"/>
      <c r="R231" s="150"/>
      <c r="T231" s="151"/>
      <c r="U231" s="148"/>
      <c r="V231" s="148"/>
      <c r="W231" s="152">
        <f>W232</f>
        <v>0</v>
      </c>
      <c r="X231" s="148"/>
      <c r="Y231" s="152">
        <f>Y232</f>
        <v>0</v>
      </c>
      <c r="Z231" s="148"/>
      <c r="AA231" s="153">
        <f>AA232</f>
        <v>0</v>
      </c>
      <c r="AR231" s="154" t="s">
        <v>84</v>
      </c>
      <c r="AT231" s="155" t="s">
        <v>76</v>
      </c>
      <c r="AU231" s="155" t="s">
        <v>84</v>
      </c>
      <c r="AY231" s="154" t="s">
        <v>167</v>
      </c>
      <c r="BK231" s="156">
        <f>BK232</f>
        <v>0</v>
      </c>
    </row>
    <row r="232" spans="2:65" s="1" customFormat="1" ht="44.25" customHeight="1">
      <c r="B232" s="128"/>
      <c r="C232" s="158" t="s">
        <v>348</v>
      </c>
      <c r="D232" s="158" t="s">
        <v>168</v>
      </c>
      <c r="E232" s="159" t="s">
        <v>345</v>
      </c>
      <c r="F232" s="254" t="s">
        <v>346</v>
      </c>
      <c r="G232" s="255"/>
      <c r="H232" s="255"/>
      <c r="I232" s="255"/>
      <c r="J232" s="160" t="s">
        <v>171</v>
      </c>
      <c r="K232" s="161">
        <v>1</v>
      </c>
      <c r="L232" s="256">
        <v>0</v>
      </c>
      <c r="M232" s="255"/>
      <c r="N232" s="257">
        <f>ROUND(L232*K232,1)</f>
        <v>0</v>
      </c>
      <c r="O232" s="255"/>
      <c r="P232" s="255"/>
      <c r="Q232" s="255"/>
      <c r="R232" s="130"/>
      <c r="T232" s="162" t="s">
        <v>20</v>
      </c>
      <c r="U232" s="42" t="s">
        <v>45</v>
      </c>
      <c r="V232" s="34"/>
      <c r="W232" s="163">
        <f>V232*K232</f>
        <v>0</v>
      </c>
      <c r="X232" s="163">
        <v>0</v>
      </c>
      <c r="Y232" s="163">
        <f>X232*K232</f>
        <v>0</v>
      </c>
      <c r="Z232" s="163">
        <v>0</v>
      </c>
      <c r="AA232" s="164">
        <f>Z232*K232</f>
        <v>0</v>
      </c>
      <c r="AR232" s="16" t="s">
        <v>146</v>
      </c>
      <c r="AT232" s="16" t="s">
        <v>168</v>
      </c>
      <c r="AU232" s="16" t="s">
        <v>117</v>
      </c>
      <c r="AY232" s="16" t="s">
        <v>167</v>
      </c>
      <c r="BE232" s="103">
        <f>IF(U232="základní",N232,0)</f>
        <v>0</v>
      </c>
      <c r="BF232" s="103">
        <f>IF(U232="snížená",N232,0)</f>
        <v>0</v>
      </c>
      <c r="BG232" s="103">
        <f>IF(U232="zákl. přenesená",N232,0)</f>
        <v>0</v>
      </c>
      <c r="BH232" s="103">
        <f>IF(U232="sníž. přenesená",N232,0)</f>
        <v>0</v>
      </c>
      <c r="BI232" s="103">
        <f>IF(U232="nulová",N232,0)</f>
        <v>0</v>
      </c>
      <c r="BJ232" s="16" t="s">
        <v>146</v>
      </c>
      <c r="BK232" s="103">
        <f>ROUND(L232*K232,1)</f>
        <v>0</v>
      </c>
      <c r="BL232" s="16" t="s">
        <v>146</v>
      </c>
      <c r="BM232" s="16" t="s">
        <v>540</v>
      </c>
    </row>
    <row r="233" spans="2:63" s="9" customFormat="1" ht="29.25" customHeight="1">
      <c r="B233" s="147"/>
      <c r="C233" s="148"/>
      <c r="D233" s="157" t="s">
        <v>135</v>
      </c>
      <c r="E233" s="157"/>
      <c r="F233" s="157"/>
      <c r="G233" s="157"/>
      <c r="H233" s="157"/>
      <c r="I233" s="157"/>
      <c r="J233" s="157"/>
      <c r="K233" s="157"/>
      <c r="L233" s="157"/>
      <c r="M233" s="157"/>
      <c r="N233" s="275">
        <f>BK233</f>
        <v>0</v>
      </c>
      <c r="O233" s="276"/>
      <c r="P233" s="276"/>
      <c r="Q233" s="276"/>
      <c r="R233" s="150"/>
      <c r="T233" s="151"/>
      <c r="U233" s="148"/>
      <c r="V233" s="148"/>
      <c r="W233" s="152">
        <f>SUM(W234:W240)</f>
        <v>0</v>
      </c>
      <c r="X233" s="148"/>
      <c r="Y233" s="152">
        <f>SUM(Y234:Y240)</f>
        <v>52.187138399999995</v>
      </c>
      <c r="Z233" s="148"/>
      <c r="AA233" s="153">
        <f>SUM(AA234:AA240)</f>
        <v>0</v>
      </c>
      <c r="AR233" s="154" t="s">
        <v>84</v>
      </c>
      <c r="AT233" s="155" t="s">
        <v>76</v>
      </c>
      <c r="AU233" s="155" t="s">
        <v>84</v>
      </c>
      <c r="AY233" s="154" t="s">
        <v>167</v>
      </c>
      <c r="BK233" s="156">
        <f>SUM(BK234:BK240)</f>
        <v>0</v>
      </c>
    </row>
    <row r="234" spans="2:65" s="1" customFormat="1" ht="31.5" customHeight="1">
      <c r="B234" s="128"/>
      <c r="C234" s="158" t="s">
        <v>353</v>
      </c>
      <c r="D234" s="158" t="s">
        <v>168</v>
      </c>
      <c r="E234" s="159" t="s">
        <v>349</v>
      </c>
      <c r="F234" s="254" t="s">
        <v>350</v>
      </c>
      <c r="G234" s="255"/>
      <c r="H234" s="255"/>
      <c r="I234" s="255"/>
      <c r="J234" s="160" t="s">
        <v>223</v>
      </c>
      <c r="K234" s="161">
        <v>74</v>
      </c>
      <c r="L234" s="256">
        <v>0</v>
      </c>
      <c r="M234" s="255"/>
      <c r="N234" s="257">
        <f>ROUND(L234*K234,1)</f>
        <v>0</v>
      </c>
      <c r="O234" s="255"/>
      <c r="P234" s="255"/>
      <c r="Q234" s="255"/>
      <c r="R234" s="130"/>
      <c r="T234" s="162" t="s">
        <v>20</v>
      </c>
      <c r="U234" s="42" t="s">
        <v>45</v>
      </c>
      <c r="V234" s="34"/>
      <c r="W234" s="163">
        <f>V234*K234</f>
        <v>0</v>
      </c>
      <c r="X234" s="163">
        <v>0.16371</v>
      </c>
      <c r="Y234" s="163">
        <f>X234*K234</f>
        <v>12.11454</v>
      </c>
      <c r="Z234" s="163">
        <v>0</v>
      </c>
      <c r="AA234" s="164">
        <f>Z234*K234</f>
        <v>0</v>
      </c>
      <c r="AR234" s="16" t="s">
        <v>146</v>
      </c>
      <c r="AT234" s="16" t="s">
        <v>168</v>
      </c>
      <c r="AU234" s="16" t="s">
        <v>117</v>
      </c>
      <c r="AY234" s="16" t="s">
        <v>167</v>
      </c>
      <c r="BE234" s="103">
        <f>IF(U234="základní",N234,0)</f>
        <v>0</v>
      </c>
      <c r="BF234" s="103">
        <f>IF(U234="snížená",N234,0)</f>
        <v>0</v>
      </c>
      <c r="BG234" s="103">
        <f>IF(U234="zákl. přenesená",N234,0)</f>
        <v>0</v>
      </c>
      <c r="BH234" s="103">
        <f>IF(U234="sníž. přenesená",N234,0)</f>
        <v>0</v>
      </c>
      <c r="BI234" s="103">
        <f>IF(U234="nulová",N234,0)</f>
        <v>0</v>
      </c>
      <c r="BJ234" s="16" t="s">
        <v>146</v>
      </c>
      <c r="BK234" s="103">
        <f>ROUND(L234*K234,1)</f>
        <v>0</v>
      </c>
      <c r="BL234" s="16" t="s">
        <v>146</v>
      </c>
      <c r="BM234" s="16" t="s">
        <v>541</v>
      </c>
    </row>
    <row r="235" spans="2:51" s="11" customFormat="1" ht="22.5" customHeight="1">
      <c r="B235" s="173"/>
      <c r="C235" s="174"/>
      <c r="D235" s="174"/>
      <c r="E235" s="175" t="s">
        <v>20</v>
      </c>
      <c r="F235" s="262" t="s">
        <v>542</v>
      </c>
      <c r="G235" s="261"/>
      <c r="H235" s="261"/>
      <c r="I235" s="261"/>
      <c r="J235" s="174"/>
      <c r="K235" s="176">
        <v>74</v>
      </c>
      <c r="L235" s="174"/>
      <c r="M235" s="174"/>
      <c r="N235" s="174"/>
      <c r="O235" s="174"/>
      <c r="P235" s="174"/>
      <c r="Q235" s="174"/>
      <c r="R235" s="177"/>
      <c r="T235" s="178"/>
      <c r="U235" s="174"/>
      <c r="V235" s="174"/>
      <c r="W235" s="174"/>
      <c r="X235" s="174"/>
      <c r="Y235" s="174"/>
      <c r="Z235" s="174"/>
      <c r="AA235" s="179"/>
      <c r="AT235" s="180" t="s">
        <v>183</v>
      </c>
      <c r="AU235" s="180" t="s">
        <v>117</v>
      </c>
      <c r="AV235" s="11" t="s">
        <v>117</v>
      </c>
      <c r="AW235" s="11" t="s">
        <v>119</v>
      </c>
      <c r="AX235" s="11" t="s">
        <v>84</v>
      </c>
      <c r="AY235" s="180" t="s">
        <v>167</v>
      </c>
    </row>
    <row r="236" spans="2:65" s="1" customFormat="1" ht="22.5" customHeight="1">
      <c r="B236" s="128"/>
      <c r="C236" s="158" t="s">
        <v>358</v>
      </c>
      <c r="D236" s="158" t="s">
        <v>168</v>
      </c>
      <c r="E236" s="159" t="s">
        <v>354</v>
      </c>
      <c r="F236" s="254" t="s">
        <v>355</v>
      </c>
      <c r="G236" s="255"/>
      <c r="H236" s="255"/>
      <c r="I236" s="255"/>
      <c r="J236" s="160" t="s">
        <v>175</v>
      </c>
      <c r="K236" s="161">
        <v>224.22</v>
      </c>
      <c r="L236" s="256">
        <v>0</v>
      </c>
      <c r="M236" s="255"/>
      <c r="N236" s="257">
        <f>ROUND(L236*K236,1)</f>
        <v>0</v>
      </c>
      <c r="O236" s="255"/>
      <c r="P236" s="255"/>
      <c r="Q236" s="255"/>
      <c r="R236" s="130"/>
      <c r="T236" s="162" t="s">
        <v>20</v>
      </c>
      <c r="U236" s="42" t="s">
        <v>45</v>
      </c>
      <c r="V236" s="34"/>
      <c r="W236" s="163">
        <f>V236*K236</f>
        <v>0</v>
      </c>
      <c r="X236" s="163">
        <v>0</v>
      </c>
      <c r="Y236" s="163">
        <f>X236*K236</f>
        <v>0</v>
      </c>
      <c r="Z236" s="163">
        <v>0</v>
      </c>
      <c r="AA236" s="164">
        <f>Z236*K236</f>
        <v>0</v>
      </c>
      <c r="AR236" s="16" t="s">
        <v>146</v>
      </c>
      <c r="AT236" s="16" t="s">
        <v>168</v>
      </c>
      <c r="AU236" s="16" t="s">
        <v>117</v>
      </c>
      <c r="AY236" s="16" t="s">
        <v>167</v>
      </c>
      <c r="BE236" s="103">
        <f>IF(U236="základní",N236,0)</f>
        <v>0</v>
      </c>
      <c r="BF236" s="103">
        <f>IF(U236="snížená",N236,0)</f>
        <v>0</v>
      </c>
      <c r="BG236" s="103">
        <f>IF(U236="zákl. přenesená",N236,0)</f>
        <v>0</v>
      </c>
      <c r="BH236" s="103">
        <f>IF(U236="sníž. přenesená",N236,0)</f>
        <v>0</v>
      </c>
      <c r="BI236" s="103">
        <f>IF(U236="nulová",N236,0)</f>
        <v>0</v>
      </c>
      <c r="BJ236" s="16" t="s">
        <v>146</v>
      </c>
      <c r="BK236" s="103">
        <f>ROUND(L236*K236,1)</f>
        <v>0</v>
      </c>
      <c r="BL236" s="16" t="s">
        <v>146</v>
      </c>
      <c r="BM236" s="16" t="s">
        <v>543</v>
      </c>
    </row>
    <row r="237" spans="2:51" s="11" customFormat="1" ht="22.5" customHeight="1">
      <c r="B237" s="173"/>
      <c r="C237" s="174"/>
      <c r="D237" s="174"/>
      <c r="E237" s="175" t="s">
        <v>20</v>
      </c>
      <c r="F237" s="262" t="s">
        <v>544</v>
      </c>
      <c r="G237" s="261"/>
      <c r="H237" s="261"/>
      <c r="I237" s="261"/>
      <c r="J237" s="174"/>
      <c r="K237" s="176">
        <v>224.22</v>
      </c>
      <c r="L237" s="174"/>
      <c r="M237" s="174"/>
      <c r="N237" s="174"/>
      <c r="O237" s="174"/>
      <c r="P237" s="174"/>
      <c r="Q237" s="174"/>
      <c r="R237" s="177"/>
      <c r="T237" s="178"/>
      <c r="U237" s="174"/>
      <c r="V237" s="174"/>
      <c r="W237" s="174"/>
      <c r="X237" s="174"/>
      <c r="Y237" s="174"/>
      <c r="Z237" s="174"/>
      <c r="AA237" s="179"/>
      <c r="AT237" s="180" t="s">
        <v>183</v>
      </c>
      <c r="AU237" s="180" t="s">
        <v>117</v>
      </c>
      <c r="AV237" s="11" t="s">
        <v>117</v>
      </c>
      <c r="AW237" s="11" t="s">
        <v>119</v>
      </c>
      <c r="AX237" s="11" t="s">
        <v>84</v>
      </c>
      <c r="AY237" s="180" t="s">
        <v>167</v>
      </c>
    </row>
    <row r="238" spans="2:65" s="1" customFormat="1" ht="31.5" customHeight="1">
      <c r="B238" s="128"/>
      <c r="C238" s="158" t="s">
        <v>363</v>
      </c>
      <c r="D238" s="158" t="s">
        <v>168</v>
      </c>
      <c r="E238" s="159" t="s">
        <v>359</v>
      </c>
      <c r="F238" s="254" t="s">
        <v>360</v>
      </c>
      <c r="G238" s="255"/>
      <c r="H238" s="255"/>
      <c r="I238" s="255"/>
      <c r="J238" s="160" t="s">
        <v>180</v>
      </c>
      <c r="K238" s="161">
        <v>17.76</v>
      </c>
      <c r="L238" s="256">
        <v>0</v>
      </c>
      <c r="M238" s="255"/>
      <c r="N238" s="257">
        <f>ROUND(L238*K238,1)</f>
        <v>0</v>
      </c>
      <c r="O238" s="255"/>
      <c r="P238" s="255"/>
      <c r="Q238" s="255"/>
      <c r="R238" s="130"/>
      <c r="T238" s="162" t="s">
        <v>20</v>
      </c>
      <c r="U238" s="42" t="s">
        <v>45</v>
      </c>
      <c r="V238" s="34"/>
      <c r="W238" s="163">
        <f>V238*K238</f>
        <v>0</v>
      </c>
      <c r="X238" s="163">
        <v>2.25634</v>
      </c>
      <c r="Y238" s="163">
        <f>X238*K238</f>
        <v>40.0725984</v>
      </c>
      <c r="Z238" s="163">
        <v>0</v>
      </c>
      <c r="AA238" s="164">
        <f>Z238*K238</f>
        <v>0</v>
      </c>
      <c r="AR238" s="16" t="s">
        <v>146</v>
      </c>
      <c r="AT238" s="16" t="s">
        <v>168</v>
      </c>
      <c r="AU238" s="16" t="s">
        <v>117</v>
      </c>
      <c r="AY238" s="16" t="s">
        <v>167</v>
      </c>
      <c r="BE238" s="103">
        <f>IF(U238="základní",N238,0)</f>
        <v>0</v>
      </c>
      <c r="BF238" s="103">
        <f>IF(U238="snížená",N238,0)</f>
        <v>0</v>
      </c>
      <c r="BG238" s="103">
        <f>IF(U238="zákl. přenesená",N238,0)</f>
        <v>0</v>
      </c>
      <c r="BH238" s="103">
        <f>IF(U238="sníž. přenesená",N238,0)</f>
        <v>0</v>
      </c>
      <c r="BI238" s="103">
        <f>IF(U238="nulová",N238,0)</f>
        <v>0</v>
      </c>
      <c r="BJ238" s="16" t="s">
        <v>146</v>
      </c>
      <c r="BK238" s="103">
        <f>ROUND(L238*K238,1)</f>
        <v>0</v>
      </c>
      <c r="BL238" s="16" t="s">
        <v>146</v>
      </c>
      <c r="BM238" s="16" t="s">
        <v>545</v>
      </c>
    </row>
    <row r="239" spans="2:51" s="11" customFormat="1" ht="22.5" customHeight="1">
      <c r="B239" s="173"/>
      <c r="C239" s="174"/>
      <c r="D239" s="174"/>
      <c r="E239" s="175" t="s">
        <v>20</v>
      </c>
      <c r="F239" s="262" t="s">
        <v>546</v>
      </c>
      <c r="G239" s="261"/>
      <c r="H239" s="261"/>
      <c r="I239" s="261"/>
      <c r="J239" s="174"/>
      <c r="K239" s="176">
        <v>17.76</v>
      </c>
      <c r="L239" s="174"/>
      <c r="M239" s="174"/>
      <c r="N239" s="174"/>
      <c r="O239" s="174"/>
      <c r="P239" s="174"/>
      <c r="Q239" s="174"/>
      <c r="R239" s="177"/>
      <c r="T239" s="178"/>
      <c r="U239" s="174"/>
      <c r="V239" s="174"/>
      <c r="W239" s="174"/>
      <c r="X239" s="174"/>
      <c r="Y239" s="174"/>
      <c r="Z239" s="174"/>
      <c r="AA239" s="179"/>
      <c r="AT239" s="180" t="s">
        <v>183</v>
      </c>
      <c r="AU239" s="180" t="s">
        <v>117</v>
      </c>
      <c r="AV239" s="11" t="s">
        <v>117</v>
      </c>
      <c r="AW239" s="11" t="s">
        <v>119</v>
      </c>
      <c r="AX239" s="11" t="s">
        <v>84</v>
      </c>
      <c r="AY239" s="180" t="s">
        <v>167</v>
      </c>
    </row>
    <row r="240" spans="2:65" s="1" customFormat="1" ht="22.5" customHeight="1">
      <c r="B240" s="128"/>
      <c r="C240" s="158" t="s">
        <v>367</v>
      </c>
      <c r="D240" s="158" t="s">
        <v>168</v>
      </c>
      <c r="E240" s="159" t="s">
        <v>364</v>
      </c>
      <c r="F240" s="254" t="s">
        <v>365</v>
      </c>
      <c r="G240" s="255"/>
      <c r="H240" s="255"/>
      <c r="I240" s="255"/>
      <c r="J240" s="160" t="s">
        <v>175</v>
      </c>
      <c r="K240" s="161">
        <v>2</v>
      </c>
      <c r="L240" s="256">
        <v>0</v>
      </c>
      <c r="M240" s="255"/>
      <c r="N240" s="257">
        <f>ROUND(L240*K240,1)</f>
        <v>0</v>
      </c>
      <c r="O240" s="255"/>
      <c r="P240" s="255"/>
      <c r="Q240" s="255"/>
      <c r="R240" s="130"/>
      <c r="T240" s="162" t="s">
        <v>20</v>
      </c>
      <c r="U240" s="42" t="s">
        <v>45</v>
      </c>
      <c r="V240" s="34"/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6" t="s">
        <v>146</v>
      </c>
      <c r="AT240" s="16" t="s">
        <v>168</v>
      </c>
      <c r="AU240" s="16" t="s">
        <v>117</v>
      </c>
      <c r="AY240" s="16" t="s">
        <v>167</v>
      </c>
      <c r="BE240" s="103">
        <f>IF(U240="základní",N240,0)</f>
        <v>0</v>
      </c>
      <c r="BF240" s="103">
        <f>IF(U240="snížená",N240,0)</f>
        <v>0</v>
      </c>
      <c r="BG240" s="103">
        <f>IF(U240="zákl. přenesená",N240,0)</f>
        <v>0</v>
      </c>
      <c r="BH240" s="103">
        <f>IF(U240="sníž. přenesená",N240,0)</f>
        <v>0</v>
      </c>
      <c r="BI240" s="103">
        <f>IF(U240="nulová",N240,0)</f>
        <v>0</v>
      </c>
      <c r="BJ240" s="16" t="s">
        <v>146</v>
      </c>
      <c r="BK240" s="103">
        <f>ROUND(L240*K240,1)</f>
        <v>0</v>
      </c>
      <c r="BL240" s="16" t="s">
        <v>146</v>
      </c>
      <c r="BM240" s="16" t="s">
        <v>547</v>
      </c>
    </row>
    <row r="241" spans="2:63" s="9" customFormat="1" ht="29.25" customHeight="1">
      <c r="B241" s="147"/>
      <c r="C241" s="148"/>
      <c r="D241" s="157" t="s">
        <v>136</v>
      </c>
      <c r="E241" s="157"/>
      <c r="F241" s="157"/>
      <c r="G241" s="157"/>
      <c r="H241" s="157"/>
      <c r="I241" s="157"/>
      <c r="J241" s="157"/>
      <c r="K241" s="157"/>
      <c r="L241" s="157"/>
      <c r="M241" s="157"/>
      <c r="N241" s="275">
        <f>BK241</f>
        <v>0</v>
      </c>
      <c r="O241" s="276"/>
      <c r="P241" s="276"/>
      <c r="Q241" s="276"/>
      <c r="R241" s="150"/>
      <c r="T241" s="151"/>
      <c r="U241" s="148"/>
      <c r="V241" s="148"/>
      <c r="W241" s="152">
        <f>SUM(W242:W244)</f>
        <v>0</v>
      </c>
      <c r="X241" s="148"/>
      <c r="Y241" s="152">
        <f>SUM(Y242:Y244)</f>
        <v>0</v>
      </c>
      <c r="Z241" s="148"/>
      <c r="AA241" s="153">
        <f>SUM(AA242:AA244)</f>
        <v>0</v>
      </c>
      <c r="AR241" s="154" t="s">
        <v>84</v>
      </c>
      <c r="AT241" s="155" t="s">
        <v>76</v>
      </c>
      <c r="AU241" s="155" t="s">
        <v>84</v>
      </c>
      <c r="AY241" s="154" t="s">
        <v>167</v>
      </c>
      <c r="BK241" s="156">
        <f>SUM(BK242:BK244)</f>
        <v>0</v>
      </c>
    </row>
    <row r="242" spans="2:65" s="1" customFormat="1" ht="31.5" customHeight="1">
      <c r="B242" s="128"/>
      <c r="C242" s="158" t="s">
        <v>371</v>
      </c>
      <c r="D242" s="158" t="s">
        <v>168</v>
      </c>
      <c r="E242" s="159" t="s">
        <v>368</v>
      </c>
      <c r="F242" s="254" t="s">
        <v>369</v>
      </c>
      <c r="G242" s="255"/>
      <c r="H242" s="255"/>
      <c r="I242" s="255"/>
      <c r="J242" s="160" t="s">
        <v>175</v>
      </c>
      <c r="K242" s="161">
        <v>2</v>
      </c>
      <c r="L242" s="256">
        <v>0</v>
      </c>
      <c r="M242" s="255"/>
      <c r="N242" s="257">
        <f>ROUND(L242*K242,1)</f>
        <v>0</v>
      </c>
      <c r="O242" s="255"/>
      <c r="P242" s="255"/>
      <c r="Q242" s="255"/>
      <c r="R242" s="130"/>
      <c r="T242" s="162" t="s">
        <v>20</v>
      </c>
      <c r="U242" s="42" t="s">
        <v>45</v>
      </c>
      <c r="V242" s="34"/>
      <c r="W242" s="163">
        <f>V242*K242</f>
        <v>0</v>
      </c>
      <c r="X242" s="163">
        <v>0</v>
      </c>
      <c r="Y242" s="163">
        <f>X242*K242</f>
        <v>0</v>
      </c>
      <c r="Z242" s="163">
        <v>0</v>
      </c>
      <c r="AA242" s="164">
        <f>Z242*K242</f>
        <v>0</v>
      </c>
      <c r="AR242" s="16" t="s">
        <v>146</v>
      </c>
      <c r="AT242" s="16" t="s">
        <v>168</v>
      </c>
      <c r="AU242" s="16" t="s">
        <v>117</v>
      </c>
      <c r="AY242" s="16" t="s">
        <v>167</v>
      </c>
      <c r="BE242" s="103">
        <f>IF(U242="základní",N242,0)</f>
        <v>0</v>
      </c>
      <c r="BF242" s="103">
        <f>IF(U242="snížená",N242,0)</f>
        <v>0</v>
      </c>
      <c r="BG242" s="103">
        <f>IF(U242="zákl. přenesená",N242,0)</f>
        <v>0</v>
      </c>
      <c r="BH242" s="103">
        <f>IF(U242="sníž. přenesená",N242,0)</f>
        <v>0</v>
      </c>
      <c r="BI242" s="103">
        <f>IF(U242="nulová",N242,0)</f>
        <v>0</v>
      </c>
      <c r="BJ242" s="16" t="s">
        <v>146</v>
      </c>
      <c r="BK242" s="103">
        <f>ROUND(L242*K242,1)</f>
        <v>0</v>
      </c>
      <c r="BL242" s="16" t="s">
        <v>146</v>
      </c>
      <c r="BM242" s="16" t="s">
        <v>548</v>
      </c>
    </row>
    <row r="243" spans="2:65" s="1" customFormat="1" ht="31.5" customHeight="1">
      <c r="B243" s="128"/>
      <c r="C243" s="158" t="s">
        <v>375</v>
      </c>
      <c r="D243" s="158" t="s">
        <v>168</v>
      </c>
      <c r="E243" s="159" t="s">
        <v>372</v>
      </c>
      <c r="F243" s="254" t="s">
        <v>373</v>
      </c>
      <c r="G243" s="255"/>
      <c r="H243" s="255"/>
      <c r="I243" s="255"/>
      <c r="J243" s="160" t="s">
        <v>175</v>
      </c>
      <c r="K243" s="161">
        <v>60</v>
      </c>
      <c r="L243" s="256">
        <v>0</v>
      </c>
      <c r="M243" s="255"/>
      <c r="N243" s="257">
        <f>ROUND(L243*K243,1)</f>
        <v>0</v>
      </c>
      <c r="O243" s="255"/>
      <c r="P243" s="255"/>
      <c r="Q243" s="255"/>
      <c r="R243" s="130"/>
      <c r="T243" s="162" t="s">
        <v>20</v>
      </c>
      <c r="U243" s="42" t="s">
        <v>45</v>
      </c>
      <c r="V243" s="34"/>
      <c r="W243" s="163">
        <f>V243*K243</f>
        <v>0</v>
      </c>
      <c r="X243" s="163">
        <v>0</v>
      </c>
      <c r="Y243" s="163">
        <f>X243*K243</f>
        <v>0</v>
      </c>
      <c r="Z243" s="163">
        <v>0</v>
      </c>
      <c r="AA243" s="164">
        <f>Z243*K243</f>
        <v>0</v>
      </c>
      <c r="AR243" s="16" t="s">
        <v>146</v>
      </c>
      <c r="AT243" s="16" t="s">
        <v>168</v>
      </c>
      <c r="AU243" s="16" t="s">
        <v>117</v>
      </c>
      <c r="AY243" s="16" t="s">
        <v>167</v>
      </c>
      <c r="BE243" s="103">
        <f>IF(U243="základní",N243,0)</f>
        <v>0</v>
      </c>
      <c r="BF243" s="103">
        <f>IF(U243="snížená",N243,0)</f>
        <v>0</v>
      </c>
      <c r="BG243" s="103">
        <f>IF(U243="zákl. přenesená",N243,0)</f>
        <v>0</v>
      </c>
      <c r="BH243" s="103">
        <f>IF(U243="sníž. přenesená",N243,0)</f>
        <v>0</v>
      </c>
      <c r="BI243" s="103">
        <f>IF(U243="nulová",N243,0)</f>
        <v>0</v>
      </c>
      <c r="BJ243" s="16" t="s">
        <v>146</v>
      </c>
      <c r="BK243" s="103">
        <f>ROUND(L243*K243,1)</f>
        <v>0</v>
      </c>
      <c r="BL243" s="16" t="s">
        <v>146</v>
      </c>
      <c r="BM243" s="16" t="s">
        <v>549</v>
      </c>
    </row>
    <row r="244" spans="2:65" s="1" customFormat="1" ht="31.5" customHeight="1">
      <c r="B244" s="128"/>
      <c r="C244" s="158" t="s">
        <v>379</v>
      </c>
      <c r="D244" s="158" t="s">
        <v>168</v>
      </c>
      <c r="E244" s="159" t="s">
        <v>376</v>
      </c>
      <c r="F244" s="254" t="s">
        <v>377</v>
      </c>
      <c r="G244" s="255"/>
      <c r="H244" s="255"/>
      <c r="I244" s="255"/>
      <c r="J244" s="160" t="s">
        <v>175</v>
      </c>
      <c r="K244" s="161">
        <v>2</v>
      </c>
      <c r="L244" s="256">
        <v>0</v>
      </c>
      <c r="M244" s="255"/>
      <c r="N244" s="257">
        <f>ROUND(L244*K244,1)</f>
        <v>0</v>
      </c>
      <c r="O244" s="255"/>
      <c r="P244" s="255"/>
      <c r="Q244" s="255"/>
      <c r="R244" s="130"/>
      <c r="T244" s="162" t="s">
        <v>20</v>
      </c>
      <c r="U244" s="42" t="s">
        <v>45</v>
      </c>
      <c r="V244" s="34"/>
      <c r="W244" s="163">
        <f>V244*K244</f>
        <v>0</v>
      </c>
      <c r="X244" s="163">
        <v>0</v>
      </c>
      <c r="Y244" s="163">
        <f>X244*K244</f>
        <v>0</v>
      </c>
      <c r="Z244" s="163">
        <v>0</v>
      </c>
      <c r="AA244" s="164">
        <f>Z244*K244</f>
        <v>0</v>
      </c>
      <c r="AR244" s="16" t="s">
        <v>146</v>
      </c>
      <c r="AT244" s="16" t="s">
        <v>168</v>
      </c>
      <c r="AU244" s="16" t="s">
        <v>117</v>
      </c>
      <c r="AY244" s="16" t="s">
        <v>167</v>
      </c>
      <c r="BE244" s="103">
        <f>IF(U244="základní",N244,0)</f>
        <v>0</v>
      </c>
      <c r="BF244" s="103">
        <f>IF(U244="snížená",N244,0)</f>
        <v>0</v>
      </c>
      <c r="BG244" s="103">
        <f>IF(U244="zákl. přenesená",N244,0)</f>
        <v>0</v>
      </c>
      <c r="BH244" s="103">
        <f>IF(U244="sníž. přenesená",N244,0)</f>
        <v>0</v>
      </c>
      <c r="BI244" s="103">
        <f>IF(U244="nulová",N244,0)</f>
        <v>0</v>
      </c>
      <c r="BJ244" s="16" t="s">
        <v>146</v>
      </c>
      <c r="BK244" s="103">
        <f>ROUND(L244*K244,1)</f>
        <v>0</v>
      </c>
      <c r="BL244" s="16" t="s">
        <v>146</v>
      </c>
      <c r="BM244" s="16" t="s">
        <v>550</v>
      </c>
    </row>
    <row r="245" spans="2:63" s="9" customFormat="1" ht="29.25" customHeight="1">
      <c r="B245" s="147"/>
      <c r="C245" s="148"/>
      <c r="D245" s="157" t="s">
        <v>137</v>
      </c>
      <c r="E245" s="157"/>
      <c r="F245" s="157"/>
      <c r="G245" s="157"/>
      <c r="H245" s="157"/>
      <c r="I245" s="157"/>
      <c r="J245" s="157"/>
      <c r="K245" s="157"/>
      <c r="L245" s="157"/>
      <c r="M245" s="157"/>
      <c r="N245" s="275">
        <f>BK245</f>
        <v>0</v>
      </c>
      <c r="O245" s="276"/>
      <c r="P245" s="276"/>
      <c r="Q245" s="276"/>
      <c r="R245" s="150"/>
      <c r="T245" s="151"/>
      <c r="U245" s="148"/>
      <c r="V245" s="148"/>
      <c r="W245" s="152">
        <f>W246</f>
        <v>0</v>
      </c>
      <c r="X245" s="148"/>
      <c r="Y245" s="152">
        <f>Y246</f>
        <v>0</v>
      </c>
      <c r="Z245" s="148"/>
      <c r="AA245" s="153">
        <f>AA246</f>
        <v>0</v>
      </c>
      <c r="AR245" s="154" t="s">
        <v>84</v>
      </c>
      <c r="AT245" s="155" t="s">
        <v>76</v>
      </c>
      <c r="AU245" s="155" t="s">
        <v>84</v>
      </c>
      <c r="AY245" s="154" t="s">
        <v>167</v>
      </c>
      <c r="BK245" s="156">
        <f>BK246</f>
        <v>0</v>
      </c>
    </row>
    <row r="246" spans="2:65" s="1" customFormat="1" ht="22.5" customHeight="1">
      <c r="B246" s="128"/>
      <c r="C246" s="158" t="s">
        <v>383</v>
      </c>
      <c r="D246" s="158" t="s">
        <v>168</v>
      </c>
      <c r="E246" s="159" t="s">
        <v>380</v>
      </c>
      <c r="F246" s="254" t="s">
        <v>381</v>
      </c>
      <c r="G246" s="255"/>
      <c r="H246" s="255"/>
      <c r="I246" s="255"/>
      <c r="J246" s="160" t="s">
        <v>308</v>
      </c>
      <c r="K246" s="161">
        <v>2824.253</v>
      </c>
      <c r="L246" s="256">
        <v>0</v>
      </c>
      <c r="M246" s="255"/>
      <c r="N246" s="257">
        <f>ROUND(L246*K246,1)</f>
        <v>0</v>
      </c>
      <c r="O246" s="255"/>
      <c r="P246" s="255"/>
      <c r="Q246" s="255"/>
      <c r="R246" s="130"/>
      <c r="T246" s="162" t="s">
        <v>20</v>
      </c>
      <c r="U246" s="42" t="s">
        <v>45</v>
      </c>
      <c r="V246" s="34"/>
      <c r="W246" s="163">
        <f>V246*K246</f>
        <v>0</v>
      </c>
      <c r="X246" s="163">
        <v>0</v>
      </c>
      <c r="Y246" s="163">
        <f>X246*K246</f>
        <v>0</v>
      </c>
      <c r="Z246" s="163">
        <v>0</v>
      </c>
      <c r="AA246" s="164">
        <f>Z246*K246</f>
        <v>0</v>
      </c>
      <c r="AR246" s="16" t="s">
        <v>146</v>
      </c>
      <c r="AT246" s="16" t="s">
        <v>168</v>
      </c>
      <c r="AU246" s="16" t="s">
        <v>117</v>
      </c>
      <c r="AY246" s="16" t="s">
        <v>167</v>
      </c>
      <c r="BE246" s="103">
        <f>IF(U246="základní",N246,0)</f>
        <v>0</v>
      </c>
      <c r="BF246" s="103">
        <f>IF(U246="snížená",N246,0)</f>
        <v>0</v>
      </c>
      <c r="BG246" s="103">
        <f>IF(U246="zákl. přenesená",N246,0)</f>
        <v>0</v>
      </c>
      <c r="BH246" s="103">
        <f>IF(U246="sníž. přenesená",N246,0)</f>
        <v>0</v>
      </c>
      <c r="BI246" s="103">
        <f>IF(U246="nulová",N246,0)</f>
        <v>0</v>
      </c>
      <c r="BJ246" s="16" t="s">
        <v>146</v>
      </c>
      <c r="BK246" s="103">
        <f>ROUND(L246*K246,1)</f>
        <v>0</v>
      </c>
      <c r="BL246" s="16" t="s">
        <v>146</v>
      </c>
      <c r="BM246" s="16" t="s">
        <v>551</v>
      </c>
    </row>
    <row r="247" spans="2:63" s="9" customFormat="1" ht="36.75" customHeight="1">
      <c r="B247" s="147"/>
      <c r="C247" s="148"/>
      <c r="D247" s="149" t="s">
        <v>138</v>
      </c>
      <c r="E247" s="149"/>
      <c r="F247" s="149"/>
      <c r="G247" s="149"/>
      <c r="H247" s="149"/>
      <c r="I247" s="149"/>
      <c r="J247" s="149"/>
      <c r="K247" s="149"/>
      <c r="L247" s="149"/>
      <c r="M247" s="149"/>
      <c r="N247" s="277">
        <f>BK247</f>
        <v>0</v>
      </c>
      <c r="O247" s="278"/>
      <c r="P247" s="278"/>
      <c r="Q247" s="278"/>
      <c r="R247" s="150"/>
      <c r="T247" s="151"/>
      <c r="U247" s="148"/>
      <c r="V247" s="148"/>
      <c r="W247" s="152">
        <f>W248+W297+W303+W309</f>
        <v>0</v>
      </c>
      <c r="X247" s="148"/>
      <c r="Y247" s="152">
        <f>Y248+Y297+Y303+Y309</f>
        <v>12.633901130000002</v>
      </c>
      <c r="Z247" s="148"/>
      <c r="AA247" s="153">
        <f>AA248+AA297+AA303+AA309</f>
        <v>0</v>
      </c>
      <c r="AR247" s="154" t="s">
        <v>117</v>
      </c>
      <c r="AT247" s="155" t="s">
        <v>76</v>
      </c>
      <c r="AU247" s="155" t="s">
        <v>77</v>
      </c>
      <c r="AY247" s="154" t="s">
        <v>167</v>
      </c>
      <c r="BK247" s="156">
        <f>BK248+BK297+BK303+BK309</f>
        <v>0</v>
      </c>
    </row>
    <row r="248" spans="2:63" s="9" customFormat="1" ht="19.5" customHeight="1">
      <c r="B248" s="147"/>
      <c r="C248" s="148"/>
      <c r="D248" s="157" t="s">
        <v>139</v>
      </c>
      <c r="E248" s="157"/>
      <c r="F248" s="157"/>
      <c r="G248" s="157"/>
      <c r="H248" s="157"/>
      <c r="I248" s="157"/>
      <c r="J248" s="157"/>
      <c r="K248" s="157"/>
      <c r="L248" s="157"/>
      <c r="M248" s="157"/>
      <c r="N248" s="273">
        <f>BK248</f>
        <v>0</v>
      </c>
      <c r="O248" s="274"/>
      <c r="P248" s="274"/>
      <c r="Q248" s="274"/>
      <c r="R248" s="150"/>
      <c r="T248" s="151"/>
      <c r="U248" s="148"/>
      <c r="V248" s="148"/>
      <c r="W248" s="152">
        <f>SUM(W249:W296)</f>
        <v>0</v>
      </c>
      <c r="X248" s="148"/>
      <c r="Y248" s="152">
        <f>SUM(Y249:Y296)</f>
        <v>6.983479530000002</v>
      </c>
      <c r="Z248" s="148"/>
      <c r="AA248" s="153">
        <f>SUM(AA249:AA296)</f>
        <v>0</v>
      </c>
      <c r="AR248" s="154" t="s">
        <v>117</v>
      </c>
      <c r="AT248" s="155" t="s">
        <v>76</v>
      </c>
      <c r="AU248" s="155" t="s">
        <v>84</v>
      </c>
      <c r="AY248" s="154" t="s">
        <v>167</v>
      </c>
      <c r="BK248" s="156">
        <f>SUM(BK249:BK296)</f>
        <v>0</v>
      </c>
    </row>
    <row r="249" spans="2:65" s="1" customFormat="1" ht="44.25" customHeight="1">
      <c r="B249" s="128"/>
      <c r="C249" s="158" t="s">
        <v>391</v>
      </c>
      <c r="D249" s="158" t="s">
        <v>168</v>
      </c>
      <c r="E249" s="159" t="s">
        <v>384</v>
      </c>
      <c r="F249" s="254" t="s">
        <v>385</v>
      </c>
      <c r="G249" s="255"/>
      <c r="H249" s="255"/>
      <c r="I249" s="255"/>
      <c r="J249" s="160" t="s">
        <v>212</v>
      </c>
      <c r="K249" s="161">
        <v>2197.8</v>
      </c>
      <c r="L249" s="256">
        <v>0</v>
      </c>
      <c r="M249" s="255"/>
      <c r="N249" s="257">
        <f>ROUND(L249*K249,1)</f>
        <v>0</v>
      </c>
      <c r="O249" s="255"/>
      <c r="P249" s="255"/>
      <c r="Q249" s="255"/>
      <c r="R249" s="130"/>
      <c r="T249" s="162" t="s">
        <v>20</v>
      </c>
      <c r="U249" s="42" t="s">
        <v>45</v>
      </c>
      <c r="V249" s="34"/>
      <c r="W249" s="163">
        <f>V249*K249</f>
        <v>0</v>
      </c>
      <c r="X249" s="163">
        <v>0</v>
      </c>
      <c r="Y249" s="163">
        <f>X249*K249</f>
        <v>0</v>
      </c>
      <c r="Z249" s="163">
        <v>0</v>
      </c>
      <c r="AA249" s="164">
        <f>Z249*K249</f>
        <v>0</v>
      </c>
      <c r="AR249" s="16" t="s">
        <v>243</v>
      </c>
      <c r="AT249" s="16" t="s">
        <v>168</v>
      </c>
      <c r="AU249" s="16" t="s">
        <v>117</v>
      </c>
      <c r="AY249" s="16" t="s">
        <v>167</v>
      </c>
      <c r="BE249" s="103">
        <f>IF(U249="základní",N249,0)</f>
        <v>0</v>
      </c>
      <c r="BF249" s="103">
        <f>IF(U249="snížená",N249,0)</f>
        <v>0</v>
      </c>
      <c r="BG249" s="103">
        <f>IF(U249="zákl. přenesená",N249,0)</f>
        <v>0</v>
      </c>
      <c r="BH249" s="103">
        <f>IF(U249="sníž. přenesená",N249,0)</f>
        <v>0</v>
      </c>
      <c r="BI249" s="103">
        <f>IF(U249="nulová",N249,0)</f>
        <v>0</v>
      </c>
      <c r="BJ249" s="16" t="s">
        <v>146</v>
      </c>
      <c r="BK249" s="103">
        <f>ROUND(L249*K249,1)</f>
        <v>0</v>
      </c>
      <c r="BL249" s="16" t="s">
        <v>243</v>
      </c>
      <c r="BM249" s="16" t="s">
        <v>552</v>
      </c>
    </row>
    <row r="250" spans="2:51" s="10" customFormat="1" ht="22.5" customHeight="1">
      <c r="B250" s="165"/>
      <c r="C250" s="166"/>
      <c r="D250" s="166"/>
      <c r="E250" s="167" t="s">
        <v>20</v>
      </c>
      <c r="F250" s="258" t="s">
        <v>387</v>
      </c>
      <c r="G250" s="259"/>
      <c r="H250" s="259"/>
      <c r="I250" s="259"/>
      <c r="J250" s="166"/>
      <c r="K250" s="168" t="s">
        <v>20</v>
      </c>
      <c r="L250" s="166"/>
      <c r="M250" s="166"/>
      <c r="N250" s="166"/>
      <c r="O250" s="166"/>
      <c r="P250" s="166"/>
      <c r="Q250" s="166"/>
      <c r="R250" s="169"/>
      <c r="T250" s="170"/>
      <c r="U250" s="166"/>
      <c r="V250" s="166"/>
      <c r="W250" s="166"/>
      <c r="X250" s="166"/>
      <c r="Y250" s="166"/>
      <c r="Z250" s="166"/>
      <c r="AA250" s="171"/>
      <c r="AT250" s="172" t="s">
        <v>183</v>
      </c>
      <c r="AU250" s="172" t="s">
        <v>117</v>
      </c>
      <c r="AV250" s="10" t="s">
        <v>84</v>
      </c>
      <c r="AW250" s="10" t="s">
        <v>119</v>
      </c>
      <c r="AX250" s="10" t="s">
        <v>77</v>
      </c>
      <c r="AY250" s="172" t="s">
        <v>167</v>
      </c>
    </row>
    <row r="251" spans="2:51" s="11" customFormat="1" ht="22.5" customHeight="1">
      <c r="B251" s="173"/>
      <c r="C251" s="174"/>
      <c r="D251" s="174"/>
      <c r="E251" s="175" t="s">
        <v>20</v>
      </c>
      <c r="F251" s="260" t="s">
        <v>553</v>
      </c>
      <c r="G251" s="261"/>
      <c r="H251" s="261"/>
      <c r="I251" s="261"/>
      <c r="J251" s="174"/>
      <c r="K251" s="176">
        <v>1098.9</v>
      </c>
      <c r="L251" s="174"/>
      <c r="M251" s="174"/>
      <c r="N251" s="174"/>
      <c r="O251" s="174"/>
      <c r="P251" s="174"/>
      <c r="Q251" s="174"/>
      <c r="R251" s="177"/>
      <c r="T251" s="178"/>
      <c r="U251" s="174"/>
      <c r="V251" s="174"/>
      <c r="W251" s="174"/>
      <c r="X251" s="174"/>
      <c r="Y251" s="174"/>
      <c r="Z251" s="174"/>
      <c r="AA251" s="179"/>
      <c r="AT251" s="180" t="s">
        <v>183</v>
      </c>
      <c r="AU251" s="180" t="s">
        <v>117</v>
      </c>
      <c r="AV251" s="11" t="s">
        <v>117</v>
      </c>
      <c r="AW251" s="11" t="s">
        <v>119</v>
      </c>
      <c r="AX251" s="11" t="s">
        <v>77</v>
      </c>
      <c r="AY251" s="180" t="s">
        <v>167</v>
      </c>
    </row>
    <row r="252" spans="2:51" s="10" customFormat="1" ht="22.5" customHeight="1">
      <c r="B252" s="165"/>
      <c r="C252" s="166"/>
      <c r="D252" s="166"/>
      <c r="E252" s="167" t="s">
        <v>20</v>
      </c>
      <c r="F252" s="263" t="s">
        <v>389</v>
      </c>
      <c r="G252" s="259"/>
      <c r="H252" s="259"/>
      <c r="I252" s="259"/>
      <c r="J252" s="166"/>
      <c r="K252" s="168" t="s">
        <v>20</v>
      </c>
      <c r="L252" s="166"/>
      <c r="M252" s="166"/>
      <c r="N252" s="166"/>
      <c r="O252" s="166"/>
      <c r="P252" s="166"/>
      <c r="Q252" s="166"/>
      <c r="R252" s="169"/>
      <c r="T252" s="170"/>
      <c r="U252" s="166"/>
      <c r="V252" s="166"/>
      <c r="W252" s="166"/>
      <c r="X252" s="166"/>
      <c r="Y252" s="166"/>
      <c r="Z252" s="166"/>
      <c r="AA252" s="171"/>
      <c r="AT252" s="172" t="s">
        <v>183</v>
      </c>
      <c r="AU252" s="172" t="s">
        <v>117</v>
      </c>
      <c r="AV252" s="10" t="s">
        <v>84</v>
      </c>
      <c r="AW252" s="10" t="s">
        <v>119</v>
      </c>
      <c r="AX252" s="10" t="s">
        <v>77</v>
      </c>
      <c r="AY252" s="172" t="s">
        <v>167</v>
      </c>
    </row>
    <row r="253" spans="2:51" s="11" customFormat="1" ht="22.5" customHeight="1">
      <c r="B253" s="173"/>
      <c r="C253" s="174"/>
      <c r="D253" s="174"/>
      <c r="E253" s="175" t="s">
        <v>20</v>
      </c>
      <c r="F253" s="260" t="s">
        <v>554</v>
      </c>
      <c r="G253" s="261"/>
      <c r="H253" s="261"/>
      <c r="I253" s="261"/>
      <c r="J253" s="174"/>
      <c r="K253" s="176">
        <v>1098.9</v>
      </c>
      <c r="L253" s="174"/>
      <c r="M253" s="174"/>
      <c r="N253" s="174"/>
      <c r="O253" s="174"/>
      <c r="P253" s="174"/>
      <c r="Q253" s="174"/>
      <c r="R253" s="177"/>
      <c r="T253" s="178"/>
      <c r="U253" s="174"/>
      <c r="V253" s="174"/>
      <c r="W253" s="174"/>
      <c r="X253" s="174"/>
      <c r="Y253" s="174"/>
      <c r="Z253" s="174"/>
      <c r="AA253" s="179"/>
      <c r="AT253" s="180" t="s">
        <v>183</v>
      </c>
      <c r="AU253" s="180" t="s">
        <v>117</v>
      </c>
      <c r="AV253" s="11" t="s">
        <v>117</v>
      </c>
      <c r="AW253" s="11" t="s">
        <v>119</v>
      </c>
      <c r="AX253" s="11" t="s">
        <v>77</v>
      </c>
      <c r="AY253" s="180" t="s">
        <v>167</v>
      </c>
    </row>
    <row r="254" spans="2:51" s="12" customFormat="1" ht="22.5" customHeight="1">
      <c r="B254" s="181"/>
      <c r="C254" s="182"/>
      <c r="D254" s="182"/>
      <c r="E254" s="183" t="s">
        <v>20</v>
      </c>
      <c r="F254" s="264" t="s">
        <v>256</v>
      </c>
      <c r="G254" s="265"/>
      <c r="H254" s="265"/>
      <c r="I254" s="265"/>
      <c r="J254" s="182"/>
      <c r="K254" s="184">
        <v>2197.8</v>
      </c>
      <c r="L254" s="182"/>
      <c r="M254" s="182"/>
      <c r="N254" s="182"/>
      <c r="O254" s="182"/>
      <c r="P254" s="182"/>
      <c r="Q254" s="182"/>
      <c r="R254" s="185"/>
      <c r="T254" s="186"/>
      <c r="U254" s="182"/>
      <c r="V254" s="182"/>
      <c r="W254" s="182"/>
      <c r="X254" s="182"/>
      <c r="Y254" s="182"/>
      <c r="Z254" s="182"/>
      <c r="AA254" s="187"/>
      <c r="AT254" s="188" t="s">
        <v>183</v>
      </c>
      <c r="AU254" s="188" t="s">
        <v>117</v>
      </c>
      <c r="AV254" s="12" t="s">
        <v>146</v>
      </c>
      <c r="AW254" s="12" t="s">
        <v>119</v>
      </c>
      <c r="AX254" s="12" t="s">
        <v>84</v>
      </c>
      <c r="AY254" s="188" t="s">
        <v>167</v>
      </c>
    </row>
    <row r="255" spans="2:65" s="1" customFormat="1" ht="22.5" customHeight="1">
      <c r="B255" s="128"/>
      <c r="C255" s="189" t="s">
        <v>397</v>
      </c>
      <c r="D255" s="189" t="s">
        <v>392</v>
      </c>
      <c r="E255" s="190" t="s">
        <v>393</v>
      </c>
      <c r="F255" s="266" t="s">
        <v>394</v>
      </c>
      <c r="G255" s="267"/>
      <c r="H255" s="267"/>
      <c r="I255" s="267"/>
      <c r="J255" s="191" t="s">
        <v>212</v>
      </c>
      <c r="K255" s="192">
        <v>2483.514</v>
      </c>
      <c r="L255" s="268">
        <v>0</v>
      </c>
      <c r="M255" s="267"/>
      <c r="N255" s="269">
        <f>ROUND(L255*K255,1)</f>
        <v>0</v>
      </c>
      <c r="O255" s="255"/>
      <c r="P255" s="255"/>
      <c r="Q255" s="255"/>
      <c r="R255" s="130"/>
      <c r="T255" s="162" t="s">
        <v>20</v>
      </c>
      <c r="U255" s="42" t="s">
        <v>45</v>
      </c>
      <c r="V255" s="34"/>
      <c r="W255" s="163">
        <f>V255*K255</f>
        <v>0</v>
      </c>
      <c r="X255" s="163">
        <v>0.001905</v>
      </c>
      <c r="Y255" s="163">
        <f>X255*K255</f>
        <v>4.73109417</v>
      </c>
      <c r="Z255" s="163">
        <v>0</v>
      </c>
      <c r="AA255" s="164">
        <f>Z255*K255</f>
        <v>0</v>
      </c>
      <c r="AR255" s="16" t="s">
        <v>334</v>
      </c>
      <c r="AT255" s="16" t="s">
        <v>392</v>
      </c>
      <c r="AU255" s="16" t="s">
        <v>117</v>
      </c>
      <c r="AY255" s="16" t="s">
        <v>167</v>
      </c>
      <c r="BE255" s="103">
        <f>IF(U255="základní",N255,0)</f>
        <v>0</v>
      </c>
      <c r="BF255" s="103">
        <f>IF(U255="snížená",N255,0)</f>
        <v>0</v>
      </c>
      <c r="BG255" s="103">
        <f>IF(U255="zákl. přenesená",N255,0)</f>
        <v>0</v>
      </c>
      <c r="BH255" s="103">
        <f>IF(U255="sníž. přenesená",N255,0)</f>
        <v>0</v>
      </c>
      <c r="BI255" s="103">
        <f>IF(U255="nulová",N255,0)</f>
        <v>0</v>
      </c>
      <c r="BJ255" s="16" t="s">
        <v>146</v>
      </c>
      <c r="BK255" s="103">
        <f>ROUND(L255*K255,1)</f>
        <v>0</v>
      </c>
      <c r="BL255" s="16" t="s">
        <v>243</v>
      </c>
      <c r="BM255" s="16" t="s">
        <v>555</v>
      </c>
    </row>
    <row r="256" spans="2:51" s="11" customFormat="1" ht="22.5" customHeight="1">
      <c r="B256" s="173"/>
      <c r="C256" s="174"/>
      <c r="D256" s="174"/>
      <c r="E256" s="175" t="s">
        <v>20</v>
      </c>
      <c r="F256" s="262" t="s">
        <v>556</v>
      </c>
      <c r="G256" s="261"/>
      <c r="H256" s="261"/>
      <c r="I256" s="261"/>
      <c r="J256" s="174"/>
      <c r="K256" s="176">
        <v>2483.514</v>
      </c>
      <c r="L256" s="174"/>
      <c r="M256" s="174"/>
      <c r="N256" s="174"/>
      <c r="O256" s="174"/>
      <c r="P256" s="174"/>
      <c r="Q256" s="174"/>
      <c r="R256" s="177"/>
      <c r="T256" s="178"/>
      <c r="U256" s="174"/>
      <c r="V256" s="174"/>
      <c r="W256" s="174"/>
      <c r="X256" s="174"/>
      <c r="Y256" s="174"/>
      <c r="Z256" s="174"/>
      <c r="AA256" s="179"/>
      <c r="AT256" s="180" t="s">
        <v>183</v>
      </c>
      <c r="AU256" s="180" t="s">
        <v>117</v>
      </c>
      <c r="AV256" s="11" t="s">
        <v>117</v>
      </c>
      <c r="AW256" s="11" t="s">
        <v>119</v>
      </c>
      <c r="AX256" s="11" t="s">
        <v>84</v>
      </c>
      <c r="AY256" s="180" t="s">
        <v>167</v>
      </c>
    </row>
    <row r="257" spans="2:65" s="1" customFormat="1" ht="31.5" customHeight="1">
      <c r="B257" s="128"/>
      <c r="C257" s="158" t="s">
        <v>405</v>
      </c>
      <c r="D257" s="158" t="s">
        <v>168</v>
      </c>
      <c r="E257" s="159" t="s">
        <v>398</v>
      </c>
      <c r="F257" s="254" t="s">
        <v>399</v>
      </c>
      <c r="G257" s="255"/>
      <c r="H257" s="255"/>
      <c r="I257" s="255"/>
      <c r="J257" s="160" t="s">
        <v>212</v>
      </c>
      <c r="K257" s="161">
        <v>133.2</v>
      </c>
      <c r="L257" s="256">
        <v>0</v>
      </c>
      <c r="M257" s="255"/>
      <c r="N257" s="257">
        <f>ROUND(L257*K257,1)</f>
        <v>0</v>
      </c>
      <c r="O257" s="255"/>
      <c r="P257" s="255"/>
      <c r="Q257" s="255"/>
      <c r="R257" s="130"/>
      <c r="T257" s="162" t="s">
        <v>20</v>
      </c>
      <c r="U257" s="42" t="s">
        <v>45</v>
      </c>
      <c r="V257" s="34"/>
      <c r="W257" s="163">
        <f>V257*K257</f>
        <v>0</v>
      </c>
      <c r="X257" s="163">
        <v>0</v>
      </c>
      <c r="Y257" s="163">
        <f>X257*K257</f>
        <v>0</v>
      </c>
      <c r="Z257" s="163">
        <v>0</v>
      </c>
      <c r="AA257" s="164">
        <f>Z257*K257</f>
        <v>0</v>
      </c>
      <c r="AR257" s="16" t="s">
        <v>243</v>
      </c>
      <c r="AT257" s="16" t="s">
        <v>168</v>
      </c>
      <c r="AU257" s="16" t="s">
        <v>117</v>
      </c>
      <c r="AY257" s="16" t="s">
        <v>167</v>
      </c>
      <c r="BE257" s="103">
        <f>IF(U257="základní",N257,0)</f>
        <v>0</v>
      </c>
      <c r="BF257" s="103">
        <f>IF(U257="snížená",N257,0)</f>
        <v>0</v>
      </c>
      <c r="BG257" s="103">
        <f>IF(U257="zákl. přenesená",N257,0)</f>
        <v>0</v>
      </c>
      <c r="BH257" s="103">
        <f>IF(U257="sníž. přenesená",N257,0)</f>
        <v>0</v>
      </c>
      <c r="BI257" s="103">
        <f>IF(U257="nulová",N257,0)</f>
        <v>0</v>
      </c>
      <c r="BJ257" s="16" t="s">
        <v>146</v>
      </c>
      <c r="BK257" s="103">
        <f>ROUND(L257*K257,1)</f>
        <v>0</v>
      </c>
      <c r="BL257" s="16" t="s">
        <v>243</v>
      </c>
      <c r="BM257" s="16" t="s">
        <v>557</v>
      </c>
    </row>
    <row r="258" spans="2:51" s="10" customFormat="1" ht="22.5" customHeight="1">
      <c r="B258" s="165"/>
      <c r="C258" s="166"/>
      <c r="D258" s="166"/>
      <c r="E258" s="167" t="s">
        <v>20</v>
      </c>
      <c r="F258" s="258" t="s">
        <v>401</v>
      </c>
      <c r="G258" s="259"/>
      <c r="H258" s="259"/>
      <c r="I258" s="259"/>
      <c r="J258" s="166"/>
      <c r="K258" s="168" t="s">
        <v>20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183</v>
      </c>
      <c r="AU258" s="172" t="s">
        <v>117</v>
      </c>
      <c r="AV258" s="10" t="s">
        <v>84</v>
      </c>
      <c r="AW258" s="10" t="s">
        <v>119</v>
      </c>
      <c r="AX258" s="10" t="s">
        <v>77</v>
      </c>
      <c r="AY258" s="172" t="s">
        <v>167</v>
      </c>
    </row>
    <row r="259" spans="2:51" s="10" customFormat="1" ht="22.5" customHeight="1">
      <c r="B259" s="165"/>
      <c r="C259" s="166"/>
      <c r="D259" s="166"/>
      <c r="E259" s="167" t="s">
        <v>20</v>
      </c>
      <c r="F259" s="263" t="s">
        <v>402</v>
      </c>
      <c r="G259" s="259"/>
      <c r="H259" s="259"/>
      <c r="I259" s="259"/>
      <c r="J259" s="166"/>
      <c r="K259" s="168" t="s">
        <v>20</v>
      </c>
      <c r="L259" s="166"/>
      <c r="M259" s="166"/>
      <c r="N259" s="166"/>
      <c r="O259" s="166"/>
      <c r="P259" s="166"/>
      <c r="Q259" s="166"/>
      <c r="R259" s="169"/>
      <c r="T259" s="170"/>
      <c r="U259" s="166"/>
      <c r="V259" s="166"/>
      <c r="W259" s="166"/>
      <c r="X259" s="166"/>
      <c r="Y259" s="166"/>
      <c r="Z259" s="166"/>
      <c r="AA259" s="171"/>
      <c r="AT259" s="172" t="s">
        <v>183</v>
      </c>
      <c r="AU259" s="172" t="s">
        <v>117</v>
      </c>
      <c r="AV259" s="10" t="s">
        <v>84</v>
      </c>
      <c r="AW259" s="10" t="s">
        <v>119</v>
      </c>
      <c r="AX259" s="10" t="s">
        <v>77</v>
      </c>
      <c r="AY259" s="172" t="s">
        <v>167</v>
      </c>
    </row>
    <row r="260" spans="2:51" s="11" customFormat="1" ht="22.5" customHeight="1">
      <c r="B260" s="173"/>
      <c r="C260" s="174"/>
      <c r="D260" s="174"/>
      <c r="E260" s="175" t="s">
        <v>20</v>
      </c>
      <c r="F260" s="260" t="s">
        <v>558</v>
      </c>
      <c r="G260" s="261"/>
      <c r="H260" s="261"/>
      <c r="I260" s="261"/>
      <c r="J260" s="174"/>
      <c r="K260" s="176">
        <v>59.2</v>
      </c>
      <c r="L260" s="174"/>
      <c r="M260" s="174"/>
      <c r="N260" s="174"/>
      <c r="O260" s="174"/>
      <c r="P260" s="174"/>
      <c r="Q260" s="174"/>
      <c r="R260" s="177"/>
      <c r="T260" s="178"/>
      <c r="U260" s="174"/>
      <c r="V260" s="174"/>
      <c r="W260" s="174"/>
      <c r="X260" s="174"/>
      <c r="Y260" s="174"/>
      <c r="Z260" s="174"/>
      <c r="AA260" s="179"/>
      <c r="AT260" s="180" t="s">
        <v>183</v>
      </c>
      <c r="AU260" s="180" t="s">
        <v>117</v>
      </c>
      <c r="AV260" s="11" t="s">
        <v>117</v>
      </c>
      <c r="AW260" s="11" t="s">
        <v>119</v>
      </c>
      <c r="AX260" s="11" t="s">
        <v>77</v>
      </c>
      <c r="AY260" s="180" t="s">
        <v>167</v>
      </c>
    </row>
    <row r="261" spans="2:51" s="10" customFormat="1" ht="22.5" customHeight="1">
      <c r="B261" s="165"/>
      <c r="C261" s="166"/>
      <c r="D261" s="166"/>
      <c r="E261" s="167" t="s">
        <v>20</v>
      </c>
      <c r="F261" s="263" t="s">
        <v>389</v>
      </c>
      <c r="G261" s="259"/>
      <c r="H261" s="259"/>
      <c r="I261" s="259"/>
      <c r="J261" s="166"/>
      <c r="K261" s="168" t="s">
        <v>20</v>
      </c>
      <c r="L261" s="166"/>
      <c r="M261" s="166"/>
      <c r="N261" s="166"/>
      <c r="O261" s="166"/>
      <c r="P261" s="166"/>
      <c r="Q261" s="166"/>
      <c r="R261" s="169"/>
      <c r="T261" s="170"/>
      <c r="U261" s="166"/>
      <c r="V261" s="166"/>
      <c r="W261" s="166"/>
      <c r="X261" s="166"/>
      <c r="Y261" s="166"/>
      <c r="Z261" s="166"/>
      <c r="AA261" s="171"/>
      <c r="AT261" s="172" t="s">
        <v>183</v>
      </c>
      <c r="AU261" s="172" t="s">
        <v>117</v>
      </c>
      <c r="AV261" s="10" t="s">
        <v>84</v>
      </c>
      <c r="AW261" s="10" t="s">
        <v>119</v>
      </c>
      <c r="AX261" s="10" t="s">
        <v>77</v>
      </c>
      <c r="AY261" s="172" t="s">
        <v>167</v>
      </c>
    </row>
    <row r="262" spans="2:51" s="11" customFormat="1" ht="22.5" customHeight="1">
      <c r="B262" s="173"/>
      <c r="C262" s="174"/>
      <c r="D262" s="174"/>
      <c r="E262" s="175" t="s">
        <v>20</v>
      </c>
      <c r="F262" s="260" t="s">
        <v>559</v>
      </c>
      <c r="G262" s="261"/>
      <c r="H262" s="261"/>
      <c r="I262" s="261"/>
      <c r="J262" s="174"/>
      <c r="K262" s="176">
        <v>74</v>
      </c>
      <c r="L262" s="174"/>
      <c r="M262" s="174"/>
      <c r="N262" s="174"/>
      <c r="O262" s="174"/>
      <c r="P262" s="174"/>
      <c r="Q262" s="174"/>
      <c r="R262" s="177"/>
      <c r="T262" s="178"/>
      <c r="U262" s="174"/>
      <c r="V262" s="174"/>
      <c r="W262" s="174"/>
      <c r="X262" s="174"/>
      <c r="Y262" s="174"/>
      <c r="Z262" s="174"/>
      <c r="AA262" s="179"/>
      <c r="AT262" s="180" t="s">
        <v>183</v>
      </c>
      <c r="AU262" s="180" t="s">
        <v>117</v>
      </c>
      <c r="AV262" s="11" t="s">
        <v>117</v>
      </c>
      <c r="AW262" s="11" t="s">
        <v>119</v>
      </c>
      <c r="AX262" s="11" t="s">
        <v>77</v>
      </c>
      <c r="AY262" s="180" t="s">
        <v>167</v>
      </c>
    </row>
    <row r="263" spans="2:51" s="12" customFormat="1" ht="22.5" customHeight="1">
      <c r="B263" s="181"/>
      <c r="C263" s="182"/>
      <c r="D263" s="182"/>
      <c r="E263" s="183" t="s">
        <v>20</v>
      </c>
      <c r="F263" s="264" t="s">
        <v>256</v>
      </c>
      <c r="G263" s="265"/>
      <c r="H263" s="265"/>
      <c r="I263" s="265"/>
      <c r="J263" s="182"/>
      <c r="K263" s="184">
        <v>133.2</v>
      </c>
      <c r="L263" s="182"/>
      <c r="M263" s="182"/>
      <c r="N263" s="182"/>
      <c r="O263" s="182"/>
      <c r="P263" s="182"/>
      <c r="Q263" s="182"/>
      <c r="R263" s="185"/>
      <c r="T263" s="186"/>
      <c r="U263" s="182"/>
      <c r="V263" s="182"/>
      <c r="W263" s="182"/>
      <c r="X263" s="182"/>
      <c r="Y263" s="182"/>
      <c r="Z263" s="182"/>
      <c r="AA263" s="187"/>
      <c r="AT263" s="188" t="s">
        <v>183</v>
      </c>
      <c r="AU263" s="188" t="s">
        <v>117</v>
      </c>
      <c r="AV263" s="12" t="s">
        <v>146</v>
      </c>
      <c r="AW263" s="12" t="s">
        <v>119</v>
      </c>
      <c r="AX263" s="12" t="s">
        <v>84</v>
      </c>
      <c r="AY263" s="188" t="s">
        <v>167</v>
      </c>
    </row>
    <row r="264" spans="2:65" s="1" customFormat="1" ht="22.5" customHeight="1">
      <c r="B264" s="128"/>
      <c r="C264" s="189" t="s">
        <v>408</v>
      </c>
      <c r="D264" s="189" t="s">
        <v>392</v>
      </c>
      <c r="E264" s="190" t="s">
        <v>393</v>
      </c>
      <c r="F264" s="266" t="s">
        <v>394</v>
      </c>
      <c r="G264" s="267"/>
      <c r="H264" s="267"/>
      <c r="I264" s="267"/>
      <c r="J264" s="191" t="s">
        <v>212</v>
      </c>
      <c r="K264" s="192">
        <v>154.512</v>
      </c>
      <c r="L264" s="268">
        <v>0</v>
      </c>
      <c r="M264" s="267"/>
      <c r="N264" s="269">
        <f>ROUND(L264*K264,1)</f>
        <v>0</v>
      </c>
      <c r="O264" s="255"/>
      <c r="P264" s="255"/>
      <c r="Q264" s="255"/>
      <c r="R264" s="130"/>
      <c r="T264" s="162" t="s">
        <v>20</v>
      </c>
      <c r="U264" s="42" t="s">
        <v>45</v>
      </c>
      <c r="V264" s="34"/>
      <c r="W264" s="163">
        <f>V264*K264</f>
        <v>0</v>
      </c>
      <c r="X264" s="163">
        <v>0.001905</v>
      </c>
      <c r="Y264" s="163">
        <f>X264*K264</f>
        <v>0.29434536</v>
      </c>
      <c r="Z264" s="163">
        <v>0</v>
      </c>
      <c r="AA264" s="164">
        <f>Z264*K264</f>
        <v>0</v>
      </c>
      <c r="AR264" s="16" t="s">
        <v>334</v>
      </c>
      <c r="AT264" s="16" t="s">
        <v>392</v>
      </c>
      <c r="AU264" s="16" t="s">
        <v>117</v>
      </c>
      <c r="AY264" s="16" t="s">
        <v>167</v>
      </c>
      <c r="BE264" s="103">
        <f>IF(U264="základní",N264,0)</f>
        <v>0</v>
      </c>
      <c r="BF264" s="103">
        <f>IF(U264="snížená",N264,0)</f>
        <v>0</v>
      </c>
      <c r="BG264" s="103">
        <f>IF(U264="zákl. přenesená",N264,0)</f>
        <v>0</v>
      </c>
      <c r="BH264" s="103">
        <f>IF(U264="sníž. přenesená",N264,0)</f>
        <v>0</v>
      </c>
      <c r="BI264" s="103">
        <f>IF(U264="nulová",N264,0)</f>
        <v>0</v>
      </c>
      <c r="BJ264" s="16" t="s">
        <v>146</v>
      </c>
      <c r="BK264" s="103">
        <f>ROUND(L264*K264,1)</f>
        <v>0</v>
      </c>
      <c r="BL264" s="16" t="s">
        <v>243</v>
      </c>
      <c r="BM264" s="16" t="s">
        <v>560</v>
      </c>
    </row>
    <row r="265" spans="2:51" s="11" customFormat="1" ht="22.5" customHeight="1">
      <c r="B265" s="173"/>
      <c r="C265" s="174"/>
      <c r="D265" s="174"/>
      <c r="E265" s="175" t="s">
        <v>20</v>
      </c>
      <c r="F265" s="262" t="s">
        <v>561</v>
      </c>
      <c r="G265" s="261"/>
      <c r="H265" s="261"/>
      <c r="I265" s="261"/>
      <c r="J265" s="174"/>
      <c r="K265" s="176">
        <v>154.512</v>
      </c>
      <c r="L265" s="174"/>
      <c r="M265" s="174"/>
      <c r="N265" s="174"/>
      <c r="O265" s="174"/>
      <c r="P265" s="174"/>
      <c r="Q265" s="174"/>
      <c r="R265" s="177"/>
      <c r="T265" s="178"/>
      <c r="U265" s="174"/>
      <c r="V265" s="174"/>
      <c r="W265" s="174"/>
      <c r="X265" s="174"/>
      <c r="Y265" s="174"/>
      <c r="Z265" s="174"/>
      <c r="AA265" s="179"/>
      <c r="AT265" s="180" t="s">
        <v>183</v>
      </c>
      <c r="AU265" s="180" t="s">
        <v>117</v>
      </c>
      <c r="AV265" s="11" t="s">
        <v>117</v>
      </c>
      <c r="AW265" s="11" t="s">
        <v>119</v>
      </c>
      <c r="AX265" s="11" t="s">
        <v>84</v>
      </c>
      <c r="AY265" s="180" t="s">
        <v>167</v>
      </c>
    </row>
    <row r="266" spans="2:65" s="1" customFormat="1" ht="31.5" customHeight="1">
      <c r="B266" s="128"/>
      <c r="C266" s="158" t="s">
        <v>412</v>
      </c>
      <c r="D266" s="158" t="s">
        <v>168</v>
      </c>
      <c r="E266" s="159" t="s">
        <v>409</v>
      </c>
      <c r="F266" s="254" t="s">
        <v>410</v>
      </c>
      <c r="G266" s="255"/>
      <c r="H266" s="255"/>
      <c r="I266" s="255"/>
      <c r="J266" s="160" t="s">
        <v>212</v>
      </c>
      <c r="K266" s="161">
        <v>2197.8</v>
      </c>
      <c r="L266" s="256">
        <v>0</v>
      </c>
      <c r="M266" s="255"/>
      <c r="N266" s="257">
        <f>ROUND(L266*K266,1)</f>
        <v>0</v>
      </c>
      <c r="O266" s="255"/>
      <c r="P266" s="255"/>
      <c r="Q266" s="255"/>
      <c r="R266" s="130"/>
      <c r="T266" s="162" t="s">
        <v>20</v>
      </c>
      <c r="U266" s="42" t="s">
        <v>45</v>
      </c>
      <c r="V266" s="34"/>
      <c r="W266" s="163">
        <f>V266*K266</f>
        <v>0</v>
      </c>
      <c r="X266" s="163">
        <v>0</v>
      </c>
      <c r="Y266" s="163">
        <f>X266*K266</f>
        <v>0</v>
      </c>
      <c r="Z266" s="163">
        <v>0</v>
      </c>
      <c r="AA266" s="164">
        <f>Z266*K266</f>
        <v>0</v>
      </c>
      <c r="AR266" s="16" t="s">
        <v>243</v>
      </c>
      <c r="AT266" s="16" t="s">
        <v>168</v>
      </c>
      <c r="AU266" s="16" t="s">
        <v>117</v>
      </c>
      <c r="AY266" s="16" t="s">
        <v>167</v>
      </c>
      <c r="BE266" s="103">
        <f>IF(U266="základní",N266,0)</f>
        <v>0</v>
      </c>
      <c r="BF266" s="103">
        <f>IF(U266="snížená",N266,0)</f>
        <v>0</v>
      </c>
      <c r="BG266" s="103">
        <f>IF(U266="zákl. přenesená",N266,0)</f>
        <v>0</v>
      </c>
      <c r="BH266" s="103">
        <f>IF(U266="sníž. přenesená",N266,0)</f>
        <v>0</v>
      </c>
      <c r="BI266" s="103">
        <f>IF(U266="nulová",N266,0)</f>
        <v>0</v>
      </c>
      <c r="BJ266" s="16" t="s">
        <v>146</v>
      </c>
      <c r="BK266" s="103">
        <f>ROUND(L266*K266,1)</f>
        <v>0</v>
      </c>
      <c r="BL266" s="16" t="s">
        <v>243</v>
      </c>
      <c r="BM266" s="16" t="s">
        <v>562</v>
      </c>
    </row>
    <row r="267" spans="2:51" s="10" customFormat="1" ht="22.5" customHeight="1">
      <c r="B267" s="165"/>
      <c r="C267" s="166"/>
      <c r="D267" s="166"/>
      <c r="E267" s="167" t="s">
        <v>20</v>
      </c>
      <c r="F267" s="258" t="s">
        <v>387</v>
      </c>
      <c r="G267" s="259"/>
      <c r="H267" s="259"/>
      <c r="I267" s="259"/>
      <c r="J267" s="166"/>
      <c r="K267" s="168" t="s">
        <v>20</v>
      </c>
      <c r="L267" s="166"/>
      <c r="M267" s="166"/>
      <c r="N267" s="166"/>
      <c r="O267" s="166"/>
      <c r="P267" s="166"/>
      <c r="Q267" s="166"/>
      <c r="R267" s="169"/>
      <c r="T267" s="170"/>
      <c r="U267" s="166"/>
      <c r="V267" s="166"/>
      <c r="W267" s="166"/>
      <c r="X267" s="166"/>
      <c r="Y267" s="166"/>
      <c r="Z267" s="166"/>
      <c r="AA267" s="171"/>
      <c r="AT267" s="172" t="s">
        <v>183</v>
      </c>
      <c r="AU267" s="172" t="s">
        <v>117</v>
      </c>
      <c r="AV267" s="10" t="s">
        <v>84</v>
      </c>
      <c r="AW267" s="10" t="s">
        <v>119</v>
      </c>
      <c r="AX267" s="10" t="s">
        <v>77</v>
      </c>
      <c r="AY267" s="172" t="s">
        <v>167</v>
      </c>
    </row>
    <row r="268" spans="2:51" s="11" customFormat="1" ht="22.5" customHeight="1">
      <c r="B268" s="173"/>
      <c r="C268" s="174"/>
      <c r="D268" s="174"/>
      <c r="E268" s="175" t="s">
        <v>20</v>
      </c>
      <c r="F268" s="260" t="s">
        <v>553</v>
      </c>
      <c r="G268" s="261"/>
      <c r="H268" s="261"/>
      <c r="I268" s="261"/>
      <c r="J268" s="174"/>
      <c r="K268" s="176">
        <v>1098.9</v>
      </c>
      <c r="L268" s="174"/>
      <c r="M268" s="174"/>
      <c r="N268" s="174"/>
      <c r="O268" s="174"/>
      <c r="P268" s="174"/>
      <c r="Q268" s="174"/>
      <c r="R268" s="177"/>
      <c r="T268" s="178"/>
      <c r="U268" s="174"/>
      <c r="V268" s="174"/>
      <c r="W268" s="174"/>
      <c r="X268" s="174"/>
      <c r="Y268" s="174"/>
      <c r="Z268" s="174"/>
      <c r="AA268" s="179"/>
      <c r="AT268" s="180" t="s">
        <v>183</v>
      </c>
      <c r="AU268" s="180" t="s">
        <v>117</v>
      </c>
      <c r="AV268" s="11" t="s">
        <v>117</v>
      </c>
      <c r="AW268" s="11" t="s">
        <v>119</v>
      </c>
      <c r="AX268" s="11" t="s">
        <v>77</v>
      </c>
      <c r="AY268" s="180" t="s">
        <v>167</v>
      </c>
    </row>
    <row r="269" spans="2:51" s="10" customFormat="1" ht="22.5" customHeight="1">
      <c r="B269" s="165"/>
      <c r="C269" s="166"/>
      <c r="D269" s="166"/>
      <c r="E269" s="167" t="s">
        <v>20</v>
      </c>
      <c r="F269" s="263" t="s">
        <v>389</v>
      </c>
      <c r="G269" s="259"/>
      <c r="H269" s="259"/>
      <c r="I269" s="259"/>
      <c r="J269" s="166"/>
      <c r="K269" s="168" t="s">
        <v>20</v>
      </c>
      <c r="L269" s="166"/>
      <c r="M269" s="166"/>
      <c r="N269" s="166"/>
      <c r="O269" s="166"/>
      <c r="P269" s="166"/>
      <c r="Q269" s="166"/>
      <c r="R269" s="169"/>
      <c r="T269" s="170"/>
      <c r="U269" s="166"/>
      <c r="V269" s="166"/>
      <c r="W269" s="166"/>
      <c r="X269" s="166"/>
      <c r="Y269" s="166"/>
      <c r="Z269" s="166"/>
      <c r="AA269" s="171"/>
      <c r="AT269" s="172" t="s">
        <v>183</v>
      </c>
      <c r="AU269" s="172" t="s">
        <v>117</v>
      </c>
      <c r="AV269" s="10" t="s">
        <v>84</v>
      </c>
      <c r="AW269" s="10" t="s">
        <v>119</v>
      </c>
      <c r="AX269" s="10" t="s">
        <v>77</v>
      </c>
      <c r="AY269" s="172" t="s">
        <v>167</v>
      </c>
    </row>
    <row r="270" spans="2:51" s="11" customFormat="1" ht="22.5" customHeight="1">
      <c r="B270" s="173"/>
      <c r="C270" s="174"/>
      <c r="D270" s="174"/>
      <c r="E270" s="175" t="s">
        <v>20</v>
      </c>
      <c r="F270" s="260" t="s">
        <v>554</v>
      </c>
      <c r="G270" s="261"/>
      <c r="H270" s="261"/>
      <c r="I270" s="261"/>
      <c r="J270" s="174"/>
      <c r="K270" s="176">
        <v>1098.9</v>
      </c>
      <c r="L270" s="174"/>
      <c r="M270" s="174"/>
      <c r="N270" s="174"/>
      <c r="O270" s="174"/>
      <c r="P270" s="174"/>
      <c r="Q270" s="174"/>
      <c r="R270" s="177"/>
      <c r="T270" s="178"/>
      <c r="U270" s="174"/>
      <c r="V270" s="174"/>
      <c r="W270" s="174"/>
      <c r="X270" s="174"/>
      <c r="Y270" s="174"/>
      <c r="Z270" s="174"/>
      <c r="AA270" s="179"/>
      <c r="AT270" s="180" t="s">
        <v>183</v>
      </c>
      <c r="AU270" s="180" t="s">
        <v>117</v>
      </c>
      <c r="AV270" s="11" t="s">
        <v>117</v>
      </c>
      <c r="AW270" s="11" t="s">
        <v>119</v>
      </c>
      <c r="AX270" s="11" t="s">
        <v>77</v>
      </c>
      <c r="AY270" s="180" t="s">
        <v>167</v>
      </c>
    </row>
    <row r="271" spans="2:51" s="12" customFormat="1" ht="22.5" customHeight="1">
      <c r="B271" s="181"/>
      <c r="C271" s="182"/>
      <c r="D271" s="182"/>
      <c r="E271" s="183" t="s">
        <v>20</v>
      </c>
      <c r="F271" s="264" t="s">
        <v>256</v>
      </c>
      <c r="G271" s="265"/>
      <c r="H271" s="265"/>
      <c r="I271" s="265"/>
      <c r="J271" s="182"/>
      <c r="K271" s="184">
        <v>2197.8</v>
      </c>
      <c r="L271" s="182"/>
      <c r="M271" s="182"/>
      <c r="N271" s="182"/>
      <c r="O271" s="182"/>
      <c r="P271" s="182"/>
      <c r="Q271" s="182"/>
      <c r="R271" s="185"/>
      <c r="T271" s="186"/>
      <c r="U271" s="182"/>
      <c r="V271" s="182"/>
      <c r="W271" s="182"/>
      <c r="X271" s="182"/>
      <c r="Y271" s="182"/>
      <c r="Z271" s="182"/>
      <c r="AA271" s="187"/>
      <c r="AT271" s="188" t="s">
        <v>183</v>
      </c>
      <c r="AU271" s="188" t="s">
        <v>117</v>
      </c>
      <c r="AV271" s="12" t="s">
        <v>146</v>
      </c>
      <c r="AW271" s="12" t="s">
        <v>119</v>
      </c>
      <c r="AX271" s="12" t="s">
        <v>84</v>
      </c>
      <c r="AY271" s="188" t="s">
        <v>167</v>
      </c>
    </row>
    <row r="272" spans="2:65" s="1" customFormat="1" ht="22.5" customHeight="1">
      <c r="B272" s="128"/>
      <c r="C272" s="189" t="s">
        <v>416</v>
      </c>
      <c r="D272" s="189" t="s">
        <v>392</v>
      </c>
      <c r="E272" s="190" t="s">
        <v>413</v>
      </c>
      <c r="F272" s="266" t="s">
        <v>414</v>
      </c>
      <c r="G272" s="267"/>
      <c r="H272" s="267"/>
      <c r="I272" s="267"/>
      <c r="J272" s="191" t="s">
        <v>212</v>
      </c>
      <c r="K272" s="192">
        <v>2307.69</v>
      </c>
      <c r="L272" s="268">
        <v>0</v>
      </c>
      <c r="M272" s="267"/>
      <c r="N272" s="269">
        <f>ROUND(L272*K272,1)</f>
        <v>0</v>
      </c>
      <c r="O272" s="255"/>
      <c r="P272" s="255"/>
      <c r="Q272" s="255"/>
      <c r="R272" s="130"/>
      <c r="T272" s="162" t="s">
        <v>20</v>
      </c>
      <c r="U272" s="42" t="s">
        <v>45</v>
      </c>
      <c r="V272" s="34"/>
      <c r="W272" s="163">
        <f>V272*K272</f>
        <v>0</v>
      </c>
      <c r="X272" s="163">
        <v>0.0003</v>
      </c>
      <c r="Y272" s="163">
        <f>X272*K272</f>
        <v>0.692307</v>
      </c>
      <c r="Z272" s="163">
        <v>0</v>
      </c>
      <c r="AA272" s="164">
        <f>Z272*K272</f>
        <v>0</v>
      </c>
      <c r="AR272" s="16" t="s">
        <v>334</v>
      </c>
      <c r="AT272" s="16" t="s">
        <v>392</v>
      </c>
      <c r="AU272" s="16" t="s">
        <v>117</v>
      </c>
      <c r="AY272" s="16" t="s">
        <v>167</v>
      </c>
      <c r="BE272" s="103">
        <f>IF(U272="základní",N272,0)</f>
        <v>0</v>
      </c>
      <c r="BF272" s="103">
        <f>IF(U272="snížená",N272,0)</f>
        <v>0</v>
      </c>
      <c r="BG272" s="103">
        <f>IF(U272="zákl. přenesená",N272,0)</f>
        <v>0</v>
      </c>
      <c r="BH272" s="103">
        <f>IF(U272="sníž. přenesená",N272,0)</f>
        <v>0</v>
      </c>
      <c r="BI272" s="103">
        <f>IF(U272="nulová",N272,0)</f>
        <v>0</v>
      </c>
      <c r="BJ272" s="16" t="s">
        <v>146</v>
      </c>
      <c r="BK272" s="103">
        <f>ROUND(L272*K272,1)</f>
        <v>0</v>
      </c>
      <c r="BL272" s="16" t="s">
        <v>243</v>
      </c>
      <c r="BM272" s="16" t="s">
        <v>563</v>
      </c>
    </row>
    <row r="273" spans="2:65" s="1" customFormat="1" ht="22.5" customHeight="1">
      <c r="B273" s="128"/>
      <c r="C273" s="158" t="s">
        <v>420</v>
      </c>
      <c r="D273" s="158" t="s">
        <v>168</v>
      </c>
      <c r="E273" s="159" t="s">
        <v>417</v>
      </c>
      <c r="F273" s="254" t="s">
        <v>418</v>
      </c>
      <c r="G273" s="255"/>
      <c r="H273" s="255"/>
      <c r="I273" s="255"/>
      <c r="J273" s="160" t="s">
        <v>212</v>
      </c>
      <c r="K273" s="161">
        <v>2197.8</v>
      </c>
      <c r="L273" s="256">
        <v>0</v>
      </c>
      <c r="M273" s="255"/>
      <c r="N273" s="257">
        <f>ROUND(L273*K273,1)</f>
        <v>0</v>
      </c>
      <c r="O273" s="255"/>
      <c r="P273" s="255"/>
      <c r="Q273" s="255"/>
      <c r="R273" s="130"/>
      <c r="T273" s="162" t="s">
        <v>20</v>
      </c>
      <c r="U273" s="42" t="s">
        <v>45</v>
      </c>
      <c r="V273" s="34"/>
      <c r="W273" s="163">
        <f>V273*K273</f>
        <v>0</v>
      </c>
      <c r="X273" s="163">
        <v>0</v>
      </c>
      <c r="Y273" s="163">
        <f>X273*K273</f>
        <v>0</v>
      </c>
      <c r="Z273" s="163">
        <v>0</v>
      </c>
      <c r="AA273" s="164">
        <f>Z273*K273</f>
        <v>0</v>
      </c>
      <c r="AR273" s="16" t="s">
        <v>243</v>
      </c>
      <c r="AT273" s="16" t="s">
        <v>168</v>
      </c>
      <c r="AU273" s="16" t="s">
        <v>117</v>
      </c>
      <c r="AY273" s="16" t="s">
        <v>167</v>
      </c>
      <c r="BE273" s="103">
        <f>IF(U273="základní",N273,0)</f>
        <v>0</v>
      </c>
      <c r="BF273" s="103">
        <f>IF(U273="snížená",N273,0)</f>
        <v>0</v>
      </c>
      <c r="BG273" s="103">
        <f>IF(U273="zákl. přenesená",N273,0)</f>
        <v>0</v>
      </c>
      <c r="BH273" s="103">
        <f>IF(U273="sníž. přenesená",N273,0)</f>
        <v>0</v>
      </c>
      <c r="BI273" s="103">
        <f>IF(U273="nulová",N273,0)</f>
        <v>0</v>
      </c>
      <c r="BJ273" s="16" t="s">
        <v>146</v>
      </c>
      <c r="BK273" s="103">
        <f>ROUND(L273*K273,1)</f>
        <v>0</v>
      </c>
      <c r="BL273" s="16" t="s">
        <v>243</v>
      </c>
      <c r="BM273" s="16" t="s">
        <v>564</v>
      </c>
    </row>
    <row r="274" spans="2:51" s="10" customFormat="1" ht="22.5" customHeight="1">
      <c r="B274" s="165"/>
      <c r="C274" s="166"/>
      <c r="D274" s="166"/>
      <c r="E274" s="167" t="s">
        <v>20</v>
      </c>
      <c r="F274" s="258" t="s">
        <v>387</v>
      </c>
      <c r="G274" s="259"/>
      <c r="H274" s="259"/>
      <c r="I274" s="259"/>
      <c r="J274" s="166"/>
      <c r="K274" s="168" t="s">
        <v>20</v>
      </c>
      <c r="L274" s="166"/>
      <c r="M274" s="166"/>
      <c r="N274" s="166"/>
      <c r="O274" s="166"/>
      <c r="P274" s="166"/>
      <c r="Q274" s="166"/>
      <c r="R274" s="169"/>
      <c r="T274" s="170"/>
      <c r="U274" s="166"/>
      <c r="V274" s="166"/>
      <c r="W274" s="166"/>
      <c r="X274" s="166"/>
      <c r="Y274" s="166"/>
      <c r="Z274" s="166"/>
      <c r="AA274" s="171"/>
      <c r="AT274" s="172" t="s">
        <v>183</v>
      </c>
      <c r="AU274" s="172" t="s">
        <v>117</v>
      </c>
      <c r="AV274" s="10" t="s">
        <v>84</v>
      </c>
      <c r="AW274" s="10" t="s">
        <v>119</v>
      </c>
      <c r="AX274" s="10" t="s">
        <v>77</v>
      </c>
      <c r="AY274" s="172" t="s">
        <v>167</v>
      </c>
    </row>
    <row r="275" spans="2:51" s="11" customFormat="1" ht="22.5" customHeight="1">
      <c r="B275" s="173"/>
      <c r="C275" s="174"/>
      <c r="D275" s="174"/>
      <c r="E275" s="175" t="s">
        <v>20</v>
      </c>
      <c r="F275" s="260" t="s">
        <v>553</v>
      </c>
      <c r="G275" s="261"/>
      <c r="H275" s="261"/>
      <c r="I275" s="261"/>
      <c r="J275" s="174"/>
      <c r="K275" s="176">
        <v>1098.9</v>
      </c>
      <c r="L275" s="174"/>
      <c r="M275" s="174"/>
      <c r="N275" s="174"/>
      <c r="O275" s="174"/>
      <c r="P275" s="174"/>
      <c r="Q275" s="174"/>
      <c r="R275" s="177"/>
      <c r="T275" s="178"/>
      <c r="U275" s="174"/>
      <c r="V275" s="174"/>
      <c r="W275" s="174"/>
      <c r="X275" s="174"/>
      <c r="Y275" s="174"/>
      <c r="Z275" s="174"/>
      <c r="AA275" s="179"/>
      <c r="AT275" s="180" t="s">
        <v>183</v>
      </c>
      <c r="AU275" s="180" t="s">
        <v>117</v>
      </c>
      <c r="AV275" s="11" t="s">
        <v>117</v>
      </c>
      <c r="AW275" s="11" t="s">
        <v>119</v>
      </c>
      <c r="AX275" s="11" t="s">
        <v>77</v>
      </c>
      <c r="AY275" s="180" t="s">
        <v>167</v>
      </c>
    </row>
    <row r="276" spans="2:51" s="10" customFormat="1" ht="22.5" customHeight="1">
      <c r="B276" s="165"/>
      <c r="C276" s="166"/>
      <c r="D276" s="166"/>
      <c r="E276" s="167" t="s">
        <v>20</v>
      </c>
      <c r="F276" s="263" t="s">
        <v>389</v>
      </c>
      <c r="G276" s="259"/>
      <c r="H276" s="259"/>
      <c r="I276" s="259"/>
      <c r="J276" s="166"/>
      <c r="K276" s="168" t="s">
        <v>20</v>
      </c>
      <c r="L276" s="166"/>
      <c r="M276" s="166"/>
      <c r="N276" s="166"/>
      <c r="O276" s="166"/>
      <c r="P276" s="166"/>
      <c r="Q276" s="166"/>
      <c r="R276" s="169"/>
      <c r="T276" s="170"/>
      <c r="U276" s="166"/>
      <c r="V276" s="166"/>
      <c r="W276" s="166"/>
      <c r="X276" s="166"/>
      <c r="Y276" s="166"/>
      <c r="Z276" s="166"/>
      <c r="AA276" s="171"/>
      <c r="AT276" s="172" t="s">
        <v>183</v>
      </c>
      <c r="AU276" s="172" t="s">
        <v>117</v>
      </c>
      <c r="AV276" s="10" t="s">
        <v>84</v>
      </c>
      <c r="AW276" s="10" t="s">
        <v>119</v>
      </c>
      <c r="AX276" s="10" t="s">
        <v>77</v>
      </c>
      <c r="AY276" s="172" t="s">
        <v>167</v>
      </c>
    </row>
    <row r="277" spans="2:51" s="11" customFormat="1" ht="22.5" customHeight="1">
      <c r="B277" s="173"/>
      <c r="C277" s="174"/>
      <c r="D277" s="174"/>
      <c r="E277" s="175" t="s">
        <v>20</v>
      </c>
      <c r="F277" s="260" t="s">
        <v>554</v>
      </c>
      <c r="G277" s="261"/>
      <c r="H277" s="261"/>
      <c r="I277" s="261"/>
      <c r="J277" s="174"/>
      <c r="K277" s="176">
        <v>1098.9</v>
      </c>
      <c r="L277" s="174"/>
      <c r="M277" s="174"/>
      <c r="N277" s="174"/>
      <c r="O277" s="174"/>
      <c r="P277" s="174"/>
      <c r="Q277" s="174"/>
      <c r="R277" s="177"/>
      <c r="T277" s="178"/>
      <c r="U277" s="174"/>
      <c r="V277" s="174"/>
      <c r="W277" s="174"/>
      <c r="X277" s="174"/>
      <c r="Y277" s="174"/>
      <c r="Z277" s="174"/>
      <c r="AA277" s="179"/>
      <c r="AT277" s="180" t="s">
        <v>183</v>
      </c>
      <c r="AU277" s="180" t="s">
        <v>117</v>
      </c>
      <c r="AV277" s="11" t="s">
        <v>117</v>
      </c>
      <c r="AW277" s="11" t="s">
        <v>119</v>
      </c>
      <c r="AX277" s="11" t="s">
        <v>77</v>
      </c>
      <c r="AY277" s="180" t="s">
        <v>167</v>
      </c>
    </row>
    <row r="278" spans="2:51" s="12" customFormat="1" ht="22.5" customHeight="1">
      <c r="B278" s="181"/>
      <c r="C278" s="182"/>
      <c r="D278" s="182"/>
      <c r="E278" s="183" t="s">
        <v>20</v>
      </c>
      <c r="F278" s="264" t="s">
        <v>256</v>
      </c>
      <c r="G278" s="265"/>
      <c r="H278" s="265"/>
      <c r="I278" s="265"/>
      <c r="J278" s="182"/>
      <c r="K278" s="184">
        <v>2197.8</v>
      </c>
      <c r="L278" s="182"/>
      <c r="M278" s="182"/>
      <c r="N278" s="182"/>
      <c r="O278" s="182"/>
      <c r="P278" s="182"/>
      <c r="Q278" s="182"/>
      <c r="R278" s="185"/>
      <c r="T278" s="186"/>
      <c r="U278" s="182"/>
      <c r="V278" s="182"/>
      <c r="W278" s="182"/>
      <c r="X278" s="182"/>
      <c r="Y278" s="182"/>
      <c r="Z278" s="182"/>
      <c r="AA278" s="187"/>
      <c r="AT278" s="188" t="s">
        <v>183</v>
      </c>
      <c r="AU278" s="188" t="s">
        <v>117</v>
      </c>
      <c r="AV278" s="12" t="s">
        <v>146</v>
      </c>
      <c r="AW278" s="12" t="s">
        <v>119</v>
      </c>
      <c r="AX278" s="12" t="s">
        <v>84</v>
      </c>
      <c r="AY278" s="188" t="s">
        <v>167</v>
      </c>
    </row>
    <row r="279" spans="2:65" s="1" customFormat="1" ht="22.5" customHeight="1">
      <c r="B279" s="128"/>
      <c r="C279" s="189" t="s">
        <v>424</v>
      </c>
      <c r="D279" s="189" t="s">
        <v>392</v>
      </c>
      <c r="E279" s="190" t="s">
        <v>421</v>
      </c>
      <c r="F279" s="266" t="s">
        <v>422</v>
      </c>
      <c r="G279" s="267"/>
      <c r="H279" s="267"/>
      <c r="I279" s="267"/>
      <c r="J279" s="191" t="s">
        <v>212</v>
      </c>
      <c r="K279" s="192">
        <v>2307.69</v>
      </c>
      <c r="L279" s="268">
        <v>0</v>
      </c>
      <c r="M279" s="267"/>
      <c r="N279" s="269">
        <f>ROUND(L279*K279,1)</f>
        <v>0</v>
      </c>
      <c r="O279" s="255"/>
      <c r="P279" s="255"/>
      <c r="Q279" s="255"/>
      <c r="R279" s="130"/>
      <c r="T279" s="162" t="s">
        <v>20</v>
      </c>
      <c r="U279" s="42" t="s">
        <v>45</v>
      </c>
      <c r="V279" s="34"/>
      <c r="W279" s="163">
        <f>V279*K279</f>
        <v>0</v>
      </c>
      <c r="X279" s="163">
        <v>0.0005</v>
      </c>
      <c r="Y279" s="163">
        <f>X279*K279</f>
        <v>1.153845</v>
      </c>
      <c r="Z279" s="163">
        <v>0</v>
      </c>
      <c r="AA279" s="164">
        <f>Z279*K279</f>
        <v>0</v>
      </c>
      <c r="AR279" s="16" t="s">
        <v>334</v>
      </c>
      <c r="AT279" s="16" t="s">
        <v>392</v>
      </c>
      <c r="AU279" s="16" t="s">
        <v>117</v>
      </c>
      <c r="AY279" s="16" t="s">
        <v>167</v>
      </c>
      <c r="BE279" s="103">
        <f>IF(U279="základní",N279,0)</f>
        <v>0</v>
      </c>
      <c r="BF279" s="103">
        <f>IF(U279="snížená",N279,0)</f>
        <v>0</v>
      </c>
      <c r="BG279" s="103">
        <f>IF(U279="zákl. přenesená",N279,0)</f>
        <v>0</v>
      </c>
      <c r="BH279" s="103">
        <f>IF(U279="sníž. přenesená",N279,0)</f>
        <v>0</v>
      </c>
      <c r="BI279" s="103">
        <f>IF(U279="nulová",N279,0)</f>
        <v>0</v>
      </c>
      <c r="BJ279" s="16" t="s">
        <v>146</v>
      </c>
      <c r="BK279" s="103">
        <f>ROUND(L279*K279,1)</f>
        <v>0</v>
      </c>
      <c r="BL279" s="16" t="s">
        <v>243</v>
      </c>
      <c r="BM279" s="16" t="s">
        <v>565</v>
      </c>
    </row>
    <row r="280" spans="2:65" s="1" customFormat="1" ht="31.5" customHeight="1">
      <c r="B280" s="128"/>
      <c r="C280" s="158" t="s">
        <v>428</v>
      </c>
      <c r="D280" s="158" t="s">
        <v>168</v>
      </c>
      <c r="E280" s="159" t="s">
        <v>425</v>
      </c>
      <c r="F280" s="254" t="s">
        <v>426</v>
      </c>
      <c r="G280" s="255"/>
      <c r="H280" s="255"/>
      <c r="I280" s="255"/>
      <c r="J280" s="160" t="s">
        <v>212</v>
      </c>
      <c r="K280" s="161">
        <v>133.2</v>
      </c>
      <c r="L280" s="256">
        <v>0</v>
      </c>
      <c r="M280" s="255"/>
      <c r="N280" s="257">
        <f>ROUND(L280*K280,1)</f>
        <v>0</v>
      </c>
      <c r="O280" s="255"/>
      <c r="P280" s="255"/>
      <c r="Q280" s="255"/>
      <c r="R280" s="130"/>
      <c r="T280" s="162" t="s">
        <v>20</v>
      </c>
      <c r="U280" s="42" t="s">
        <v>45</v>
      </c>
      <c r="V280" s="34"/>
      <c r="W280" s="163">
        <f>V280*K280</f>
        <v>0</v>
      </c>
      <c r="X280" s="163">
        <v>0</v>
      </c>
      <c r="Y280" s="163">
        <f>X280*K280</f>
        <v>0</v>
      </c>
      <c r="Z280" s="163">
        <v>0</v>
      </c>
      <c r="AA280" s="164">
        <f>Z280*K280</f>
        <v>0</v>
      </c>
      <c r="AR280" s="16" t="s">
        <v>243</v>
      </c>
      <c r="AT280" s="16" t="s">
        <v>168</v>
      </c>
      <c r="AU280" s="16" t="s">
        <v>117</v>
      </c>
      <c r="AY280" s="16" t="s">
        <v>167</v>
      </c>
      <c r="BE280" s="103">
        <f>IF(U280="základní",N280,0)</f>
        <v>0</v>
      </c>
      <c r="BF280" s="103">
        <f>IF(U280="snížená",N280,0)</f>
        <v>0</v>
      </c>
      <c r="BG280" s="103">
        <f>IF(U280="zákl. přenesená",N280,0)</f>
        <v>0</v>
      </c>
      <c r="BH280" s="103">
        <f>IF(U280="sníž. přenesená",N280,0)</f>
        <v>0</v>
      </c>
      <c r="BI280" s="103">
        <f>IF(U280="nulová",N280,0)</f>
        <v>0</v>
      </c>
      <c r="BJ280" s="16" t="s">
        <v>146</v>
      </c>
      <c r="BK280" s="103">
        <f>ROUND(L280*K280,1)</f>
        <v>0</v>
      </c>
      <c r="BL280" s="16" t="s">
        <v>243</v>
      </c>
      <c r="BM280" s="16" t="s">
        <v>566</v>
      </c>
    </row>
    <row r="281" spans="2:51" s="10" customFormat="1" ht="22.5" customHeight="1">
      <c r="B281" s="165"/>
      <c r="C281" s="166"/>
      <c r="D281" s="166"/>
      <c r="E281" s="167" t="s">
        <v>20</v>
      </c>
      <c r="F281" s="258" t="s">
        <v>401</v>
      </c>
      <c r="G281" s="259"/>
      <c r="H281" s="259"/>
      <c r="I281" s="259"/>
      <c r="J281" s="166"/>
      <c r="K281" s="168" t="s">
        <v>20</v>
      </c>
      <c r="L281" s="166"/>
      <c r="M281" s="166"/>
      <c r="N281" s="166"/>
      <c r="O281" s="166"/>
      <c r="P281" s="166"/>
      <c r="Q281" s="166"/>
      <c r="R281" s="169"/>
      <c r="T281" s="170"/>
      <c r="U281" s="166"/>
      <c r="V281" s="166"/>
      <c r="W281" s="166"/>
      <c r="X281" s="166"/>
      <c r="Y281" s="166"/>
      <c r="Z281" s="166"/>
      <c r="AA281" s="171"/>
      <c r="AT281" s="172" t="s">
        <v>183</v>
      </c>
      <c r="AU281" s="172" t="s">
        <v>117</v>
      </c>
      <c r="AV281" s="10" t="s">
        <v>84</v>
      </c>
      <c r="AW281" s="10" t="s">
        <v>119</v>
      </c>
      <c r="AX281" s="10" t="s">
        <v>77</v>
      </c>
      <c r="AY281" s="172" t="s">
        <v>167</v>
      </c>
    </row>
    <row r="282" spans="2:51" s="10" customFormat="1" ht="22.5" customHeight="1">
      <c r="B282" s="165"/>
      <c r="C282" s="166"/>
      <c r="D282" s="166"/>
      <c r="E282" s="167" t="s">
        <v>20</v>
      </c>
      <c r="F282" s="263" t="s">
        <v>402</v>
      </c>
      <c r="G282" s="259"/>
      <c r="H282" s="259"/>
      <c r="I282" s="259"/>
      <c r="J282" s="166"/>
      <c r="K282" s="168" t="s">
        <v>20</v>
      </c>
      <c r="L282" s="166"/>
      <c r="M282" s="166"/>
      <c r="N282" s="166"/>
      <c r="O282" s="166"/>
      <c r="P282" s="166"/>
      <c r="Q282" s="166"/>
      <c r="R282" s="169"/>
      <c r="T282" s="170"/>
      <c r="U282" s="166"/>
      <c r="V282" s="166"/>
      <c r="W282" s="166"/>
      <c r="X282" s="166"/>
      <c r="Y282" s="166"/>
      <c r="Z282" s="166"/>
      <c r="AA282" s="171"/>
      <c r="AT282" s="172" t="s">
        <v>183</v>
      </c>
      <c r="AU282" s="172" t="s">
        <v>117</v>
      </c>
      <c r="AV282" s="10" t="s">
        <v>84</v>
      </c>
      <c r="AW282" s="10" t="s">
        <v>119</v>
      </c>
      <c r="AX282" s="10" t="s">
        <v>77</v>
      </c>
      <c r="AY282" s="172" t="s">
        <v>167</v>
      </c>
    </row>
    <row r="283" spans="2:51" s="11" customFormat="1" ht="22.5" customHeight="1">
      <c r="B283" s="173"/>
      <c r="C283" s="174"/>
      <c r="D283" s="174"/>
      <c r="E283" s="175" t="s">
        <v>20</v>
      </c>
      <c r="F283" s="260" t="s">
        <v>558</v>
      </c>
      <c r="G283" s="261"/>
      <c r="H283" s="261"/>
      <c r="I283" s="261"/>
      <c r="J283" s="174"/>
      <c r="K283" s="176">
        <v>59.2</v>
      </c>
      <c r="L283" s="174"/>
      <c r="M283" s="174"/>
      <c r="N283" s="174"/>
      <c r="O283" s="174"/>
      <c r="P283" s="174"/>
      <c r="Q283" s="174"/>
      <c r="R283" s="177"/>
      <c r="T283" s="178"/>
      <c r="U283" s="174"/>
      <c r="V283" s="174"/>
      <c r="W283" s="174"/>
      <c r="X283" s="174"/>
      <c r="Y283" s="174"/>
      <c r="Z283" s="174"/>
      <c r="AA283" s="179"/>
      <c r="AT283" s="180" t="s">
        <v>183</v>
      </c>
      <c r="AU283" s="180" t="s">
        <v>117</v>
      </c>
      <c r="AV283" s="11" t="s">
        <v>117</v>
      </c>
      <c r="AW283" s="11" t="s">
        <v>119</v>
      </c>
      <c r="AX283" s="11" t="s">
        <v>77</v>
      </c>
      <c r="AY283" s="180" t="s">
        <v>167</v>
      </c>
    </row>
    <row r="284" spans="2:51" s="10" customFormat="1" ht="22.5" customHeight="1">
      <c r="B284" s="165"/>
      <c r="C284" s="166"/>
      <c r="D284" s="166"/>
      <c r="E284" s="167" t="s">
        <v>20</v>
      </c>
      <c r="F284" s="263" t="s">
        <v>389</v>
      </c>
      <c r="G284" s="259"/>
      <c r="H284" s="259"/>
      <c r="I284" s="259"/>
      <c r="J284" s="166"/>
      <c r="K284" s="168" t="s">
        <v>20</v>
      </c>
      <c r="L284" s="166"/>
      <c r="M284" s="166"/>
      <c r="N284" s="166"/>
      <c r="O284" s="166"/>
      <c r="P284" s="166"/>
      <c r="Q284" s="166"/>
      <c r="R284" s="169"/>
      <c r="T284" s="170"/>
      <c r="U284" s="166"/>
      <c r="V284" s="166"/>
      <c r="W284" s="166"/>
      <c r="X284" s="166"/>
      <c r="Y284" s="166"/>
      <c r="Z284" s="166"/>
      <c r="AA284" s="171"/>
      <c r="AT284" s="172" t="s">
        <v>183</v>
      </c>
      <c r="AU284" s="172" t="s">
        <v>117</v>
      </c>
      <c r="AV284" s="10" t="s">
        <v>84</v>
      </c>
      <c r="AW284" s="10" t="s">
        <v>119</v>
      </c>
      <c r="AX284" s="10" t="s">
        <v>77</v>
      </c>
      <c r="AY284" s="172" t="s">
        <v>167</v>
      </c>
    </row>
    <row r="285" spans="2:51" s="11" customFormat="1" ht="22.5" customHeight="1">
      <c r="B285" s="173"/>
      <c r="C285" s="174"/>
      <c r="D285" s="174"/>
      <c r="E285" s="175" t="s">
        <v>20</v>
      </c>
      <c r="F285" s="260" t="s">
        <v>559</v>
      </c>
      <c r="G285" s="261"/>
      <c r="H285" s="261"/>
      <c r="I285" s="261"/>
      <c r="J285" s="174"/>
      <c r="K285" s="176">
        <v>74</v>
      </c>
      <c r="L285" s="174"/>
      <c r="M285" s="174"/>
      <c r="N285" s="174"/>
      <c r="O285" s="174"/>
      <c r="P285" s="174"/>
      <c r="Q285" s="174"/>
      <c r="R285" s="177"/>
      <c r="T285" s="178"/>
      <c r="U285" s="174"/>
      <c r="V285" s="174"/>
      <c r="W285" s="174"/>
      <c r="X285" s="174"/>
      <c r="Y285" s="174"/>
      <c r="Z285" s="174"/>
      <c r="AA285" s="179"/>
      <c r="AT285" s="180" t="s">
        <v>183</v>
      </c>
      <c r="AU285" s="180" t="s">
        <v>117</v>
      </c>
      <c r="AV285" s="11" t="s">
        <v>117</v>
      </c>
      <c r="AW285" s="11" t="s">
        <v>119</v>
      </c>
      <c r="AX285" s="11" t="s">
        <v>77</v>
      </c>
      <c r="AY285" s="180" t="s">
        <v>167</v>
      </c>
    </row>
    <row r="286" spans="2:51" s="12" customFormat="1" ht="22.5" customHeight="1">
      <c r="B286" s="181"/>
      <c r="C286" s="182"/>
      <c r="D286" s="182"/>
      <c r="E286" s="183" t="s">
        <v>20</v>
      </c>
      <c r="F286" s="264" t="s">
        <v>256</v>
      </c>
      <c r="G286" s="265"/>
      <c r="H286" s="265"/>
      <c r="I286" s="265"/>
      <c r="J286" s="182"/>
      <c r="K286" s="184">
        <v>133.2</v>
      </c>
      <c r="L286" s="182"/>
      <c r="M286" s="182"/>
      <c r="N286" s="182"/>
      <c r="O286" s="182"/>
      <c r="P286" s="182"/>
      <c r="Q286" s="182"/>
      <c r="R286" s="185"/>
      <c r="T286" s="186"/>
      <c r="U286" s="182"/>
      <c r="V286" s="182"/>
      <c r="W286" s="182"/>
      <c r="X286" s="182"/>
      <c r="Y286" s="182"/>
      <c r="Z286" s="182"/>
      <c r="AA286" s="187"/>
      <c r="AT286" s="188" t="s">
        <v>183</v>
      </c>
      <c r="AU286" s="188" t="s">
        <v>117</v>
      </c>
      <c r="AV286" s="12" t="s">
        <v>146</v>
      </c>
      <c r="AW286" s="12" t="s">
        <v>119</v>
      </c>
      <c r="AX286" s="12" t="s">
        <v>84</v>
      </c>
      <c r="AY286" s="188" t="s">
        <v>167</v>
      </c>
    </row>
    <row r="287" spans="2:65" s="1" customFormat="1" ht="22.5" customHeight="1">
      <c r="B287" s="128"/>
      <c r="C287" s="189" t="s">
        <v>430</v>
      </c>
      <c r="D287" s="189" t="s">
        <v>392</v>
      </c>
      <c r="E287" s="190" t="s">
        <v>413</v>
      </c>
      <c r="F287" s="266" t="s">
        <v>414</v>
      </c>
      <c r="G287" s="267"/>
      <c r="H287" s="267"/>
      <c r="I287" s="267"/>
      <c r="J287" s="191" t="s">
        <v>212</v>
      </c>
      <c r="K287" s="192">
        <v>139.86</v>
      </c>
      <c r="L287" s="268">
        <v>0</v>
      </c>
      <c r="M287" s="267"/>
      <c r="N287" s="269">
        <f>ROUND(L287*K287,1)</f>
        <v>0</v>
      </c>
      <c r="O287" s="255"/>
      <c r="P287" s="255"/>
      <c r="Q287" s="255"/>
      <c r="R287" s="130"/>
      <c r="T287" s="162" t="s">
        <v>20</v>
      </c>
      <c r="U287" s="42" t="s">
        <v>45</v>
      </c>
      <c r="V287" s="34"/>
      <c r="W287" s="163">
        <f>V287*K287</f>
        <v>0</v>
      </c>
      <c r="X287" s="163">
        <v>0.0003</v>
      </c>
      <c r="Y287" s="163">
        <f>X287*K287</f>
        <v>0.041958</v>
      </c>
      <c r="Z287" s="163">
        <v>0</v>
      </c>
      <c r="AA287" s="164">
        <f>Z287*K287</f>
        <v>0</v>
      </c>
      <c r="AR287" s="16" t="s">
        <v>334</v>
      </c>
      <c r="AT287" s="16" t="s">
        <v>392</v>
      </c>
      <c r="AU287" s="16" t="s">
        <v>117</v>
      </c>
      <c r="AY287" s="16" t="s">
        <v>167</v>
      </c>
      <c r="BE287" s="103">
        <f>IF(U287="základní",N287,0)</f>
        <v>0</v>
      </c>
      <c r="BF287" s="103">
        <f>IF(U287="snížená",N287,0)</f>
        <v>0</v>
      </c>
      <c r="BG287" s="103">
        <f>IF(U287="zákl. přenesená",N287,0)</f>
        <v>0</v>
      </c>
      <c r="BH287" s="103">
        <f>IF(U287="sníž. přenesená",N287,0)</f>
        <v>0</v>
      </c>
      <c r="BI287" s="103">
        <f>IF(U287="nulová",N287,0)</f>
        <v>0</v>
      </c>
      <c r="BJ287" s="16" t="s">
        <v>146</v>
      </c>
      <c r="BK287" s="103">
        <f>ROUND(L287*K287,1)</f>
        <v>0</v>
      </c>
      <c r="BL287" s="16" t="s">
        <v>243</v>
      </c>
      <c r="BM287" s="16" t="s">
        <v>567</v>
      </c>
    </row>
    <row r="288" spans="2:65" s="1" customFormat="1" ht="31.5" customHeight="1">
      <c r="B288" s="128"/>
      <c r="C288" s="158" t="s">
        <v>434</v>
      </c>
      <c r="D288" s="158" t="s">
        <v>168</v>
      </c>
      <c r="E288" s="159" t="s">
        <v>431</v>
      </c>
      <c r="F288" s="254" t="s">
        <v>432</v>
      </c>
      <c r="G288" s="255"/>
      <c r="H288" s="255"/>
      <c r="I288" s="255"/>
      <c r="J288" s="160" t="s">
        <v>212</v>
      </c>
      <c r="K288" s="161">
        <v>133.2</v>
      </c>
      <c r="L288" s="256">
        <v>0</v>
      </c>
      <c r="M288" s="255"/>
      <c r="N288" s="257">
        <f>ROUND(L288*K288,1)</f>
        <v>0</v>
      </c>
      <c r="O288" s="255"/>
      <c r="P288" s="255"/>
      <c r="Q288" s="255"/>
      <c r="R288" s="130"/>
      <c r="T288" s="162" t="s">
        <v>20</v>
      </c>
      <c r="U288" s="42" t="s">
        <v>45</v>
      </c>
      <c r="V288" s="34"/>
      <c r="W288" s="163">
        <f>V288*K288</f>
        <v>0</v>
      </c>
      <c r="X288" s="163">
        <v>0</v>
      </c>
      <c r="Y288" s="163">
        <f>X288*K288</f>
        <v>0</v>
      </c>
      <c r="Z288" s="163">
        <v>0</v>
      </c>
      <c r="AA288" s="164">
        <f>Z288*K288</f>
        <v>0</v>
      </c>
      <c r="AR288" s="16" t="s">
        <v>243</v>
      </c>
      <c r="AT288" s="16" t="s">
        <v>168</v>
      </c>
      <c r="AU288" s="16" t="s">
        <v>117</v>
      </c>
      <c r="AY288" s="16" t="s">
        <v>167</v>
      </c>
      <c r="BE288" s="103">
        <f>IF(U288="základní",N288,0)</f>
        <v>0</v>
      </c>
      <c r="BF288" s="103">
        <f>IF(U288="snížená",N288,0)</f>
        <v>0</v>
      </c>
      <c r="BG288" s="103">
        <f>IF(U288="zákl. přenesená",N288,0)</f>
        <v>0</v>
      </c>
      <c r="BH288" s="103">
        <f>IF(U288="sníž. přenesená",N288,0)</f>
        <v>0</v>
      </c>
      <c r="BI288" s="103">
        <f>IF(U288="nulová",N288,0)</f>
        <v>0</v>
      </c>
      <c r="BJ288" s="16" t="s">
        <v>146</v>
      </c>
      <c r="BK288" s="103">
        <f>ROUND(L288*K288,1)</f>
        <v>0</v>
      </c>
      <c r="BL288" s="16" t="s">
        <v>243</v>
      </c>
      <c r="BM288" s="16" t="s">
        <v>568</v>
      </c>
    </row>
    <row r="289" spans="2:51" s="10" customFormat="1" ht="22.5" customHeight="1">
      <c r="B289" s="165"/>
      <c r="C289" s="166"/>
      <c r="D289" s="166"/>
      <c r="E289" s="167" t="s">
        <v>20</v>
      </c>
      <c r="F289" s="258" t="s">
        <v>401</v>
      </c>
      <c r="G289" s="259"/>
      <c r="H289" s="259"/>
      <c r="I289" s="259"/>
      <c r="J289" s="166"/>
      <c r="K289" s="168" t="s">
        <v>20</v>
      </c>
      <c r="L289" s="166"/>
      <c r="M289" s="166"/>
      <c r="N289" s="166"/>
      <c r="O289" s="166"/>
      <c r="P289" s="166"/>
      <c r="Q289" s="166"/>
      <c r="R289" s="169"/>
      <c r="T289" s="170"/>
      <c r="U289" s="166"/>
      <c r="V289" s="166"/>
      <c r="W289" s="166"/>
      <c r="X289" s="166"/>
      <c r="Y289" s="166"/>
      <c r="Z289" s="166"/>
      <c r="AA289" s="171"/>
      <c r="AT289" s="172" t="s">
        <v>183</v>
      </c>
      <c r="AU289" s="172" t="s">
        <v>117</v>
      </c>
      <c r="AV289" s="10" t="s">
        <v>84</v>
      </c>
      <c r="AW289" s="10" t="s">
        <v>119</v>
      </c>
      <c r="AX289" s="10" t="s">
        <v>77</v>
      </c>
      <c r="AY289" s="172" t="s">
        <v>167</v>
      </c>
    </row>
    <row r="290" spans="2:51" s="10" customFormat="1" ht="22.5" customHeight="1">
      <c r="B290" s="165"/>
      <c r="C290" s="166"/>
      <c r="D290" s="166"/>
      <c r="E290" s="167" t="s">
        <v>20</v>
      </c>
      <c r="F290" s="263" t="s">
        <v>402</v>
      </c>
      <c r="G290" s="259"/>
      <c r="H290" s="259"/>
      <c r="I290" s="259"/>
      <c r="J290" s="166"/>
      <c r="K290" s="168" t="s">
        <v>20</v>
      </c>
      <c r="L290" s="166"/>
      <c r="M290" s="166"/>
      <c r="N290" s="166"/>
      <c r="O290" s="166"/>
      <c r="P290" s="166"/>
      <c r="Q290" s="166"/>
      <c r="R290" s="169"/>
      <c r="T290" s="170"/>
      <c r="U290" s="166"/>
      <c r="V290" s="166"/>
      <c r="W290" s="166"/>
      <c r="X290" s="166"/>
      <c r="Y290" s="166"/>
      <c r="Z290" s="166"/>
      <c r="AA290" s="171"/>
      <c r="AT290" s="172" t="s">
        <v>183</v>
      </c>
      <c r="AU290" s="172" t="s">
        <v>117</v>
      </c>
      <c r="AV290" s="10" t="s">
        <v>84</v>
      </c>
      <c r="AW290" s="10" t="s">
        <v>119</v>
      </c>
      <c r="AX290" s="10" t="s">
        <v>77</v>
      </c>
      <c r="AY290" s="172" t="s">
        <v>167</v>
      </c>
    </row>
    <row r="291" spans="2:51" s="11" customFormat="1" ht="22.5" customHeight="1">
      <c r="B291" s="173"/>
      <c r="C291" s="174"/>
      <c r="D291" s="174"/>
      <c r="E291" s="175" t="s">
        <v>20</v>
      </c>
      <c r="F291" s="260" t="s">
        <v>558</v>
      </c>
      <c r="G291" s="261"/>
      <c r="H291" s="261"/>
      <c r="I291" s="261"/>
      <c r="J291" s="174"/>
      <c r="K291" s="176">
        <v>59.2</v>
      </c>
      <c r="L291" s="174"/>
      <c r="M291" s="174"/>
      <c r="N291" s="174"/>
      <c r="O291" s="174"/>
      <c r="P291" s="174"/>
      <c r="Q291" s="174"/>
      <c r="R291" s="177"/>
      <c r="T291" s="178"/>
      <c r="U291" s="174"/>
      <c r="V291" s="174"/>
      <c r="W291" s="174"/>
      <c r="X291" s="174"/>
      <c r="Y291" s="174"/>
      <c r="Z291" s="174"/>
      <c r="AA291" s="179"/>
      <c r="AT291" s="180" t="s">
        <v>183</v>
      </c>
      <c r="AU291" s="180" t="s">
        <v>117</v>
      </c>
      <c r="AV291" s="11" t="s">
        <v>117</v>
      </c>
      <c r="AW291" s="11" t="s">
        <v>119</v>
      </c>
      <c r="AX291" s="11" t="s">
        <v>77</v>
      </c>
      <c r="AY291" s="180" t="s">
        <v>167</v>
      </c>
    </row>
    <row r="292" spans="2:51" s="10" customFormat="1" ht="22.5" customHeight="1">
      <c r="B292" s="165"/>
      <c r="C292" s="166"/>
      <c r="D292" s="166"/>
      <c r="E292" s="167" t="s">
        <v>20</v>
      </c>
      <c r="F292" s="263" t="s">
        <v>389</v>
      </c>
      <c r="G292" s="259"/>
      <c r="H292" s="259"/>
      <c r="I292" s="259"/>
      <c r="J292" s="166"/>
      <c r="K292" s="168" t="s">
        <v>20</v>
      </c>
      <c r="L292" s="166"/>
      <c r="M292" s="166"/>
      <c r="N292" s="166"/>
      <c r="O292" s="166"/>
      <c r="P292" s="166"/>
      <c r="Q292" s="166"/>
      <c r="R292" s="169"/>
      <c r="T292" s="170"/>
      <c r="U292" s="166"/>
      <c r="V292" s="166"/>
      <c r="W292" s="166"/>
      <c r="X292" s="166"/>
      <c r="Y292" s="166"/>
      <c r="Z292" s="166"/>
      <c r="AA292" s="171"/>
      <c r="AT292" s="172" t="s">
        <v>183</v>
      </c>
      <c r="AU292" s="172" t="s">
        <v>117</v>
      </c>
      <c r="AV292" s="10" t="s">
        <v>84</v>
      </c>
      <c r="AW292" s="10" t="s">
        <v>119</v>
      </c>
      <c r="AX292" s="10" t="s">
        <v>77</v>
      </c>
      <c r="AY292" s="172" t="s">
        <v>167</v>
      </c>
    </row>
    <row r="293" spans="2:51" s="11" customFormat="1" ht="22.5" customHeight="1">
      <c r="B293" s="173"/>
      <c r="C293" s="174"/>
      <c r="D293" s="174"/>
      <c r="E293" s="175" t="s">
        <v>20</v>
      </c>
      <c r="F293" s="260" t="s">
        <v>559</v>
      </c>
      <c r="G293" s="261"/>
      <c r="H293" s="261"/>
      <c r="I293" s="261"/>
      <c r="J293" s="174"/>
      <c r="K293" s="176">
        <v>74</v>
      </c>
      <c r="L293" s="174"/>
      <c r="M293" s="174"/>
      <c r="N293" s="174"/>
      <c r="O293" s="174"/>
      <c r="P293" s="174"/>
      <c r="Q293" s="174"/>
      <c r="R293" s="177"/>
      <c r="T293" s="178"/>
      <c r="U293" s="174"/>
      <c r="V293" s="174"/>
      <c r="W293" s="174"/>
      <c r="X293" s="174"/>
      <c r="Y293" s="174"/>
      <c r="Z293" s="174"/>
      <c r="AA293" s="179"/>
      <c r="AT293" s="180" t="s">
        <v>183</v>
      </c>
      <c r="AU293" s="180" t="s">
        <v>117</v>
      </c>
      <c r="AV293" s="11" t="s">
        <v>117</v>
      </c>
      <c r="AW293" s="11" t="s">
        <v>119</v>
      </c>
      <c r="AX293" s="11" t="s">
        <v>77</v>
      </c>
      <c r="AY293" s="180" t="s">
        <v>167</v>
      </c>
    </row>
    <row r="294" spans="2:51" s="12" customFormat="1" ht="22.5" customHeight="1">
      <c r="B294" s="181"/>
      <c r="C294" s="182"/>
      <c r="D294" s="182"/>
      <c r="E294" s="183" t="s">
        <v>20</v>
      </c>
      <c r="F294" s="264" t="s">
        <v>256</v>
      </c>
      <c r="G294" s="265"/>
      <c r="H294" s="265"/>
      <c r="I294" s="265"/>
      <c r="J294" s="182"/>
      <c r="K294" s="184">
        <v>133.2</v>
      </c>
      <c r="L294" s="182"/>
      <c r="M294" s="182"/>
      <c r="N294" s="182"/>
      <c r="O294" s="182"/>
      <c r="P294" s="182"/>
      <c r="Q294" s="182"/>
      <c r="R294" s="185"/>
      <c r="T294" s="186"/>
      <c r="U294" s="182"/>
      <c r="V294" s="182"/>
      <c r="W294" s="182"/>
      <c r="X294" s="182"/>
      <c r="Y294" s="182"/>
      <c r="Z294" s="182"/>
      <c r="AA294" s="187"/>
      <c r="AT294" s="188" t="s">
        <v>183</v>
      </c>
      <c r="AU294" s="188" t="s">
        <v>117</v>
      </c>
      <c r="AV294" s="12" t="s">
        <v>146</v>
      </c>
      <c r="AW294" s="12" t="s">
        <v>119</v>
      </c>
      <c r="AX294" s="12" t="s">
        <v>84</v>
      </c>
      <c r="AY294" s="188" t="s">
        <v>167</v>
      </c>
    </row>
    <row r="295" spans="2:65" s="1" customFormat="1" ht="22.5" customHeight="1">
      <c r="B295" s="128"/>
      <c r="C295" s="189" t="s">
        <v>436</v>
      </c>
      <c r="D295" s="189" t="s">
        <v>392</v>
      </c>
      <c r="E295" s="190" t="s">
        <v>421</v>
      </c>
      <c r="F295" s="266" t="s">
        <v>422</v>
      </c>
      <c r="G295" s="267"/>
      <c r="H295" s="267"/>
      <c r="I295" s="267"/>
      <c r="J295" s="191" t="s">
        <v>212</v>
      </c>
      <c r="K295" s="192">
        <v>139.86</v>
      </c>
      <c r="L295" s="268">
        <v>0</v>
      </c>
      <c r="M295" s="267"/>
      <c r="N295" s="269">
        <f>ROUND(L295*K295,1)</f>
        <v>0</v>
      </c>
      <c r="O295" s="255"/>
      <c r="P295" s="255"/>
      <c r="Q295" s="255"/>
      <c r="R295" s="130"/>
      <c r="T295" s="162" t="s">
        <v>20</v>
      </c>
      <c r="U295" s="42" t="s">
        <v>45</v>
      </c>
      <c r="V295" s="34"/>
      <c r="W295" s="163">
        <f>V295*K295</f>
        <v>0</v>
      </c>
      <c r="X295" s="163">
        <v>0.0005</v>
      </c>
      <c r="Y295" s="163">
        <f>X295*K295</f>
        <v>0.06993</v>
      </c>
      <c r="Z295" s="163">
        <v>0</v>
      </c>
      <c r="AA295" s="164">
        <f>Z295*K295</f>
        <v>0</v>
      </c>
      <c r="AR295" s="16" t="s">
        <v>334</v>
      </c>
      <c r="AT295" s="16" t="s">
        <v>392</v>
      </c>
      <c r="AU295" s="16" t="s">
        <v>117</v>
      </c>
      <c r="AY295" s="16" t="s">
        <v>167</v>
      </c>
      <c r="BE295" s="103">
        <f>IF(U295="základní",N295,0)</f>
        <v>0</v>
      </c>
      <c r="BF295" s="103">
        <f>IF(U295="snížená",N295,0)</f>
        <v>0</v>
      </c>
      <c r="BG295" s="103">
        <f>IF(U295="zákl. přenesená",N295,0)</f>
        <v>0</v>
      </c>
      <c r="BH295" s="103">
        <f>IF(U295="sníž. přenesená",N295,0)</f>
        <v>0</v>
      </c>
      <c r="BI295" s="103">
        <f>IF(U295="nulová",N295,0)</f>
        <v>0</v>
      </c>
      <c r="BJ295" s="16" t="s">
        <v>146</v>
      </c>
      <c r="BK295" s="103">
        <f>ROUND(L295*K295,1)</f>
        <v>0</v>
      </c>
      <c r="BL295" s="16" t="s">
        <v>243</v>
      </c>
      <c r="BM295" s="16" t="s">
        <v>569</v>
      </c>
    </row>
    <row r="296" spans="2:65" s="1" customFormat="1" ht="22.5" customHeight="1">
      <c r="B296" s="128"/>
      <c r="C296" s="158" t="s">
        <v>440</v>
      </c>
      <c r="D296" s="158" t="s">
        <v>168</v>
      </c>
      <c r="E296" s="159" t="s">
        <v>437</v>
      </c>
      <c r="F296" s="254" t="s">
        <v>438</v>
      </c>
      <c r="G296" s="255"/>
      <c r="H296" s="255"/>
      <c r="I296" s="255"/>
      <c r="J296" s="160" t="s">
        <v>308</v>
      </c>
      <c r="K296" s="161">
        <v>6.983</v>
      </c>
      <c r="L296" s="256">
        <v>0</v>
      </c>
      <c r="M296" s="255"/>
      <c r="N296" s="257">
        <f>ROUND(L296*K296,1)</f>
        <v>0</v>
      </c>
      <c r="O296" s="255"/>
      <c r="P296" s="255"/>
      <c r="Q296" s="255"/>
      <c r="R296" s="130"/>
      <c r="T296" s="162" t="s">
        <v>20</v>
      </c>
      <c r="U296" s="42" t="s">
        <v>45</v>
      </c>
      <c r="V296" s="34"/>
      <c r="W296" s="163">
        <f>V296*K296</f>
        <v>0</v>
      </c>
      <c r="X296" s="163">
        <v>0</v>
      </c>
      <c r="Y296" s="163">
        <f>X296*K296</f>
        <v>0</v>
      </c>
      <c r="Z296" s="163">
        <v>0</v>
      </c>
      <c r="AA296" s="164">
        <f>Z296*K296</f>
        <v>0</v>
      </c>
      <c r="AR296" s="16" t="s">
        <v>243</v>
      </c>
      <c r="AT296" s="16" t="s">
        <v>168</v>
      </c>
      <c r="AU296" s="16" t="s">
        <v>117</v>
      </c>
      <c r="AY296" s="16" t="s">
        <v>167</v>
      </c>
      <c r="BE296" s="103">
        <f>IF(U296="základní",N296,0)</f>
        <v>0</v>
      </c>
      <c r="BF296" s="103">
        <f>IF(U296="snížená",N296,0)</f>
        <v>0</v>
      </c>
      <c r="BG296" s="103">
        <f>IF(U296="zákl. přenesená",N296,0)</f>
        <v>0</v>
      </c>
      <c r="BH296" s="103">
        <f>IF(U296="sníž. přenesená",N296,0)</f>
        <v>0</v>
      </c>
      <c r="BI296" s="103">
        <f>IF(U296="nulová",N296,0)</f>
        <v>0</v>
      </c>
      <c r="BJ296" s="16" t="s">
        <v>146</v>
      </c>
      <c r="BK296" s="103">
        <f>ROUND(L296*K296,1)</f>
        <v>0</v>
      </c>
      <c r="BL296" s="16" t="s">
        <v>243</v>
      </c>
      <c r="BM296" s="16" t="s">
        <v>570</v>
      </c>
    </row>
    <row r="297" spans="2:63" s="9" customFormat="1" ht="29.25" customHeight="1">
      <c r="B297" s="147"/>
      <c r="C297" s="148"/>
      <c r="D297" s="157" t="s">
        <v>140</v>
      </c>
      <c r="E297" s="157"/>
      <c r="F297" s="157"/>
      <c r="G297" s="157"/>
      <c r="H297" s="157"/>
      <c r="I297" s="157"/>
      <c r="J297" s="157"/>
      <c r="K297" s="157"/>
      <c r="L297" s="157"/>
      <c r="M297" s="157"/>
      <c r="N297" s="275">
        <f>BK297</f>
        <v>0</v>
      </c>
      <c r="O297" s="276"/>
      <c r="P297" s="276"/>
      <c r="Q297" s="276"/>
      <c r="R297" s="150"/>
      <c r="T297" s="151"/>
      <c r="U297" s="148"/>
      <c r="V297" s="148"/>
      <c r="W297" s="152">
        <f>SUM(W298:W302)</f>
        <v>0</v>
      </c>
      <c r="X297" s="148"/>
      <c r="Y297" s="152">
        <f>SUM(Y298:Y302)</f>
        <v>0.49940000000000007</v>
      </c>
      <c r="Z297" s="148"/>
      <c r="AA297" s="153">
        <f>SUM(AA298:AA302)</f>
        <v>0</v>
      </c>
      <c r="AR297" s="154" t="s">
        <v>117</v>
      </c>
      <c r="AT297" s="155" t="s">
        <v>76</v>
      </c>
      <c r="AU297" s="155" t="s">
        <v>84</v>
      </c>
      <c r="AY297" s="154" t="s">
        <v>167</v>
      </c>
      <c r="BK297" s="156">
        <f>SUM(BK298:BK302)</f>
        <v>0</v>
      </c>
    </row>
    <row r="298" spans="2:65" s="1" customFormat="1" ht="31.5" customHeight="1">
      <c r="B298" s="128"/>
      <c r="C298" s="158" t="s">
        <v>445</v>
      </c>
      <c r="D298" s="158" t="s">
        <v>168</v>
      </c>
      <c r="E298" s="159" t="s">
        <v>441</v>
      </c>
      <c r="F298" s="254" t="s">
        <v>442</v>
      </c>
      <c r="G298" s="255"/>
      <c r="H298" s="255"/>
      <c r="I298" s="255"/>
      <c r="J298" s="160" t="s">
        <v>212</v>
      </c>
      <c r="K298" s="161">
        <v>15</v>
      </c>
      <c r="L298" s="256">
        <v>0</v>
      </c>
      <c r="M298" s="255"/>
      <c r="N298" s="257">
        <f>ROUND(L298*K298,1)</f>
        <v>0</v>
      </c>
      <c r="O298" s="255"/>
      <c r="P298" s="255"/>
      <c r="Q298" s="255"/>
      <c r="R298" s="130"/>
      <c r="T298" s="162" t="s">
        <v>20</v>
      </c>
      <c r="U298" s="42" t="s">
        <v>45</v>
      </c>
      <c r="V298" s="34"/>
      <c r="W298" s="163">
        <f>V298*K298</f>
        <v>0</v>
      </c>
      <c r="X298" s="163">
        <v>0</v>
      </c>
      <c r="Y298" s="163">
        <f>X298*K298</f>
        <v>0</v>
      </c>
      <c r="Z298" s="163">
        <v>0</v>
      </c>
      <c r="AA298" s="164">
        <f>Z298*K298</f>
        <v>0</v>
      </c>
      <c r="AR298" s="16" t="s">
        <v>243</v>
      </c>
      <c r="AT298" s="16" t="s">
        <v>168</v>
      </c>
      <c r="AU298" s="16" t="s">
        <v>117</v>
      </c>
      <c r="AY298" s="16" t="s">
        <v>167</v>
      </c>
      <c r="BE298" s="103">
        <f>IF(U298="základní",N298,0)</f>
        <v>0</v>
      </c>
      <c r="BF298" s="103">
        <f>IF(U298="snížená",N298,0)</f>
        <v>0</v>
      </c>
      <c r="BG298" s="103">
        <f>IF(U298="zákl. přenesená",N298,0)</f>
        <v>0</v>
      </c>
      <c r="BH298" s="103">
        <f>IF(U298="sníž. přenesená",N298,0)</f>
        <v>0</v>
      </c>
      <c r="BI298" s="103">
        <f>IF(U298="nulová",N298,0)</f>
        <v>0</v>
      </c>
      <c r="BJ298" s="16" t="s">
        <v>146</v>
      </c>
      <c r="BK298" s="103">
        <f>ROUND(L298*K298,1)</f>
        <v>0</v>
      </c>
      <c r="BL298" s="16" t="s">
        <v>243</v>
      </c>
      <c r="BM298" s="16" t="s">
        <v>571</v>
      </c>
    </row>
    <row r="299" spans="2:51" s="11" customFormat="1" ht="22.5" customHeight="1">
      <c r="B299" s="173"/>
      <c r="C299" s="174"/>
      <c r="D299" s="174"/>
      <c r="E299" s="175" t="s">
        <v>20</v>
      </c>
      <c r="F299" s="262" t="s">
        <v>444</v>
      </c>
      <c r="G299" s="261"/>
      <c r="H299" s="261"/>
      <c r="I299" s="261"/>
      <c r="J299" s="174"/>
      <c r="K299" s="176">
        <v>15</v>
      </c>
      <c r="L299" s="174"/>
      <c r="M299" s="174"/>
      <c r="N299" s="174"/>
      <c r="O299" s="174"/>
      <c r="P299" s="174"/>
      <c r="Q299" s="174"/>
      <c r="R299" s="177"/>
      <c r="T299" s="178"/>
      <c r="U299" s="174"/>
      <c r="V299" s="174"/>
      <c r="W299" s="174"/>
      <c r="X299" s="174"/>
      <c r="Y299" s="174"/>
      <c r="Z299" s="174"/>
      <c r="AA299" s="179"/>
      <c r="AT299" s="180" t="s">
        <v>183</v>
      </c>
      <c r="AU299" s="180" t="s">
        <v>117</v>
      </c>
      <c r="AV299" s="11" t="s">
        <v>117</v>
      </c>
      <c r="AW299" s="11" t="s">
        <v>119</v>
      </c>
      <c r="AX299" s="11" t="s">
        <v>84</v>
      </c>
      <c r="AY299" s="180" t="s">
        <v>167</v>
      </c>
    </row>
    <row r="300" spans="2:65" s="1" customFormat="1" ht="31.5" customHeight="1">
      <c r="B300" s="128"/>
      <c r="C300" s="189" t="s">
        <v>450</v>
      </c>
      <c r="D300" s="189" t="s">
        <v>392</v>
      </c>
      <c r="E300" s="190" t="s">
        <v>446</v>
      </c>
      <c r="F300" s="266" t="s">
        <v>447</v>
      </c>
      <c r="G300" s="267"/>
      <c r="H300" s="267"/>
      <c r="I300" s="267"/>
      <c r="J300" s="191" t="s">
        <v>180</v>
      </c>
      <c r="K300" s="192">
        <v>0.908</v>
      </c>
      <c r="L300" s="268">
        <v>0</v>
      </c>
      <c r="M300" s="267"/>
      <c r="N300" s="269">
        <f>ROUND(L300*K300,1)</f>
        <v>0</v>
      </c>
      <c r="O300" s="255"/>
      <c r="P300" s="255"/>
      <c r="Q300" s="255"/>
      <c r="R300" s="130"/>
      <c r="T300" s="162" t="s">
        <v>20</v>
      </c>
      <c r="U300" s="42" t="s">
        <v>45</v>
      </c>
      <c r="V300" s="34"/>
      <c r="W300" s="163">
        <f>V300*K300</f>
        <v>0</v>
      </c>
      <c r="X300" s="163">
        <v>0.55</v>
      </c>
      <c r="Y300" s="163">
        <f>X300*K300</f>
        <v>0.49940000000000007</v>
      </c>
      <c r="Z300" s="163">
        <v>0</v>
      </c>
      <c r="AA300" s="164">
        <f>Z300*K300</f>
        <v>0</v>
      </c>
      <c r="AR300" s="16" t="s">
        <v>334</v>
      </c>
      <c r="AT300" s="16" t="s">
        <v>392</v>
      </c>
      <c r="AU300" s="16" t="s">
        <v>117</v>
      </c>
      <c r="AY300" s="16" t="s">
        <v>167</v>
      </c>
      <c r="BE300" s="103">
        <f>IF(U300="základní",N300,0)</f>
        <v>0</v>
      </c>
      <c r="BF300" s="103">
        <f>IF(U300="snížená",N300,0)</f>
        <v>0</v>
      </c>
      <c r="BG300" s="103">
        <f>IF(U300="zákl. přenesená",N300,0)</f>
        <v>0</v>
      </c>
      <c r="BH300" s="103">
        <f>IF(U300="sníž. přenesená",N300,0)</f>
        <v>0</v>
      </c>
      <c r="BI300" s="103">
        <f>IF(U300="nulová",N300,0)</f>
        <v>0</v>
      </c>
      <c r="BJ300" s="16" t="s">
        <v>146</v>
      </c>
      <c r="BK300" s="103">
        <f>ROUND(L300*K300,1)</f>
        <v>0</v>
      </c>
      <c r="BL300" s="16" t="s">
        <v>243</v>
      </c>
      <c r="BM300" s="16" t="s">
        <v>572</v>
      </c>
    </row>
    <row r="301" spans="2:51" s="11" customFormat="1" ht="22.5" customHeight="1">
      <c r="B301" s="173"/>
      <c r="C301" s="174"/>
      <c r="D301" s="174"/>
      <c r="E301" s="175" t="s">
        <v>20</v>
      </c>
      <c r="F301" s="262" t="s">
        <v>449</v>
      </c>
      <c r="G301" s="261"/>
      <c r="H301" s="261"/>
      <c r="I301" s="261"/>
      <c r="J301" s="174"/>
      <c r="K301" s="176">
        <v>0.9075</v>
      </c>
      <c r="L301" s="174"/>
      <c r="M301" s="174"/>
      <c r="N301" s="174"/>
      <c r="O301" s="174"/>
      <c r="P301" s="174"/>
      <c r="Q301" s="174"/>
      <c r="R301" s="177"/>
      <c r="T301" s="178"/>
      <c r="U301" s="174"/>
      <c r="V301" s="174"/>
      <c r="W301" s="174"/>
      <c r="X301" s="174"/>
      <c r="Y301" s="174"/>
      <c r="Z301" s="174"/>
      <c r="AA301" s="179"/>
      <c r="AT301" s="180" t="s">
        <v>183</v>
      </c>
      <c r="AU301" s="180" t="s">
        <v>117</v>
      </c>
      <c r="AV301" s="11" t="s">
        <v>117</v>
      </c>
      <c r="AW301" s="11" t="s">
        <v>119</v>
      </c>
      <c r="AX301" s="11" t="s">
        <v>84</v>
      </c>
      <c r="AY301" s="180" t="s">
        <v>167</v>
      </c>
    </row>
    <row r="302" spans="2:65" s="1" customFormat="1" ht="31.5" customHeight="1">
      <c r="B302" s="128"/>
      <c r="C302" s="158" t="s">
        <v>454</v>
      </c>
      <c r="D302" s="158" t="s">
        <v>168</v>
      </c>
      <c r="E302" s="159" t="s">
        <v>451</v>
      </c>
      <c r="F302" s="254" t="s">
        <v>452</v>
      </c>
      <c r="G302" s="255"/>
      <c r="H302" s="255"/>
      <c r="I302" s="255"/>
      <c r="J302" s="160" t="s">
        <v>308</v>
      </c>
      <c r="K302" s="161">
        <v>0.499</v>
      </c>
      <c r="L302" s="256">
        <v>0</v>
      </c>
      <c r="M302" s="255"/>
      <c r="N302" s="257">
        <f>ROUND(L302*K302,1)</f>
        <v>0</v>
      </c>
      <c r="O302" s="255"/>
      <c r="P302" s="255"/>
      <c r="Q302" s="255"/>
      <c r="R302" s="130"/>
      <c r="T302" s="162" t="s">
        <v>20</v>
      </c>
      <c r="U302" s="42" t="s">
        <v>45</v>
      </c>
      <c r="V302" s="34"/>
      <c r="W302" s="163">
        <f>V302*K302</f>
        <v>0</v>
      </c>
      <c r="X302" s="163">
        <v>0</v>
      </c>
      <c r="Y302" s="163">
        <f>X302*K302</f>
        <v>0</v>
      </c>
      <c r="Z302" s="163">
        <v>0</v>
      </c>
      <c r="AA302" s="164">
        <f>Z302*K302</f>
        <v>0</v>
      </c>
      <c r="AR302" s="16" t="s">
        <v>243</v>
      </c>
      <c r="AT302" s="16" t="s">
        <v>168</v>
      </c>
      <c r="AU302" s="16" t="s">
        <v>117</v>
      </c>
      <c r="AY302" s="16" t="s">
        <v>167</v>
      </c>
      <c r="BE302" s="103">
        <f>IF(U302="základní",N302,0)</f>
        <v>0</v>
      </c>
      <c r="BF302" s="103">
        <f>IF(U302="snížená",N302,0)</f>
        <v>0</v>
      </c>
      <c r="BG302" s="103">
        <f>IF(U302="zákl. přenesená",N302,0)</f>
        <v>0</v>
      </c>
      <c r="BH302" s="103">
        <f>IF(U302="sníž. přenesená",N302,0)</f>
        <v>0</v>
      </c>
      <c r="BI302" s="103">
        <f>IF(U302="nulová",N302,0)</f>
        <v>0</v>
      </c>
      <c r="BJ302" s="16" t="s">
        <v>146</v>
      </c>
      <c r="BK302" s="103">
        <f>ROUND(L302*K302,1)</f>
        <v>0</v>
      </c>
      <c r="BL302" s="16" t="s">
        <v>243</v>
      </c>
      <c r="BM302" s="16" t="s">
        <v>573</v>
      </c>
    </row>
    <row r="303" spans="2:63" s="9" customFormat="1" ht="29.25" customHeight="1">
      <c r="B303" s="147"/>
      <c r="C303" s="148"/>
      <c r="D303" s="157" t="s">
        <v>141</v>
      </c>
      <c r="E303" s="157"/>
      <c r="F303" s="157"/>
      <c r="G303" s="157"/>
      <c r="H303" s="157"/>
      <c r="I303" s="157"/>
      <c r="J303" s="157"/>
      <c r="K303" s="157"/>
      <c r="L303" s="157"/>
      <c r="M303" s="157"/>
      <c r="N303" s="275">
        <f>BK303</f>
        <v>0</v>
      </c>
      <c r="O303" s="276"/>
      <c r="P303" s="276"/>
      <c r="Q303" s="276"/>
      <c r="R303" s="150"/>
      <c r="T303" s="151"/>
      <c r="U303" s="148"/>
      <c r="V303" s="148"/>
      <c r="W303" s="152">
        <f>SUM(W304:W308)</f>
        <v>0</v>
      </c>
      <c r="X303" s="148"/>
      <c r="Y303" s="152">
        <f>SUM(Y304:Y308)</f>
        <v>4.603725</v>
      </c>
      <c r="Z303" s="148"/>
      <c r="AA303" s="153">
        <f>SUM(AA304:AA308)</f>
        <v>0</v>
      </c>
      <c r="AR303" s="154" t="s">
        <v>117</v>
      </c>
      <c r="AT303" s="155" t="s">
        <v>76</v>
      </c>
      <c r="AU303" s="155" t="s">
        <v>84</v>
      </c>
      <c r="AY303" s="154" t="s">
        <v>167</v>
      </c>
      <c r="BK303" s="156">
        <f>SUM(BK304:BK308)</f>
        <v>0</v>
      </c>
    </row>
    <row r="304" spans="2:65" s="1" customFormat="1" ht="31.5" customHeight="1">
      <c r="B304" s="128"/>
      <c r="C304" s="158" t="s">
        <v>459</v>
      </c>
      <c r="D304" s="158" t="s">
        <v>168</v>
      </c>
      <c r="E304" s="159" t="s">
        <v>455</v>
      </c>
      <c r="F304" s="254" t="s">
        <v>456</v>
      </c>
      <c r="G304" s="255"/>
      <c r="H304" s="255"/>
      <c r="I304" s="255"/>
      <c r="J304" s="160" t="s">
        <v>223</v>
      </c>
      <c r="K304" s="161">
        <v>111</v>
      </c>
      <c r="L304" s="256">
        <v>0</v>
      </c>
      <c r="M304" s="255"/>
      <c r="N304" s="257">
        <f>ROUND(L304*K304,1)</f>
        <v>0</v>
      </c>
      <c r="O304" s="255"/>
      <c r="P304" s="255"/>
      <c r="Q304" s="255"/>
      <c r="R304" s="130"/>
      <c r="T304" s="162" t="s">
        <v>20</v>
      </c>
      <c r="U304" s="42" t="s">
        <v>45</v>
      </c>
      <c r="V304" s="34"/>
      <c r="W304" s="163">
        <f>V304*K304</f>
        <v>0</v>
      </c>
      <c r="X304" s="163">
        <v>0.041475</v>
      </c>
      <c r="Y304" s="163">
        <f>X304*K304</f>
        <v>4.603725</v>
      </c>
      <c r="Z304" s="163">
        <v>0</v>
      </c>
      <c r="AA304" s="164">
        <f>Z304*K304</f>
        <v>0</v>
      </c>
      <c r="AR304" s="16" t="s">
        <v>243</v>
      </c>
      <c r="AT304" s="16" t="s">
        <v>168</v>
      </c>
      <c r="AU304" s="16" t="s">
        <v>117</v>
      </c>
      <c r="AY304" s="16" t="s">
        <v>167</v>
      </c>
      <c r="BE304" s="103">
        <f>IF(U304="základní",N304,0)</f>
        <v>0</v>
      </c>
      <c r="BF304" s="103">
        <f>IF(U304="snížená",N304,0)</f>
        <v>0</v>
      </c>
      <c r="BG304" s="103">
        <f>IF(U304="zákl. přenesená",N304,0)</f>
        <v>0</v>
      </c>
      <c r="BH304" s="103">
        <f>IF(U304="sníž. přenesená",N304,0)</f>
        <v>0</v>
      </c>
      <c r="BI304" s="103">
        <f>IF(U304="nulová",N304,0)</f>
        <v>0</v>
      </c>
      <c r="BJ304" s="16" t="s">
        <v>146</v>
      </c>
      <c r="BK304" s="103">
        <f>ROUND(L304*K304,1)</f>
        <v>0</v>
      </c>
      <c r="BL304" s="16" t="s">
        <v>243</v>
      </c>
      <c r="BM304" s="16" t="s">
        <v>574</v>
      </c>
    </row>
    <row r="305" spans="2:51" s="11" customFormat="1" ht="22.5" customHeight="1">
      <c r="B305" s="173"/>
      <c r="C305" s="174"/>
      <c r="D305" s="174"/>
      <c r="E305" s="175" t="s">
        <v>20</v>
      </c>
      <c r="F305" s="262" t="s">
        <v>575</v>
      </c>
      <c r="G305" s="261"/>
      <c r="H305" s="261"/>
      <c r="I305" s="261"/>
      <c r="J305" s="174"/>
      <c r="K305" s="176">
        <v>111</v>
      </c>
      <c r="L305" s="174"/>
      <c r="M305" s="174"/>
      <c r="N305" s="174"/>
      <c r="O305" s="174"/>
      <c r="P305" s="174"/>
      <c r="Q305" s="174"/>
      <c r="R305" s="177"/>
      <c r="T305" s="178"/>
      <c r="U305" s="174"/>
      <c r="V305" s="174"/>
      <c r="W305" s="174"/>
      <c r="X305" s="174"/>
      <c r="Y305" s="174"/>
      <c r="Z305" s="174"/>
      <c r="AA305" s="179"/>
      <c r="AT305" s="180" t="s">
        <v>183</v>
      </c>
      <c r="AU305" s="180" t="s">
        <v>117</v>
      </c>
      <c r="AV305" s="11" t="s">
        <v>117</v>
      </c>
      <c r="AW305" s="11" t="s">
        <v>119</v>
      </c>
      <c r="AX305" s="11" t="s">
        <v>84</v>
      </c>
      <c r="AY305" s="180" t="s">
        <v>167</v>
      </c>
    </row>
    <row r="306" spans="2:65" s="1" customFormat="1" ht="22.5" customHeight="1">
      <c r="B306" s="128"/>
      <c r="C306" s="158" t="s">
        <v>466</v>
      </c>
      <c r="D306" s="158" t="s">
        <v>168</v>
      </c>
      <c r="E306" s="159" t="s">
        <v>460</v>
      </c>
      <c r="F306" s="254" t="s">
        <v>461</v>
      </c>
      <c r="G306" s="255"/>
      <c r="H306" s="255"/>
      <c r="I306" s="255"/>
      <c r="J306" s="160" t="s">
        <v>462</v>
      </c>
      <c r="K306" s="161">
        <v>422.828</v>
      </c>
      <c r="L306" s="256">
        <v>0</v>
      </c>
      <c r="M306" s="255"/>
      <c r="N306" s="257">
        <f>ROUND(L306*K306,1)</f>
        <v>0</v>
      </c>
      <c r="O306" s="255"/>
      <c r="P306" s="255"/>
      <c r="Q306" s="255"/>
      <c r="R306" s="130"/>
      <c r="T306" s="162" t="s">
        <v>20</v>
      </c>
      <c r="U306" s="42" t="s">
        <v>45</v>
      </c>
      <c r="V306" s="34"/>
      <c r="W306" s="163">
        <f>V306*K306</f>
        <v>0</v>
      </c>
      <c r="X306" s="163">
        <v>0</v>
      </c>
      <c r="Y306" s="163">
        <f>X306*K306</f>
        <v>0</v>
      </c>
      <c r="Z306" s="163">
        <v>0</v>
      </c>
      <c r="AA306" s="164">
        <f>Z306*K306</f>
        <v>0</v>
      </c>
      <c r="AR306" s="16" t="s">
        <v>146</v>
      </c>
      <c r="AT306" s="16" t="s">
        <v>168</v>
      </c>
      <c r="AU306" s="16" t="s">
        <v>117</v>
      </c>
      <c r="AY306" s="16" t="s">
        <v>167</v>
      </c>
      <c r="BE306" s="103">
        <f>IF(U306="základní",N306,0)</f>
        <v>0</v>
      </c>
      <c r="BF306" s="103">
        <f>IF(U306="snížená",N306,0)</f>
        <v>0</v>
      </c>
      <c r="BG306" s="103">
        <f>IF(U306="zákl. přenesená",N306,0)</f>
        <v>0</v>
      </c>
      <c r="BH306" s="103">
        <f>IF(U306="sníž. přenesená",N306,0)</f>
        <v>0</v>
      </c>
      <c r="BI306" s="103">
        <f>IF(U306="nulová",N306,0)</f>
        <v>0</v>
      </c>
      <c r="BJ306" s="16" t="s">
        <v>146</v>
      </c>
      <c r="BK306" s="103">
        <f>ROUND(L306*K306,1)</f>
        <v>0</v>
      </c>
      <c r="BL306" s="16" t="s">
        <v>146</v>
      </c>
      <c r="BM306" s="16" t="s">
        <v>576</v>
      </c>
    </row>
    <row r="307" spans="2:51" s="10" customFormat="1" ht="22.5" customHeight="1">
      <c r="B307" s="165"/>
      <c r="C307" s="166"/>
      <c r="D307" s="166"/>
      <c r="E307" s="167" t="s">
        <v>20</v>
      </c>
      <c r="F307" s="258" t="s">
        <v>464</v>
      </c>
      <c r="G307" s="259"/>
      <c r="H307" s="259"/>
      <c r="I307" s="259"/>
      <c r="J307" s="166"/>
      <c r="K307" s="168" t="s">
        <v>20</v>
      </c>
      <c r="L307" s="166"/>
      <c r="M307" s="166"/>
      <c r="N307" s="166"/>
      <c r="O307" s="166"/>
      <c r="P307" s="166"/>
      <c r="Q307" s="166"/>
      <c r="R307" s="169"/>
      <c r="T307" s="170"/>
      <c r="U307" s="166"/>
      <c r="V307" s="166"/>
      <c r="W307" s="166"/>
      <c r="X307" s="166"/>
      <c r="Y307" s="166"/>
      <c r="Z307" s="166"/>
      <c r="AA307" s="171"/>
      <c r="AT307" s="172" t="s">
        <v>183</v>
      </c>
      <c r="AU307" s="172" t="s">
        <v>117</v>
      </c>
      <c r="AV307" s="10" t="s">
        <v>84</v>
      </c>
      <c r="AW307" s="10" t="s">
        <v>119</v>
      </c>
      <c r="AX307" s="10" t="s">
        <v>77</v>
      </c>
      <c r="AY307" s="172" t="s">
        <v>167</v>
      </c>
    </row>
    <row r="308" spans="2:51" s="11" customFormat="1" ht="22.5" customHeight="1">
      <c r="B308" s="173"/>
      <c r="C308" s="174"/>
      <c r="D308" s="174"/>
      <c r="E308" s="175" t="s">
        <v>20</v>
      </c>
      <c r="F308" s="260" t="s">
        <v>465</v>
      </c>
      <c r="G308" s="261"/>
      <c r="H308" s="261"/>
      <c r="I308" s="261"/>
      <c r="J308" s="174"/>
      <c r="K308" s="176">
        <v>422.82786</v>
      </c>
      <c r="L308" s="174"/>
      <c r="M308" s="174"/>
      <c r="N308" s="174"/>
      <c r="O308" s="174"/>
      <c r="P308" s="174"/>
      <c r="Q308" s="174"/>
      <c r="R308" s="177"/>
      <c r="T308" s="178"/>
      <c r="U308" s="174"/>
      <c r="V308" s="174"/>
      <c r="W308" s="174"/>
      <c r="X308" s="174"/>
      <c r="Y308" s="174"/>
      <c r="Z308" s="174"/>
      <c r="AA308" s="179"/>
      <c r="AT308" s="180" t="s">
        <v>183</v>
      </c>
      <c r="AU308" s="180" t="s">
        <v>117</v>
      </c>
      <c r="AV308" s="11" t="s">
        <v>117</v>
      </c>
      <c r="AW308" s="11" t="s">
        <v>119</v>
      </c>
      <c r="AX308" s="11" t="s">
        <v>84</v>
      </c>
      <c r="AY308" s="180" t="s">
        <v>167</v>
      </c>
    </row>
    <row r="309" spans="2:63" s="9" customFormat="1" ht="29.25" customHeight="1">
      <c r="B309" s="147"/>
      <c r="C309" s="148"/>
      <c r="D309" s="157" t="s">
        <v>142</v>
      </c>
      <c r="E309" s="157"/>
      <c r="F309" s="157"/>
      <c r="G309" s="157"/>
      <c r="H309" s="157"/>
      <c r="I309" s="157"/>
      <c r="J309" s="157"/>
      <c r="K309" s="157"/>
      <c r="L309" s="157"/>
      <c r="M309" s="157"/>
      <c r="N309" s="273">
        <f>BK309</f>
        <v>0</v>
      </c>
      <c r="O309" s="274"/>
      <c r="P309" s="274"/>
      <c r="Q309" s="274"/>
      <c r="R309" s="150"/>
      <c r="T309" s="151"/>
      <c r="U309" s="148"/>
      <c r="V309" s="148"/>
      <c r="W309" s="152">
        <f>SUM(W310:W311)</f>
        <v>0</v>
      </c>
      <c r="X309" s="148"/>
      <c r="Y309" s="152">
        <f>SUM(Y310:Y311)</f>
        <v>0.5472966</v>
      </c>
      <c r="Z309" s="148"/>
      <c r="AA309" s="153">
        <f>SUM(AA310:AA311)</f>
        <v>0</v>
      </c>
      <c r="AR309" s="154" t="s">
        <v>117</v>
      </c>
      <c r="AT309" s="155" t="s">
        <v>76</v>
      </c>
      <c r="AU309" s="155" t="s">
        <v>84</v>
      </c>
      <c r="AY309" s="154" t="s">
        <v>167</v>
      </c>
      <c r="BK309" s="156">
        <f>SUM(BK310:BK311)</f>
        <v>0</v>
      </c>
    </row>
    <row r="310" spans="2:65" s="1" customFormat="1" ht="22.5" customHeight="1">
      <c r="B310" s="128"/>
      <c r="C310" s="158" t="s">
        <v>577</v>
      </c>
      <c r="D310" s="158" t="s">
        <v>168</v>
      </c>
      <c r="E310" s="159" t="s">
        <v>467</v>
      </c>
      <c r="F310" s="254" t="s">
        <v>468</v>
      </c>
      <c r="G310" s="255"/>
      <c r="H310" s="255"/>
      <c r="I310" s="255"/>
      <c r="J310" s="160" t="s">
        <v>212</v>
      </c>
      <c r="K310" s="161">
        <v>555</v>
      </c>
      <c r="L310" s="256">
        <v>0</v>
      </c>
      <c r="M310" s="255"/>
      <c r="N310" s="257">
        <f>ROUND(L310*K310,1)</f>
        <v>0</v>
      </c>
      <c r="O310" s="255"/>
      <c r="P310" s="255"/>
      <c r="Q310" s="255"/>
      <c r="R310" s="130"/>
      <c r="T310" s="162" t="s">
        <v>20</v>
      </c>
      <c r="U310" s="42" t="s">
        <v>45</v>
      </c>
      <c r="V310" s="34"/>
      <c r="W310" s="163">
        <f>V310*K310</f>
        <v>0</v>
      </c>
      <c r="X310" s="163">
        <v>0.00098612</v>
      </c>
      <c r="Y310" s="163">
        <f>X310*K310</f>
        <v>0.5472966</v>
      </c>
      <c r="Z310" s="163">
        <v>0</v>
      </c>
      <c r="AA310" s="164">
        <f>Z310*K310</f>
        <v>0</v>
      </c>
      <c r="AR310" s="16" t="s">
        <v>243</v>
      </c>
      <c r="AT310" s="16" t="s">
        <v>168</v>
      </c>
      <c r="AU310" s="16" t="s">
        <v>117</v>
      </c>
      <c r="AY310" s="16" t="s">
        <v>167</v>
      </c>
      <c r="BE310" s="103">
        <f>IF(U310="základní",N310,0)</f>
        <v>0</v>
      </c>
      <c r="BF310" s="103">
        <f>IF(U310="snížená",N310,0)</f>
        <v>0</v>
      </c>
      <c r="BG310" s="103">
        <f>IF(U310="zákl. přenesená",N310,0)</f>
        <v>0</v>
      </c>
      <c r="BH310" s="103">
        <f>IF(U310="sníž. přenesená",N310,0)</f>
        <v>0</v>
      </c>
      <c r="BI310" s="103">
        <f>IF(U310="nulová",N310,0)</f>
        <v>0</v>
      </c>
      <c r="BJ310" s="16" t="s">
        <v>146</v>
      </c>
      <c r="BK310" s="103">
        <f>ROUND(L310*K310,1)</f>
        <v>0</v>
      </c>
      <c r="BL310" s="16" t="s">
        <v>243</v>
      </c>
      <c r="BM310" s="16" t="s">
        <v>578</v>
      </c>
    </row>
    <row r="311" spans="2:51" s="11" customFormat="1" ht="22.5" customHeight="1">
      <c r="B311" s="173"/>
      <c r="C311" s="174"/>
      <c r="D311" s="174"/>
      <c r="E311" s="175" t="s">
        <v>20</v>
      </c>
      <c r="F311" s="262" t="s">
        <v>579</v>
      </c>
      <c r="G311" s="261"/>
      <c r="H311" s="261"/>
      <c r="I311" s="261"/>
      <c r="J311" s="174"/>
      <c r="K311" s="176">
        <v>555</v>
      </c>
      <c r="L311" s="174"/>
      <c r="M311" s="174"/>
      <c r="N311" s="174"/>
      <c r="O311" s="174"/>
      <c r="P311" s="174"/>
      <c r="Q311" s="174"/>
      <c r="R311" s="177"/>
      <c r="T311" s="178"/>
      <c r="U311" s="174"/>
      <c r="V311" s="174"/>
      <c r="W311" s="174"/>
      <c r="X311" s="174"/>
      <c r="Y311" s="174"/>
      <c r="Z311" s="174"/>
      <c r="AA311" s="179"/>
      <c r="AT311" s="180" t="s">
        <v>183</v>
      </c>
      <c r="AU311" s="180" t="s">
        <v>117</v>
      </c>
      <c r="AV311" s="11" t="s">
        <v>117</v>
      </c>
      <c r="AW311" s="11" t="s">
        <v>119</v>
      </c>
      <c r="AX311" s="11" t="s">
        <v>84</v>
      </c>
      <c r="AY311" s="180" t="s">
        <v>167</v>
      </c>
    </row>
    <row r="312" spans="2:63" s="1" customFormat="1" ht="49.5" customHeight="1">
      <c r="B312" s="33"/>
      <c r="C312" s="34"/>
      <c r="D312" s="149" t="s">
        <v>471</v>
      </c>
      <c r="E312" s="34"/>
      <c r="F312" s="34"/>
      <c r="G312" s="34"/>
      <c r="H312" s="34"/>
      <c r="I312" s="34"/>
      <c r="J312" s="34"/>
      <c r="K312" s="34"/>
      <c r="L312" s="34"/>
      <c r="M312" s="34"/>
      <c r="N312" s="272">
        <f>BK312</f>
        <v>0</v>
      </c>
      <c r="O312" s="245"/>
      <c r="P312" s="245"/>
      <c r="Q312" s="245"/>
      <c r="R312" s="35"/>
      <c r="T312" s="193"/>
      <c r="U312" s="54"/>
      <c r="V312" s="54"/>
      <c r="W312" s="54"/>
      <c r="X312" s="54"/>
      <c r="Y312" s="54"/>
      <c r="Z312" s="54"/>
      <c r="AA312" s="56"/>
      <c r="AT312" s="16" t="s">
        <v>76</v>
      </c>
      <c r="AU312" s="16" t="s">
        <v>77</v>
      </c>
      <c r="AY312" s="16" t="s">
        <v>472</v>
      </c>
      <c r="BK312" s="103">
        <v>0</v>
      </c>
    </row>
    <row r="313" spans="2:18" s="1" customFormat="1" ht="6.75" customHeight="1">
      <c r="B313" s="57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9"/>
    </row>
  </sheetData>
  <sheetProtection password="CC35" sheet="1" objects="1" scenarios="1" formatColumns="0" formatRows="0" sort="0" autoFilter="0"/>
  <mergeCells count="384">
    <mergeCell ref="N312:Q312"/>
    <mergeCell ref="H1:K1"/>
    <mergeCell ref="S2:AC2"/>
    <mergeCell ref="N245:Q245"/>
    <mergeCell ref="N247:Q247"/>
    <mergeCell ref="N248:Q248"/>
    <mergeCell ref="N297:Q297"/>
    <mergeCell ref="N303:Q303"/>
    <mergeCell ref="N309:Q309"/>
    <mergeCell ref="N130:Q130"/>
    <mergeCell ref="N131:Q131"/>
    <mergeCell ref="N132:Q132"/>
    <mergeCell ref="N152:Q152"/>
    <mergeCell ref="N155:Q155"/>
    <mergeCell ref="N165:Q165"/>
    <mergeCell ref="F307:I307"/>
    <mergeCell ref="F308:I308"/>
    <mergeCell ref="F310:I310"/>
    <mergeCell ref="L310:M310"/>
    <mergeCell ref="N310:Q310"/>
    <mergeCell ref="F311:I311"/>
    <mergeCell ref="F304:I304"/>
    <mergeCell ref="L304:M304"/>
    <mergeCell ref="N304:Q304"/>
    <mergeCell ref="F305:I305"/>
    <mergeCell ref="F306:I306"/>
    <mergeCell ref="L306:M306"/>
    <mergeCell ref="N306:Q306"/>
    <mergeCell ref="F299:I299"/>
    <mergeCell ref="F300:I300"/>
    <mergeCell ref="L300:M300"/>
    <mergeCell ref="N300:Q300"/>
    <mergeCell ref="F301:I301"/>
    <mergeCell ref="F302:I302"/>
    <mergeCell ref="L302:M302"/>
    <mergeCell ref="N302:Q302"/>
    <mergeCell ref="N295:Q295"/>
    <mergeCell ref="F296:I296"/>
    <mergeCell ref="L296:M296"/>
    <mergeCell ref="N296:Q296"/>
    <mergeCell ref="F298:I298"/>
    <mergeCell ref="L298:M298"/>
    <mergeCell ref="N298:Q298"/>
    <mergeCell ref="F291:I291"/>
    <mergeCell ref="F292:I292"/>
    <mergeCell ref="F293:I293"/>
    <mergeCell ref="F294:I294"/>
    <mergeCell ref="F295:I295"/>
    <mergeCell ref="L295:M295"/>
    <mergeCell ref="N287:Q287"/>
    <mergeCell ref="F288:I288"/>
    <mergeCell ref="L288:M288"/>
    <mergeCell ref="N288:Q288"/>
    <mergeCell ref="F289:I289"/>
    <mergeCell ref="F290:I290"/>
    <mergeCell ref="F283:I283"/>
    <mergeCell ref="F284:I284"/>
    <mergeCell ref="F285:I285"/>
    <mergeCell ref="F286:I286"/>
    <mergeCell ref="F287:I287"/>
    <mergeCell ref="L287:M287"/>
    <mergeCell ref="N279:Q279"/>
    <mergeCell ref="F280:I280"/>
    <mergeCell ref="L280:M280"/>
    <mergeCell ref="N280:Q280"/>
    <mergeCell ref="F281:I281"/>
    <mergeCell ref="F282:I282"/>
    <mergeCell ref="F275:I275"/>
    <mergeCell ref="F276:I276"/>
    <mergeCell ref="F277:I277"/>
    <mergeCell ref="F278:I278"/>
    <mergeCell ref="F279:I279"/>
    <mergeCell ref="L279:M279"/>
    <mergeCell ref="L272:M272"/>
    <mergeCell ref="N272:Q272"/>
    <mergeCell ref="F273:I273"/>
    <mergeCell ref="L273:M273"/>
    <mergeCell ref="N273:Q273"/>
    <mergeCell ref="F274:I274"/>
    <mergeCell ref="F267:I267"/>
    <mergeCell ref="F268:I268"/>
    <mergeCell ref="F269:I269"/>
    <mergeCell ref="F270:I270"/>
    <mergeCell ref="F271:I271"/>
    <mergeCell ref="F272:I272"/>
    <mergeCell ref="F264:I264"/>
    <mergeCell ref="L264:M264"/>
    <mergeCell ref="N264:Q264"/>
    <mergeCell ref="F265:I265"/>
    <mergeCell ref="F266:I266"/>
    <mergeCell ref="L266:M266"/>
    <mergeCell ref="N266:Q266"/>
    <mergeCell ref="F258:I258"/>
    <mergeCell ref="F259:I259"/>
    <mergeCell ref="F260:I260"/>
    <mergeCell ref="F261:I261"/>
    <mergeCell ref="F262:I262"/>
    <mergeCell ref="F263:I263"/>
    <mergeCell ref="L255:M255"/>
    <mergeCell ref="N255:Q255"/>
    <mergeCell ref="F256:I256"/>
    <mergeCell ref="F257:I257"/>
    <mergeCell ref="L257:M257"/>
    <mergeCell ref="N257:Q257"/>
    <mergeCell ref="F250:I250"/>
    <mergeCell ref="F251:I251"/>
    <mergeCell ref="F252:I252"/>
    <mergeCell ref="F253:I253"/>
    <mergeCell ref="F254:I254"/>
    <mergeCell ref="F255:I255"/>
    <mergeCell ref="F246:I246"/>
    <mergeCell ref="L246:M246"/>
    <mergeCell ref="N246:Q246"/>
    <mergeCell ref="F249:I249"/>
    <mergeCell ref="L249:M249"/>
    <mergeCell ref="N249:Q249"/>
    <mergeCell ref="F243:I243"/>
    <mergeCell ref="L243:M243"/>
    <mergeCell ref="N243:Q243"/>
    <mergeCell ref="F244:I244"/>
    <mergeCell ref="L244:M244"/>
    <mergeCell ref="N244:Q244"/>
    <mergeCell ref="F239:I239"/>
    <mergeCell ref="F240:I240"/>
    <mergeCell ref="L240:M240"/>
    <mergeCell ref="N240:Q240"/>
    <mergeCell ref="F242:I242"/>
    <mergeCell ref="L242:M242"/>
    <mergeCell ref="N242:Q242"/>
    <mergeCell ref="N241:Q241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0:I230"/>
    <mergeCell ref="F232:I232"/>
    <mergeCell ref="L232:M232"/>
    <mergeCell ref="N232:Q232"/>
    <mergeCell ref="F234:I234"/>
    <mergeCell ref="L234:M234"/>
    <mergeCell ref="N234:Q234"/>
    <mergeCell ref="N231:Q231"/>
    <mergeCell ref="N233:Q233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22:I222"/>
    <mergeCell ref="F223:I223"/>
    <mergeCell ref="L223:M223"/>
    <mergeCell ref="N223:Q223"/>
    <mergeCell ref="F224:I224"/>
    <mergeCell ref="F225:I225"/>
    <mergeCell ref="F218:I218"/>
    <mergeCell ref="F219:I219"/>
    <mergeCell ref="F220:I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0:I210"/>
    <mergeCell ref="F211:I211"/>
    <mergeCell ref="F212:I212"/>
    <mergeCell ref="F213:I213"/>
    <mergeCell ref="F214:I214"/>
    <mergeCell ref="F215:I215"/>
    <mergeCell ref="F207:I207"/>
    <mergeCell ref="F208:I208"/>
    <mergeCell ref="L208:M208"/>
    <mergeCell ref="N208:Q208"/>
    <mergeCell ref="F209:I209"/>
    <mergeCell ref="L209:M209"/>
    <mergeCell ref="N209:Q209"/>
    <mergeCell ref="F201:I201"/>
    <mergeCell ref="F202:I202"/>
    <mergeCell ref="F203:I203"/>
    <mergeCell ref="F204:I204"/>
    <mergeCell ref="F205:I205"/>
    <mergeCell ref="F206:I206"/>
    <mergeCell ref="F199:I199"/>
    <mergeCell ref="L199:M199"/>
    <mergeCell ref="N199:Q199"/>
    <mergeCell ref="F200:I200"/>
    <mergeCell ref="L200:M200"/>
    <mergeCell ref="N200:Q200"/>
    <mergeCell ref="F195:I195"/>
    <mergeCell ref="F196:I196"/>
    <mergeCell ref="F197:I197"/>
    <mergeCell ref="L197:M197"/>
    <mergeCell ref="N197:Q197"/>
    <mergeCell ref="F198:I198"/>
    <mergeCell ref="F192:I192"/>
    <mergeCell ref="F193:I193"/>
    <mergeCell ref="L193:M193"/>
    <mergeCell ref="N193:Q193"/>
    <mergeCell ref="F194:I194"/>
    <mergeCell ref="L194:M194"/>
    <mergeCell ref="N194:Q194"/>
    <mergeCell ref="F188:I188"/>
    <mergeCell ref="F189:I189"/>
    <mergeCell ref="L189:M189"/>
    <mergeCell ref="N189:Q189"/>
    <mergeCell ref="F190:I190"/>
    <mergeCell ref="F191:I191"/>
    <mergeCell ref="L183:M183"/>
    <mergeCell ref="N183:Q183"/>
    <mergeCell ref="F184:I184"/>
    <mergeCell ref="F185:I185"/>
    <mergeCell ref="F186:I186"/>
    <mergeCell ref="F187:I187"/>
    <mergeCell ref="F178:I178"/>
    <mergeCell ref="F179:I179"/>
    <mergeCell ref="F180:I180"/>
    <mergeCell ref="F181:I181"/>
    <mergeCell ref="F182:I182"/>
    <mergeCell ref="F183:I183"/>
    <mergeCell ref="F174:I174"/>
    <mergeCell ref="F175:I175"/>
    <mergeCell ref="F176:I176"/>
    <mergeCell ref="F177:I177"/>
    <mergeCell ref="L177:M177"/>
    <mergeCell ref="N177:Q177"/>
    <mergeCell ref="F169:I169"/>
    <mergeCell ref="F171:I171"/>
    <mergeCell ref="L171:M171"/>
    <mergeCell ref="N171:Q171"/>
    <mergeCell ref="F172:I172"/>
    <mergeCell ref="F173:I173"/>
    <mergeCell ref="N170:Q170"/>
    <mergeCell ref="F164:I164"/>
    <mergeCell ref="F166:I166"/>
    <mergeCell ref="L166:M166"/>
    <mergeCell ref="N166:Q166"/>
    <mergeCell ref="F167:I167"/>
    <mergeCell ref="F168:I168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57:I157"/>
    <mergeCell ref="F158:I158"/>
    <mergeCell ref="L158:M158"/>
    <mergeCell ref="N158:Q158"/>
    <mergeCell ref="F159:I159"/>
    <mergeCell ref="L159:M159"/>
    <mergeCell ref="N159:Q159"/>
    <mergeCell ref="F151:I151"/>
    <mergeCell ref="F153:I153"/>
    <mergeCell ref="L153:M153"/>
    <mergeCell ref="N153:Q153"/>
    <mergeCell ref="F154:I154"/>
    <mergeCell ref="F156:I156"/>
    <mergeCell ref="L156:M156"/>
    <mergeCell ref="N156:Q15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39:I139"/>
    <mergeCell ref="F140:I140"/>
    <mergeCell ref="F141:I141"/>
    <mergeCell ref="L141:M141"/>
    <mergeCell ref="N141:Q141"/>
    <mergeCell ref="F142:I142"/>
    <mergeCell ref="L142:M142"/>
    <mergeCell ref="N142:Q142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22:P122"/>
    <mergeCell ref="M124:P124"/>
    <mergeCell ref="M126:Q126"/>
    <mergeCell ref="M127:Q127"/>
    <mergeCell ref="F129:I129"/>
    <mergeCell ref="L129:M129"/>
    <mergeCell ref="N129:Q129"/>
    <mergeCell ref="D110:H110"/>
    <mergeCell ref="N110:Q110"/>
    <mergeCell ref="N111:Q111"/>
    <mergeCell ref="L113:Q113"/>
    <mergeCell ref="C119:Q119"/>
    <mergeCell ref="F121:P121"/>
    <mergeCell ref="D107:H107"/>
    <mergeCell ref="N107:Q107"/>
    <mergeCell ref="D108:H108"/>
    <mergeCell ref="N108:Q108"/>
    <mergeCell ref="D109:H109"/>
    <mergeCell ref="N109:Q109"/>
    <mergeCell ref="N100:Q100"/>
    <mergeCell ref="N101:Q101"/>
    <mergeCell ref="N102:Q102"/>
    <mergeCell ref="N103:Q103"/>
    <mergeCell ref="N105:Q105"/>
    <mergeCell ref="D106:H106"/>
    <mergeCell ref="N106:Q10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91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580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N96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(SUM(BE96:BE103)+SUM(BE121:BE158))</f>
        <v>0</v>
      </c>
      <c r="I32" s="215"/>
      <c r="J32" s="215"/>
      <c r="K32" s="34"/>
      <c r="L32" s="34"/>
      <c r="M32" s="240">
        <f>ROUND((SUM(BE96:BE103)+SUM(BE121:BE158)),1)*F32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(SUM(BF96:BF103)+SUM(BF121:BF158))</f>
        <v>0</v>
      </c>
      <c r="I33" s="215"/>
      <c r="J33" s="215"/>
      <c r="K33" s="34"/>
      <c r="L33" s="34"/>
      <c r="M33" s="240">
        <f>ROUND((SUM(BF96:BF103)+SUM(BF121:BF158)),1)*F33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(SUM(BG96:BG103)+SUM(BG121:BG158))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(SUM(BH96:BH103)+SUM(BH121:BH158))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(SUM(BI96:BI103)+SUM(BI121:BI158))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SO 03 - SO 03 Zpevněné plochy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N121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N122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129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N123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132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N135</f>
        <v>0</v>
      </c>
      <c r="O91" s="247"/>
      <c r="P91" s="247"/>
      <c r="Q91" s="247"/>
      <c r="R91" s="125"/>
    </row>
    <row r="92" spans="2:18" s="7" customFormat="1" ht="19.5" customHeight="1">
      <c r="B92" s="123"/>
      <c r="C92" s="124"/>
      <c r="D92" s="99" t="s">
        <v>581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30">
        <f>N146</f>
        <v>0</v>
      </c>
      <c r="O92" s="247"/>
      <c r="P92" s="247"/>
      <c r="Q92" s="247"/>
      <c r="R92" s="125"/>
    </row>
    <row r="93" spans="2:18" s="7" customFormat="1" ht="19.5" customHeight="1">
      <c r="B93" s="123"/>
      <c r="C93" s="124"/>
      <c r="D93" s="99" t="s">
        <v>582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30">
        <f>N150</f>
        <v>0</v>
      </c>
      <c r="O93" s="247"/>
      <c r="P93" s="247"/>
      <c r="Q93" s="247"/>
      <c r="R93" s="125"/>
    </row>
    <row r="94" spans="2:18" s="7" customFormat="1" ht="19.5" customHeight="1">
      <c r="B94" s="123"/>
      <c r="C94" s="124"/>
      <c r="D94" s="99" t="s">
        <v>137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30">
        <f>N157</f>
        <v>0</v>
      </c>
      <c r="O94" s="247"/>
      <c r="P94" s="247"/>
      <c r="Q94" s="247"/>
      <c r="R94" s="125"/>
    </row>
    <row r="95" spans="2:18" s="1" customFormat="1" ht="21.75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  <row r="96" spans="2:21" s="1" customFormat="1" ht="29.25" customHeight="1">
      <c r="B96" s="33"/>
      <c r="C96" s="118" t="s">
        <v>143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248">
        <f>ROUND(N97+N98+N99+N100+N101+N102,1)</f>
        <v>0</v>
      </c>
      <c r="O96" s="215"/>
      <c r="P96" s="215"/>
      <c r="Q96" s="215"/>
      <c r="R96" s="35"/>
      <c r="T96" s="126"/>
      <c r="U96" s="127" t="s">
        <v>41</v>
      </c>
    </row>
    <row r="97" spans="2:65" s="1" customFormat="1" ht="18" customHeight="1">
      <c r="B97" s="128"/>
      <c r="C97" s="129"/>
      <c r="D97" s="231" t="s">
        <v>144</v>
      </c>
      <c r="E97" s="249"/>
      <c r="F97" s="249"/>
      <c r="G97" s="249"/>
      <c r="H97" s="249"/>
      <c r="I97" s="129"/>
      <c r="J97" s="129"/>
      <c r="K97" s="129"/>
      <c r="L97" s="129"/>
      <c r="M97" s="129"/>
      <c r="N97" s="229">
        <f>ROUND(N88*T97,1)</f>
        <v>0</v>
      </c>
      <c r="O97" s="249"/>
      <c r="P97" s="249"/>
      <c r="Q97" s="249"/>
      <c r="R97" s="130"/>
      <c r="S97" s="131"/>
      <c r="T97" s="132"/>
      <c r="U97" s="133" t="s">
        <v>45</v>
      </c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5" t="s">
        <v>145</v>
      </c>
      <c r="AZ97" s="134"/>
      <c r="BA97" s="134"/>
      <c r="BB97" s="134"/>
      <c r="BC97" s="134"/>
      <c r="BD97" s="134"/>
      <c r="BE97" s="136">
        <f aca="true" t="shared" si="0" ref="BE97:BE102">IF(U97="základní",N97,0)</f>
        <v>0</v>
      </c>
      <c r="BF97" s="136">
        <f aca="true" t="shared" si="1" ref="BF97:BF102">IF(U97="snížená",N97,0)</f>
        <v>0</v>
      </c>
      <c r="BG97" s="136">
        <f aca="true" t="shared" si="2" ref="BG97:BG102">IF(U97="zákl. přenesená",N97,0)</f>
        <v>0</v>
      </c>
      <c r="BH97" s="136">
        <f aca="true" t="shared" si="3" ref="BH97:BH102">IF(U97="sníž. přenesená",N97,0)</f>
        <v>0</v>
      </c>
      <c r="BI97" s="136">
        <f aca="true" t="shared" si="4" ref="BI97:BI102">IF(U97="nulová",N97,0)</f>
        <v>0</v>
      </c>
      <c r="BJ97" s="135" t="s">
        <v>146</v>
      </c>
      <c r="BK97" s="134"/>
      <c r="BL97" s="134"/>
      <c r="BM97" s="134"/>
    </row>
    <row r="98" spans="2:65" s="1" customFormat="1" ht="18" customHeight="1">
      <c r="B98" s="128"/>
      <c r="C98" s="129"/>
      <c r="D98" s="231" t="s">
        <v>147</v>
      </c>
      <c r="E98" s="249"/>
      <c r="F98" s="249"/>
      <c r="G98" s="249"/>
      <c r="H98" s="249"/>
      <c r="I98" s="129"/>
      <c r="J98" s="129"/>
      <c r="K98" s="129"/>
      <c r="L98" s="129"/>
      <c r="M98" s="129"/>
      <c r="N98" s="229">
        <f>ROUND(N88*T98,1)</f>
        <v>0</v>
      </c>
      <c r="O98" s="249"/>
      <c r="P98" s="249"/>
      <c r="Q98" s="249"/>
      <c r="R98" s="130"/>
      <c r="S98" s="131"/>
      <c r="T98" s="132"/>
      <c r="U98" s="133" t="s">
        <v>45</v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5" t="s">
        <v>145</v>
      </c>
      <c r="AZ98" s="134"/>
      <c r="BA98" s="134"/>
      <c r="BB98" s="134"/>
      <c r="BC98" s="134"/>
      <c r="BD98" s="134"/>
      <c r="BE98" s="136">
        <f t="shared" si="0"/>
        <v>0</v>
      </c>
      <c r="BF98" s="136">
        <f t="shared" si="1"/>
        <v>0</v>
      </c>
      <c r="BG98" s="136">
        <f t="shared" si="2"/>
        <v>0</v>
      </c>
      <c r="BH98" s="136">
        <f t="shared" si="3"/>
        <v>0</v>
      </c>
      <c r="BI98" s="136">
        <f t="shared" si="4"/>
        <v>0</v>
      </c>
      <c r="BJ98" s="135" t="s">
        <v>146</v>
      </c>
      <c r="BK98" s="134"/>
      <c r="BL98" s="134"/>
      <c r="BM98" s="134"/>
    </row>
    <row r="99" spans="2:65" s="1" customFormat="1" ht="18" customHeight="1">
      <c r="B99" s="128"/>
      <c r="C99" s="129"/>
      <c r="D99" s="231" t="s">
        <v>148</v>
      </c>
      <c r="E99" s="249"/>
      <c r="F99" s="249"/>
      <c r="G99" s="249"/>
      <c r="H99" s="249"/>
      <c r="I99" s="129"/>
      <c r="J99" s="129"/>
      <c r="K99" s="129"/>
      <c r="L99" s="129"/>
      <c r="M99" s="129"/>
      <c r="N99" s="229">
        <f>ROUND(N88*T99,1)</f>
        <v>0</v>
      </c>
      <c r="O99" s="249"/>
      <c r="P99" s="249"/>
      <c r="Q99" s="249"/>
      <c r="R99" s="130"/>
      <c r="S99" s="131"/>
      <c r="T99" s="132"/>
      <c r="U99" s="133" t="s">
        <v>45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5" t="s">
        <v>145</v>
      </c>
      <c r="AZ99" s="134"/>
      <c r="BA99" s="134"/>
      <c r="BB99" s="134"/>
      <c r="BC99" s="134"/>
      <c r="BD99" s="134"/>
      <c r="BE99" s="136">
        <f t="shared" si="0"/>
        <v>0</v>
      </c>
      <c r="BF99" s="136">
        <f t="shared" si="1"/>
        <v>0</v>
      </c>
      <c r="BG99" s="136">
        <f t="shared" si="2"/>
        <v>0</v>
      </c>
      <c r="BH99" s="136">
        <f t="shared" si="3"/>
        <v>0</v>
      </c>
      <c r="BI99" s="136">
        <f t="shared" si="4"/>
        <v>0</v>
      </c>
      <c r="BJ99" s="135" t="s">
        <v>146</v>
      </c>
      <c r="BK99" s="134"/>
      <c r="BL99" s="134"/>
      <c r="BM99" s="134"/>
    </row>
    <row r="100" spans="2:65" s="1" customFormat="1" ht="18" customHeight="1">
      <c r="B100" s="128"/>
      <c r="C100" s="129"/>
      <c r="D100" s="231" t="s">
        <v>149</v>
      </c>
      <c r="E100" s="249"/>
      <c r="F100" s="249"/>
      <c r="G100" s="249"/>
      <c r="H100" s="249"/>
      <c r="I100" s="129"/>
      <c r="J100" s="129"/>
      <c r="K100" s="129"/>
      <c r="L100" s="129"/>
      <c r="M100" s="129"/>
      <c r="N100" s="229">
        <f>ROUND(N88*T100,1)</f>
        <v>0</v>
      </c>
      <c r="O100" s="249"/>
      <c r="P100" s="249"/>
      <c r="Q100" s="249"/>
      <c r="R100" s="130"/>
      <c r="S100" s="131"/>
      <c r="T100" s="132"/>
      <c r="U100" s="133" t="s">
        <v>45</v>
      </c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5" t="s">
        <v>145</v>
      </c>
      <c r="AZ100" s="134"/>
      <c r="BA100" s="134"/>
      <c r="BB100" s="134"/>
      <c r="BC100" s="134"/>
      <c r="BD100" s="134"/>
      <c r="BE100" s="136">
        <f t="shared" si="0"/>
        <v>0</v>
      </c>
      <c r="BF100" s="136">
        <f t="shared" si="1"/>
        <v>0</v>
      </c>
      <c r="BG100" s="136">
        <f t="shared" si="2"/>
        <v>0</v>
      </c>
      <c r="BH100" s="136">
        <f t="shared" si="3"/>
        <v>0</v>
      </c>
      <c r="BI100" s="136">
        <f t="shared" si="4"/>
        <v>0</v>
      </c>
      <c r="BJ100" s="135" t="s">
        <v>146</v>
      </c>
      <c r="BK100" s="134"/>
      <c r="BL100" s="134"/>
      <c r="BM100" s="134"/>
    </row>
    <row r="101" spans="2:65" s="1" customFormat="1" ht="18" customHeight="1">
      <c r="B101" s="128"/>
      <c r="C101" s="129"/>
      <c r="D101" s="231" t="s">
        <v>150</v>
      </c>
      <c r="E101" s="249"/>
      <c r="F101" s="249"/>
      <c r="G101" s="249"/>
      <c r="H101" s="249"/>
      <c r="I101" s="129"/>
      <c r="J101" s="129"/>
      <c r="K101" s="129"/>
      <c r="L101" s="129"/>
      <c r="M101" s="129"/>
      <c r="N101" s="229">
        <f>ROUND(N88*T101,1)</f>
        <v>0</v>
      </c>
      <c r="O101" s="249"/>
      <c r="P101" s="249"/>
      <c r="Q101" s="249"/>
      <c r="R101" s="130"/>
      <c r="S101" s="131"/>
      <c r="T101" s="132"/>
      <c r="U101" s="133" t="s">
        <v>45</v>
      </c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5" t="s">
        <v>145</v>
      </c>
      <c r="AZ101" s="134"/>
      <c r="BA101" s="134"/>
      <c r="BB101" s="134"/>
      <c r="BC101" s="134"/>
      <c r="BD101" s="134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146</v>
      </c>
      <c r="BK101" s="134"/>
      <c r="BL101" s="134"/>
      <c r="BM101" s="134"/>
    </row>
    <row r="102" spans="2:65" s="1" customFormat="1" ht="18" customHeight="1">
      <c r="B102" s="128"/>
      <c r="C102" s="129"/>
      <c r="D102" s="137" t="s">
        <v>151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29">
        <f>ROUND(N88*T102,1)</f>
        <v>0</v>
      </c>
      <c r="O102" s="249"/>
      <c r="P102" s="249"/>
      <c r="Q102" s="249"/>
      <c r="R102" s="130"/>
      <c r="S102" s="131"/>
      <c r="T102" s="138"/>
      <c r="U102" s="139" t="s">
        <v>45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5" t="s">
        <v>152</v>
      </c>
      <c r="AZ102" s="134"/>
      <c r="BA102" s="134"/>
      <c r="BB102" s="134"/>
      <c r="BC102" s="134"/>
      <c r="BD102" s="134"/>
      <c r="BE102" s="136">
        <f t="shared" si="0"/>
        <v>0</v>
      </c>
      <c r="BF102" s="136">
        <f t="shared" si="1"/>
        <v>0</v>
      </c>
      <c r="BG102" s="136">
        <f t="shared" si="2"/>
        <v>0</v>
      </c>
      <c r="BH102" s="136">
        <f t="shared" si="3"/>
        <v>0</v>
      </c>
      <c r="BI102" s="136">
        <f t="shared" si="4"/>
        <v>0</v>
      </c>
      <c r="BJ102" s="135" t="s">
        <v>146</v>
      </c>
      <c r="BK102" s="134"/>
      <c r="BL102" s="134"/>
      <c r="BM102" s="134"/>
    </row>
    <row r="103" spans="2:18" s="1" customFormat="1" ht="13.5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18" s="1" customFormat="1" ht="29.25" customHeight="1">
      <c r="B104" s="33"/>
      <c r="C104" s="110" t="s">
        <v>115</v>
      </c>
      <c r="D104" s="111"/>
      <c r="E104" s="111"/>
      <c r="F104" s="111"/>
      <c r="G104" s="111"/>
      <c r="H104" s="111"/>
      <c r="I104" s="111"/>
      <c r="J104" s="111"/>
      <c r="K104" s="111"/>
      <c r="L104" s="234">
        <f>ROUND(SUM(N88+N96),1)</f>
        <v>0</v>
      </c>
      <c r="M104" s="244"/>
      <c r="N104" s="244"/>
      <c r="O104" s="244"/>
      <c r="P104" s="244"/>
      <c r="Q104" s="244"/>
      <c r="R104" s="35"/>
    </row>
    <row r="105" spans="2:18" s="1" customFormat="1" ht="6.7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9" spans="2:18" s="1" customFormat="1" ht="6.7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2:18" s="1" customFormat="1" ht="36.75" customHeight="1">
      <c r="B110" s="33"/>
      <c r="C110" s="196" t="s">
        <v>153</v>
      </c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30" customHeight="1">
      <c r="B112" s="33"/>
      <c r="C112" s="28" t="s">
        <v>17</v>
      </c>
      <c r="D112" s="34"/>
      <c r="E112" s="34"/>
      <c r="F112" s="236" t="str">
        <f>F6</f>
        <v>Silážní žlaby s jímkou Křeč</v>
      </c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34"/>
      <c r="R112" s="35"/>
    </row>
    <row r="113" spans="2:18" s="1" customFormat="1" ht="36.75" customHeight="1">
      <c r="B113" s="33"/>
      <c r="C113" s="67" t="s">
        <v>120</v>
      </c>
      <c r="D113" s="34"/>
      <c r="E113" s="34"/>
      <c r="F113" s="216" t="str">
        <f>F7</f>
        <v>SO 03 - SO 03 Zpevněné plochy</v>
      </c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34"/>
      <c r="R113" s="35"/>
    </row>
    <row r="114" spans="2:18" s="1" customFormat="1" ht="6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8" customHeight="1">
      <c r="B115" s="33"/>
      <c r="C115" s="28" t="s">
        <v>22</v>
      </c>
      <c r="D115" s="34"/>
      <c r="E115" s="34"/>
      <c r="F115" s="26" t="str">
        <f>F9</f>
        <v>Křeč</v>
      </c>
      <c r="G115" s="34"/>
      <c r="H115" s="34"/>
      <c r="I115" s="34"/>
      <c r="J115" s="34"/>
      <c r="K115" s="28" t="s">
        <v>24</v>
      </c>
      <c r="L115" s="34"/>
      <c r="M115" s="242" t="str">
        <f>IF(O9="","",O9)</f>
        <v>2.2.2016</v>
      </c>
      <c r="N115" s="215"/>
      <c r="O115" s="215"/>
      <c r="P115" s="215"/>
      <c r="Q115" s="34"/>
      <c r="R115" s="35"/>
    </row>
    <row r="116" spans="2:18" s="1" customFormat="1" ht="6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5">
      <c r="B117" s="33"/>
      <c r="C117" s="28" t="s">
        <v>26</v>
      </c>
      <c r="D117" s="34"/>
      <c r="E117" s="34"/>
      <c r="F117" s="26" t="str">
        <f>E12</f>
        <v>Zemědělské družstvo Černovice u Tábora</v>
      </c>
      <c r="G117" s="34"/>
      <c r="H117" s="34"/>
      <c r="I117" s="34"/>
      <c r="J117" s="34"/>
      <c r="K117" s="28" t="s">
        <v>33</v>
      </c>
      <c r="L117" s="34"/>
      <c r="M117" s="201" t="str">
        <f>E18</f>
        <v>ing. Jan Šlechta</v>
      </c>
      <c r="N117" s="215"/>
      <c r="O117" s="215"/>
      <c r="P117" s="215"/>
      <c r="Q117" s="215"/>
      <c r="R117" s="35"/>
    </row>
    <row r="118" spans="2:18" s="1" customFormat="1" ht="14.25" customHeight="1">
      <c r="B118" s="33"/>
      <c r="C118" s="28" t="s">
        <v>31</v>
      </c>
      <c r="D118" s="34"/>
      <c r="E118" s="34"/>
      <c r="F118" s="26" t="str">
        <f>IF(E15="","",E15)</f>
        <v>Vyplň údaj</v>
      </c>
      <c r="G118" s="34"/>
      <c r="H118" s="34"/>
      <c r="I118" s="34"/>
      <c r="J118" s="34"/>
      <c r="K118" s="28" t="s">
        <v>35</v>
      </c>
      <c r="L118" s="34"/>
      <c r="M118" s="201" t="str">
        <f>E21</f>
        <v> </v>
      </c>
      <c r="N118" s="215"/>
      <c r="O118" s="215"/>
      <c r="P118" s="215"/>
      <c r="Q118" s="215"/>
      <c r="R118" s="35"/>
    </row>
    <row r="119" spans="2:18" s="1" customFormat="1" ht="9.7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27" s="8" customFormat="1" ht="29.25" customHeight="1">
      <c r="B120" s="140"/>
      <c r="C120" s="141" t="s">
        <v>154</v>
      </c>
      <c r="D120" s="142" t="s">
        <v>155</v>
      </c>
      <c r="E120" s="142" t="s">
        <v>59</v>
      </c>
      <c r="F120" s="250" t="s">
        <v>156</v>
      </c>
      <c r="G120" s="251"/>
      <c r="H120" s="251"/>
      <c r="I120" s="251"/>
      <c r="J120" s="142" t="s">
        <v>157</v>
      </c>
      <c r="K120" s="142" t="s">
        <v>158</v>
      </c>
      <c r="L120" s="252" t="s">
        <v>159</v>
      </c>
      <c r="M120" s="251"/>
      <c r="N120" s="250" t="s">
        <v>125</v>
      </c>
      <c r="O120" s="251"/>
      <c r="P120" s="251"/>
      <c r="Q120" s="253"/>
      <c r="R120" s="143"/>
      <c r="T120" s="74" t="s">
        <v>160</v>
      </c>
      <c r="U120" s="75" t="s">
        <v>41</v>
      </c>
      <c r="V120" s="75" t="s">
        <v>161</v>
      </c>
      <c r="W120" s="75" t="s">
        <v>162</v>
      </c>
      <c r="X120" s="75" t="s">
        <v>163</v>
      </c>
      <c r="Y120" s="75" t="s">
        <v>164</v>
      </c>
      <c r="Z120" s="75" t="s">
        <v>165</v>
      </c>
      <c r="AA120" s="76" t="s">
        <v>166</v>
      </c>
    </row>
    <row r="121" spans="2:63" s="1" customFormat="1" ht="29.25" customHeight="1">
      <c r="B121" s="33"/>
      <c r="C121" s="78" t="s">
        <v>122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270">
        <f>BK121</f>
        <v>0</v>
      </c>
      <c r="O121" s="271"/>
      <c r="P121" s="271"/>
      <c r="Q121" s="271"/>
      <c r="R121" s="35"/>
      <c r="T121" s="77"/>
      <c r="U121" s="49"/>
      <c r="V121" s="49"/>
      <c r="W121" s="144">
        <f>W122+W159</f>
        <v>0</v>
      </c>
      <c r="X121" s="49"/>
      <c r="Y121" s="144">
        <f>Y122+Y159</f>
        <v>48.53208600000001</v>
      </c>
      <c r="Z121" s="49"/>
      <c r="AA121" s="145">
        <f>AA122+AA159</f>
        <v>0</v>
      </c>
      <c r="AT121" s="16" t="s">
        <v>76</v>
      </c>
      <c r="AU121" s="16" t="s">
        <v>127</v>
      </c>
      <c r="BK121" s="146">
        <f>BK122+BK159</f>
        <v>0</v>
      </c>
    </row>
    <row r="122" spans="2:63" s="9" customFormat="1" ht="36.75" customHeight="1">
      <c r="B122" s="147"/>
      <c r="C122" s="148"/>
      <c r="D122" s="149" t="s">
        <v>128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272">
        <f>BK122</f>
        <v>0</v>
      </c>
      <c r="O122" s="245"/>
      <c r="P122" s="245"/>
      <c r="Q122" s="245"/>
      <c r="R122" s="150"/>
      <c r="T122" s="151"/>
      <c r="U122" s="148"/>
      <c r="V122" s="148"/>
      <c r="W122" s="152">
        <f>W123+W135+W146+W150+W157</f>
        <v>0</v>
      </c>
      <c r="X122" s="148"/>
      <c r="Y122" s="152">
        <f>Y123+Y135+Y146+Y150+Y157</f>
        <v>48.53208600000001</v>
      </c>
      <c r="Z122" s="148"/>
      <c r="AA122" s="153">
        <f>AA123+AA135+AA146+AA150+AA157</f>
        <v>0</v>
      </c>
      <c r="AR122" s="154" t="s">
        <v>84</v>
      </c>
      <c r="AT122" s="155" t="s">
        <v>76</v>
      </c>
      <c r="AU122" s="155" t="s">
        <v>77</v>
      </c>
      <c r="AY122" s="154" t="s">
        <v>167</v>
      </c>
      <c r="BK122" s="156">
        <f>BK123+BK135+BK146+BK150+BK157</f>
        <v>0</v>
      </c>
    </row>
    <row r="123" spans="2:63" s="9" customFormat="1" ht="19.5" customHeight="1">
      <c r="B123" s="147"/>
      <c r="C123" s="148"/>
      <c r="D123" s="157" t="s">
        <v>129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73">
        <f>BK123</f>
        <v>0</v>
      </c>
      <c r="O123" s="274"/>
      <c r="P123" s="274"/>
      <c r="Q123" s="274"/>
      <c r="R123" s="150"/>
      <c r="T123" s="151"/>
      <c r="U123" s="148"/>
      <c r="V123" s="148"/>
      <c r="W123" s="152">
        <f>SUM(W124:W134)</f>
        <v>0</v>
      </c>
      <c r="X123" s="148"/>
      <c r="Y123" s="152">
        <f>SUM(Y124:Y134)</f>
        <v>0</v>
      </c>
      <c r="Z123" s="148"/>
      <c r="AA123" s="153">
        <f>SUM(AA124:AA134)</f>
        <v>0</v>
      </c>
      <c r="AR123" s="154" t="s">
        <v>84</v>
      </c>
      <c r="AT123" s="155" t="s">
        <v>76</v>
      </c>
      <c r="AU123" s="155" t="s">
        <v>84</v>
      </c>
      <c r="AY123" s="154" t="s">
        <v>167</v>
      </c>
      <c r="BK123" s="156">
        <f>SUM(BK124:BK134)</f>
        <v>0</v>
      </c>
    </row>
    <row r="124" spans="2:65" s="1" customFormat="1" ht="22.5" customHeight="1">
      <c r="B124" s="128"/>
      <c r="C124" s="158" t="s">
        <v>84</v>
      </c>
      <c r="D124" s="158" t="s">
        <v>168</v>
      </c>
      <c r="E124" s="159" t="s">
        <v>169</v>
      </c>
      <c r="F124" s="254" t="s">
        <v>170</v>
      </c>
      <c r="G124" s="255"/>
      <c r="H124" s="255"/>
      <c r="I124" s="255"/>
      <c r="J124" s="160" t="s">
        <v>171</v>
      </c>
      <c r="K124" s="161">
        <v>1</v>
      </c>
      <c r="L124" s="256">
        <v>0</v>
      </c>
      <c r="M124" s="255"/>
      <c r="N124" s="257">
        <f>ROUND(L124*K124,1)</f>
        <v>0</v>
      </c>
      <c r="O124" s="255"/>
      <c r="P124" s="255"/>
      <c r="Q124" s="255"/>
      <c r="R124" s="130"/>
      <c r="T124" s="162" t="s">
        <v>20</v>
      </c>
      <c r="U124" s="42" t="s">
        <v>45</v>
      </c>
      <c r="V124" s="34"/>
      <c r="W124" s="163">
        <f>V124*K124</f>
        <v>0</v>
      </c>
      <c r="X124" s="163">
        <v>0</v>
      </c>
      <c r="Y124" s="163">
        <f>X124*K124</f>
        <v>0</v>
      </c>
      <c r="Z124" s="163">
        <v>0</v>
      </c>
      <c r="AA124" s="164">
        <f>Z124*K124</f>
        <v>0</v>
      </c>
      <c r="AR124" s="16" t="s">
        <v>146</v>
      </c>
      <c r="AT124" s="16" t="s">
        <v>168</v>
      </c>
      <c r="AU124" s="16" t="s">
        <v>117</v>
      </c>
      <c r="AY124" s="16" t="s">
        <v>167</v>
      </c>
      <c r="BE124" s="103">
        <f>IF(U124="základní",N124,0)</f>
        <v>0</v>
      </c>
      <c r="BF124" s="103">
        <f>IF(U124="snížená",N124,0)</f>
        <v>0</v>
      </c>
      <c r="BG124" s="103">
        <f>IF(U124="zákl. přenesená",N124,0)</f>
        <v>0</v>
      </c>
      <c r="BH124" s="103">
        <f>IF(U124="sníž. přenesená",N124,0)</f>
        <v>0</v>
      </c>
      <c r="BI124" s="103">
        <f>IF(U124="nulová",N124,0)</f>
        <v>0</v>
      </c>
      <c r="BJ124" s="16" t="s">
        <v>146</v>
      </c>
      <c r="BK124" s="103">
        <f>ROUND(L124*K124,1)</f>
        <v>0</v>
      </c>
      <c r="BL124" s="16" t="s">
        <v>146</v>
      </c>
      <c r="BM124" s="16" t="s">
        <v>583</v>
      </c>
    </row>
    <row r="125" spans="2:65" s="1" customFormat="1" ht="22.5" customHeight="1">
      <c r="B125" s="128"/>
      <c r="C125" s="158" t="s">
        <v>117</v>
      </c>
      <c r="D125" s="158" t="s">
        <v>168</v>
      </c>
      <c r="E125" s="159" t="s">
        <v>173</v>
      </c>
      <c r="F125" s="254" t="s">
        <v>174</v>
      </c>
      <c r="G125" s="255"/>
      <c r="H125" s="255"/>
      <c r="I125" s="255"/>
      <c r="J125" s="160" t="s">
        <v>175</v>
      </c>
      <c r="K125" s="161">
        <v>3</v>
      </c>
      <c r="L125" s="256">
        <v>0</v>
      </c>
      <c r="M125" s="255"/>
      <c r="N125" s="257">
        <f>ROUND(L125*K125,1)</f>
        <v>0</v>
      </c>
      <c r="O125" s="255"/>
      <c r="P125" s="255"/>
      <c r="Q125" s="255"/>
      <c r="R125" s="130"/>
      <c r="T125" s="162" t="s">
        <v>20</v>
      </c>
      <c r="U125" s="42" t="s">
        <v>45</v>
      </c>
      <c r="V125" s="34"/>
      <c r="W125" s="163">
        <f>V125*K125</f>
        <v>0</v>
      </c>
      <c r="X125" s="163">
        <v>0</v>
      </c>
      <c r="Y125" s="163">
        <f>X125*K125</f>
        <v>0</v>
      </c>
      <c r="Z125" s="163">
        <v>0</v>
      </c>
      <c r="AA125" s="164">
        <f>Z125*K125</f>
        <v>0</v>
      </c>
      <c r="AR125" s="16" t="s">
        <v>146</v>
      </c>
      <c r="AT125" s="16" t="s">
        <v>168</v>
      </c>
      <c r="AU125" s="16" t="s">
        <v>117</v>
      </c>
      <c r="AY125" s="16" t="s">
        <v>167</v>
      </c>
      <c r="BE125" s="103">
        <f>IF(U125="základní",N125,0)</f>
        <v>0</v>
      </c>
      <c r="BF125" s="103">
        <f>IF(U125="snížená",N125,0)</f>
        <v>0</v>
      </c>
      <c r="BG125" s="103">
        <f>IF(U125="zákl. přenesená",N125,0)</f>
        <v>0</v>
      </c>
      <c r="BH125" s="103">
        <f>IF(U125="sníž. přenesená",N125,0)</f>
        <v>0</v>
      </c>
      <c r="BI125" s="103">
        <f>IF(U125="nulová",N125,0)</f>
        <v>0</v>
      </c>
      <c r="BJ125" s="16" t="s">
        <v>146</v>
      </c>
      <c r="BK125" s="103">
        <f>ROUND(L125*K125,1)</f>
        <v>0</v>
      </c>
      <c r="BL125" s="16" t="s">
        <v>146</v>
      </c>
      <c r="BM125" s="16" t="s">
        <v>584</v>
      </c>
    </row>
    <row r="126" spans="2:65" s="1" customFormat="1" ht="22.5" customHeight="1">
      <c r="B126" s="128"/>
      <c r="C126" s="158" t="s">
        <v>177</v>
      </c>
      <c r="D126" s="158" t="s">
        <v>168</v>
      </c>
      <c r="E126" s="159" t="s">
        <v>178</v>
      </c>
      <c r="F126" s="254" t="s">
        <v>179</v>
      </c>
      <c r="G126" s="255"/>
      <c r="H126" s="255"/>
      <c r="I126" s="255"/>
      <c r="J126" s="160" t="s">
        <v>180</v>
      </c>
      <c r="K126" s="161">
        <v>201.65</v>
      </c>
      <c r="L126" s="256">
        <v>0</v>
      </c>
      <c r="M126" s="255"/>
      <c r="N126" s="257">
        <f>ROUND(L126*K126,1)</f>
        <v>0</v>
      </c>
      <c r="O126" s="255"/>
      <c r="P126" s="255"/>
      <c r="Q126" s="255"/>
      <c r="R126" s="130"/>
      <c r="T126" s="162" t="s">
        <v>20</v>
      </c>
      <c r="U126" s="42" t="s">
        <v>45</v>
      </c>
      <c r="V126" s="34"/>
      <c r="W126" s="163">
        <f>V126*K126</f>
        <v>0</v>
      </c>
      <c r="X126" s="163">
        <v>0</v>
      </c>
      <c r="Y126" s="163">
        <f>X126*K126</f>
        <v>0</v>
      </c>
      <c r="Z126" s="163">
        <v>0</v>
      </c>
      <c r="AA126" s="164">
        <f>Z126*K126</f>
        <v>0</v>
      </c>
      <c r="AR126" s="16" t="s">
        <v>146</v>
      </c>
      <c r="AT126" s="16" t="s">
        <v>168</v>
      </c>
      <c r="AU126" s="16" t="s">
        <v>117</v>
      </c>
      <c r="AY126" s="16" t="s">
        <v>167</v>
      </c>
      <c r="BE126" s="103">
        <f>IF(U126="základní",N126,0)</f>
        <v>0</v>
      </c>
      <c r="BF126" s="103">
        <f>IF(U126="snížená",N126,0)</f>
        <v>0</v>
      </c>
      <c r="BG126" s="103">
        <f>IF(U126="zákl. přenesená",N126,0)</f>
        <v>0</v>
      </c>
      <c r="BH126" s="103">
        <f>IF(U126="sníž. přenesená",N126,0)</f>
        <v>0</v>
      </c>
      <c r="BI126" s="103">
        <f>IF(U126="nulová",N126,0)</f>
        <v>0</v>
      </c>
      <c r="BJ126" s="16" t="s">
        <v>146</v>
      </c>
      <c r="BK126" s="103">
        <f>ROUND(L126*K126,1)</f>
        <v>0</v>
      </c>
      <c r="BL126" s="16" t="s">
        <v>146</v>
      </c>
      <c r="BM126" s="16" t="s">
        <v>585</v>
      </c>
    </row>
    <row r="127" spans="2:51" s="11" customFormat="1" ht="22.5" customHeight="1">
      <c r="B127" s="173"/>
      <c r="C127" s="174"/>
      <c r="D127" s="174"/>
      <c r="E127" s="175" t="s">
        <v>20</v>
      </c>
      <c r="F127" s="262" t="s">
        <v>586</v>
      </c>
      <c r="G127" s="261"/>
      <c r="H127" s="261"/>
      <c r="I127" s="261"/>
      <c r="J127" s="174"/>
      <c r="K127" s="176">
        <v>201.65</v>
      </c>
      <c r="L127" s="174"/>
      <c r="M127" s="174"/>
      <c r="N127" s="174"/>
      <c r="O127" s="174"/>
      <c r="P127" s="174"/>
      <c r="Q127" s="174"/>
      <c r="R127" s="177"/>
      <c r="T127" s="178"/>
      <c r="U127" s="174"/>
      <c r="V127" s="174"/>
      <c r="W127" s="174"/>
      <c r="X127" s="174"/>
      <c r="Y127" s="174"/>
      <c r="Z127" s="174"/>
      <c r="AA127" s="179"/>
      <c r="AT127" s="180" t="s">
        <v>183</v>
      </c>
      <c r="AU127" s="180" t="s">
        <v>117</v>
      </c>
      <c r="AV127" s="11" t="s">
        <v>117</v>
      </c>
      <c r="AW127" s="11" t="s">
        <v>119</v>
      </c>
      <c r="AX127" s="11" t="s">
        <v>84</v>
      </c>
      <c r="AY127" s="180" t="s">
        <v>167</v>
      </c>
    </row>
    <row r="128" spans="2:65" s="1" customFormat="1" ht="31.5" customHeight="1">
      <c r="B128" s="128"/>
      <c r="C128" s="158" t="s">
        <v>146</v>
      </c>
      <c r="D128" s="158" t="s">
        <v>168</v>
      </c>
      <c r="E128" s="159" t="s">
        <v>185</v>
      </c>
      <c r="F128" s="254" t="s">
        <v>186</v>
      </c>
      <c r="G128" s="255"/>
      <c r="H128" s="255"/>
      <c r="I128" s="255"/>
      <c r="J128" s="160" t="s">
        <v>180</v>
      </c>
      <c r="K128" s="161">
        <v>448.8</v>
      </c>
      <c r="L128" s="256">
        <v>0</v>
      </c>
      <c r="M128" s="255"/>
      <c r="N128" s="257">
        <f>ROUND(L128*K128,1)</f>
        <v>0</v>
      </c>
      <c r="O128" s="255"/>
      <c r="P128" s="255"/>
      <c r="Q128" s="255"/>
      <c r="R128" s="130"/>
      <c r="T128" s="162" t="s">
        <v>20</v>
      </c>
      <c r="U128" s="42" t="s">
        <v>45</v>
      </c>
      <c r="V128" s="34"/>
      <c r="W128" s="163">
        <f>V128*K128</f>
        <v>0</v>
      </c>
      <c r="X128" s="163">
        <v>0</v>
      </c>
      <c r="Y128" s="163">
        <f>X128*K128</f>
        <v>0</v>
      </c>
      <c r="Z128" s="163">
        <v>0</v>
      </c>
      <c r="AA128" s="164">
        <f>Z128*K128</f>
        <v>0</v>
      </c>
      <c r="AR128" s="16" t="s">
        <v>146</v>
      </c>
      <c r="AT128" s="16" t="s">
        <v>168</v>
      </c>
      <c r="AU128" s="16" t="s">
        <v>117</v>
      </c>
      <c r="AY128" s="16" t="s">
        <v>167</v>
      </c>
      <c r="BE128" s="103">
        <f>IF(U128="základní",N128,0)</f>
        <v>0</v>
      </c>
      <c r="BF128" s="103">
        <f>IF(U128="snížená",N128,0)</f>
        <v>0</v>
      </c>
      <c r="BG128" s="103">
        <f>IF(U128="zákl. přenesená",N128,0)</f>
        <v>0</v>
      </c>
      <c r="BH128" s="103">
        <f>IF(U128="sníž. přenesená",N128,0)</f>
        <v>0</v>
      </c>
      <c r="BI128" s="103">
        <f>IF(U128="nulová",N128,0)</f>
        <v>0</v>
      </c>
      <c r="BJ128" s="16" t="s">
        <v>146</v>
      </c>
      <c r="BK128" s="103">
        <f>ROUND(L128*K128,1)</f>
        <v>0</v>
      </c>
      <c r="BL128" s="16" t="s">
        <v>146</v>
      </c>
      <c r="BM128" s="16" t="s">
        <v>587</v>
      </c>
    </row>
    <row r="129" spans="2:51" s="11" customFormat="1" ht="22.5" customHeight="1">
      <c r="B129" s="173"/>
      <c r="C129" s="174"/>
      <c r="D129" s="174"/>
      <c r="E129" s="175" t="s">
        <v>20</v>
      </c>
      <c r="F129" s="262" t="s">
        <v>588</v>
      </c>
      <c r="G129" s="261"/>
      <c r="H129" s="261"/>
      <c r="I129" s="261"/>
      <c r="J129" s="174"/>
      <c r="K129" s="176">
        <v>448.8</v>
      </c>
      <c r="L129" s="174"/>
      <c r="M129" s="174"/>
      <c r="N129" s="174"/>
      <c r="O129" s="174"/>
      <c r="P129" s="174"/>
      <c r="Q129" s="174"/>
      <c r="R129" s="177"/>
      <c r="T129" s="178"/>
      <c r="U129" s="174"/>
      <c r="V129" s="174"/>
      <c r="W129" s="174"/>
      <c r="X129" s="174"/>
      <c r="Y129" s="174"/>
      <c r="Z129" s="174"/>
      <c r="AA129" s="179"/>
      <c r="AT129" s="180" t="s">
        <v>183</v>
      </c>
      <c r="AU129" s="180" t="s">
        <v>117</v>
      </c>
      <c r="AV129" s="11" t="s">
        <v>117</v>
      </c>
      <c r="AW129" s="11" t="s">
        <v>119</v>
      </c>
      <c r="AX129" s="11" t="s">
        <v>84</v>
      </c>
      <c r="AY129" s="180" t="s">
        <v>167</v>
      </c>
    </row>
    <row r="130" spans="2:65" s="1" customFormat="1" ht="22.5" customHeight="1">
      <c r="B130" s="128"/>
      <c r="C130" s="158" t="s">
        <v>190</v>
      </c>
      <c r="D130" s="158" t="s">
        <v>168</v>
      </c>
      <c r="E130" s="159" t="s">
        <v>191</v>
      </c>
      <c r="F130" s="254" t="s">
        <v>192</v>
      </c>
      <c r="G130" s="255"/>
      <c r="H130" s="255"/>
      <c r="I130" s="255"/>
      <c r="J130" s="160" t="s">
        <v>180</v>
      </c>
      <c r="K130" s="161">
        <v>448.8</v>
      </c>
      <c r="L130" s="256">
        <v>0</v>
      </c>
      <c r="M130" s="255"/>
      <c r="N130" s="257">
        <f>ROUND(L130*K130,1)</f>
        <v>0</v>
      </c>
      <c r="O130" s="255"/>
      <c r="P130" s="255"/>
      <c r="Q130" s="255"/>
      <c r="R130" s="130"/>
      <c r="T130" s="162" t="s">
        <v>20</v>
      </c>
      <c r="U130" s="42" t="s">
        <v>45</v>
      </c>
      <c r="V130" s="34"/>
      <c r="W130" s="163">
        <f>V130*K130</f>
        <v>0</v>
      </c>
      <c r="X130" s="163">
        <v>0</v>
      </c>
      <c r="Y130" s="163">
        <f>X130*K130</f>
        <v>0</v>
      </c>
      <c r="Z130" s="163">
        <v>0</v>
      </c>
      <c r="AA130" s="164">
        <f>Z130*K130</f>
        <v>0</v>
      </c>
      <c r="AR130" s="16" t="s">
        <v>146</v>
      </c>
      <c r="AT130" s="16" t="s">
        <v>168</v>
      </c>
      <c r="AU130" s="16" t="s">
        <v>117</v>
      </c>
      <c r="AY130" s="16" t="s">
        <v>167</v>
      </c>
      <c r="BE130" s="103">
        <f>IF(U130="základní",N130,0)</f>
        <v>0</v>
      </c>
      <c r="BF130" s="103">
        <f>IF(U130="snížená",N130,0)</f>
        <v>0</v>
      </c>
      <c r="BG130" s="103">
        <f>IF(U130="zákl. přenesená",N130,0)</f>
        <v>0</v>
      </c>
      <c r="BH130" s="103">
        <f>IF(U130="sníž. přenesená",N130,0)</f>
        <v>0</v>
      </c>
      <c r="BI130" s="103">
        <f>IF(U130="nulová",N130,0)</f>
        <v>0</v>
      </c>
      <c r="BJ130" s="16" t="s">
        <v>146</v>
      </c>
      <c r="BK130" s="103">
        <f>ROUND(L130*K130,1)</f>
        <v>0</v>
      </c>
      <c r="BL130" s="16" t="s">
        <v>146</v>
      </c>
      <c r="BM130" s="16" t="s">
        <v>589</v>
      </c>
    </row>
    <row r="131" spans="2:65" s="1" customFormat="1" ht="31.5" customHeight="1">
      <c r="B131" s="128"/>
      <c r="C131" s="158" t="s">
        <v>194</v>
      </c>
      <c r="D131" s="158" t="s">
        <v>168</v>
      </c>
      <c r="E131" s="159" t="s">
        <v>205</v>
      </c>
      <c r="F131" s="254" t="s">
        <v>206</v>
      </c>
      <c r="G131" s="255"/>
      <c r="H131" s="255"/>
      <c r="I131" s="255"/>
      <c r="J131" s="160" t="s">
        <v>180</v>
      </c>
      <c r="K131" s="161">
        <v>448.8</v>
      </c>
      <c r="L131" s="256">
        <v>0</v>
      </c>
      <c r="M131" s="255"/>
      <c r="N131" s="257">
        <f>ROUND(L131*K131,1)</f>
        <v>0</v>
      </c>
      <c r="O131" s="255"/>
      <c r="P131" s="255"/>
      <c r="Q131" s="255"/>
      <c r="R131" s="130"/>
      <c r="T131" s="162" t="s">
        <v>20</v>
      </c>
      <c r="U131" s="42" t="s">
        <v>45</v>
      </c>
      <c r="V131" s="34"/>
      <c r="W131" s="163">
        <f>V131*K131</f>
        <v>0</v>
      </c>
      <c r="X131" s="163">
        <v>0</v>
      </c>
      <c r="Y131" s="163">
        <f>X131*K131</f>
        <v>0</v>
      </c>
      <c r="Z131" s="163">
        <v>0</v>
      </c>
      <c r="AA131" s="164">
        <f>Z131*K131</f>
        <v>0</v>
      </c>
      <c r="AR131" s="16" t="s">
        <v>146</v>
      </c>
      <c r="AT131" s="16" t="s">
        <v>168</v>
      </c>
      <c r="AU131" s="16" t="s">
        <v>117</v>
      </c>
      <c r="AY131" s="16" t="s">
        <v>167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16" t="s">
        <v>146</v>
      </c>
      <c r="BK131" s="103">
        <f>ROUND(L131*K131,1)</f>
        <v>0</v>
      </c>
      <c r="BL131" s="16" t="s">
        <v>146</v>
      </c>
      <c r="BM131" s="16" t="s">
        <v>590</v>
      </c>
    </row>
    <row r="132" spans="2:65" s="1" customFormat="1" ht="22.5" customHeight="1">
      <c r="B132" s="128"/>
      <c r="C132" s="158" t="s">
        <v>200</v>
      </c>
      <c r="D132" s="158" t="s">
        <v>168</v>
      </c>
      <c r="E132" s="159" t="s">
        <v>210</v>
      </c>
      <c r="F132" s="254" t="s">
        <v>211</v>
      </c>
      <c r="G132" s="255"/>
      <c r="H132" s="255"/>
      <c r="I132" s="255"/>
      <c r="J132" s="160" t="s">
        <v>212</v>
      </c>
      <c r="K132" s="161">
        <v>1496</v>
      </c>
      <c r="L132" s="256">
        <v>0</v>
      </c>
      <c r="M132" s="255"/>
      <c r="N132" s="257">
        <f>ROUND(L132*K132,1)</f>
        <v>0</v>
      </c>
      <c r="O132" s="255"/>
      <c r="P132" s="255"/>
      <c r="Q132" s="255"/>
      <c r="R132" s="130"/>
      <c r="T132" s="162" t="s">
        <v>20</v>
      </c>
      <c r="U132" s="42" t="s">
        <v>45</v>
      </c>
      <c r="V132" s="34"/>
      <c r="W132" s="163">
        <f>V132*K132</f>
        <v>0</v>
      </c>
      <c r="X132" s="163">
        <v>0</v>
      </c>
      <c r="Y132" s="163">
        <f>X132*K132</f>
        <v>0</v>
      </c>
      <c r="Z132" s="163">
        <v>0</v>
      </c>
      <c r="AA132" s="164">
        <f>Z132*K132</f>
        <v>0</v>
      </c>
      <c r="AR132" s="16" t="s">
        <v>146</v>
      </c>
      <c r="AT132" s="16" t="s">
        <v>168</v>
      </c>
      <c r="AU132" s="16" t="s">
        <v>117</v>
      </c>
      <c r="AY132" s="16" t="s">
        <v>167</v>
      </c>
      <c r="BE132" s="103">
        <f>IF(U132="základní",N132,0)</f>
        <v>0</v>
      </c>
      <c r="BF132" s="103">
        <f>IF(U132="snížená",N132,0)</f>
        <v>0</v>
      </c>
      <c r="BG132" s="103">
        <f>IF(U132="zákl. přenesená",N132,0)</f>
        <v>0</v>
      </c>
      <c r="BH132" s="103">
        <f>IF(U132="sníž. přenesená",N132,0)</f>
        <v>0</v>
      </c>
      <c r="BI132" s="103">
        <f>IF(U132="nulová",N132,0)</f>
        <v>0</v>
      </c>
      <c r="BJ132" s="16" t="s">
        <v>146</v>
      </c>
      <c r="BK132" s="103">
        <f>ROUND(L132*K132,1)</f>
        <v>0</v>
      </c>
      <c r="BL132" s="16" t="s">
        <v>146</v>
      </c>
      <c r="BM132" s="16" t="s">
        <v>591</v>
      </c>
    </row>
    <row r="133" spans="2:65" s="1" customFormat="1" ht="31.5" customHeight="1">
      <c r="B133" s="128"/>
      <c r="C133" s="158" t="s">
        <v>204</v>
      </c>
      <c r="D133" s="158" t="s">
        <v>168</v>
      </c>
      <c r="E133" s="159" t="s">
        <v>592</v>
      </c>
      <c r="F133" s="254" t="s">
        <v>593</v>
      </c>
      <c r="G133" s="255"/>
      <c r="H133" s="255"/>
      <c r="I133" s="255"/>
      <c r="J133" s="160" t="s">
        <v>212</v>
      </c>
      <c r="K133" s="161">
        <v>672.167</v>
      </c>
      <c r="L133" s="256">
        <v>0</v>
      </c>
      <c r="M133" s="255"/>
      <c r="N133" s="257">
        <f>ROUND(L133*K133,1)</f>
        <v>0</v>
      </c>
      <c r="O133" s="255"/>
      <c r="P133" s="255"/>
      <c r="Q133" s="255"/>
      <c r="R133" s="130"/>
      <c r="T133" s="162" t="s">
        <v>20</v>
      </c>
      <c r="U133" s="42" t="s">
        <v>45</v>
      </c>
      <c r="V133" s="34"/>
      <c r="W133" s="163">
        <f>V133*K133</f>
        <v>0</v>
      </c>
      <c r="X133" s="163">
        <v>0</v>
      </c>
      <c r="Y133" s="163">
        <f>X133*K133</f>
        <v>0</v>
      </c>
      <c r="Z133" s="163">
        <v>0</v>
      </c>
      <c r="AA133" s="164">
        <f>Z133*K133</f>
        <v>0</v>
      </c>
      <c r="AR133" s="16" t="s">
        <v>146</v>
      </c>
      <c r="AT133" s="16" t="s">
        <v>168</v>
      </c>
      <c r="AU133" s="16" t="s">
        <v>117</v>
      </c>
      <c r="AY133" s="16" t="s">
        <v>167</v>
      </c>
      <c r="BE133" s="103">
        <f>IF(U133="základní",N133,0)</f>
        <v>0</v>
      </c>
      <c r="BF133" s="103">
        <f>IF(U133="snížená",N133,0)</f>
        <v>0</v>
      </c>
      <c r="BG133" s="103">
        <f>IF(U133="zákl. přenesená",N133,0)</f>
        <v>0</v>
      </c>
      <c r="BH133" s="103">
        <f>IF(U133="sníž. přenesená",N133,0)</f>
        <v>0</v>
      </c>
      <c r="BI133" s="103">
        <f>IF(U133="nulová",N133,0)</f>
        <v>0</v>
      </c>
      <c r="BJ133" s="16" t="s">
        <v>146</v>
      </c>
      <c r="BK133" s="103">
        <f>ROUND(L133*K133,1)</f>
        <v>0</v>
      </c>
      <c r="BL133" s="16" t="s">
        <v>146</v>
      </c>
      <c r="BM133" s="16" t="s">
        <v>594</v>
      </c>
    </row>
    <row r="134" spans="2:51" s="11" customFormat="1" ht="22.5" customHeight="1">
      <c r="B134" s="173"/>
      <c r="C134" s="174"/>
      <c r="D134" s="174"/>
      <c r="E134" s="175" t="s">
        <v>20</v>
      </c>
      <c r="F134" s="262" t="s">
        <v>595</v>
      </c>
      <c r="G134" s="261"/>
      <c r="H134" s="261"/>
      <c r="I134" s="261"/>
      <c r="J134" s="174"/>
      <c r="K134" s="176">
        <v>672.166666666667</v>
      </c>
      <c r="L134" s="174"/>
      <c r="M134" s="174"/>
      <c r="N134" s="174"/>
      <c r="O134" s="174"/>
      <c r="P134" s="174"/>
      <c r="Q134" s="174"/>
      <c r="R134" s="177"/>
      <c r="T134" s="178"/>
      <c r="U134" s="174"/>
      <c r="V134" s="174"/>
      <c r="W134" s="174"/>
      <c r="X134" s="174"/>
      <c r="Y134" s="174"/>
      <c r="Z134" s="174"/>
      <c r="AA134" s="179"/>
      <c r="AT134" s="180" t="s">
        <v>183</v>
      </c>
      <c r="AU134" s="180" t="s">
        <v>117</v>
      </c>
      <c r="AV134" s="11" t="s">
        <v>117</v>
      </c>
      <c r="AW134" s="11" t="s">
        <v>119</v>
      </c>
      <c r="AX134" s="11" t="s">
        <v>84</v>
      </c>
      <c r="AY134" s="180" t="s">
        <v>167</v>
      </c>
    </row>
    <row r="135" spans="2:63" s="9" customFormat="1" ht="29.25" customHeight="1">
      <c r="B135" s="147"/>
      <c r="C135" s="148"/>
      <c r="D135" s="157" t="s">
        <v>132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273">
        <f>BK135</f>
        <v>0</v>
      </c>
      <c r="O135" s="274"/>
      <c r="P135" s="274"/>
      <c r="Q135" s="274"/>
      <c r="R135" s="150"/>
      <c r="T135" s="151"/>
      <c r="U135" s="148"/>
      <c r="V135" s="148"/>
      <c r="W135" s="152">
        <f>SUM(W136:W145)</f>
        <v>0</v>
      </c>
      <c r="X135" s="148"/>
      <c r="Y135" s="152">
        <f>SUM(Y136:Y145)</f>
        <v>0</v>
      </c>
      <c r="Z135" s="148"/>
      <c r="AA135" s="153">
        <f>SUM(AA136:AA145)</f>
        <v>0</v>
      </c>
      <c r="AR135" s="154" t="s">
        <v>84</v>
      </c>
      <c r="AT135" s="155" t="s">
        <v>76</v>
      </c>
      <c r="AU135" s="155" t="s">
        <v>84</v>
      </c>
      <c r="AY135" s="154" t="s">
        <v>167</v>
      </c>
      <c r="BK135" s="156">
        <f>SUM(BK136:BK145)</f>
        <v>0</v>
      </c>
    </row>
    <row r="136" spans="2:65" s="1" customFormat="1" ht="22.5" customHeight="1">
      <c r="B136" s="128"/>
      <c r="C136" s="158" t="s">
        <v>209</v>
      </c>
      <c r="D136" s="158" t="s">
        <v>168</v>
      </c>
      <c r="E136" s="159" t="s">
        <v>596</v>
      </c>
      <c r="F136" s="254" t="s">
        <v>597</v>
      </c>
      <c r="G136" s="255"/>
      <c r="H136" s="255"/>
      <c r="I136" s="255"/>
      <c r="J136" s="160" t="s">
        <v>212</v>
      </c>
      <c r="K136" s="161">
        <v>1544.92</v>
      </c>
      <c r="L136" s="256">
        <v>0</v>
      </c>
      <c r="M136" s="255"/>
      <c r="N136" s="257">
        <f>ROUND(L136*K136,1)</f>
        <v>0</v>
      </c>
      <c r="O136" s="255"/>
      <c r="P136" s="255"/>
      <c r="Q136" s="255"/>
      <c r="R136" s="130"/>
      <c r="T136" s="162" t="s">
        <v>20</v>
      </c>
      <c r="U136" s="42" t="s">
        <v>45</v>
      </c>
      <c r="V136" s="34"/>
      <c r="W136" s="163">
        <f>V136*K136</f>
        <v>0</v>
      </c>
      <c r="X136" s="163">
        <v>0</v>
      </c>
      <c r="Y136" s="163">
        <f>X136*K136</f>
        <v>0</v>
      </c>
      <c r="Z136" s="163">
        <v>0</v>
      </c>
      <c r="AA136" s="164">
        <f>Z136*K136</f>
        <v>0</v>
      </c>
      <c r="AR136" s="16" t="s">
        <v>146</v>
      </c>
      <c r="AT136" s="16" t="s">
        <v>168</v>
      </c>
      <c r="AU136" s="16" t="s">
        <v>117</v>
      </c>
      <c r="AY136" s="16" t="s">
        <v>167</v>
      </c>
      <c r="BE136" s="103">
        <f>IF(U136="základní",N136,0)</f>
        <v>0</v>
      </c>
      <c r="BF136" s="103">
        <f>IF(U136="snížená",N136,0)</f>
        <v>0</v>
      </c>
      <c r="BG136" s="103">
        <f>IF(U136="zákl. přenesená",N136,0)</f>
        <v>0</v>
      </c>
      <c r="BH136" s="103">
        <f>IF(U136="sníž. přenesená",N136,0)</f>
        <v>0</v>
      </c>
      <c r="BI136" s="103">
        <f>IF(U136="nulová",N136,0)</f>
        <v>0</v>
      </c>
      <c r="BJ136" s="16" t="s">
        <v>146</v>
      </c>
      <c r="BK136" s="103">
        <f>ROUND(L136*K136,1)</f>
        <v>0</v>
      </c>
      <c r="BL136" s="16" t="s">
        <v>146</v>
      </c>
      <c r="BM136" s="16" t="s">
        <v>598</v>
      </c>
    </row>
    <row r="137" spans="2:51" s="11" customFormat="1" ht="22.5" customHeight="1">
      <c r="B137" s="173"/>
      <c r="C137" s="174"/>
      <c r="D137" s="174"/>
      <c r="E137" s="175" t="s">
        <v>20</v>
      </c>
      <c r="F137" s="262" t="s">
        <v>599</v>
      </c>
      <c r="G137" s="261"/>
      <c r="H137" s="261"/>
      <c r="I137" s="261"/>
      <c r="J137" s="174"/>
      <c r="K137" s="176">
        <v>1544.92</v>
      </c>
      <c r="L137" s="174"/>
      <c r="M137" s="174"/>
      <c r="N137" s="174"/>
      <c r="O137" s="174"/>
      <c r="P137" s="174"/>
      <c r="Q137" s="174"/>
      <c r="R137" s="177"/>
      <c r="T137" s="178"/>
      <c r="U137" s="174"/>
      <c r="V137" s="174"/>
      <c r="W137" s="174"/>
      <c r="X137" s="174"/>
      <c r="Y137" s="174"/>
      <c r="Z137" s="174"/>
      <c r="AA137" s="179"/>
      <c r="AT137" s="180" t="s">
        <v>183</v>
      </c>
      <c r="AU137" s="180" t="s">
        <v>117</v>
      </c>
      <c r="AV137" s="11" t="s">
        <v>117</v>
      </c>
      <c r="AW137" s="11" t="s">
        <v>119</v>
      </c>
      <c r="AX137" s="11" t="s">
        <v>84</v>
      </c>
      <c r="AY137" s="180" t="s">
        <v>167</v>
      </c>
    </row>
    <row r="138" spans="2:65" s="1" customFormat="1" ht="31.5" customHeight="1">
      <c r="B138" s="128"/>
      <c r="C138" s="158" t="s">
        <v>215</v>
      </c>
      <c r="D138" s="158" t="s">
        <v>168</v>
      </c>
      <c r="E138" s="159" t="s">
        <v>600</v>
      </c>
      <c r="F138" s="254" t="s">
        <v>601</v>
      </c>
      <c r="G138" s="255"/>
      <c r="H138" s="255"/>
      <c r="I138" s="255"/>
      <c r="J138" s="160" t="s">
        <v>212</v>
      </c>
      <c r="K138" s="161">
        <v>1514.345</v>
      </c>
      <c r="L138" s="256">
        <v>0</v>
      </c>
      <c r="M138" s="255"/>
      <c r="N138" s="257">
        <f>ROUND(L138*K138,1)</f>
        <v>0</v>
      </c>
      <c r="O138" s="255"/>
      <c r="P138" s="255"/>
      <c r="Q138" s="255"/>
      <c r="R138" s="130"/>
      <c r="T138" s="162" t="s">
        <v>20</v>
      </c>
      <c r="U138" s="42" t="s">
        <v>45</v>
      </c>
      <c r="V138" s="34"/>
      <c r="W138" s="163">
        <f>V138*K138</f>
        <v>0</v>
      </c>
      <c r="X138" s="163">
        <v>0</v>
      </c>
      <c r="Y138" s="163">
        <f>X138*K138</f>
        <v>0</v>
      </c>
      <c r="Z138" s="163">
        <v>0</v>
      </c>
      <c r="AA138" s="164">
        <f>Z138*K138</f>
        <v>0</v>
      </c>
      <c r="AR138" s="16" t="s">
        <v>146</v>
      </c>
      <c r="AT138" s="16" t="s">
        <v>168</v>
      </c>
      <c r="AU138" s="16" t="s">
        <v>117</v>
      </c>
      <c r="AY138" s="16" t="s">
        <v>167</v>
      </c>
      <c r="BE138" s="103">
        <f>IF(U138="základní",N138,0)</f>
        <v>0</v>
      </c>
      <c r="BF138" s="103">
        <f>IF(U138="snížená",N138,0)</f>
        <v>0</v>
      </c>
      <c r="BG138" s="103">
        <f>IF(U138="zákl. přenesená",N138,0)</f>
        <v>0</v>
      </c>
      <c r="BH138" s="103">
        <f>IF(U138="sníž. přenesená",N138,0)</f>
        <v>0</v>
      </c>
      <c r="BI138" s="103">
        <f>IF(U138="nulová",N138,0)</f>
        <v>0</v>
      </c>
      <c r="BJ138" s="16" t="s">
        <v>146</v>
      </c>
      <c r="BK138" s="103">
        <f>ROUND(L138*K138,1)</f>
        <v>0</v>
      </c>
      <c r="BL138" s="16" t="s">
        <v>146</v>
      </c>
      <c r="BM138" s="16" t="s">
        <v>602</v>
      </c>
    </row>
    <row r="139" spans="2:51" s="11" customFormat="1" ht="22.5" customHeight="1">
      <c r="B139" s="173"/>
      <c r="C139" s="174"/>
      <c r="D139" s="174"/>
      <c r="E139" s="175" t="s">
        <v>20</v>
      </c>
      <c r="F139" s="262" t="s">
        <v>603</v>
      </c>
      <c r="G139" s="261"/>
      <c r="H139" s="261"/>
      <c r="I139" s="261"/>
      <c r="J139" s="174"/>
      <c r="K139" s="176">
        <v>1514.345</v>
      </c>
      <c r="L139" s="174"/>
      <c r="M139" s="174"/>
      <c r="N139" s="174"/>
      <c r="O139" s="174"/>
      <c r="P139" s="174"/>
      <c r="Q139" s="174"/>
      <c r="R139" s="177"/>
      <c r="T139" s="178"/>
      <c r="U139" s="174"/>
      <c r="V139" s="174"/>
      <c r="W139" s="174"/>
      <c r="X139" s="174"/>
      <c r="Y139" s="174"/>
      <c r="Z139" s="174"/>
      <c r="AA139" s="179"/>
      <c r="AT139" s="180" t="s">
        <v>183</v>
      </c>
      <c r="AU139" s="180" t="s">
        <v>117</v>
      </c>
      <c r="AV139" s="11" t="s">
        <v>117</v>
      </c>
      <c r="AW139" s="11" t="s">
        <v>119</v>
      </c>
      <c r="AX139" s="11" t="s">
        <v>84</v>
      </c>
      <c r="AY139" s="180" t="s">
        <v>167</v>
      </c>
    </row>
    <row r="140" spans="2:65" s="1" customFormat="1" ht="31.5" customHeight="1">
      <c r="B140" s="128"/>
      <c r="C140" s="158" t="s">
        <v>220</v>
      </c>
      <c r="D140" s="158" t="s">
        <v>168</v>
      </c>
      <c r="E140" s="159" t="s">
        <v>604</v>
      </c>
      <c r="F140" s="254" t="s">
        <v>605</v>
      </c>
      <c r="G140" s="255"/>
      <c r="H140" s="255"/>
      <c r="I140" s="255"/>
      <c r="J140" s="160" t="s">
        <v>212</v>
      </c>
      <c r="K140" s="161">
        <v>1526.575</v>
      </c>
      <c r="L140" s="256">
        <v>0</v>
      </c>
      <c r="M140" s="255"/>
      <c r="N140" s="257">
        <f>ROUND(L140*K140,1)</f>
        <v>0</v>
      </c>
      <c r="O140" s="255"/>
      <c r="P140" s="255"/>
      <c r="Q140" s="255"/>
      <c r="R140" s="130"/>
      <c r="T140" s="162" t="s">
        <v>20</v>
      </c>
      <c r="U140" s="42" t="s">
        <v>45</v>
      </c>
      <c r="V140" s="34"/>
      <c r="W140" s="163">
        <f>V140*K140</f>
        <v>0</v>
      </c>
      <c r="X140" s="163">
        <v>0</v>
      </c>
      <c r="Y140" s="163">
        <f>X140*K140</f>
        <v>0</v>
      </c>
      <c r="Z140" s="163">
        <v>0</v>
      </c>
      <c r="AA140" s="164">
        <f>Z140*K140</f>
        <v>0</v>
      </c>
      <c r="AR140" s="16" t="s">
        <v>146</v>
      </c>
      <c r="AT140" s="16" t="s">
        <v>168</v>
      </c>
      <c r="AU140" s="16" t="s">
        <v>117</v>
      </c>
      <c r="AY140" s="16" t="s">
        <v>167</v>
      </c>
      <c r="BE140" s="103">
        <f>IF(U140="základní",N140,0)</f>
        <v>0</v>
      </c>
      <c r="BF140" s="103">
        <f>IF(U140="snížená",N140,0)</f>
        <v>0</v>
      </c>
      <c r="BG140" s="103">
        <f>IF(U140="zákl. přenesená",N140,0)</f>
        <v>0</v>
      </c>
      <c r="BH140" s="103">
        <f>IF(U140="sníž. přenesená",N140,0)</f>
        <v>0</v>
      </c>
      <c r="BI140" s="103">
        <f>IF(U140="nulová",N140,0)</f>
        <v>0</v>
      </c>
      <c r="BJ140" s="16" t="s">
        <v>146</v>
      </c>
      <c r="BK140" s="103">
        <f>ROUND(L140*K140,1)</f>
        <v>0</v>
      </c>
      <c r="BL140" s="16" t="s">
        <v>146</v>
      </c>
      <c r="BM140" s="16" t="s">
        <v>606</v>
      </c>
    </row>
    <row r="141" spans="2:51" s="11" customFormat="1" ht="22.5" customHeight="1">
      <c r="B141" s="173"/>
      <c r="C141" s="174"/>
      <c r="D141" s="174"/>
      <c r="E141" s="175" t="s">
        <v>20</v>
      </c>
      <c r="F141" s="262" t="s">
        <v>607</v>
      </c>
      <c r="G141" s="261"/>
      <c r="H141" s="261"/>
      <c r="I141" s="261"/>
      <c r="J141" s="174"/>
      <c r="K141" s="176">
        <v>1526.575</v>
      </c>
      <c r="L141" s="174"/>
      <c r="M141" s="174"/>
      <c r="N141" s="174"/>
      <c r="O141" s="174"/>
      <c r="P141" s="174"/>
      <c r="Q141" s="174"/>
      <c r="R141" s="177"/>
      <c r="T141" s="178"/>
      <c r="U141" s="174"/>
      <c r="V141" s="174"/>
      <c r="W141" s="174"/>
      <c r="X141" s="174"/>
      <c r="Y141" s="174"/>
      <c r="Z141" s="174"/>
      <c r="AA141" s="179"/>
      <c r="AT141" s="180" t="s">
        <v>183</v>
      </c>
      <c r="AU141" s="180" t="s">
        <v>117</v>
      </c>
      <c r="AV141" s="11" t="s">
        <v>117</v>
      </c>
      <c r="AW141" s="11" t="s">
        <v>119</v>
      </c>
      <c r="AX141" s="11" t="s">
        <v>84</v>
      </c>
      <c r="AY141" s="180" t="s">
        <v>167</v>
      </c>
    </row>
    <row r="142" spans="2:65" s="1" customFormat="1" ht="31.5" customHeight="1">
      <c r="B142" s="128"/>
      <c r="C142" s="158" t="s">
        <v>226</v>
      </c>
      <c r="D142" s="158" t="s">
        <v>168</v>
      </c>
      <c r="E142" s="159" t="s">
        <v>608</v>
      </c>
      <c r="F142" s="254" t="s">
        <v>609</v>
      </c>
      <c r="G142" s="255"/>
      <c r="H142" s="255"/>
      <c r="I142" s="255"/>
      <c r="J142" s="160" t="s">
        <v>212</v>
      </c>
      <c r="K142" s="161">
        <v>1496</v>
      </c>
      <c r="L142" s="256">
        <v>0</v>
      </c>
      <c r="M142" s="255"/>
      <c r="N142" s="257">
        <f>ROUND(L142*K142,1)</f>
        <v>0</v>
      </c>
      <c r="O142" s="255"/>
      <c r="P142" s="255"/>
      <c r="Q142" s="255"/>
      <c r="R142" s="130"/>
      <c r="T142" s="162" t="s">
        <v>20</v>
      </c>
      <c r="U142" s="42" t="s">
        <v>45</v>
      </c>
      <c r="V142" s="34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6" t="s">
        <v>146</v>
      </c>
      <c r="AT142" s="16" t="s">
        <v>168</v>
      </c>
      <c r="AU142" s="16" t="s">
        <v>117</v>
      </c>
      <c r="AY142" s="16" t="s">
        <v>167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16" t="s">
        <v>146</v>
      </c>
      <c r="BK142" s="103">
        <f>ROUND(L142*K142,1)</f>
        <v>0</v>
      </c>
      <c r="BL142" s="16" t="s">
        <v>146</v>
      </c>
      <c r="BM142" s="16" t="s">
        <v>610</v>
      </c>
    </row>
    <row r="143" spans="2:51" s="10" customFormat="1" ht="22.5" customHeight="1">
      <c r="B143" s="165"/>
      <c r="C143" s="166"/>
      <c r="D143" s="166"/>
      <c r="E143" s="167" t="s">
        <v>20</v>
      </c>
      <c r="F143" s="258" t="s">
        <v>611</v>
      </c>
      <c r="G143" s="259"/>
      <c r="H143" s="259"/>
      <c r="I143" s="259"/>
      <c r="J143" s="166"/>
      <c r="K143" s="168" t="s">
        <v>20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183</v>
      </c>
      <c r="AU143" s="172" t="s">
        <v>117</v>
      </c>
      <c r="AV143" s="10" t="s">
        <v>84</v>
      </c>
      <c r="AW143" s="10" t="s">
        <v>119</v>
      </c>
      <c r="AX143" s="10" t="s">
        <v>77</v>
      </c>
      <c r="AY143" s="172" t="s">
        <v>167</v>
      </c>
    </row>
    <row r="144" spans="2:51" s="11" customFormat="1" ht="22.5" customHeight="1">
      <c r="B144" s="173"/>
      <c r="C144" s="174"/>
      <c r="D144" s="174"/>
      <c r="E144" s="175" t="s">
        <v>20</v>
      </c>
      <c r="F144" s="260" t="s">
        <v>612</v>
      </c>
      <c r="G144" s="261"/>
      <c r="H144" s="261"/>
      <c r="I144" s="261"/>
      <c r="J144" s="174"/>
      <c r="K144" s="176">
        <v>1496</v>
      </c>
      <c r="L144" s="174"/>
      <c r="M144" s="174"/>
      <c r="N144" s="174"/>
      <c r="O144" s="174"/>
      <c r="P144" s="174"/>
      <c r="Q144" s="174"/>
      <c r="R144" s="177"/>
      <c r="T144" s="178"/>
      <c r="U144" s="174"/>
      <c r="V144" s="174"/>
      <c r="W144" s="174"/>
      <c r="X144" s="174"/>
      <c r="Y144" s="174"/>
      <c r="Z144" s="174"/>
      <c r="AA144" s="179"/>
      <c r="AT144" s="180" t="s">
        <v>183</v>
      </c>
      <c r="AU144" s="180" t="s">
        <v>117</v>
      </c>
      <c r="AV144" s="11" t="s">
        <v>117</v>
      </c>
      <c r="AW144" s="11" t="s">
        <v>119</v>
      </c>
      <c r="AX144" s="11" t="s">
        <v>84</v>
      </c>
      <c r="AY144" s="180" t="s">
        <v>167</v>
      </c>
    </row>
    <row r="145" spans="2:65" s="1" customFormat="1" ht="31.5" customHeight="1">
      <c r="B145" s="128"/>
      <c r="C145" s="158" t="s">
        <v>231</v>
      </c>
      <c r="D145" s="158" t="s">
        <v>168</v>
      </c>
      <c r="E145" s="159" t="s">
        <v>613</v>
      </c>
      <c r="F145" s="254" t="s">
        <v>614</v>
      </c>
      <c r="G145" s="255"/>
      <c r="H145" s="255"/>
      <c r="I145" s="255"/>
      <c r="J145" s="160" t="s">
        <v>212</v>
      </c>
      <c r="K145" s="161">
        <v>1496</v>
      </c>
      <c r="L145" s="256">
        <v>0</v>
      </c>
      <c r="M145" s="255"/>
      <c r="N145" s="257">
        <f>ROUND(L145*K145,1)</f>
        <v>0</v>
      </c>
      <c r="O145" s="255"/>
      <c r="P145" s="255"/>
      <c r="Q145" s="255"/>
      <c r="R145" s="130"/>
      <c r="T145" s="162" t="s">
        <v>20</v>
      </c>
      <c r="U145" s="42" t="s">
        <v>45</v>
      </c>
      <c r="V145" s="34"/>
      <c r="W145" s="163">
        <f>V145*K145</f>
        <v>0</v>
      </c>
      <c r="X145" s="163">
        <v>0</v>
      </c>
      <c r="Y145" s="163">
        <f>X145*K145</f>
        <v>0</v>
      </c>
      <c r="Z145" s="163">
        <v>0</v>
      </c>
      <c r="AA145" s="164">
        <f>Z145*K145</f>
        <v>0</v>
      </c>
      <c r="AR145" s="16" t="s">
        <v>146</v>
      </c>
      <c r="AT145" s="16" t="s">
        <v>168</v>
      </c>
      <c r="AU145" s="16" t="s">
        <v>117</v>
      </c>
      <c r="AY145" s="16" t="s">
        <v>167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146</v>
      </c>
      <c r="BK145" s="103">
        <f>ROUND(L145*K145,1)</f>
        <v>0</v>
      </c>
      <c r="BL145" s="16" t="s">
        <v>146</v>
      </c>
      <c r="BM145" s="16" t="s">
        <v>615</v>
      </c>
    </row>
    <row r="146" spans="2:63" s="9" customFormat="1" ht="29.25" customHeight="1">
      <c r="B146" s="147"/>
      <c r="C146" s="148"/>
      <c r="D146" s="157" t="s">
        <v>581</v>
      </c>
      <c r="E146" s="157"/>
      <c r="F146" s="157"/>
      <c r="G146" s="157"/>
      <c r="H146" s="157"/>
      <c r="I146" s="157"/>
      <c r="J146" s="157"/>
      <c r="K146" s="157"/>
      <c r="L146" s="157"/>
      <c r="M146" s="157"/>
      <c r="N146" s="275">
        <f>BK146</f>
        <v>0</v>
      </c>
      <c r="O146" s="276"/>
      <c r="P146" s="276"/>
      <c r="Q146" s="276"/>
      <c r="R146" s="150"/>
      <c r="T146" s="151"/>
      <c r="U146" s="148"/>
      <c r="V146" s="148"/>
      <c r="W146" s="152">
        <f>SUM(W147:W149)</f>
        <v>0</v>
      </c>
      <c r="X146" s="148"/>
      <c r="Y146" s="152">
        <f>SUM(Y147:Y149)</f>
        <v>0.0155</v>
      </c>
      <c r="Z146" s="148"/>
      <c r="AA146" s="153">
        <f>SUM(AA147:AA149)</f>
        <v>0</v>
      </c>
      <c r="AR146" s="154" t="s">
        <v>84</v>
      </c>
      <c r="AT146" s="155" t="s">
        <v>76</v>
      </c>
      <c r="AU146" s="155" t="s">
        <v>84</v>
      </c>
      <c r="AY146" s="154" t="s">
        <v>167</v>
      </c>
      <c r="BK146" s="156">
        <f>SUM(BK147:BK149)</f>
        <v>0</v>
      </c>
    </row>
    <row r="147" spans="2:65" s="1" customFormat="1" ht="22.5" customHeight="1">
      <c r="B147" s="128"/>
      <c r="C147" s="158" t="s">
        <v>235</v>
      </c>
      <c r="D147" s="158" t="s">
        <v>168</v>
      </c>
      <c r="E147" s="159" t="s">
        <v>616</v>
      </c>
      <c r="F147" s="254" t="s">
        <v>617</v>
      </c>
      <c r="G147" s="255"/>
      <c r="H147" s="255"/>
      <c r="I147" s="255"/>
      <c r="J147" s="160" t="s">
        <v>223</v>
      </c>
      <c r="K147" s="161">
        <v>31</v>
      </c>
      <c r="L147" s="256">
        <v>0</v>
      </c>
      <c r="M147" s="255"/>
      <c r="N147" s="257">
        <f>ROUND(L147*K147,1)</f>
        <v>0</v>
      </c>
      <c r="O147" s="255"/>
      <c r="P147" s="255"/>
      <c r="Q147" s="255"/>
      <c r="R147" s="130"/>
      <c r="T147" s="162" t="s">
        <v>20</v>
      </c>
      <c r="U147" s="42" t="s">
        <v>45</v>
      </c>
      <c r="V147" s="34"/>
      <c r="W147" s="163">
        <f>V147*K147</f>
        <v>0</v>
      </c>
      <c r="X147" s="163">
        <v>0.0005</v>
      </c>
      <c r="Y147" s="163">
        <f>X147*K147</f>
        <v>0.0155</v>
      </c>
      <c r="Z147" s="163">
        <v>0</v>
      </c>
      <c r="AA147" s="164">
        <f>Z147*K147</f>
        <v>0</v>
      </c>
      <c r="AR147" s="16" t="s">
        <v>146</v>
      </c>
      <c r="AT147" s="16" t="s">
        <v>168</v>
      </c>
      <c r="AU147" s="16" t="s">
        <v>117</v>
      </c>
      <c r="AY147" s="16" t="s">
        <v>167</v>
      </c>
      <c r="BE147" s="103">
        <f>IF(U147="základní",N147,0)</f>
        <v>0</v>
      </c>
      <c r="BF147" s="103">
        <f>IF(U147="snížená",N147,0)</f>
        <v>0</v>
      </c>
      <c r="BG147" s="103">
        <f>IF(U147="zákl. přenesená",N147,0)</f>
        <v>0</v>
      </c>
      <c r="BH147" s="103">
        <f>IF(U147="sníž. přenesená",N147,0)</f>
        <v>0</v>
      </c>
      <c r="BI147" s="103">
        <f>IF(U147="nulová",N147,0)</f>
        <v>0</v>
      </c>
      <c r="BJ147" s="16" t="s">
        <v>146</v>
      </c>
      <c r="BK147" s="103">
        <f>ROUND(L147*K147,1)</f>
        <v>0</v>
      </c>
      <c r="BL147" s="16" t="s">
        <v>146</v>
      </c>
      <c r="BM147" s="16" t="s">
        <v>618</v>
      </c>
    </row>
    <row r="148" spans="2:65" s="1" customFormat="1" ht="31.5" customHeight="1">
      <c r="B148" s="128"/>
      <c r="C148" s="158" t="s">
        <v>9</v>
      </c>
      <c r="D148" s="158" t="s">
        <v>168</v>
      </c>
      <c r="E148" s="159" t="s">
        <v>619</v>
      </c>
      <c r="F148" s="254" t="s">
        <v>620</v>
      </c>
      <c r="G148" s="255"/>
      <c r="H148" s="255"/>
      <c r="I148" s="255"/>
      <c r="J148" s="160" t="s">
        <v>223</v>
      </c>
      <c r="K148" s="161">
        <v>31</v>
      </c>
      <c r="L148" s="256">
        <v>0</v>
      </c>
      <c r="M148" s="255"/>
      <c r="N148" s="257">
        <f>ROUND(L148*K148,1)</f>
        <v>0</v>
      </c>
      <c r="O148" s="255"/>
      <c r="P148" s="255"/>
      <c r="Q148" s="255"/>
      <c r="R148" s="130"/>
      <c r="T148" s="162" t="s">
        <v>20</v>
      </c>
      <c r="U148" s="42" t="s">
        <v>45</v>
      </c>
      <c r="V148" s="34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6" t="s">
        <v>146</v>
      </c>
      <c r="AT148" s="16" t="s">
        <v>168</v>
      </c>
      <c r="AU148" s="16" t="s">
        <v>117</v>
      </c>
      <c r="AY148" s="16" t="s">
        <v>167</v>
      </c>
      <c r="BE148" s="103">
        <f>IF(U148="základní",N148,0)</f>
        <v>0</v>
      </c>
      <c r="BF148" s="103">
        <f>IF(U148="snížená",N148,0)</f>
        <v>0</v>
      </c>
      <c r="BG148" s="103">
        <f>IF(U148="zákl. přenesená",N148,0)</f>
        <v>0</v>
      </c>
      <c r="BH148" s="103">
        <f>IF(U148="sníž. přenesená",N148,0)</f>
        <v>0</v>
      </c>
      <c r="BI148" s="103">
        <f>IF(U148="nulová",N148,0)</f>
        <v>0</v>
      </c>
      <c r="BJ148" s="16" t="s">
        <v>146</v>
      </c>
      <c r="BK148" s="103">
        <f>ROUND(L148*K148,1)</f>
        <v>0</v>
      </c>
      <c r="BL148" s="16" t="s">
        <v>146</v>
      </c>
      <c r="BM148" s="16" t="s">
        <v>621</v>
      </c>
    </row>
    <row r="149" spans="2:65" s="1" customFormat="1" ht="22.5" customHeight="1">
      <c r="B149" s="128"/>
      <c r="C149" s="158" t="s">
        <v>243</v>
      </c>
      <c r="D149" s="158" t="s">
        <v>168</v>
      </c>
      <c r="E149" s="159" t="s">
        <v>622</v>
      </c>
      <c r="F149" s="254" t="s">
        <v>623</v>
      </c>
      <c r="G149" s="255"/>
      <c r="H149" s="255"/>
      <c r="I149" s="255"/>
      <c r="J149" s="160" t="s">
        <v>223</v>
      </c>
      <c r="K149" s="161">
        <v>31</v>
      </c>
      <c r="L149" s="256">
        <v>0</v>
      </c>
      <c r="M149" s="255"/>
      <c r="N149" s="257">
        <f>ROUND(L149*K149,1)</f>
        <v>0</v>
      </c>
      <c r="O149" s="255"/>
      <c r="P149" s="255"/>
      <c r="Q149" s="255"/>
      <c r="R149" s="130"/>
      <c r="T149" s="162" t="s">
        <v>20</v>
      </c>
      <c r="U149" s="42" t="s">
        <v>45</v>
      </c>
      <c r="V149" s="34"/>
      <c r="W149" s="163">
        <f>V149*K149</f>
        <v>0</v>
      </c>
      <c r="X149" s="163">
        <v>0</v>
      </c>
      <c r="Y149" s="163">
        <f>X149*K149</f>
        <v>0</v>
      </c>
      <c r="Z149" s="163">
        <v>0</v>
      </c>
      <c r="AA149" s="164">
        <f>Z149*K149</f>
        <v>0</v>
      </c>
      <c r="AR149" s="16" t="s">
        <v>146</v>
      </c>
      <c r="AT149" s="16" t="s">
        <v>168</v>
      </c>
      <c r="AU149" s="16" t="s">
        <v>117</v>
      </c>
      <c r="AY149" s="16" t="s">
        <v>167</v>
      </c>
      <c r="BE149" s="103">
        <f>IF(U149="základní",N149,0)</f>
        <v>0</v>
      </c>
      <c r="BF149" s="103">
        <f>IF(U149="snížená",N149,0)</f>
        <v>0</v>
      </c>
      <c r="BG149" s="103">
        <f>IF(U149="zákl. přenesená",N149,0)</f>
        <v>0</v>
      </c>
      <c r="BH149" s="103">
        <f>IF(U149="sníž. přenesená",N149,0)</f>
        <v>0</v>
      </c>
      <c r="BI149" s="103">
        <f>IF(U149="nulová",N149,0)</f>
        <v>0</v>
      </c>
      <c r="BJ149" s="16" t="s">
        <v>146</v>
      </c>
      <c r="BK149" s="103">
        <f>ROUND(L149*K149,1)</f>
        <v>0</v>
      </c>
      <c r="BL149" s="16" t="s">
        <v>146</v>
      </c>
      <c r="BM149" s="16" t="s">
        <v>624</v>
      </c>
    </row>
    <row r="150" spans="2:63" s="9" customFormat="1" ht="29.25" customHeight="1">
      <c r="B150" s="147"/>
      <c r="C150" s="148"/>
      <c r="D150" s="157" t="s">
        <v>582</v>
      </c>
      <c r="E150" s="157"/>
      <c r="F150" s="157"/>
      <c r="G150" s="157"/>
      <c r="H150" s="157"/>
      <c r="I150" s="157"/>
      <c r="J150" s="157"/>
      <c r="K150" s="157"/>
      <c r="L150" s="157"/>
      <c r="M150" s="157"/>
      <c r="N150" s="275">
        <f>BK150</f>
        <v>0</v>
      </c>
      <c r="O150" s="276"/>
      <c r="P150" s="276"/>
      <c r="Q150" s="276"/>
      <c r="R150" s="150"/>
      <c r="T150" s="151"/>
      <c r="U150" s="148"/>
      <c r="V150" s="148"/>
      <c r="W150" s="152">
        <f>SUM(W151:W156)</f>
        <v>0</v>
      </c>
      <c r="X150" s="148"/>
      <c r="Y150" s="152">
        <f>SUM(Y151:Y156)</f>
        <v>48.516586000000004</v>
      </c>
      <c r="Z150" s="148"/>
      <c r="AA150" s="153">
        <f>SUM(AA151:AA156)</f>
        <v>0</v>
      </c>
      <c r="AR150" s="154" t="s">
        <v>84</v>
      </c>
      <c r="AT150" s="155" t="s">
        <v>76</v>
      </c>
      <c r="AU150" s="155" t="s">
        <v>84</v>
      </c>
      <c r="AY150" s="154" t="s">
        <v>167</v>
      </c>
      <c r="BK150" s="156">
        <f>SUM(BK151:BK156)</f>
        <v>0</v>
      </c>
    </row>
    <row r="151" spans="2:65" s="1" customFormat="1" ht="31.5" customHeight="1">
      <c r="B151" s="128"/>
      <c r="C151" s="158" t="s">
        <v>249</v>
      </c>
      <c r="D151" s="158" t="s">
        <v>168</v>
      </c>
      <c r="E151" s="159" t="s">
        <v>625</v>
      </c>
      <c r="F151" s="254" t="s">
        <v>626</v>
      </c>
      <c r="G151" s="255"/>
      <c r="H151" s="255"/>
      <c r="I151" s="255"/>
      <c r="J151" s="160" t="s">
        <v>223</v>
      </c>
      <c r="K151" s="161">
        <v>197.5</v>
      </c>
      <c r="L151" s="256">
        <v>0</v>
      </c>
      <c r="M151" s="255"/>
      <c r="N151" s="257">
        <f>ROUND(L151*K151,1)</f>
        <v>0</v>
      </c>
      <c r="O151" s="255"/>
      <c r="P151" s="255"/>
      <c r="Q151" s="255"/>
      <c r="R151" s="130"/>
      <c r="T151" s="162" t="s">
        <v>20</v>
      </c>
      <c r="U151" s="42" t="s">
        <v>45</v>
      </c>
      <c r="V151" s="34"/>
      <c r="W151" s="163">
        <f>V151*K151</f>
        <v>0</v>
      </c>
      <c r="X151" s="163">
        <v>0.1554</v>
      </c>
      <c r="Y151" s="163">
        <f>X151*K151</f>
        <v>30.6915</v>
      </c>
      <c r="Z151" s="163">
        <v>0</v>
      </c>
      <c r="AA151" s="164">
        <f>Z151*K151</f>
        <v>0</v>
      </c>
      <c r="AR151" s="16" t="s">
        <v>146</v>
      </c>
      <c r="AT151" s="16" t="s">
        <v>168</v>
      </c>
      <c r="AU151" s="16" t="s">
        <v>117</v>
      </c>
      <c r="AY151" s="16" t="s">
        <v>167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16" t="s">
        <v>146</v>
      </c>
      <c r="BK151" s="103">
        <f>ROUND(L151*K151,1)</f>
        <v>0</v>
      </c>
      <c r="BL151" s="16" t="s">
        <v>146</v>
      </c>
      <c r="BM151" s="16" t="s">
        <v>627</v>
      </c>
    </row>
    <row r="152" spans="2:51" s="11" customFormat="1" ht="22.5" customHeight="1">
      <c r="B152" s="173"/>
      <c r="C152" s="174"/>
      <c r="D152" s="174"/>
      <c r="E152" s="175" t="s">
        <v>20</v>
      </c>
      <c r="F152" s="262" t="s">
        <v>628</v>
      </c>
      <c r="G152" s="261"/>
      <c r="H152" s="261"/>
      <c r="I152" s="261"/>
      <c r="J152" s="174"/>
      <c r="K152" s="176">
        <v>197.5</v>
      </c>
      <c r="L152" s="174"/>
      <c r="M152" s="174"/>
      <c r="N152" s="174"/>
      <c r="O152" s="174"/>
      <c r="P152" s="174"/>
      <c r="Q152" s="174"/>
      <c r="R152" s="177"/>
      <c r="T152" s="178"/>
      <c r="U152" s="174"/>
      <c r="V152" s="174"/>
      <c r="W152" s="174"/>
      <c r="X152" s="174"/>
      <c r="Y152" s="174"/>
      <c r="Z152" s="174"/>
      <c r="AA152" s="179"/>
      <c r="AT152" s="180" t="s">
        <v>183</v>
      </c>
      <c r="AU152" s="180" t="s">
        <v>117</v>
      </c>
      <c r="AV152" s="11" t="s">
        <v>117</v>
      </c>
      <c r="AW152" s="11" t="s">
        <v>119</v>
      </c>
      <c r="AX152" s="11" t="s">
        <v>84</v>
      </c>
      <c r="AY152" s="180" t="s">
        <v>167</v>
      </c>
    </row>
    <row r="153" spans="2:65" s="1" customFormat="1" ht="22.5" customHeight="1">
      <c r="B153" s="128"/>
      <c r="C153" s="158" t="s">
        <v>257</v>
      </c>
      <c r="D153" s="158" t="s">
        <v>168</v>
      </c>
      <c r="E153" s="159" t="s">
        <v>629</v>
      </c>
      <c r="F153" s="254" t="s">
        <v>630</v>
      </c>
      <c r="G153" s="255"/>
      <c r="H153" s="255"/>
      <c r="I153" s="255"/>
      <c r="J153" s="160" t="s">
        <v>175</v>
      </c>
      <c r="K153" s="161">
        <v>199.475</v>
      </c>
      <c r="L153" s="256">
        <v>0</v>
      </c>
      <c r="M153" s="255"/>
      <c r="N153" s="257">
        <f>ROUND(L153*K153,1)</f>
        <v>0</v>
      </c>
      <c r="O153" s="255"/>
      <c r="P153" s="255"/>
      <c r="Q153" s="255"/>
      <c r="R153" s="130"/>
      <c r="T153" s="162" t="s">
        <v>20</v>
      </c>
      <c r="U153" s="42" t="s">
        <v>45</v>
      </c>
      <c r="V153" s="34"/>
      <c r="W153" s="163">
        <f>V153*K153</f>
        <v>0</v>
      </c>
      <c r="X153" s="163">
        <v>0</v>
      </c>
      <c r="Y153" s="163">
        <f>X153*K153</f>
        <v>0</v>
      </c>
      <c r="Z153" s="163">
        <v>0</v>
      </c>
      <c r="AA153" s="164">
        <f>Z153*K153</f>
        <v>0</v>
      </c>
      <c r="AR153" s="16" t="s">
        <v>146</v>
      </c>
      <c r="AT153" s="16" t="s">
        <v>168</v>
      </c>
      <c r="AU153" s="16" t="s">
        <v>117</v>
      </c>
      <c r="AY153" s="16" t="s">
        <v>167</v>
      </c>
      <c r="BE153" s="103">
        <f>IF(U153="základní",N153,0)</f>
        <v>0</v>
      </c>
      <c r="BF153" s="103">
        <f>IF(U153="snížená",N153,0)</f>
        <v>0</v>
      </c>
      <c r="BG153" s="103">
        <f>IF(U153="zákl. přenesená",N153,0)</f>
        <v>0</v>
      </c>
      <c r="BH153" s="103">
        <f>IF(U153="sníž. přenesená",N153,0)</f>
        <v>0</v>
      </c>
      <c r="BI153" s="103">
        <f>IF(U153="nulová",N153,0)</f>
        <v>0</v>
      </c>
      <c r="BJ153" s="16" t="s">
        <v>146</v>
      </c>
      <c r="BK153" s="103">
        <f>ROUND(L153*K153,1)</f>
        <v>0</v>
      </c>
      <c r="BL153" s="16" t="s">
        <v>146</v>
      </c>
      <c r="BM153" s="16" t="s">
        <v>631</v>
      </c>
    </row>
    <row r="154" spans="2:51" s="11" customFormat="1" ht="22.5" customHeight="1">
      <c r="B154" s="173"/>
      <c r="C154" s="174"/>
      <c r="D154" s="174"/>
      <c r="E154" s="175" t="s">
        <v>20</v>
      </c>
      <c r="F154" s="262" t="s">
        <v>632</v>
      </c>
      <c r="G154" s="261"/>
      <c r="H154" s="261"/>
      <c r="I154" s="261"/>
      <c r="J154" s="174"/>
      <c r="K154" s="176">
        <v>199.475</v>
      </c>
      <c r="L154" s="174"/>
      <c r="M154" s="174"/>
      <c r="N154" s="174"/>
      <c r="O154" s="174"/>
      <c r="P154" s="174"/>
      <c r="Q154" s="174"/>
      <c r="R154" s="177"/>
      <c r="T154" s="178"/>
      <c r="U154" s="174"/>
      <c r="V154" s="174"/>
      <c r="W154" s="174"/>
      <c r="X154" s="174"/>
      <c r="Y154" s="174"/>
      <c r="Z154" s="174"/>
      <c r="AA154" s="179"/>
      <c r="AT154" s="180" t="s">
        <v>183</v>
      </c>
      <c r="AU154" s="180" t="s">
        <v>117</v>
      </c>
      <c r="AV154" s="11" t="s">
        <v>117</v>
      </c>
      <c r="AW154" s="11" t="s">
        <v>119</v>
      </c>
      <c r="AX154" s="11" t="s">
        <v>84</v>
      </c>
      <c r="AY154" s="180" t="s">
        <v>167</v>
      </c>
    </row>
    <row r="155" spans="2:65" s="1" customFormat="1" ht="31.5" customHeight="1">
      <c r="B155" s="128"/>
      <c r="C155" s="158" t="s">
        <v>265</v>
      </c>
      <c r="D155" s="158" t="s">
        <v>168</v>
      </c>
      <c r="E155" s="159" t="s">
        <v>359</v>
      </c>
      <c r="F155" s="254" t="s">
        <v>360</v>
      </c>
      <c r="G155" s="255"/>
      <c r="H155" s="255"/>
      <c r="I155" s="255"/>
      <c r="J155" s="160" t="s">
        <v>180</v>
      </c>
      <c r="K155" s="161">
        <v>7.9</v>
      </c>
      <c r="L155" s="256">
        <v>0</v>
      </c>
      <c r="M155" s="255"/>
      <c r="N155" s="257">
        <f>ROUND(L155*K155,1)</f>
        <v>0</v>
      </c>
      <c r="O155" s="255"/>
      <c r="P155" s="255"/>
      <c r="Q155" s="255"/>
      <c r="R155" s="130"/>
      <c r="T155" s="162" t="s">
        <v>20</v>
      </c>
      <c r="U155" s="42" t="s">
        <v>45</v>
      </c>
      <c r="V155" s="34"/>
      <c r="W155" s="163">
        <f>V155*K155</f>
        <v>0</v>
      </c>
      <c r="X155" s="163">
        <v>2.25634</v>
      </c>
      <c r="Y155" s="163">
        <f>X155*K155</f>
        <v>17.825086</v>
      </c>
      <c r="Z155" s="163">
        <v>0</v>
      </c>
      <c r="AA155" s="164">
        <f>Z155*K155</f>
        <v>0</v>
      </c>
      <c r="AR155" s="16" t="s">
        <v>146</v>
      </c>
      <c r="AT155" s="16" t="s">
        <v>168</v>
      </c>
      <c r="AU155" s="16" t="s">
        <v>117</v>
      </c>
      <c r="AY155" s="16" t="s">
        <v>167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16" t="s">
        <v>146</v>
      </c>
      <c r="BK155" s="103">
        <f>ROUND(L155*K155,1)</f>
        <v>0</v>
      </c>
      <c r="BL155" s="16" t="s">
        <v>146</v>
      </c>
      <c r="BM155" s="16" t="s">
        <v>633</v>
      </c>
    </row>
    <row r="156" spans="2:51" s="11" customFormat="1" ht="22.5" customHeight="1">
      <c r="B156" s="173"/>
      <c r="C156" s="174"/>
      <c r="D156" s="174"/>
      <c r="E156" s="175" t="s">
        <v>20</v>
      </c>
      <c r="F156" s="262" t="s">
        <v>634</v>
      </c>
      <c r="G156" s="261"/>
      <c r="H156" s="261"/>
      <c r="I156" s="261"/>
      <c r="J156" s="174"/>
      <c r="K156" s="176">
        <v>7.9</v>
      </c>
      <c r="L156" s="174"/>
      <c r="M156" s="174"/>
      <c r="N156" s="174"/>
      <c r="O156" s="174"/>
      <c r="P156" s="174"/>
      <c r="Q156" s="174"/>
      <c r="R156" s="177"/>
      <c r="T156" s="178"/>
      <c r="U156" s="174"/>
      <c r="V156" s="174"/>
      <c r="W156" s="174"/>
      <c r="X156" s="174"/>
      <c r="Y156" s="174"/>
      <c r="Z156" s="174"/>
      <c r="AA156" s="179"/>
      <c r="AT156" s="180" t="s">
        <v>183</v>
      </c>
      <c r="AU156" s="180" t="s">
        <v>117</v>
      </c>
      <c r="AV156" s="11" t="s">
        <v>117</v>
      </c>
      <c r="AW156" s="11" t="s">
        <v>119</v>
      </c>
      <c r="AX156" s="11" t="s">
        <v>84</v>
      </c>
      <c r="AY156" s="180" t="s">
        <v>167</v>
      </c>
    </row>
    <row r="157" spans="2:63" s="9" customFormat="1" ht="29.25" customHeight="1">
      <c r="B157" s="147"/>
      <c r="C157" s="148"/>
      <c r="D157" s="157" t="s">
        <v>137</v>
      </c>
      <c r="E157" s="157"/>
      <c r="F157" s="157"/>
      <c r="G157" s="157"/>
      <c r="H157" s="157"/>
      <c r="I157" s="157"/>
      <c r="J157" s="157"/>
      <c r="K157" s="157"/>
      <c r="L157" s="157"/>
      <c r="M157" s="157"/>
      <c r="N157" s="273">
        <f>BK157</f>
        <v>0</v>
      </c>
      <c r="O157" s="274"/>
      <c r="P157" s="274"/>
      <c r="Q157" s="274"/>
      <c r="R157" s="150"/>
      <c r="T157" s="151"/>
      <c r="U157" s="148"/>
      <c r="V157" s="148"/>
      <c r="W157" s="152">
        <f>W158</f>
        <v>0</v>
      </c>
      <c r="X157" s="148"/>
      <c r="Y157" s="152">
        <f>Y158</f>
        <v>0</v>
      </c>
      <c r="Z157" s="148"/>
      <c r="AA157" s="153">
        <f>AA158</f>
        <v>0</v>
      </c>
      <c r="AR157" s="154" t="s">
        <v>84</v>
      </c>
      <c r="AT157" s="155" t="s">
        <v>76</v>
      </c>
      <c r="AU157" s="155" t="s">
        <v>84</v>
      </c>
      <c r="AY157" s="154" t="s">
        <v>167</v>
      </c>
      <c r="BK157" s="156">
        <f>BK158</f>
        <v>0</v>
      </c>
    </row>
    <row r="158" spans="2:65" s="1" customFormat="1" ht="31.5" customHeight="1">
      <c r="B158" s="128"/>
      <c r="C158" s="158" t="s">
        <v>272</v>
      </c>
      <c r="D158" s="158" t="s">
        <v>168</v>
      </c>
      <c r="E158" s="159" t="s">
        <v>635</v>
      </c>
      <c r="F158" s="254" t="s">
        <v>636</v>
      </c>
      <c r="G158" s="255"/>
      <c r="H158" s="255"/>
      <c r="I158" s="255"/>
      <c r="J158" s="160" t="s">
        <v>308</v>
      </c>
      <c r="K158" s="161">
        <v>48.532</v>
      </c>
      <c r="L158" s="256">
        <v>0</v>
      </c>
      <c r="M158" s="255"/>
      <c r="N158" s="257">
        <f>ROUND(L158*K158,1)</f>
        <v>0</v>
      </c>
      <c r="O158" s="255"/>
      <c r="P158" s="255"/>
      <c r="Q158" s="255"/>
      <c r="R158" s="130"/>
      <c r="T158" s="162" t="s">
        <v>20</v>
      </c>
      <c r="U158" s="42" t="s">
        <v>45</v>
      </c>
      <c r="V158" s="34"/>
      <c r="W158" s="163">
        <f>V158*K158</f>
        <v>0</v>
      </c>
      <c r="X158" s="163">
        <v>0</v>
      </c>
      <c r="Y158" s="163">
        <f>X158*K158</f>
        <v>0</v>
      </c>
      <c r="Z158" s="163">
        <v>0</v>
      </c>
      <c r="AA158" s="164">
        <f>Z158*K158</f>
        <v>0</v>
      </c>
      <c r="AR158" s="16" t="s">
        <v>146</v>
      </c>
      <c r="AT158" s="16" t="s">
        <v>168</v>
      </c>
      <c r="AU158" s="16" t="s">
        <v>117</v>
      </c>
      <c r="AY158" s="16" t="s">
        <v>167</v>
      </c>
      <c r="BE158" s="103">
        <f>IF(U158="základní",N158,0)</f>
        <v>0</v>
      </c>
      <c r="BF158" s="103">
        <f>IF(U158="snížená",N158,0)</f>
        <v>0</v>
      </c>
      <c r="BG158" s="103">
        <f>IF(U158="zákl. přenesená",N158,0)</f>
        <v>0</v>
      </c>
      <c r="BH158" s="103">
        <f>IF(U158="sníž. přenesená",N158,0)</f>
        <v>0</v>
      </c>
      <c r="BI158" s="103">
        <f>IF(U158="nulová",N158,0)</f>
        <v>0</v>
      </c>
      <c r="BJ158" s="16" t="s">
        <v>146</v>
      </c>
      <c r="BK158" s="103">
        <f>ROUND(L158*K158,1)</f>
        <v>0</v>
      </c>
      <c r="BL158" s="16" t="s">
        <v>146</v>
      </c>
      <c r="BM158" s="16" t="s">
        <v>637</v>
      </c>
    </row>
    <row r="159" spans="2:63" s="1" customFormat="1" ht="49.5" customHeight="1">
      <c r="B159" s="33"/>
      <c r="C159" s="34"/>
      <c r="D159" s="149" t="s">
        <v>471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277">
        <f>BK159</f>
        <v>0</v>
      </c>
      <c r="O159" s="278"/>
      <c r="P159" s="278"/>
      <c r="Q159" s="278"/>
      <c r="R159" s="35"/>
      <c r="T159" s="193"/>
      <c r="U159" s="54"/>
      <c r="V159" s="54"/>
      <c r="W159" s="54"/>
      <c r="X159" s="54"/>
      <c r="Y159" s="54"/>
      <c r="Z159" s="54"/>
      <c r="AA159" s="56"/>
      <c r="AT159" s="16" t="s">
        <v>76</v>
      </c>
      <c r="AU159" s="16" t="s">
        <v>77</v>
      </c>
      <c r="AY159" s="16" t="s">
        <v>472</v>
      </c>
      <c r="BK159" s="103">
        <v>0</v>
      </c>
    </row>
    <row r="160" spans="2:18" s="1" customFormat="1" ht="6.75" customHeight="1"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9"/>
    </row>
  </sheetData>
  <sheetProtection password="CC35" sheet="1" objects="1" scenarios="1" formatColumns="0" formatRows="0" sort="0" autoFilter="0"/>
  <mergeCells count="147">
    <mergeCell ref="H1:K1"/>
    <mergeCell ref="S2:AC2"/>
    <mergeCell ref="N123:Q123"/>
    <mergeCell ref="N135:Q135"/>
    <mergeCell ref="N146:Q146"/>
    <mergeCell ref="N150:Q150"/>
    <mergeCell ref="N157:Q157"/>
    <mergeCell ref="N159:Q159"/>
    <mergeCell ref="F154:I154"/>
    <mergeCell ref="F155:I155"/>
    <mergeCell ref="L155:M155"/>
    <mergeCell ref="N155:Q155"/>
    <mergeCell ref="F156:I156"/>
    <mergeCell ref="F158:I158"/>
    <mergeCell ref="L158:M158"/>
    <mergeCell ref="N158:Q158"/>
    <mergeCell ref="F151:I151"/>
    <mergeCell ref="L151:M151"/>
    <mergeCell ref="N151:Q151"/>
    <mergeCell ref="F152:I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7:I147"/>
    <mergeCell ref="L147:M147"/>
    <mergeCell ref="N147:Q147"/>
    <mergeCell ref="F141:I141"/>
    <mergeCell ref="F142:I142"/>
    <mergeCell ref="L142:M142"/>
    <mergeCell ref="N142:Q142"/>
    <mergeCell ref="F143:I143"/>
    <mergeCell ref="F144:I144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33:I133"/>
    <mergeCell ref="L133:M133"/>
    <mergeCell ref="N133:Q133"/>
    <mergeCell ref="F134:I134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94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638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N99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(SUM(BE99:BE106)+SUM(BE124:BE160))</f>
        <v>0</v>
      </c>
      <c r="I32" s="215"/>
      <c r="J32" s="215"/>
      <c r="K32" s="34"/>
      <c r="L32" s="34"/>
      <c r="M32" s="240">
        <f>ROUND((SUM(BE99:BE106)+SUM(BE124:BE160)),1)*F32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(SUM(BF99:BF106)+SUM(BF124:BF160))</f>
        <v>0</v>
      </c>
      <c r="I33" s="215"/>
      <c r="J33" s="215"/>
      <c r="K33" s="34"/>
      <c r="L33" s="34"/>
      <c r="M33" s="240">
        <f>ROUND((SUM(BF99:BF106)+SUM(BF124:BF160)),1)*F33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(SUM(BG99:BG106)+SUM(BG124:BG160))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(SUM(BH99:BH106)+SUM(BH124:BH160))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(SUM(BI99:BI106)+SUM(BI124:BI160))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SO 04 - SO 04 Jímka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N124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N125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639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N126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133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N130</f>
        <v>0</v>
      </c>
      <c r="O91" s="247"/>
      <c r="P91" s="247"/>
      <c r="Q91" s="247"/>
      <c r="R91" s="125"/>
    </row>
    <row r="92" spans="2:18" s="7" customFormat="1" ht="19.5" customHeight="1">
      <c r="B92" s="123"/>
      <c r="C92" s="124"/>
      <c r="D92" s="99" t="s">
        <v>640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30">
        <f>N139</f>
        <v>0</v>
      </c>
      <c r="O92" s="247"/>
      <c r="P92" s="247"/>
      <c r="Q92" s="247"/>
      <c r="R92" s="125"/>
    </row>
    <row r="93" spans="2:18" s="7" customFormat="1" ht="19.5" customHeight="1">
      <c r="B93" s="123"/>
      <c r="C93" s="124"/>
      <c r="D93" s="99" t="s">
        <v>136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30">
        <f>N144</f>
        <v>0</v>
      </c>
      <c r="O93" s="247"/>
      <c r="P93" s="247"/>
      <c r="Q93" s="247"/>
      <c r="R93" s="125"/>
    </row>
    <row r="94" spans="2:18" s="7" customFormat="1" ht="19.5" customHeight="1">
      <c r="B94" s="123"/>
      <c r="C94" s="124"/>
      <c r="D94" s="99" t="s">
        <v>641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30">
        <f>N150</f>
        <v>0</v>
      </c>
      <c r="O94" s="247"/>
      <c r="P94" s="247"/>
      <c r="Q94" s="247"/>
      <c r="R94" s="125"/>
    </row>
    <row r="95" spans="2:18" s="6" customFormat="1" ht="24.75" customHeight="1">
      <c r="B95" s="119"/>
      <c r="C95" s="120"/>
      <c r="D95" s="121" t="s">
        <v>138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45">
        <f>N152</f>
        <v>0</v>
      </c>
      <c r="O95" s="246"/>
      <c r="P95" s="246"/>
      <c r="Q95" s="246"/>
      <c r="R95" s="122"/>
    </row>
    <row r="96" spans="2:18" s="7" customFormat="1" ht="19.5" customHeight="1">
      <c r="B96" s="123"/>
      <c r="C96" s="124"/>
      <c r="D96" s="99" t="s">
        <v>141</v>
      </c>
      <c r="E96" s="124"/>
      <c r="F96" s="124"/>
      <c r="G96" s="124"/>
      <c r="H96" s="124"/>
      <c r="I96" s="124"/>
      <c r="J96" s="124"/>
      <c r="K96" s="124"/>
      <c r="L96" s="124"/>
      <c r="M96" s="124"/>
      <c r="N96" s="230">
        <f>N153</f>
        <v>0</v>
      </c>
      <c r="O96" s="247"/>
      <c r="P96" s="247"/>
      <c r="Q96" s="247"/>
      <c r="R96" s="125"/>
    </row>
    <row r="97" spans="2:18" s="7" customFormat="1" ht="19.5" customHeight="1">
      <c r="B97" s="123"/>
      <c r="C97" s="124"/>
      <c r="D97" s="99" t="s">
        <v>142</v>
      </c>
      <c r="E97" s="124"/>
      <c r="F97" s="124"/>
      <c r="G97" s="124"/>
      <c r="H97" s="124"/>
      <c r="I97" s="124"/>
      <c r="J97" s="124"/>
      <c r="K97" s="124"/>
      <c r="L97" s="124"/>
      <c r="M97" s="124"/>
      <c r="N97" s="230">
        <f>N156</f>
        <v>0</v>
      </c>
      <c r="O97" s="247"/>
      <c r="P97" s="247"/>
      <c r="Q97" s="247"/>
      <c r="R97" s="125"/>
    </row>
    <row r="98" spans="2:18" s="1" customFormat="1" ht="21.7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21" s="1" customFormat="1" ht="29.25" customHeight="1">
      <c r="B99" s="33"/>
      <c r="C99" s="118" t="s">
        <v>143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248">
        <f>ROUND(N100+N101+N102+N103+N104+N105,1)</f>
        <v>0</v>
      </c>
      <c r="O99" s="215"/>
      <c r="P99" s="215"/>
      <c r="Q99" s="215"/>
      <c r="R99" s="35"/>
      <c r="T99" s="126"/>
      <c r="U99" s="127" t="s">
        <v>41</v>
      </c>
    </row>
    <row r="100" spans="2:65" s="1" customFormat="1" ht="18" customHeight="1">
      <c r="B100" s="128"/>
      <c r="C100" s="129"/>
      <c r="D100" s="231" t="s">
        <v>144</v>
      </c>
      <c r="E100" s="249"/>
      <c r="F100" s="249"/>
      <c r="G100" s="249"/>
      <c r="H100" s="249"/>
      <c r="I100" s="129"/>
      <c r="J100" s="129"/>
      <c r="K100" s="129"/>
      <c r="L100" s="129"/>
      <c r="M100" s="129"/>
      <c r="N100" s="229">
        <f>ROUND(N88*T100,1)</f>
        <v>0</v>
      </c>
      <c r="O100" s="249"/>
      <c r="P100" s="249"/>
      <c r="Q100" s="249"/>
      <c r="R100" s="130"/>
      <c r="S100" s="131"/>
      <c r="T100" s="132"/>
      <c r="U100" s="133" t="s">
        <v>45</v>
      </c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5" t="s">
        <v>145</v>
      </c>
      <c r="AZ100" s="134"/>
      <c r="BA100" s="134"/>
      <c r="BB100" s="134"/>
      <c r="BC100" s="134"/>
      <c r="BD100" s="134"/>
      <c r="BE100" s="136">
        <f aca="true" t="shared" si="0" ref="BE100:BE105">IF(U100="základní",N100,0)</f>
        <v>0</v>
      </c>
      <c r="BF100" s="136">
        <f aca="true" t="shared" si="1" ref="BF100:BF105">IF(U100="snížená",N100,0)</f>
        <v>0</v>
      </c>
      <c r="BG100" s="136">
        <f aca="true" t="shared" si="2" ref="BG100:BG105">IF(U100="zákl. přenesená",N100,0)</f>
        <v>0</v>
      </c>
      <c r="BH100" s="136">
        <f aca="true" t="shared" si="3" ref="BH100:BH105">IF(U100="sníž. přenesená",N100,0)</f>
        <v>0</v>
      </c>
      <c r="BI100" s="136">
        <f aca="true" t="shared" si="4" ref="BI100:BI105">IF(U100="nulová",N100,0)</f>
        <v>0</v>
      </c>
      <c r="BJ100" s="135" t="s">
        <v>146</v>
      </c>
      <c r="BK100" s="134"/>
      <c r="BL100" s="134"/>
      <c r="BM100" s="134"/>
    </row>
    <row r="101" spans="2:65" s="1" customFormat="1" ht="18" customHeight="1">
      <c r="B101" s="128"/>
      <c r="C101" s="129"/>
      <c r="D101" s="231" t="s">
        <v>147</v>
      </c>
      <c r="E101" s="249"/>
      <c r="F101" s="249"/>
      <c r="G101" s="249"/>
      <c r="H101" s="249"/>
      <c r="I101" s="129"/>
      <c r="J101" s="129"/>
      <c r="K101" s="129"/>
      <c r="L101" s="129"/>
      <c r="M101" s="129"/>
      <c r="N101" s="229">
        <f>ROUND(N88*T101,1)</f>
        <v>0</v>
      </c>
      <c r="O101" s="249"/>
      <c r="P101" s="249"/>
      <c r="Q101" s="249"/>
      <c r="R101" s="130"/>
      <c r="S101" s="131"/>
      <c r="T101" s="132"/>
      <c r="U101" s="133" t="s">
        <v>45</v>
      </c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5" t="s">
        <v>145</v>
      </c>
      <c r="AZ101" s="134"/>
      <c r="BA101" s="134"/>
      <c r="BB101" s="134"/>
      <c r="BC101" s="134"/>
      <c r="BD101" s="134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146</v>
      </c>
      <c r="BK101" s="134"/>
      <c r="BL101" s="134"/>
      <c r="BM101" s="134"/>
    </row>
    <row r="102" spans="2:65" s="1" customFormat="1" ht="18" customHeight="1">
      <c r="B102" s="128"/>
      <c r="C102" s="129"/>
      <c r="D102" s="231" t="s">
        <v>148</v>
      </c>
      <c r="E102" s="249"/>
      <c r="F102" s="249"/>
      <c r="G102" s="249"/>
      <c r="H102" s="249"/>
      <c r="I102" s="129"/>
      <c r="J102" s="129"/>
      <c r="K102" s="129"/>
      <c r="L102" s="129"/>
      <c r="M102" s="129"/>
      <c r="N102" s="229">
        <f>ROUND(N88*T102,1)</f>
        <v>0</v>
      </c>
      <c r="O102" s="249"/>
      <c r="P102" s="249"/>
      <c r="Q102" s="249"/>
      <c r="R102" s="130"/>
      <c r="S102" s="131"/>
      <c r="T102" s="132"/>
      <c r="U102" s="133" t="s">
        <v>45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5" t="s">
        <v>145</v>
      </c>
      <c r="AZ102" s="134"/>
      <c r="BA102" s="134"/>
      <c r="BB102" s="134"/>
      <c r="BC102" s="134"/>
      <c r="BD102" s="134"/>
      <c r="BE102" s="136">
        <f t="shared" si="0"/>
        <v>0</v>
      </c>
      <c r="BF102" s="136">
        <f t="shared" si="1"/>
        <v>0</v>
      </c>
      <c r="BG102" s="136">
        <f t="shared" si="2"/>
        <v>0</v>
      </c>
      <c r="BH102" s="136">
        <f t="shared" si="3"/>
        <v>0</v>
      </c>
      <c r="BI102" s="136">
        <f t="shared" si="4"/>
        <v>0</v>
      </c>
      <c r="BJ102" s="135" t="s">
        <v>146</v>
      </c>
      <c r="BK102" s="134"/>
      <c r="BL102" s="134"/>
      <c r="BM102" s="134"/>
    </row>
    <row r="103" spans="2:65" s="1" customFormat="1" ht="18" customHeight="1">
      <c r="B103" s="128"/>
      <c r="C103" s="129"/>
      <c r="D103" s="231" t="s">
        <v>149</v>
      </c>
      <c r="E103" s="249"/>
      <c r="F103" s="249"/>
      <c r="G103" s="249"/>
      <c r="H103" s="249"/>
      <c r="I103" s="129"/>
      <c r="J103" s="129"/>
      <c r="K103" s="129"/>
      <c r="L103" s="129"/>
      <c r="M103" s="129"/>
      <c r="N103" s="229">
        <f>ROUND(N88*T103,1)</f>
        <v>0</v>
      </c>
      <c r="O103" s="249"/>
      <c r="P103" s="249"/>
      <c r="Q103" s="249"/>
      <c r="R103" s="130"/>
      <c r="S103" s="131"/>
      <c r="T103" s="132"/>
      <c r="U103" s="133" t="s">
        <v>45</v>
      </c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5" t="s">
        <v>145</v>
      </c>
      <c r="AZ103" s="134"/>
      <c r="BA103" s="134"/>
      <c r="BB103" s="134"/>
      <c r="BC103" s="134"/>
      <c r="BD103" s="134"/>
      <c r="BE103" s="136">
        <f t="shared" si="0"/>
        <v>0</v>
      </c>
      <c r="BF103" s="136">
        <f t="shared" si="1"/>
        <v>0</v>
      </c>
      <c r="BG103" s="136">
        <f t="shared" si="2"/>
        <v>0</v>
      </c>
      <c r="BH103" s="136">
        <f t="shared" si="3"/>
        <v>0</v>
      </c>
      <c r="BI103" s="136">
        <f t="shared" si="4"/>
        <v>0</v>
      </c>
      <c r="BJ103" s="135" t="s">
        <v>146</v>
      </c>
      <c r="BK103" s="134"/>
      <c r="BL103" s="134"/>
      <c r="BM103" s="134"/>
    </row>
    <row r="104" spans="2:65" s="1" customFormat="1" ht="18" customHeight="1">
      <c r="B104" s="128"/>
      <c r="C104" s="129"/>
      <c r="D104" s="231" t="s">
        <v>150</v>
      </c>
      <c r="E104" s="249"/>
      <c r="F104" s="249"/>
      <c r="G104" s="249"/>
      <c r="H104" s="249"/>
      <c r="I104" s="129"/>
      <c r="J104" s="129"/>
      <c r="K104" s="129"/>
      <c r="L104" s="129"/>
      <c r="M104" s="129"/>
      <c r="N104" s="229">
        <f>ROUND(N88*T104,1)</f>
        <v>0</v>
      </c>
      <c r="O104" s="249"/>
      <c r="P104" s="249"/>
      <c r="Q104" s="249"/>
      <c r="R104" s="130"/>
      <c r="S104" s="131"/>
      <c r="T104" s="132"/>
      <c r="U104" s="133" t="s">
        <v>45</v>
      </c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5" t="s">
        <v>145</v>
      </c>
      <c r="AZ104" s="134"/>
      <c r="BA104" s="134"/>
      <c r="BB104" s="134"/>
      <c r="BC104" s="134"/>
      <c r="BD104" s="134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146</v>
      </c>
      <c r="BK104" s="134"/>
      <c r="BL104" s="134"/>
      <c r="BM104" s="134"/>
    </row>
    <row r="105" spans="2:65" s="1" customFormat="1" ht="18" customHeight="1">
      <c r="B105" s="128"/>
      <c r="C105" s="129"/>
      <c r="D105" s="137" t="s">
        <v>151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229">
        <f>ROUND(N88*T105,1)</f>
        <v>0</v>
      </c>
      <c r="O105" s="249"/>
      <c r="P105" s="249"/>
      <c r="Q105" s="249"/>
      <c r="R105" s="130"/>
      <c r="S105" s="131"/>
      <c r="T105" s="138"/>
      <c r="U105" s="139" t="s">
        <v>45</v>
      </c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5" t="s">
        <v>152</v>
      </c>
      <c r="AZ105" s="134"/>
      <c r="BA105" s="134"/>
      <c r="BB105" s="134"/>
      <c r="BC105" s="134"/>
      <c r="BD105" s="134"/>
      <c r="BE105" s="136">
        <f t="shared" si="0"/>
        <v>0</v>
      </c>
      <c r="BF105" s="136">
        <f t="shared" si="1"/>
        <v>0</v>
      </c>
      <c r="BG105" s="136">
        <f t="shared" si="2"/>
        <v>0</v>
      </c>
      <c r="BH105" s="136">
        <f t="shared" si="3"/>
        <v>0</v>
      </c>
      <c r="BI105" s="136">
        <f t="shared" si="4"/>
        <v>0</v>
      </c>
      <c r="BJ105" s="135" t="s">
        <v>146</v>
      </c>
      <c r="BK105" s="134"/>
      <c r="BL105" s="134"/>
      <c r="BM105" s="134"/>
    </row>
    <row r="106" spans="2:18" s="1" customFormat="1" ht="13.5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29.25" customHeight="1">
      <c r="B107" s="33"/>
      <c r="C107" s="110" t="s">
        <v>115</v>
      </c>
      <c r="D107" s="111"/>
      <c r="E107" s="111"/>
      <c r="F107" s="111"/>
      <c r="G107" s="111"/>
      <c r="H107" s="111"/>
      <c r="I107" s="111"/>
      <c r="J107" s="111"/>
      <c r="K107" s="111"/>
      <c r="L107" s="234">
        <f>ROUND(SUM(N88+N99),1)</f>
        <v>0</v>
      </c>
      <c r="M107" s="244"/>
      <c r="N107" s="244"/>
      <c r="O107" s="244"/>
      <c r="P107" s="244"/>
      <c r="Q107" s="244"/>
      <c r="R107" s="35"/>
    </row>
    <row r="108" spans="2:18" s="1" customFormat="1" ht="6.75" customHeight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  <row r="112" spans="2:18" s="1" customFormat="1" ht="6.7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spans="2:18" s="1" customFormat="1" ht="36.75" customHeight="1">
      <c r="B113" s="33"/>
      <c r="C113" s="196" t="s">
        <v>153</v>
      </c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35"/>
    </row>
    <row r="114" spans="2:18" s="1" customFormat="1" ht="6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30" customHeight="1">
      <c r="B115" s="33"/>
      <c r="C115" s="28" t="s">
        <v>17</v>
      </c>
      <c r="D115" s="34"/>
      <c r="E115" s="34"/>
      <c r="F115" s="236" t="str">
        <f>F6</f>
        <v>Silážní žlaby s jímkou Křeč</v>
      </c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34"/>
      <c r="R115" s="35"/>
    </row>
    <row r="116" spans="2:18" s="1" customFormat="1" ht="36.75" customHeight="1">
      <c r="B116" s="33"/>
      <c r="C116" s="67" t="s">
        <v>120</v>
      </c>
      <c r="D116" s="34"/>
      <c r="E116" s="34"/>
      <c r="F116" s="216" t="str">
        <f>F7</f>
        <v>SO 04 - SO 04 Jímka</v>
      </c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34"/>
      <c r="R116" s="35"/>
    </row>
    <row r="117" spans="2:18" s="1" customFormat="1" ht="6.7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18" customHeight="1">
      <c r="B118" s="33"/>
      <c r="C118" s="28" t="s">
        <v>22</v>
      </c>
      <c r="D118" s="34"/>
      <c r="E118" s="34"/>
      <c r="F118" s="26" t="str">
        <f>F9</f>
        <v>Křeč</v>
      </c>
      <c r="G118" s="34"/>
      <c r="H118" s="34"/>
      <c r="I118" s="34"/>
      <c r="J118" s="34"/>
      <c r="K118" s="28" t="s">
        <v>24</v>
      </c>
      <c r="L118" s="34"/>
      <c r="M118" s="242" t="str">
        <f>IF(O9="","",O9)</f>
        <v>2.2.2016</v>
      </c>
      <c r="N118" s="215"/>
      <c r="O118" s="215"/>
      <c r="P118" s="215"/>
      <c r="Q118" s="34"/>
      <c r="R118" s="35"/>
    </row>
    <row r="119" spans="2:18" s="1" customFormat="1" ht="6.7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18" s="1" customFormat="1" ht="15">
      <c r="B120" s="33"/>
      <c r="C120" s="28" t="s">
        <v>26</v>
      </c>
      <c r="D120" s="34"/>
      <c r="E120" s="34"/>
      <c r="F120" s="26" t="str">
        <f>E12</f>
        <v>Zemědělské družstvo Černovice u Tábora</v>
      </c>
      <c r="G120" s="34"/>
      <c r="H120" s="34"/>
      <c r="I120" s="34"/>
      <c r="J120" s="34"/>
      <c r="K120" s="28" t="s">
        <v>33</v>
      </c>
      <c r="L120" s="34"/>
      <c r="M120" s="201" t="str">
        <f>E18</f>
        <v>ing. Jan Šlechta</v>
      </c>
      <c r="N120" s="215"/>
      <c r="O120" s="215"/>
      <c r="P120" s="215"/>
      <c r="Q120" s="215"/>
      <c r="R120" s="35"/>
    </row>
    <row r="121" spans="2:18" s="1" customFormat="1" ht="14.25" customHeight="1">
      <c r="B121" s="33"/>
      <c r="C121" s="28" t="s">
        <v>31</v>
      </c>
      <c r="D121" s="34"/>
      <c r="E121" s="34"/>
      <c r="F121" s="26" t="str">
        <f>IF(E15="","",E15)</f>
        <v>Vyplň údaj</v>
      </c>
      <c r="G121" s="34"/>
      <c r="H121" s="34"/>
      <c r="I121" s="34"/>
      <c r="J121" s="34"/>
      <c r="K121" s="28" t="s">
        <v>35</v>
      </c>
      <c r="L121" s="34"/>
      <c r="M121" s="201" t="str">
        <f>E21</f>
        <v> </v>
      </c>
      <c r="N121" s="215"/>
      <c r="O121" s="215"/>
      <c r="P121" s="215"/>
      <c r="Q121" s="215"/>
      <c r="R121" s="35"/>
    </row>
    <row r="122" spans="2:18" s="1" customFormat="1" ht="9.7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27" s="8" customFormat="1" ht="29.25" customHeight="1">
      <c r="B123" s="140"/>
      <c r="C123" s="141" t="s">
        <v>154</v>
      </c>
      <c r="D123" s="142" t="s">
        <v>155</v>
      </c>
      <c r="E123" s="142" t="s">
        <v>59</v>
      </c>
      <c r="F123" s="250" t="s">
        <v>156</v>
      </c>
      <c r="G123" s="251"/>
      <c r="H123" s="251"/>
      <c r="I123" s="251"/>
      <c r="J123" s="142" t="s">
        <v>157</v>
      </c>
      <c r="K123" s="142" t="s">
        <v>158</v>
      </c>
      <c r="L123" s="252" t="s">
        <v>159</v>
      </c>
      <c r="M123" s="251"/>
      <c r="N123" s="250" t="s">
        <v>125</v>
      </c>
      <c r="O123" s="251"/>
      <c r="P123" s="251"/>
      <c r="Q123" s="253"/>
      <c r="R123" s="143"/>
      <c r="T123" s="74" t="s">
        <v>160</v>
      </c>
      <c r="U123" s="75" t="s">
        <v>41</v>
      </c>
      <c r="V123" s="75" t="s">
        <v>161</v>
      </c>
      <c r="W123" s="75" t="s">
        <v>162</v>
      </c>
      <c r="X123" s="75" t="s">
        <v>163</v>
      </c>
      <c r="Y123" s="75" t="s">
        <v>164</v>
      </c>
      <c r="Z123" s="75" t="s">
        <v>165</v>
      </c>
      <c r="AA123" s="76" t="s">
        <v>166</v>
      </c>
    </row>
    <row r="124" spans="2:63" s="1" customFormat="1" ht="29.25" customHeight="1">
      <c r="B124" s="33"/>
      <c r="C124" s="78" t="s">
        <v>122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270">
        <f>BK124</f>
        <v>0</v>
      </c>
      <c r="O124" s="271"/>
      <c r="P124" s="271"/>
      <c r="Q124" s="271"/>
      <c r="R124" s="35"/>
      <c r="T124" s="77"/>
      <c r="U124" s="49"/>
      <c r="V124" s="49"/>
      <c r="W124" s="144">
        <f>W125+W152+W161</f>
        <v>0</v>
      </c>
      <c r="X124" s="49"/>
      <c r="Y124" s="144">
        <f>Y125+Y152+Y161</f>
        <v>113.90117083999999</v>
      </c>
      <c r="Z124" s="49"/>
      <c r="AA124" s="145">
        <f>AA125+AA152+AA161</f>
        <v>29.238</v>
      </c>
      <c r="AT124" s="16" t="s">
        <v>76</v>
      </c>
      <c r="AU124" s="16" t="s">
        <v>127</v>
      </c>
      <c r="BK124" s="146">
        <f>BK125+BK152+BK161</f>
        <v>0</v>
      </c>
    </row>
    <row r="125" spans="2:63" s="9" customFormat="1" ht="36.75" customHeight="1">
      <c r="B125" s="147"/>
      <c r="C125" s="148"/>
      <c r="D125" s="149" t="s">
        <v>128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272">
        <f>BK125</f>
        <v>0</v>
      </c>
      <c r="O125" s="245"/>
      <c r="P125" s="245"/>
      <c r="Q125" s="245"/>
      <c r="R125" s="150"/>
      <c r="T125" s="151"/>
      <c r="U125" s="148"/>
      <c r="V125" s="148"/>
      <c r="W125" s="152">
        <f>W126+W130+W139+W144+W150</f>
        <v>0</v>
      </c>
      <c r="X125" s="148"/>
      <c r="Y125" s="152">
        <f>Y126+Y130+Y139+Y144+Y150</f>
        <v>111.0481542</v>
      </c>
      <c r="Z125" s="148"/>
      <c r="AA125" s="153">
        <f>AA126+AA130+AA139+AA144+AA150</f>
        <v>29.238</v>
      </c>
      <c r="AR125" s="154" t="s">
        <v>84</v>
      </c>
      <c r="AT125" s="155" t="s">
        <v>76</v>
      </c>
      <c r="AU125" s="155" t="s">
        <v>77</v>
      </c>
      <c r="AY125" s="154" t="s">
        <v>167</v>
      </c>
      <c r="BK125" s="156">
        <f>BK126+BK130+BK139+BK144+BK150</f>
        <v>0</v>
      </c>
    </row>
    <row r="126" spans="2:63" s="9" customFormat="1" ht="19.5" customHeight="1">
      <c r="B126" s="147"/>
      <c r="C126" s="148"/>
      <c r="D126" s="157" t="s">
        <v>639</v>
      </c>
      <c r="E126" s="157"/>
      <c r="F126" s="157"/>
      <c r="G126" s="157"/>
      <c r="H126" s="157"/>
      <c r="I126" s="157"/>
      <c r="J126" s="157"/>
      <c r="K126" s="157"/>
      <c r="L126" s="157"/>
      <c r="M126" s="157"/>
      <c r="N126" s="273">
        <f>BK126</f>
        <v>0</v>
      </c>
      <c r="O126" s="274"/>
      <c r="P126" s="274"/>
      <c r="Q126" s="274"/>
      <c r="R126" s="150"/>
      <c r="T126" s="151"/>
      <c r="U126" s="148"/>
      <c r="V126" s="148"/>
      <c r="W126" s="152">
        <f>SUM(W127:W129)</f>
        <v>0</v>
      </c>
      <c r="X126" s="148"/>
      <c r="Y126" s="152">
        <f>SUM(Y127:Y129)</f>
        <v>10.916100000000002</v>
      </c>
      <c r="Z126" s="148"/>
      <c r="AA126" s="153">
        <f>SUM(AA127:AA129)</f>
        <v>0</v>
      </c>
      <c r="AR126" s="154" t="s">
        <v>84</v>
      </c>
      <c r="AT126" s="155" t="s">
        <v>76</v>
      </c>
      <c r="AU126" s="155" t="s">
        <v>84</v>
      </c>
      <c r="AY126" s="154" t="s">
        <v>167</v>
      </c>
      <c r="BK126" s="156">
        <f>SUM(BK127:BK129)</f>
        <v>0</v>
      </c>
    </row>
    <row r="127" spans="2:65" s="1" customFormat="1" ht="31.5" customHeight="1">
      <c r="B127" s="128"/>
      <c r="C127" s="158" t="s">
        <v>84</v>
      </c>
      <c r="D127" s="158" t="s">
        <v>168</v>
      </c>
      <c r="E127" s="159" t="s">
        <v>642</v>
      </c>
      <c r="F127" s="254" t="s">
        <v>643</v>
      </c>
      <c r="G127" s="255"/>
      <c r="H127" s="255"/>
      <c r="I127" s="255"/>
      <c r="J127" s="160" t="s">
        <v>212</v>
      </c>
      <c r="K127" s="161">
        <v>270</v>
      </c>
      <c r="L127" s="256">
        <v>0</v>
      </c>
      <c r="M127" s="255"/>
      <c r="N127" s="257">
        <f>ROUND(L127*K127,1)</f>
        <v>0</v>
      </c>
      <c r="O127" s="255"/>
      <c r="P127" s="255"/>
      <c r="Q127" s="255"/>
      <c r="R127" s="130"/>
      <c r="T127" s="162" t="s">
        <v>20</v>
      </c>
      <c r="U127" s="42" t="s">
        <v>45</v>
      </c>
      <c r="V127" s="34"/>
      <c r="W127" s="163">
        <f>V127*K127</f>
        <v>0</v>
      </c>
      <c r="X127" s="163">
        <v>0.03885</v>
      </c>
      <c r="Y127" s="163">
        <f>X127*K127</f>
        <v>10.489500000000001</v>
      </c>
      <c r="Z127" s="163">
        <v>0</v>
      </c>
      <c r="AA127" s="164">
        <f>Z127*K127</f>
        <v>0</v>
      </c>
      <c r="AR127" s="16" t="s">
        <v>146</v>
      </c>
      <c r="AT127" s="16" t="s">
        <v>168</v>
      </c>
      <c r="AU127" s="16" t="s">
        <v>117</v>
      </c>
      <c r="AY127" s="16" t="s">
        <v>167</v>
      </c>
      <c r="BE127" s="103">
        <f>IF(U127="základní",N127,0)</f>
        <v>0</v>
      </c>
      <c r="BF127" s="103">
        <f>IF(U127="snížená",N127,0)</f>
        <v>0</v>
      </c>
      <c r="BG127" s="103">
        <f>IF(U127="zákl. přenesená",N127,0)</f>
        <v>0</v>
      </c>
      <c r="BH127" s="103">
        <f>IF(U127="sníž. přenesená",N127,0)</f>
        <v>0</v>
      </c>
      <c r="BI127" s="103">
        <f>IF(U127="nulová",N127,0)</f>
        <v>0</v>
      </c>
      <c r="BJ127" s="16" t="s">
        <v>146</v>
      </c>
      <c r="BK127" s="103">
        <f>ROUND(L127*K127,1)</f>
        <v>0</v>
      </c>
      <c r="BL127" s="16" t="s">
        <v>146</v>
      </c>
      <c r="BM127" s="16" t="s">
        <v>644</v>
      </c>
    </row>
    <row r="128" spans="2:51" s="11" customFormat="1" ht="22.5" customHeight="1">
      <c r="B128" s="173"/>
      <c r="C128" s="174"/>
      <c r="D128" s="174"/>
      <c r="E128" s="175" t="s">
        <v>20</v>
      </c>
      <c r="F128" s="262" t="s">
        <v>645</v>
      </c>
      <c r="G128" s="261"/>
      <c r="H128" s="261"/>
      <c r="I128" s="261"/>
      <c r="J128" s="174"/>
      <c r="K128" s="176">
        <v>270</v>
      </c>
      <c r="L128" s="174"/>
      <c r="M128" s="174"/>
      <c r="N128" s="174"/>
      <c r="O128" s="174"/>
      <c r="P128" s="174"/>
      <c r="Q128" s="174"/>
      <c r="R128" s="177"/>
      <c r="T128" s="178"/>
      <c r="U128" s="174"/>
      <c r="V128" s="174"/>
      <c r="W128" s="174"/>
      <c r="X128" s="174"/>
      <c r="Y128" s="174"/>
      <c r="Z128" s="174"/>
      <c r="AA128" s="179"/>
      <c r="AT128" s="180" t="s">
        <v>183</v>
      </c>
      <c r="AU128" s="180" t="s">
        <v>117</v>
      </c>
      <c r="AV128" s="11" t="s">
        <v>117</v>
      </c>
      <c r="AW128" s="11" t="s">
        <v>119</v>
      </c>
      <c r="AX128" s="11" t="s">
        <v>84</v>
      </c>
      <c r="AY128" s="180" t="s">
        <v>167</v>
      </c>
    </row>
    <row r="129" spans="2:65" s="1" customFormat="1" ht="44.25" customHeight="1">
      <c r="B129" s="128"/>
      <c r="C129" s="158" t="s">
        <v>117</v>
      </c>
      <c r="D129" s="158" t="s">
        <v>168</v>
      </c>
      <c r="E129" s="159" t="s">
        <v>646</v>
      </c>
      <c r="F129" s="254" t="s">
        <v>647</v>
      </c>
      <c r="G129" s="255"/>
      <c r="H129" s="255"/>
      <c r="I129" s="255"/>
      <c r="J129" s="160" t="s">
        <v>212</v>
      </c>
      <c r="K129" s="161">
        <v>270</v>
      </c>
      <c r="L129" s="256">
        <v>0</v>
      </c>
      <c r="M129" s="255"/>
      <c r="N129" s="257">
        <f>ROUND(L129*K129,1)</f>
        <v>0</v>
      </c>
      <c r="O129" s="255"/>
      <c r="P129" s="255"/>
      <c r="Q129" s="255"/>
      <c r="R129" s="130"/>
      <c r="T129" s="162" t="s">
        <v>20</v>
      </c>
      <c r="U129" s="42" t="s">
        <v>45</v>
      </c>
      <c r="V129" s="34"/>
      <c r="W129" s="163">
        <f>V129*K129</f>
        <v>0</v>
      </c>
      <c r="X129" s="163">
        <v>0.00158</v>
      </c>
      <c r="Y129" s="163">
        <f>X129*K129</f>
        <v>0.4266</v>
      </c>
      <c r="Z129" s="163">
        <v>0</v>
      </c>
      <c r="AA129" s="164">
        <f>Z129*K129</f>
        <v>0</v>
      </c>
      <c r="AR129" s="16" t="s">
        <v>146</v>
      </c>
      <c r="AT129" s="16" t="s">
        <v>168</v>
      </c>
      <c r="AU129" s="16" t="s">
        <v>117</v>
      </c>
      <c r="AY129" s="16" t="s">
        <v>167</v>
      </c>
      <c r="BE129" s="103">
        <f>IF(U129="základní",N129,0)</f>
        <v>0</v>
      </c>
      <c r="BF129" s="103">
        <f>IF(U129="snížená",N129,0)</f>
        <v>0</v>
      </c>
      <c r="BG129" s="103">
        <f>IF(U129="zákl. přenesená",N129,0)</f>
        <v>0</v>
      </c>
      <c r="BH129" s="103">
        <f>IF(U129="sníž. přenesená",N129,0)</f>
        <v>0</v>
      </c>
      <c r="BI129" s="103">
        <f>IF(U129="nulová",N129,0)</f>
        <v>0</v>
      </c>
      <c r="BJ129" s="16" t="s">
        <v>146</v>
      </c>
      <c r="BK129" s="103">
        <f>ROUND(L129*K129,1)</f>
        <v>0</v>
      </c>
      <c r="BL129" s="16" t="s">
        <v>146</v>
      </c>
      <c r="BM129" s="16" t="s">
        <v>648</v>
      </c>
    </row>
    <row r="130" spans="2:63" s="9" customFormat="1" ht="29.25" customHeight="1">
      <c r="B130" s="147"/>
      <c r="C130" s="148"/>
      <c r="D130" s="157" t="s">
        <v>133</v>
      </c>
      <c r="E130" s="157"/>
      <c r="F130" s="157"/>
      <c r="G130" s="157"/>
      <c r="H130" s="157"/>
      <c r="I130" s="157"/>
      <c r="J130" s="157"/>
      <c r="K130" s="157"/>
      <c r="L130" s="157"/>
      <c r="M130" s="157"/>
      <c r="N130" s="275">
        <f>BK130</f>
        <v>0</v>
      </c>
      <c r="O130" s="276"/>
      <c r="P130" s="276"/>
      <c r="Q130" s="276"/>
      <c r="R130" s="150"/>
      <c r="T130" s="151"/>
      <c r="U130" s="148"/>
      <c r="V130" s="148"/>
      <c r="W130" s="152">
        <f>SUM(W131:W138)</f>
        <v>0</v>
      </c>
      <c r="X130" s="148"/>
      <c r="Y130" s="152">
        <f>SUM(Y131:Y138)</f>
        <v>78.7240542</v>
      </c>
      <c r="Z130" s="148"/>
      <c r="AA130" s="153">
        <f>SUM(AA131:AA138)</f>
        <v>0</v>
      </c>
      <c r="AR130" s="154" t="s">
        <v>84</v>
      </c>
      <c r="AT130" s="155" t="s">
        <v>76</v>
      </c>
      <c r="AU130" s="155" t="s">
        <v>84</v>
      </c>
      <c r="AY130" s="154" t="s">
        <v>167</v>
      </c>
      <c r="BK130" s="156">
        <f>SUM(BK131:BK138)</f>
        <v>0</v>
      </c>
    </row>
    <row r="131" spans="2:65" s="1" customFormat="1" ht="31.5" customHeight="1">
      <c r="B131" s="128"/>
      <c r="C131" s="158" t="s">
        <v>177</v>
      </c>
      <c r="D131" s="158" t="s">
        <v>168</v>
      </c>
      <c r="E131" s="159" t="s">
        <v>266</v>
      </c>
      <c r="F131" s="254" t="s">
        <v>267</v>
      </c>
      <c r="G131" s="255"/>
      <c r="H131" s="255"/>
      <c r="I131" s="255"/>
      <c r="J131" s="160" t="s">
        <v>180</v>
      </c>
      <c r="K131" s="161">
        <v>31.68</v>
      </c>
      <c r="L131" s="256">
        <v>0</v>
      </c>
      <c r="M131" s="255"/>
      <c r="N131" s="257">
        <f>ROUND(L131*K131,1)</f>
        <v>0</v>
      </c>
      <c r="O131" s="255"/>
      <c r="P131" s="255"/>
      <c r="Q131" s="255"/>
      <c r="R131" s="130"/>
      <c r="T131" s="162" t="s">
        <v>20</v>
      </c>
      <c r="U131" s="42" t="s">
        <v>45</v>
      </c>
      <c r="V131" s="34"/>
      <c r="W131" s="163">
        <f>V131*K131</f>
        <v>0</v>
      </c>
      <c r="X131" s="163">
        <v>2.45329</v>
      </c>
      <c r="Y131" s="163">
        <f>X131*K131</f>
        <v>77.7202272</v>
      </c>
      <c r="Z131" s="163">
        <v>0</v>
      </c>
      <c r="AA131" s="164">
        <f>Z131*K131</f>
        <v>0</v>
      </c>
      <c r="AR131" s="16" t="s">
        <v>146</v>
      </c>
      <c r="AT131" s="16" t="s">
        <v>168</v>
      </c>
      <c r="AU131" s="16" t="s">
        <v>117</v>
      </c>
      <c r="AY131" s="16" t="s">
        <v>167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16" t="s">
        <v>146</v>
      </c>
      <c r="BK131" s="103">
        <f>ROUND(L131*K131,1)</f>
        <v>0</v>
      </c>
      <c r="BL131" s="16" t="s">
        <v>146</v>
      </c>
      <c r="BM131" s="16" t="s">
        <v>649</v>
      </c>
    </row>
    <row r="132" spans="2:51" s="11" customFormat="1" ht="22.5" customHeight="1">
      <c r="B132" s="173"/>
      <c r="C132" s="174"/>
      <c r="D132" s="174"/>
      <c r="E132" s="175" t="s">
        <v>20</v>
      </c>
      <c r="F132" s="262" t="s">
        <v>650</v>
      </c>
      <c r="G132" s="261"/>
      <c r="H132" s="261"/>
      <c r="I132" s="261"/>
      <c r="J132" s="174"/>
      <c r="K132" s="176">
        <v>31.68</v>
      </c>
      <c r="L132" s="174"/>
      <c r="M132" s="174"/>
      <c r="N132" s="174"/>
      <c r="O132" s="174"/>
      <c r="P132" s="174"/>
      <c r="Q132" s="174"/>
      <c r="R132" s="177"/>
      <c r="T132" s="178"/>
      <c r="U132" s="174"/>
      <c r="V132" s="174"/>
      <c r="W132" s="174"/>
      <c r="X132" s="174"/>
      <c r="Y132" s="174"/>
      <c r="Z132" s="174"/>
      <c r="AA132" s="179"/>
      <c r="AT132" s="180" t="s">
        <v>183</v>
      </c>
      <c r="AU132" s="180" t="s">
        <v>117</v>
      </c>
      <c r="AV132" s="11" t="s">
        <v>117</v>
      </c>
      <c r="AW132" s="11" t="s">
        <v>119</v>
      </c>
      <c r="AX132" s="11" t="s">
        <v>84</v>
      </c>
      <c r="AY132" s="180" t="s">
        <v>167</v>
      </c>
    </row>
    <row r="133" spans="2:65" s="1" customFormat="1" ht="44.25" customHeight="1">
      <c r="B133" s="128"/>
      <c r="C133" s="158" t="s">
        <v>146</v>
      </c>
      <c r="D133" s="158" t="s">
        <v>168</v>
      </c>
      <c r="E133" s="159" t="s">
        <v>276</v>
      </c>
      <c r="F133" s="254" t="s">
        <v>651</v>
      </c>
      <c r="G133" s="255"/>
      <c r="H133" s="255"/>
      <c r="I133" s="255"/>
      <c r="J133" s="160" t="s">
        <v>180</v>
      </c>
      <c r="K133" s="161">
        <v>31.68</v>
      </c>
      <c r="L133" s="256">
        <v>0</v>
      </c>
      <c r="M133" s="255"/>
      <c r="N133" s="257">
        <f>ROUND(L133*K133,1)</f>
        <v>0</v>
      </c>
      <c r="O133" s="255"/>
      <c r="P133" s="255"/>
      <c r="Q133" s="255"/>
      <c r="R133" s="130"/>
      <c r="T133" s="162" t="s">
        <v>20</v>
      </c>
      <c r="U133" s="42" t="s">
        <v>45</v>
      </c>
      <c r="V133" s="34"/>
      <c r="W133" s="163">
        <f>V133*K133</f>
        <v>0</v>
      </c>
      <c r="X133" s="163">
        <v>0</v>
      </c>
      <c r="Y133" s="163">
        <f>X133*K133</f>
        <v>0</v>
      </c>
      <c r="Z133" s="163">
        <v>0</v>
      </c>
      <c r="AA133" s="164">
        <f>Z133*K133</f>
        <v>0</v>
      </c>
      <c r="AR133" s="16" t="s">
        <v>146</v>
      </c>
      <c r="AT133" s="16" t="s">
        <v>168</v>
      </c>
      <c r="AU133" s="16" t="s">
        <v>117</v>
      </c>
      <c r="AY133" s="16" t="s">
        <v>167</v>
      </c>
      <c r="BE133" s="103">
        <f>IF(U133="základní",N133,0)</f>
        <v>0</v>
      </c>
      <c r="BF133" s="103">
        <f>IF(U133="snížená",N133,0)</f>
        <v>0</v>
      </c>
      <c r="BG133" s="103">
        <f>IF(U133="zákl. přenesená",N133,0)</f>
        <v>0</v>
      </c>
      <c r="BH133" s="103">
        <f>IF(U133="sníž. přenesená",N133,0)</f>
        <v>0</v>
      </c>
      <c r="BI133" s="103">
        <f>IF(U133="nulová",N133,0)</f>
        <v>0</v>
      </c>
      <c r="BJ133" s="16" t="s">
        <v>146</v>
      </c>
      <c r="BK133" s="103">
        <f>ROUND(L133*K133,1)</f>
        <v>0</v>
      </c>
      <c r="BL133" s="16" t="s">
        <v>146</v>
      </c>
      <c r="BM133" s="16" t="s">
        <v>652</v>
      </c>
    </row>
    <row r="134" spans="2:65" s="1" customFormat="1" ht="22.5" customHeight="1">
      <c r="B134" s="128"/>
      <c r="C134" s="158" t="s">
        <v>190</v>
      </c>
      <c r="D134" s="158" t="s">
        <v>168</v>
      </c>
      <c r="E134" s="159" t="s">
        <v>306</v>
      </c>
      <c r="F134" s="254" t="s">
        <v>307</v>
      </c>
      <c r="G134" s="255"/>
      <c r="H134" s="255"/>
      <c r="I134" s="255"/>
      <c r="J134" s="160" t="s">
        <v>308</v>
      </c>
      <c r="K134" s="161">
        <v>0.95</v>
      </c>
      <c r="L134" s="256">
        <v>0</v>
      </c>
      <c r="M134" s="255"/>
      <c r="N134" s="257">
        <f>ROUND(L134*K134,1)</f>
        <v>0</v>
      </c>
      <c r="O134" s="255"/>
      <c r="P134" s="255"/>
      <c r="Q134" s="255"/>
      <c r="R134" s="130"/>
      <c r="T134" s="162" t="s">
        <v>20</v>
      </c>
      <c r="U134" s="42" t="s">
        <v>45</v>
      </c>
      <c r="V134" s="34"/>
      <c r="W134" s="163">
        <f>V134*K134</f>
        <v>0</v>
      </c>
      <c r="X134" s="163">
        <v>1.05306</v>
      </c>
      <c r="Y134" s="163">
        <f>X134*K134</f>
        <v>1.000407</v>
      </c>
      <c r="Z134" s="163">
        <v>0</v>
      </c>
      <c r="AA134" s="164">
        <f>Z134*K134</f>
        <v>0</v>
      </c>
      <c r="AR134" s="16" t="s">
        <v>146</v>
      </c>
      <c r="AT134" s="16" t="s">
        <v>168</v>
      </c>
      <c r="AU134" s="16" t="s">
        <v>117</v>
      </c>
      <c r="AY134" s="16" t="s">
        <v>167</v>
      </c>
      <c r="BE134" s="103">
        <f>IF(U134="základní",N134,0)</f>
        <v>0</v>
      </c>
      <c r="BF134" s="103">
        <f>IF(U134="snížená",N134,0)</f>
        <v>0</v>
      </c>
      <c r="BG134" s="103">
        <f>IF(U134="zákl. přenesená",N134,0)</f>
        <v>0</v>
      </c>
      <c r="BH134" s="103">
        <f>IF(U134="sníž. přenesená",N134,0)</f>
        <v>0</v>
      </c>
      <c r="BI134" s="103">
        <f>IF(U134="nulová",N134,0)</f>
        <v>0</v>
      </c>
      <c r="BJ134" s="16" t="s">
        <v>146</v>
      </c>
      <c r="BK134" s="103">
        <f>ROUND(L134*K134,1)</f>
        <v>0</v>
      </c>
      <c r="BL134" s="16" t="s">
        <v>146</v>
      </c>
      <c r="BM134" s="16" t="s">
        <v>653</v>
      </c>
    </row>
    <row r="135" spans="2:51" s="11" customFormat="1" ht="22.5" customHeight="1">
      <c r="B135" s="173"/>
      <c r="C135" s="174"/>
      <c r="D135" s="174"/>
      <c r="E135" s="175" t="s">
        <v>20</v>
      </c>
      <c r="F135" s="262" t="s">
        <v>654</v>
      </c>
      <c r="G135" s="261"/>
      <c r="H135" s="261"/>
      <c r="I135" s="261"/>
      <c r="J135" s="174"/>
      <c r="K135" s="176">
        <v>0.9504</v>
      </c>
      <c r="L135" s="174"/>
      <c r="M135" s="174"/>
      <c r="N135" s="174"/>
      <c r="O135" s="174"/>
      <c r="P135" s="174"/>
      <c r="Q135" s="174"/>
      <c r="R135" s="177"/>
      <c r="T135" s="178"/>
      <c r="U135" s="174"/>
      <c r="V135" s="174"/>
      <c r="W135" s="174"/>
      <c r="X135" s="174"/>
      <c r="Y135" s="174"/>
      <c r="Z135" s="174"/>
      <c r="AA135" s="179"/>
      <c r="AT135" s="180" t="s">
        <v>183</v>
      </c>
      <c r="AU135" s="180" t="s">
        <v>117</v>
      </c>
      <c r="AV135" s="11" t="s">
        <v>117</v>
      </c>
      <c r="AW135" s="11" t="s">
        <v>119</v>
      </c>
      <c r="AX135" s="11" t="s">
        <v>84</v>
      </c>
      <c r="AY135" s="180" t="s">
        <v>167</v>
      </c>
    </row>
    <row r="136" spans="2:65" s="1" customFormat="1" ht="22.5" customHeight="1">
      <c r="B136" s="128"/>
      <c r="C136" s="158" t="s">
        <v>194</v>
      </c>
      <c r="D136" s="158" t="s">
        <v>168</v>
      </c>
      <c r="E136" s="159" t="s">
        <v>315</v>
      </c>
      <c r="F136" s="254" t="s">
        <v>655</v>
      </c>
      <c r="G136" s="255"/>
      <c r="H136" s="255"/>
      <c r="I136" s="255"/>
      <c r="J136" s="160" t="s">
        <v>223</v>
      </c>
      <c r="K136" s="161">
        <v>38</v>
      </c>
      <c r="L136" s="256">
        <v>0</v>
      </c>
      <c r="M136" s="255"/>
      <c r="N136" s="257">
        <f>ROUND(L136*K136,1)</f>
        <v>0</v>
      </c>
      <c r="O136" s="255"/>
      <c r="P136" s="255"/>
      <c r="Q136" s="255"/>
      <c r="R136" s="130"/>
      <c r="T136" s="162" t="s">
        <v>20</v>
      </c>
      <c r="U136" s="42" t="s">
        <v>45</v>
      </c>
      <c r="V136" s="34"/>
      <c r="W136" s="163">
        <f>V136*K136</f>
        <v>0</v>
      </c>
      <c r="X136" s="163">
        <v>8E-05</v>
      </c>
      <c r="Y136" s="163">
        <f>X136*K136</f>
        <v>0.00304</v>
      </c>
      <c r="Z136" s="163">
        <v>0</v>
      </c>
      <c r="AA136" s="164">
        <f>Z136*K136</f>
        <v>0</v>
      </c>
      <c r="AR136" s="16" t="s">
        <v>146</v>
      </c>
      <c r="AT136" s="16" t="s">
        <v>168</v>
      </c>
      <c r="AU136" s="16" t="s">
        <v>117</v>
      </c>
      <c r="AY136" s="16" t="s">
        <v>167</v>
      </c>
      <c r="BE136" s="103">
        <f>IF(U136="základní",N136,0)</f>
        <v>0</v>
      </c>
      <c r="BF136" s="103">
        <f>IF(U136="snížená",N136,0)</f>
        <v>0</v>
      </c>
      <c r="BG136" s="103">
        <f>IF(U136="zákl. přenesená",N136,0)</f>
        <v>0</v>
      </c>
      <c r="BH136" s="103">
        <f>IF(U136="sníž. přenesená",N136,0)</f>
        <v>0</v>
      </c>
      <c r="BI136" s="103">
        <f>IF(U136="nulová",N136,0)</f>
        <v>0</v>
      </c>
      <c r="BJ136" s="16" t="s">
        <v>146</v>
      </c>
      <c r="BK136" s="103">
        <f>ROUND(L136*K136,1)</f>
        <v>0</v>
      </c>
      <c r="BL136" s="16" t="s">
        <v>146</v>
      </c>
      <c r="BM136" s="16" t="s">
        <v>656</v>
      </c>
    </row>
    <row r="137" spans="2:51" s="11" customFormat="1" ht="22.5" customHeight="1">
      <c r="B137" s="173"/>
      <c r="C137" s="174"/>
      <c r="D137" s="174"/>
      <c r="E137" s="175" t="s">
        <v>20</v>
      </c>
      <c r="F137" s="262" t="s">
        <v>657</v>
      </c>
      <c r="G137" s="261"/>
      <c r="H137" s="261"/>
      <c r="I137" s="261"/>
      <c r="J137" s="174"/>
      <c r="K137" s="176">
        <v>38</v>
      </c>
      <c r="L137" s="174"/>
      <c r="M137" s="174"/>
      <c r="N137" s="174"/>
      <c r="O137" s="174"/>
      <c r="P137" s="174"/>
      <c r="Q137" s="174"/>
      <c r="R137" s="177"/>
      <c r="T137" s="178"/>
      <c r="U137" s="174"/>
      <c r="V137" s="174"/>
      <c r="W137" s="174"/>
      <c r="X137" s="174"/>
      <c r="Y137" s="174"/>
      <c r="Z137" s="174"/>
      <c r="AA137" s="179"/>
      <c r="AT137" s="180" t="s">
        <v>183</v>
      </c>
      <c r="AU137" s="180" t="s">
        <v>117</v>
      </c>
      <c r="AV137" s="11" t="s">
        <v>117</v>
      </c>
      <c r="AW137" s="11" t="s">
        <v>119</v>
      </c>
      <c r="AX137" s="11" t="s">
        <v>84</v>
      </c>
      <c r="AY137" s="180" t="s">
        <v>167</v>
      </c>
    </row>
    <row r="138" spans="2:65" s="1" customFormat="1" ht="31.5" customHeight="1">
      <c r="B138" s="128"/>
      <c r="C138" s="158" t="s">
        <v>200</v>
      </c>
      <c r="D138" s="158" t="s">
        <v>168</v>
      </c>
      <c r="E138" s="159" t="s">
        <v>319</v>
      </c>
      <c r="F138" s="254" t="s">
        <v>320</v>
      </c>
      <c r="G138" s="255"/>
      <c r="H138" s="255"/>
      <c r="I138" s="255"/>
      <c r="J138" s="160" t="s">
        <v>223</v>
      </c>
      <c r="K138" s="161">
        <v>38</v>
      </c>
      <c r="L138" s="256">
        <v>0</v>
      </c>
      <c r="M138" s="255"/>
      <c r="N138" s="257">
        <f>ROUND(L138*K138,1)</f>
        <v>0</v>
      </c>
      <c r="O138" s="255"/>
      <c r="P138" s="255"/>
      <c r="Q138" s="255"/>
      <c r="R138" s="130"/>
      <c r="T138" s="162" t="s">
        <v>20</v>
      </c>
      <c r="U138" s="42" t="s">
        <v>45</v>
      </c>
      <c r="V138" s="34"/>
      <c r="W138" s="163">
        <f>V138*K138</f>
        <v>0</v>
      </c>
      <c r="X138" s="163">
        <v>1E-05</v>
      </c>
      <c r="Y138" s="163">
        <f>X138*K138</f>
        <v>0.00038</v>
      </c>
      <c r="Z138" s="163">
        <v>0</v>
      </c>
      <c r="AA138" s="164">
        <f>Z138*K138</f>
        <v>0</v>
      </c>
      <c r="AR138" s="16" t="s">
        <v>146</v>
      </c>
      <c r="AT138" s="16" t="s">
        <v>168</v>
      </c>
      <c r="AU138" s="16" t="s">
        <v>117</v>
      </c>
      <c r="AY138" s="16" t="s">
        <v>167</v>
      </c>
      <c r="BE138" s="103">
        <f>IF(U138="základní",N138,0)</f>
        <v>0</v>
      </c>
      <c r="BF138" s="103">
        <f>IF(U138="snížená",N138,0)</f>
        <v>0</v>
      </c>
      <c r="BG138" s="103">
        <f>IF(U138="zákl. přenesená",N138,0)</f>
        <v>0</v>
      </c>
      <c r="BH138" s="103">
        <f>IF(U138="sníž. přenesená",N138,0)</f>
        <v>0</v>
      </c>
      <c r="BI138" s="103">
        <f>IF(U138="nulová",N138,0)</f>
        <v>0</v>
      </c>
      <c r="BJ138" s="16" t="s">
        <v>146</v>
      </c>
      <c r="BK138" s="103">
        <f>ROUND(L138*K138,1)</f>
        <v>0</v>
      </c>
      <c r="BL138" s="16" t="s">
        <v>146</v>
      </c>
      <c r="BM138" s="16" t="s">
        <v>658</v>
      </c>
    </row>
    <row r="139" spans="2:63" s="9" customFormat="1" ht="29.25" customHeight="1">
      <c r="B139" s="147"/>
      <c r="C139" s="148"/>
      <c r="D139" s="157" t="s">
        <v>640</v>
      </c>
      <c r="E139" s="157"/>
      <c r="F139" s="157"/>
      <c r="G139" s="157"/>
      <c r="H139" s="157"/>
      <c r="I139" s="157"/>
      <c r="J139" s="157"/>
      <c r="K139" s="157"/>
      <c r="L139" s="157"/>
      <c r="M139" s="157"/>
      <c r="N139" s="275">
        <f>BK139</f>
        <v>0</v>
      </c>
      <c r="O139" s="276"/>
      <c r="P139" s="276"/>
      <c r="Q139" s="276"/>
      <c r="R139" s="150"/>
      <c r="T139" s="151"/>
      <c r="U139" s="148"/>
      <c r="V139" s="148"/>
      <c r="W139" s="152">
        <f>SUM(W140:W143)</f>
        <v>0</v>
      </c>
      <c r="X139" s="148"/>
      <c r="Y139" s="152">
        <f>SUM(Y140:Y143)</f>
        <v>21.408</v>
      </c>
      <c r="Z139" s="148"/>
      <c r="AA139" s="153">
        <f>SUM(AA140:AA143)</f>
        <v>29.238</v>
      </c>
      <c r="AR139" s="154" t="s">
        <v>84</v>
      </c>
      <c r="AT139" s="155" t="s">
        <v>76</v>
      </c>
      <c r="AU139" s="155" t="s">
        <v>84</v>
      </c>
      <c r="AY139" s="154" t="s">
        <v>167</v>
      </c>
      <c r="BK139" s="156">
        <f>SUM(BK140:BK143)</f>
        <v>0</v>
      </c>
    </row>
    <row r="140" spans="2:65" s="1" customFormat="1" ht="22.5" customHeight="1">
      <c r="B140" s="128"/>
      <c r="C140" s="158" t="s">
        <v>204</v>
      </c>
      <c r="D140" s="158" t="s">
        <v>168</v>
      </c>
      <c r="E140" s="159" t="s">
        <v>659</v>
      </c>
      <c r="F140" s="254" t="s">
        <v>660</v>
      </c>
      <c r="G140" s="255"/>
      <c r="H140" s="255"/>
      <c r="I140" s="255"/>
      <c r="J140" s="160" t="s">
        <v>212</v>
      </c>
      <c r="K140" s="161">
        <v>270</v>
      </c>
      <c r="L140" s="256">
        <v>0</v>
      </c>
      <c r="M140" s="255"/>
      <c r="N140" s="257">
        <f>ROUND(L140*K140,1)</f>
        <v>0</v>
      </c>
      <c r="O140" s="255"/>
      <c r="P140" s="255"/>
      <c r="Q140" s="255"/>
      <c r="R140" s="130"/>
      <c r="T140" s="162" t="s">
        <v>20</v>
      </c>
      <c r="U140" s="42" t="s">
        <v>45</v>
      </c>
      <c r="V140" s="34"/>
      <c r="W140" s="163">
        <f>V140*K140</f>
        <v>0</v>
      </c>
      <c r="X140" s="163">
        <v>0</v>
      </c>
      <c r="Y140" s="163">
        <f>X140*K140</f>
        <v>0</v>
      </c>
      <c r="Z140" s="163">
        <v>0.029</v>
      </c>
      <c r="AA140" s="164">
        <f>Z140*K140</f>
        <v>7.83</v>
      </c>
      <c r="AR140" s="16" t="s">
        <v>146</v>
      </c>
      <c r="AT140" s="16" t="s">
        <v>168</v>
      </c>
      <c r="AU140" s="16" t="s">
        <v>117</v>
      </c>
      <c r="AY140" s="16" t="s">
        <v>167</v>
      </c>
      <c r="BE140" s="103">
        <f>IF(U140="základní",N140,0)</f>
        <v>0</v>
      </c>
      <c r="BF140" s="103">
        <f>IF(U140="snížená",N140,0)</f>
        <v>0</v>
      </c>
      <c r="BG140" s="103">
        <f>IF(U140="zákl. přenesená",N140,0)</f>
        <v>0</v>
      </c>
      <c r="BH140" s="103">
        <f>IF(U140="sníž. přenesená",N140,0)</f>
        <v>0</v>
      </c>
      <c r="BI140" s="103">
        <f>IF(U140="nulová",N140,0)</f>
        <v>0</v>
      </c>
      <c r="BJ140" s="16" t="s">
        <v>146</v>
      </c>
      <c r="BK140" s="103">
        <f>ROUND(L140*K140,1)</f>
        <v>0</v>
      </c>
      <c r="BL140" s="16" t="s">
        <v>146</v>
      </c>
      <c r="BM140" s="16" t="s">
        <v>661</v>
      </c>
    </row>
    <row r="141" spans="2:65" s="1" customFormat="1" ht="31.5" customHeight="1">
      <c r="B141" s="128"/>
      <c r="C141" s="158" t="s">
        <v>209</v>
      </c>
      <c r="D141" s="158" t="s">
        <v>168</v>
      </c>
      <c r="E141" s="159" t="s">
        <v>662</v>
      </c>
      <c r="F141" s="254" t="s">
        <v>663</v>
      </c>
      <c r="G141" s="255"/>
      <c r="H141" s="255"/>
      <c r="I141" s="255"/>
      <c r="J141" s="160" t="s">
        <v>212</v>
      </c>
      <c r="K141" s="161">
        <v>446</v>
      </c>
      <c r="L141" s="256">
        <v>0</v>
      </c>
      <c r="M141" s="255"/>
      <c r="N141" s="257">
        <f>ROUND(L141*K141,1)</f>
        <v>0</v>
      </c>
      <c r="O141" s="255"/>
      <c r="P141" s="255"/>
      <c r="Q141" s="255"/>
      <c r="R141" s="130"/>
      <c r="T141" s="162" t="s">
        <v>20</v>
      </c>
      <c r="U141" s="42" t="s">
        <v>45</v>
      </c>
      <c r="V141" s="34"/>
      <c r="W141" s="163">
        <f>V141*K141</f>
        <v>0</v>
      </c>
      <c r="X141" s="163">
        <v>0.048</v>
      </c>
      <c r="Y141" s="163">
        <f>X141*K141</f>
        <v>21.408</v>
      </c>
      <c r="Z141" s="163">
        <v>0.048</v>
      </c>
      <c r="AA141" s="164">
        <f>Z141*K141</f>
        <v>21.408</v>
      </c>
      <c r="AR141" s="16" t="s">
        <v>146</v>
      </c>
      <c r="AT141" s="16" t="s">
        <v>168</v>
      </c>
      <c r="AU141" s="16" t="s">
        <v>117</v>
      </c>
      <c r="AY141" s="16" t="s">
        <v>167</v>
      </c>
      <c r="BE141" s="103">
        <f>IF(U141="základní",N141,0)</f>
        <v>0</v>
      </c>
      <c r="BF141" s="103">
        <f>IF(U141="snížená",N141,0)</f>
        <v>0</v>
      </c>
      <c r="BG141" s="103">
        <f>IF(U141="zákl. přenesená",N141,0)</f>
        <v>0</v>
      </c>
      <c r="BH141" s="103">
        <f>IF(U141="sníž. přenesená",N141,0)</f>
        <v>0</v>
      </c>
      <c r="BI141" s="103">
        <f>IF(U141="nulová",N141,0)</f>
        <v>0</v>
      </c>
      <c r="BJ141" s="16" t="s">
        <v>146</v>
      </c>
      <c r="BK141" s="103">
        <f>ROUND(L141*K141,1)</f>
        <v>0</v>
      </c>
      <c r="BL141" s="16" t="s">
        <v>146</v>
      </c>
      <c r="BM141" s="16" t="s">
        <v>664</v>
      </c>
    </row>
    <row r="142" spans="2:51" s="11" customFormat="1" ht="22.5" customHeight="1">
      <c r="B142" s="173"/>
      <c r="C142" s="174"/>
      <c r="D142" s="174"/>
      <c r="E142" s="175" t="s">
        <v>20</v>
      </c>
      <c r="F142" s="262" t="s">
        <v>665</v>
      </c>
      <c r="G142" s="261"/>
      <c r="H142" s="261"/>
      <c r="I142" s="261"/>
      <c r="J142" s="174"/>
      <c r="K142" s="176">
        <v>446</v>
      </c>
      <c r="L142" s="174"/>
      <c r="M142" s="174"/>
      <c r="N142" s="174"/>
      <c r="O142" s="174"/>
      <c r="P142" s="174"/>
      <c r="Q142" s="174"/>
      <c r="R142" s="177"/>
      <c r="T142" s="178"/>
      <c r="U142" s="174"/>
      <c r="V142" s="174"/>
      <c r="W142" s="174"/>
      <c r="X142" s="174"/>
      <c r="Y142" s="174"/>
      <c r="Z142" s="174"/>
      <c r="AA142" s="179"/>
      <c r="AT142" s="180" t="s">
        <v>183</v>
      </c>
      <c r="AU142" s="180" t="s">
        <v>117</v>
      </c>
      <c r="AV142" s="11" t="s">
        <v>117</v>
      </c>
      <c r="AW142" s="11" t="s">
        <v>119</v>
      </c>
      <c r="AX142" s="11" t="s">
        <v>84</v>
      </c>
      <c r="AY142" s="180" t="s">
        <v>167</v>
      </c>
    </row>
    <row r="143" spans="2:65" s="1" customFormat="1" ht="31.5" customHeight="1">
      <c r="B143" s="128"/>
      <c r="C143" s="158" t="s">
        <v>215</v>
      </c>
      <c r="D143" s="158" t="s">
        <v>168</v>
      </c>
      <c r="E143" s="159" t="s">
        <v>666</v>
      </c>
      <c r="F143" s="254" t="s">
        <v>667</v>
      </c>
      <c r="G143" s="255"/>
      <c r="H143" s="255"/>
      <c r="I143" s="255"/>
      <c r="J143" s="160" t="s">
        <v>212</v>
      </c>
      <c r="K143" s="161">
        <v>446</v>
      </c>
      <c r="L143" s="256">
        <v>0</v>
      </c>
      <c r="M143" s="255"/>
      <c r="N143" s="257">
        <f>ROUND(L143*K143,1)</f>
        <v>0</v>
      </c>
      <c r="O143" s="255"/>
      <c r="P143" s="255"/>
      <c r="Q143" s="255"/>
      <c r="R143" s="130"/>
      <c r="T143" s="162" t="s">
        <v>20</v>
      </c>
      <c r="U143" s="42" t="s">
        <v>45</v>
      </c>
      <c r="V143" s="34"/>
      <c r="W143" s="163">
        <f>V143*K143</f>
        <v>0</v>
      </c>
      <c r="X143" s="163">
        <v>0</v>
      </c>
      <c r="Y143" s="163">
        <f>X143*K143</f>
        <v>0</v>
      </c>
      <c r="Z143" s="163">
        <v>0</v>
      </c>
      <c r="AA143" s="164">
        <f>Z143*K143</f>
        <v>0</v>
      </c>
      <c r="AR143" s="16" t="s">
        <v>146</v>
      </c>
      <c r="AT143" s="16" t="s">
        <v>168</v>
      </c>
      <c r="AU143" s="16" t="s">
        <v>117</v>
      </c>
      <c r="AY143" s="16" t="s">
        <v>167</v>
      </c>
      <c r="BE143" s="103">
        <f>IF(U143="základní",N143,0)</f>
        <v>0</v>
      </c>
      <c r="BF143" s="103">
        <f>IF(U143="snížená",N143,0)</f>
        <v>0</v>
      </c>
      <c r="BG143" s="103">
        <f>IF(U143="zákl. přenesená",N143,0)</f>
        <v>0</v>
      </c>
      <c r="BH143" s="103">
        <f>IF(U143="sníž. přenesená",N143,0)</f>
        <v>0</v>
      </c>
      <c r="BI143" s="103">
        <f>IF(U143="nulová",N143,0)</f>
        <v>0</v>
      </c>
      <c r="BJ143" s="16" t="s">
        <v>146</v>
      </c>
      <c r="BK143" s="103">
        <f>ROUND(L143*K143,1)</f>
        <v>0</v>
      </c>
      <c r="BL143" s="16" t="s">
        <v>146</v>
      </c>
      <c r="BM143" s="16" t="s">
        <v>668</v>
      </c>
    </row>
    <row r="144" spans="2:63" s="9" customFormat="1" ht="29.25" customHeight="1">
      <c r="B144" s="147"/>
      <c r="C144" s="148"/>
      <c r="D144" s="157" t="s">
        <v>136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75">
        <f>BK144</f>
        <v>0</v>
      </c>
      <c r="O144" s="276"/>
      <c r="P144" s="276"/>
      <c r="Q144" s="276"/>
      <c r="R144" s="150"/>
      <c r="T144" s="151"/>
      <c r="U144" s="148"/>
      <c r="V144" s="148"/>
      <c r="W144" s="152">
        <f>SUM(W145:W149)</f>
        <v>0</v>
      </c>
      <c r="X144" s="148"/>
      <c r="Y144" s="152">
        <f>SUM(Y145:Y149)</f>
        <v>0</v>
      </c>
      <c r="Z144" s="148"/>
      <c r="AA144" s="153">
        <f>SUM(AA145:AA149)</f>
        <v>0</v>
      </c>
      <c r="AR144" s="154" t="s">
        <v>84</v>
      </c>
      <c r="AT144" s="155" t="s">
        <v>76</v>
      </c>
      <c r="AU144" s="155" t="s">
        <v>84</v>
      </c>
      <c r="AY144" s="154" t="s">
        <v>167</v>
      </c>
      <c r="BK144" s="156">
        <f>SUM(BK145:BK149)</f>
        <v>0</v>
      </c>
    </row>
    <row r="145" spans="2:65" s="1" customFormat="1" ht="31.5" customHeight="1">
      <c r="B145" s="128"/>
      <c r="C145" s="158" t="s">
        <v>220</v>
      </c>
      <c r="D145" s="158" t="s">
        <v>168</v>
      </c>
      <c r="E145" s="159" t="s">
        <v>669</v>
      </c>
      <c r="F145" s="254" t="s">
        <v>670</v>
      </c>
      <c r="G145" s="255"/>
      <c r="H145" s="255"/>
      <c r="I145" s="255"/>
      <c r="J145" s="160" t="s">
        <v>212</v>
      </c>
      <c r="K145" s="161">
        <v>270</v>
      </c>
      <c r="L145" s="256">
        <v>0</v>
      </c>
      <c r="M145" s="255"/>
      <c r="N145" s="257">
        <f>ROUND(L145*K145,1)</f>
        <v>0</v>
      </c>
      <c r="O145" s="255"/>
      <c r="P145" s="255"/>
      <c r="Q145" s="255"/>
      <c r="R145" s="130"/>
      <c r="T145" s="162" t="s">
        <v>20</v>
      </c>
      <c r="U145" s="42" t="s">
        <v>45</v>
      </c>
      <c r="V145" s="34"/>
      <c r="W145" s="163">
        <f>V145*K145</f>
        <v>0</v>
      </c>
      <c r="X145" s="163">
        <v>0</v>
      </c>
      <c r="Y145" s="163">
        <f>X145*K145</f>
        <v>0</v>
      </c>
      <c r="Z145" s="163">
        <v>0</v>
      </c>
      <c r="AA145" s="164">
        <f>Z145*K145</f>
        <v>0</v>
      </c>
      <c r="AR145" s="16" t="s">
        <v>146</v>
      </c>
      <c r="AT145" s="16" t="s">
        <v>168</v>
      </c>
      <c r="AU145" s="16" t="s">
        <v>117</v>
      </c>
      <c r="AY145" s="16" t="s">
        <v>167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146</v>
      </c>
      <c r="BK145" s="103">
        <f>ROUND(L145*K145,1)</f>
        <v>0</v>
      </c>
      <c r="BL145" s="16" t="s">
        <v>146</v>
      </c>
      <c r="BM145" s="16" t="s">
        <v>671</v>
      </c>
    </row>
    <row r="146" spans="2:51" s="11" customFormat="1" ht="22.5" customHeight="1">
      <c r="B146" s="173"/>
      <c r="C146" s="174"/>
      <c r="D146" s="174"/>
      <c r="E146" s="175" t="s">
        <v>20</v>
      </c>
      <c r="F146" s="262" t="s">
        <v>645</v>
      </c>
      <c r="G146" s="261"/>
      <c r="H146" s="261"/>
      <c r="I146" s="261"/>
      <c r="J146" s="174"/>
      <c r="K146" s="176">
        <v>270</v>
      </c>
      <c r="L146" s="174"/>
      <c r="M146" s="174"/>
      <c r="N146" s="174"/>
      <c r="O146" s="174"/>
      <c r="P146" s="174"/>
      <c r="Q146" s="174"/>
      <c r="R146" s="177"/>
      <c r="T146" s="178"/>
      <c r="U146" s="174"/>
      <c r="V146" s="174"/>
      <c r="W146" s="174"/>
      <c r="X146" s="174"/>
      <c r="Y146" s="174"/>
      <c r="Z146" s="174"/>
      <c r="AA146" s="179"/>
      <c r="AT146" s="180" t="s">
        <v>183</v>
      </c>
      <c r="AU146" s="180" t="s">
        <v>117</v>
      </c>
      <c r="AV146" s="11" t="s">
        <v>117</v>
      </c>
      <c r="AW146" s="11" t="s">
        <v>119</v>
      </c>
      <c r="AX146" s="11" t="s">
        <v>84</v>
      </c>
      <c r="AY146" s="180" t="s">
        <v>167</v>
      </c>
    </row>
    <row r="147" spans="2:65" s="1" customFormat="1" ht="31.5" customHeight="1">
      <c r="B147" s="128"/>
      <c r="C147" s="158" t="s">
        <v>226</v>
      </c>
      <c r="D147" s="158" t="s">
        <v>168</v>
      </c>
      <c r="E147" s="159" t="s">
        <v>672</v>
      </c>
      <c r="F147" s="254" t="s">
        <v>673</v>
      </c>
      <c r="G147" s="255"/>
      <c r="H147" s="255"/>
      <c r="I147" s="255"/>
      <c r="J147" s="160" t="s">
        <v>212</v>
      </c>
      <c r="K147" s="161">
        <v>8100</v>
      </c>
      <c r="L147" s="256">
        <v>0</v>
      </c>
      <c r="M147" s="255"/>
      <c r="N147" s="257">
        <f>ROUND(L147*K147,1)</f>
        <v>0</v>
      </c>
      <c r="O147" s="255"/>
      <c r="P147" s="255"/>
      <c r="Q147" s="255"/>
      <c r="R147" s="130"/>
      <c r="T147" s="162" t="s">
        <v>20</v>
      </c>
      <c r="U147" s="42" t="s">
        <v>45</v>
      </c>
      <c r="V147" s="34"/>
      <c r="W147" s="163">
        <f>V147*K147</f>
        <v>0</v>
      </c>
      <c r="X147" s="163">
        <v>0</v>
      </c>
      <c r="Y147" s="163">
        <f>X147*K147</f>
        <v>0</v>
      </c>
      <c r="Z147" s="163">
        <v>0</v>
      </c>
      <c r="AA147" s="164">
        <f>Z147*K147</f>
        <v>0</v>
      </c>
      <c r="AR147" s="16" t="s">
        <v>146</v>
      </c>
      <c r="AT147" s="16" t="s">
        <v>168</v>
      </c>
      <c r="AU147" s="16" t="s">
        <v>117</v>
      </c>
      <c r="AY147" s="16" t="s">
        <v>167</v>
      </c>
      <c r="BE147" s="103">
        <f>IF(U147="základní",N147,0)</f>
        <v>0</v>
      </c>
      <c r="BF147" s="103">
        <f>IF(U147="snížená",N147,0)</f>
        <v>0</v>
      </c>
      <c r="BG147" s="103">
        <f>IF(U147="zákl. přenesená",N147,0)</f>
        <v>0</v>
      </c>
      <c r="BH147" s="103">
        <f>IF(U147="sníž. přenesená",N147,0)</f>
        <v>0</v>
      </c>
      <c r="BI147" s="103">
        <f>IF(U147="nulová",N147,0)</f>
        <v>0</v>
      </c>
      <c r="BJ147" s="16" t="s">
        <v>146</v>
      </c>
      <c r="BK147" s="103">
        <f>ROUND(L147*K147,1)</f>
        <v>0</v>
      </c>
      <c r="BL147" s="16" t="s">
        <v>146</v>
      </c>
      <c r="BM147" s="16" t="s">
        <v>674</v>
      </c>
    </row>
    <row r="148" spans="2:51" s="11" customFormat="1" ht="22.5" customHeight="1">
      <c r="B148" s="173"/>
      <c r="C148" s="174"/>
      <c r="D148" s="174"/>
      <c r="E148" s="175" t="s">
        <v>20</v>
      </c>
      <c r="F148" s="262" t="s">
        <v>675</v>
      </c>
      <c r="G148" s="261"/>
      <c r="H148" s="261"/>
      <c r="I148" s="261"/>
      <c r="J148" s="174"/>
      <c r="K148" s="176">
        <v>8100</v>
      </c>
      <c r="L148" s="174"/>
      <c r="M148" s="174"/>
      <c r="N148" s="174"/>
      <c r="O148" s="174"/>
      <c r="P148" s="174"/>
      <c r="Q148" s="174"/>
      <c r="R148" s="177"/>
      <c r="T148" s="178"/>
      <c r="U148" s="174"/>
      <c r="V148" s="174"/>
      <c r="W148" s="174"/>
      <c r="X148" s="174"/>
      <c r="Y148" s="174"/>
      <c r="Z148" s="174"/>
      <c r="AA148" s="179"/>
      <c r="AT148" s="180" t="s">
        <v>183</v>
      </c>
      <c r="AU148" s="180" t="s">
        <v>117</v>
      </c>
      <c r="AV148" s="11" t="s">
        <v>117</v>
      </c>
      <c r="AW148" s="11" t="s">
        <v>119</v>
      </c>
      <c r="AX148" s="11" t="s">
        <v>84</v>
      </c>
      <c r="AY148" s="180" t="s">
        <v>167</v>
      </c>
    </row>
    <row r="149" spans="2:65" s="1" customFormat="1" ht="31.5" customHeight="1">
      <c r="B149" s="128"/>
      <c r="C149" s="158" t="s">
        <v>231</v>
      </c>
      <c r="D149" s="158" t="s">
        <v>168</v>
      </c>
      <c r="E149" s="159" t="s">
        <v>676</v>
      </c>
      <c r="F149" s="254" t="s">
        <v>677</v>
      </c>
      <c r="G149" s="255"/>
      <c r="H149" s="255"/>
      <c r="I149" s="255"/>
      <c r="J149" s="160" t="s">
        <v>212</v>
      </c>
      <c r="K149" s="161">
        <v>270</v>
      </c>
      <c r="L149" s="256">
        <v>0</v>
      </c>
      <c r="M149" s="255"/>
      <c r="N149" s="257">
        <f>ROUND(L149*K149,1)</f>
        <v>0</v>
      </c>
      <c r="O149" s="255"/>
      <c r="P149" s="255"/>
      <c r="Q149" s="255"/>
      <c r="R149" s="130"/>
      <c r="T149" s="162" t="s">
        <v>20</v>
      </c>
      <c r="U149" s="42" t="s">
        <v>45</v>
      </c>
      <c r="V149" s="34"/>
      <c r="W149" s="163">
        <f>V149*K149</f>
        <v>0</v>
      </c>
      <c r="X149" s="163">
        <v>0</v>
      </c>
      <c r="Y149" s="163">
        <f>X149*K149</f>
        <v>0</v>
      </c>
      <c r="Z149" s="163">
        <v>0</v>
      </c>
      <c r="AA149" s="164">
        <f>Z149*K149</f>
        <v>0</v>
      </c>
      <c r="AR149" s="16" t="s">
        <v>146</v>
      </c>
      <c r="AT149" s="16" t="s">
        <v>168</v>
      </c>
      <c r="AU149" s="16" t="s">
        <v>117</v>
      </c>
      <c r="AY149" s="16" t="s">
        <v>167</v>
      </c>
      <c r="BE149" s="103">
        <f>IF(U149="základní",N149,0)</f>
        <v>0</v>
      </c>
      <c r="BF149" s="103">
        <f>IF(U149="snížená",N149,0)</f>
        <v>0</v>
      </c>
      <c r="BG149" s="103">
        <f>IF(U149="zákl. přenesená",N149,0)</f>
        <v>0</v>
      </c>
      <c r="BH149" s="103">
        <f>IF(U149="sníž. přenesená",N149,0)</f>
        <v>0</v>
      </c>
      <c r="BI149" s="103">
        <f>IF(U149="nulová",N149,0)</f>
        <v>0</v>
      </c>
      <c r="BJ149" s="16" t="s">
        <v>146</v>
      </c>
      <c r="BK149" s="103">
        <f>ROUND(L149*K149,1)</f>
        <v>0</v>
      </c>
      <c r="BL149" s="16" t="s">
        <v>146</v>
      </c>
      <c r="BM149" s="16" t="s">
        <v>678</v>
      </c>
    </row>
    <row r="150" spans="2:63" s="9" customFormat="1" ht="29.25" customHeight="1">
      <c r="B150" s="147"/>
      <c r="C150" s="148"/>
      <c r="D150" s="157" t="s">
        <v>641</v>
      </c>
      <c r="E150" s="157"/>
      <c r="F150" s="157"/>
      <c r="G150" s="157"/>
      <c r="H150" s="157"/>
      <c r="I150" s="157"/>
      <c r="J150" s="157"/>
      <c r="K150" s="157"/>
      <c r="L150" s="157"/>
      <c r="M150" s="157"/>
      <c r="N150" s="275">
        <f>BK150</f>
        <v>0</v>
      </c>
      <c r="O150" s="276"/>
      <c r="P150" s="276"/>
      <c r="Q150" s="276"/>
      <c r="R150" s="150"/>
      <c r="T150" s="151"/>
      <c r="U150" s="148"/>
      <c r="V150" s="148"/>
      <c r="W150" s="152">
        <f>W151</f>
        <v>0</v>
      </c>
      <c r="X150" s="148"/>
      <c r="Y150" s="152">
        <f>Y151</f>
        <v>0</v>
      </c>
      <c r="Z150" s="148"/>
      <c r="AA150" s="153">
        <f>AA151</f>
        <v>0</v>
      </c>
      <c r="AR150" s="154" t="s">
        <v>84</v>
      </c>
      <c r="AT150" s="155" t="s">
        <v>76</v>
      </c>
      <c r="AU150" s="155" t="s">
        <v>84</v>
      </c>
      <c r="AY150" s="154" t="s">
        <v>167</v>
      </c>
      <c r="BK150" s="156">
        <f>BK151</f>
        <v>0</v>
      </c>
    </row>
    <row r="151" spans="2:65" s="1" customFormat="1" ht="31.5" customHeight="1">
      <c r="B151" s="128"/>
      <c r="C151" s="158" t="s">
        <v>235</v>
      </c>
      <c r="D151" s="158" t="s">
        <v>168</v>
      </c>
      <c r="E151" s="159" t="s">
        <v>679</v>
      </c>
      <c r="F151" s="254" t="s">
        <v>680</v>
      </c>
      <c r="G151" s="255"/>
      <c r="H151" s="255"/>
      <c r="I151" s="255"/>
      <c r="J151" s="160" t="s">
        <v>308</v>
      </c>
      <c r="K151" s="161">
        <v>111.048</v>
      </c>
      <c r="L151" s="256">
        <v>0</v>
      </c>
      <c r="M151" s="255"/>
      <c r="N151" s="257">
        <f>ROUND(L151*K151,1)</f>
        <v>0</v>
      </c>
      <c r="O151" s="255"/>
      <c r="P151" s="255"/>
      <c r="Q151" s="255"/>
      <c r="R151" s="130"/>
      <c r="T151" s="162" t="s">
        <v>20</v>
      </c>
      <c r="U151" s="42" t="s">
        <v>45</v>
      </c>
      <c r="V151" s="34"/>
      <c r="W151" s="163">
        <f>V151*K151</f>
        <v>0</v>
      </c>
      <c r="X151" s="163">
        <v>0</v>
      </c>
      <c r="Y151" s="163">
        <f>X151*K151</f>
        <v>0</v>
      </c>
      <c r="Z151" s="163">
        <v>0</v>
      </c>
      <c r="AA151" s="164">
        <f>Z151*K151</f>
        <v>0</v>
      </c>
      <c r="AR151" s="16" t="s">
        <v>146</v>
      </c>
      <c r="AT151" s="16" t="s">
        <v>168</v>
      </c>
      <c r="AU151" s="16" t="s">
        <v>117</v>
      </c>
      <c r="AY151" s="16" t="s">
        <v>167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16" t="s">
        <v>146</v>
      </c>
      <c r="BK151" s="103">
        <f>ROUND(L151*K151,1)</f>
        <v>0</v>
      </c>
      <c r="BL151" s="16" t="s">
        <v>146</v>
      </c>
      <c r="BM151" s="16" t="s">
        <v>681</v>
      </c>
    </row>
    <row r="152" spans="2:63" s="9" customFormat="1" ht="36.75" customHeight="1">
      <c r="B152" s="147"/>
      <c r="C152" s="148"/>
      <c r="D152" s="149" t="s">
        <v>138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277">
        <f>BK152</f>
        <v>0</v>
      </c>
      <c r="O152" s="278"/>
      <c r="P152" s="278"/>
      <c r="Q152" s="278"/>
      <c r="R152" s="150"/>
      <c r="T152" s="151"/>
      <c r="U152" s="148"/>
      <c r="V152" s="148"/>
      <c r="W152" s="152">
        <f>W153+W156</f>
        <v>0</v>
      </c>
      <c r="X152" s="148"/>
      <c r="Y152" s="152">
        <f>Y153+Y156</f>
        <v>2.85301664</v>
      </c>
      <c r="Z152" s="148"/>
      <c r="AA152" s="153">
        <f>AA153+AA156</f>
        <v>0</v>
      </c>
      <c r="AR152" s="154" t="s">
        <v>117</v>
      </c>
      <c r="AT152" s="155" t="s">
        <v>76</v>
      </c>
      <c r="AU152" s="155" t="s">
        <v>77</v>
      </c>
      <c r="AY152" s="154" t="s">
        <v>167</v>
      </c>
      <c r="BK152" s="156">
        <f>BK153+BK156</f>
        <v>0</v>
      </c>
    </row>
    <row r="153" spans="2:63" s="9" customFormat="1" ht="19.5" customHeight="1">
      <c r="B153" s="147"/>
      <c r="C153" s="148"/>
      <c r="D153" s="157" t="s">
        <v>141</v>
      </c>
      <c r="E153" s="157"/>
      <c r="F153" s="157"/>
      <c r="G153" s="157"/>
      <c r="H153" s="157"/>
      <c r="I153" s="157"/>
      <c r="J153" s="157"/>
      <c r="K153" s="157"/>
      <c r="L153" s="157"/>
      <c r="M153" s="157"/>
      <c r="N153" s="273">
        <f>BK153</f>
        <v>0</v>
      </c>
      <c r="O153" s="274"/>
      <c r="P153" s="274"/>
      <c r="Q153" s="274"/>
      <c r="R153" s="150"/>
      <c r="T153" s="151"/>
      <c r="U153" s="148"/>
      <c r="V153" s="148"/>
      <c r="W153" s="152">
        <f>SUM(W154:W155)</f>
        <v>0</v>
      </c>
      <c r="X153" s="148"/>
      <c r="Y153" s="152">
        <f>SUM(Y154:Y155)</f>
        <v>2.2396499999999997</v>
      </c>
      <c r="Z153" s="148"/>
      <c r="AA153" s="153">
        <f>SUM(AA154:AA155)</f>
        <v>0</v>
      </c>
      <c r="AR153" s="154" t="s">
        <v>117</v>
      </c>
      <c r="AT153" s="155" t="s">
        <v>76</v>
      </c>
      <c r="AU153" s="155" t="s">
        <v>84</v>
      </c>
      <c r="AY153" s="154" t="s">
        <v>167</v>
      </c>
      <c r="BK153" s="156">
        <f>SUM(BK154:BK155)</f>
        <v>0</v>
      </c>
    </row>
    <row r="154" spans="2:65" s="1" customFormat="1" ht="31.5" customHeight="1">
      <c r="B154" s="128"/>
      <c r="C154" s="158" t="s">
        <v>9</v>
      </c>
      <c r="D154" s="158" t="s">
        <v>168</v>
      </c>
      <c r="E154" s="159" t="s">
        <v>455</v>
      </c>
      <c r="F154" s="254" t="s">
        <v>456</v>
      </c>
      <c r="G154" s="255"/>
      <c r="H154" s="255"/>
      <c r="I154" s="255"/>
      <c r="J154" s="160" t="s">
        <v>223</v>
      </c>
      <c r="K154" s="161">
        <v>54</v>
      </c>
      <c r="L154" s="256">
        <v>0</v>
      </c>
      <c r="M154" s="255"/>
      <c r="N154" s="257">
        <f>ROUND(L154*K154,1)</f>
        <v>0</v>
      </c>
      <c r="O154" s="255"/>
      <c r="P154" s="255"/>
      <c r="Q154" s="255"/>
      <c r="R154" s="130"/>
      <c r="T154" s="162" t="s">
        <v>20</v>
      </c>
      <c r="U154" s="42" t="s">
        <v>45</v>
      </c>
      <c r="V154" s="34"/>
      <c r="W154" s="163">
        <f>V154*K154</f>
        <v>0</v>
      </c>
      <c r="X154" s="163">
        <v>0.041475</v>
      </c>
      <c r="Y154" s="163">
        <f>X154*K154</f>
        <v>2.2396499999999997</v>
      </c>
      <c r="Z154" s="163">
        <v>0</v>
      </c>
      <c r="AA154" s="164">
        <f>Z154*K154</f>
        <v>0</v>
      </c>
      <c r="AR154" s="16" t="s">
        <v>243</v>
      </c>
      <c r="AT154" s="16" t="s">
        <v>168</v>
      </c>
      <c r="AU154" s="16" t="s">
        <v>117</v>
      </c>
      <c r="AY154" s="16" t="s">
        <v>167</v>
      </c>
      <c r="BE154" s="103">
        <f>IF(U154="základní",N154,0)</f>
        <v>0</v>
      </c>
      <c r="BF154" s="103">
        <f>IF(U154="snížená",N154,0)</f>
        <v>0</v>
      </c>
      <c r="BG154" s="103">
        <f>IF(U154="zákl. přenesená",N154,0)</f>
        <v>0</v>
      </c>
      <c r="BH154" s="103">
        <f>IF(U154="sníž. přenesená",N154,0)</f>
        <v>0</v>
      </c>
      <c r="BI154" s="103">
        <f>IF(U154="nulová",N154,0)</f>
        <v>0</v>
      </c>
      <c r="BJ154" s="16" t="s">
        <v>146</v>
      </c>
      <c r="BK154" s="103">
        <f>ROUND(L154*K154,1)</f>
        <v>0</v>
      </c>
      <c r="BL154" s="16" t="s">
        <v>243</v>
      </c>
      <c r="BM154" s="16" t="s">
        <v>682</v>
      </c>
    </row>
    <row r="155" spans="2:51" s="11" customFormat="1" ht="22.5" customHeight="1">
      <c r="B155" s="173"/>
      <c r="C155" s="174"/>
      <c r="D155" s="174"/>
      <c r="E155" s="175" t="s">
        <v>20</v>
      </c>
      <c r="F155" s="262" t="s">
        <v>683</v>
      </c>
      <c r="G155" s="261"/>
      <c r="H155" s="261"/>
      <c r="I155" s="261"/>
      <c r="J155" s="174"/>
      <c r="K155" s="176">
        <v>54</v>
      </c>
      <c r="L155" s="174"/>
      <c r="M155" s="174"/>
      <c r="N155" s="174"/>
      <c r="O155" s="174"/>
      <c r="P155" s="174"/>
      <c r="Q155" s="174"/>
      <c r="R155" s="177"/>
      <c r="T155" s="178"/>
      <c r="U155" s="174"/>
      <c r="V155" s="174"/>
      <c r="W155" s="174"/>
      <c r="X155" s="174"/>
      <c r="Y155" s="174"/>
      <c r="Z155" s="174"/>
      <c r="AA155" s="179"/>
      <c r="AT155" s="180" t="s">
        <v>183</v>
      </c>
      <c r="AU155" s="180" t="s">
        <v>117</v>
      </c>
      <c r="AV155" s="11" t="s">
        <v>117</v>
      </c>
      <c r="AW155" s="11" t="s">
        <v>119</v>
      </c>
      <c r="AX155" s="11" t="s">
        <v>84</v>
      </c>
      <c r="AY155" s="180" t="s">
        <v>167</v>
      </c>
    </row>
    <row r="156" spans="2:63" s="9" customFormat="1" ht="29.25" customHeight="1">
      <c r="B156" s="147"/>
      <c r="C156" s="148"/>
      <c r="D156" s="157" t="s">
        <v>142</v>
      </c>
      <c r="E156" s="157"/>
      <c r="F156" s="157"/>
      <c r="G156" s="157"/>
      <c r="H156" s="157"/>
      <c r="I156" s="157"/>
      <c r="J156" s="157"/>
      <c r="K156" s="157"/>
      <c r="L156" s="157"/>
      <c r="M156" s="157"/>
      <c r="N156" s="273">
        <f>BK156</f>
        <v>0</v>
      </c>
      <c r="O156" s="274"/>
      <c r="P156" s="274"/>
      <c r="Q156" s="274"/>
      <c r="R156" s="150"/>
      <c r="T156" s="151"/>
      <c r="U156" s="148"/>
      <c r="V156" s="148"/>
      <c r="W156" s="152">
        <f>SUM(W157:W160)</f>
        <v>0</v>
      </c>
      <c r="X156" s="148"/>
      <c r="Y156" s="152">
        <f>SUM(Y157:Y160)</f>
        <v>0.6133666400000001</v>
      </c>
      <c r="Z156" s="148"/>
      <c r="AA156" s="153">
        <f>SUM(AA157:AA160)</f>
        <v>0</v>
      </c>
      <c r="AR156" s="154" t="s">
        <v>117</v>
      </c>
      <c r="AT156" s="155" t="s">
        <v>76</v>
      </c>
      <c r="AU156" s="155" t="s">
        <v>84</v>
      </c>
      <c r="AY156" s="154" t="s">
        <v>167</v>
      </c>
      <c r="BK156" s="156">
        <f>SUM(BK157:BK160)</f>
        <v>0</v>
      </c>
    </row>
    <row r="157" spans="2:65" s="1" customFormat="1" ht="22.5" customHeight="1">
      <c r="B157" s="128"/>
      <c r="C157" s="158" t="s">
        <v>243</v>
      </c>
      <c r="D157" s="158" t="s">
        <v>168</v>
      </c>
      <c r="E157" s="159" t="s">
        <v>467</v>
      </c>
      <c r="F157" s="254" t="s">
        <v>468</v>
      </c>
      <c r="G157" s="255"/>
      <c r="H157" s="255"/>
      <c r="I157" s="255"/>
      <c r="J157" s="160" t="s">
        <v>212</v>
      </c>
      <c r="K157" s="161">
        <v>622</v>
      </c>
      <c r="L157" s="256">
        <v>0</v>
      </c>
      <c r="M157" s="255"/>
      <c r="N157" s="257">
        <f>ROUND(L157*K157,1)</f>
        <v>0</v>
      </c>
      <c r="O157" s="255"/>
      <c r="P157" s="255"/>
      <c r="Q157" s="255"/>
      <c r="R157" s="130"/>
      <c r="T157" s="162" t="s">
        <v>20</v>
      </c>
      <c r="U157" s="42" t="s">
        <v>45</v>
      </c>
      <c r="V157" s="34"/>
      <c r="W157" s="163">
        <f>V157*K157</f>
        <v>0</v>
      </c>
      <c r="X157" s="163">
        <v>0.00098612</v>
      </c>
      <c r="Y157" s="163">
        <f>X157*K157</f>
        <v>0.6133666400000001</v>
      </c>
      <c r="Z157" s="163">
        <v>0</v>
      </c>
      <c r="AA157" s="164">
        <f>Z157*K157</f>
        <v>0</v>
      </c>
      <c r="AR157" s="16" t="s">
        <v>243</v>
      </c>
      <c r="AT157" s="16" t="s">
        <v>168</v>
      </c>
      <c r="AU157" s="16" t="s">
        <v>117</v>
      </c>
      <c r="AY157" s="16" t="s">
        <v>167</v>
      </c>
      <c r="BE157" s="103">
        <f>IF(U157="základní",N157,0)</f>
        <v>0</v>
      </c>
      <c r="BF157" s="103">
        <f>IF(U157="snížená",N157,0)</f>
        <v>0</v>
      </c>
      <c r="BG157" s="103">
        <f>IF(U157="zákl. přenesená",N157,0)</f>
        <v>0</v>
      </c>
      <c r="BH157" s="103">
        <f>IF(U157="sníž. přenesená",N157,0)</f>
        <v>0</v>
      </c>
      <c r="BI157" s="103">
        <f>IF(U157="nulová",N157,0)</f>
        <v>0</v>
      </c>
      <c r="BJ157" s="16" t="s">
        <v>146</v>
      </c>
      <c r="BK157" s="103">
        <f>ROUND(L157*K157,1)</f>
        <v>0</v>
      </c>
      <c r="BL157" s="16" t="s">
        <v>243</v>
      </c>
      <c r="BM157" s="16" t="s">
        <v>684</v>
      </c>
    </row>
    <row r="158" spans="2:51" s="11" customFormat="1" ht="22.5" customHeight="1">
      <c r="B158" s="173"/>
      <c r="C158" s="174"/>
      <c r="D158" s="174"/>
      <c r="E158" s="175" t="s">
        <v>20</v>
      </c>
      <c r="F158" s="262" t="s">
        <v>665</v>
      </c>
      <c r="G158" s="261"/>
      <c r="H158" s="261"/>
      <c r="I158" s="261"/>
      <c r="J158" s="174"/>
      <c r="K158" s="176">
        <v>446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183</v>
      </c>
      <c r="AU158" s="180" t="s">
        <v>117</v>
      </c>
      <c r="AV158" s="11" t="s">
        <v>117</v>
      </c>
      <c r="AW158" s="11" t="s">
        <v>119</v>
      </c>
      <c r="AX158" s="11" t="s">
        <v>77</v>
      </c>
      <c r="AY158" s="180" t="s">
        <v>167</v>
      </c>
    </row>
    <row r="159" spans="2:51" s="11" customFormat="1" ht="22.5" customHeight="1">
      <c r="B159" s="173"/>
      <c r="C159" s="174"/>
      <c r="D159" s="174"/>
      <c r="E159" s="175" t="s">
        <v>20</v>
      </c>
      <c r="F159" s="260" t="s">
        <v>685</v>
      </c>
      <c r="G159" s="261"/>
      <c r="H159" s="261"/>
      <c r="I159" s="261"/>
      <c r="J159" s="174"/>
      <c r="K159" s="176">
        <v>176</v>
      </c>
      <c r="L159" s="174"/>
      <c r="M159" s="174"/>
      <c r="N159" s="174"/>
      <c r="O159" s="174"/>
      <c r="P159" s="174"/>
      <c r="Q159" s="174"/>
      <c r="R159" s="177"/>
      <c r="T159" s="178"/>
      <c r="U159" s="174"/>
      <c r="V159" s="174"/>
      <c r="W159" s="174"/>
      <c r="X159" s="174"/>
      <c r="Y159" s="174"/>
      <c r="Z159" s="174"/>
      <c r="AA159" s="179"/>
      <c r="AT159" s="180" t="s">
        <v>183</v>
      </c>
      <c r="AU159" s="180" t="s">
        <v>117</v>
      </c>
      <c r="AV159" s="11" t="s">
        <v>117</v>
      </c>
      <c r="AW159" s="11" t="s">
        <v>119</v>
      </c>
      <c r="AX159" s="11" t="s">
        <v>77</v>
      </c>
      <c r="AY159" s="180" t="s">
        <v>167</v>
      </c>
    </row>
    <row r="160" spans="2:51" s="12" customFormat="1" ht="22.5" customHeight="1">
      <c r="B160" s="181"/>
      <c r="C160" s="182"/>
      <c r="D160" s="182"/>
      <c r="E160" s="183" t="s">
        <v>20</v>
      </c>
      <c r="F160" s="264" t="s">
        <v>256</v>
      </c>
      <c r="G160" s="265"/>
      <c r="H160" s="265"/>
      <c r="I160" s="265"/>
      <c r="J160" s="182"/>
      <c r="K160" s="184">
        <v>622</v>
      </c>
      <c r="L160" s="182"/>
      <c r="M160" s="182"/>
      <c r="N160" s="182"/>
      <c r="O160" s="182"/>
      <c r="P160" s="182"/>
      <c r="Q160" s="182"/>
      <c r="R160" s="185"/>
      <c r="T160" s="186"/>
      <c r="U160" s="182"/>
      <c r="V160" s="182"/>
      <c r="W160" s="182"/>
      <c r="X160" s="182"/>
      <c r="Y160" s="182"/>
      <c r="Z160" s="182"/>
      <c r="AA160" s="187"/>
      <c r="AT160" s="188" t="s">
        <v>183</v>
      </c>
      <c r="AU160" s="188" t="s">
        <v>117</v>
      </c>
      <c r="AV160" s="12" t="s">
        <v>146</v>
      </c>
      <c r="AW160" s="12" t="s">
        <v>119</v>
      </c>
      <c r="AX160" s="12" t="s">
        <v>84</v>
      </c>
      <c r="AY160" s="188" t="s">
        <v>167</v>
      </c>
    </row>
    <row r="161" spans="2:63" s="1" customFormat="1" ht="49.5" customHeight="1">
      <c r="B161" s="33"/>
      <c r="C161" s="34"/>
      <c r="D161" s="149" t="s">
        <v>471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272">
        <f>BK161</f>
        <v>0</v>
      </c>
      <c r="O161" s="245"/>
      <c r="P161" s="245"/>
      <c r="Q161" s="245"/>
      <c r="R161" s="35"/>
      <c r="T161" s="193"/>
      <c r="U161" s="54"/>
      <c r="V161" s="54"/>
      <c r="W161" s="54"/>
      <c r="X161" s="54"/>
      <c r="Y161" s="54"/>
      <c r="Z161" s="54"/>
      <c r="AA161" s="56"/>
      <c r="AT161" s="16" t="s">
        <v>76</v>
      </c>
      <c r="AU161" s="16" t="s">
        <v>77</v>
      </c>
      <c r="AY161" s="16" t="s">
        <v>472</v>
      </c>
      <c r="BK161" s="103">
        <v>0</v>
      </c>
    </row>
    <row r="162" spans="2:18" s="1" customFormat="1" ht="6.75" customHeight="1">
      <c r="B162" s="57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9"/>
    </row>
  </sheetData>
  <sheetProtection password="CC35" sheet="1" objects="1" scenarios="1" formatColumns="0" formatRows="0" sort="0" autoFilter="0"/>
  <mergeCells count="141">
    <mergeCell ref="N152:Q152"/>
    <mergeCell ref="N153:Q153"/>
    <mergeCell ref="N156:Q156"/>
    <mergeCell ref="N161:Q161"/>
    <mergeCell ref="H1:K1"/>
    <mergeCell ref="S2:AC2"/>
    <mergeCell ref="F158:I158"/>
    <mergeCell ref="F159:I159"/>
    <mergeCell ref="F160:I160"/>
    <mergeCell ref="N124:Q124"/>
    <mergeCell ref="N125:Q125"/>
    <mergeCell ref="N126:Q126"/>
    <mergeCell ref="N130:Q130"/>
    <mergeCell ref="N139:Q139"/>
    <mergeCell ref="N144:Q144"/>
    <mergeCell ref="N150:Q150"/>
    <mergeCell ref="F154:I154"/>
    <mergeCell ref="L154:M154"/>
    <mergeCell ref="N154:Q154"/>
    <mergeCell ref="F155:I155"/>
    <mergeCell ref="F157:I157"/>
    <mergeCell ref="L157:M157"/>
    <mergeCell ref="N157:Q157"/>
    <mergeCell ref="F148:I148"/>
    <mergeCell ref="F149:I149"/>
    <mergeCell ref="L149:M149"/>
    <mergeCell ref="N149:Q149"/>
    <mergeCell ref="F151:I151"/>
    <mergeCell ref="L151:M151"/>
    <mergeCell ref="N151:Q151"/>
    <mergeCell ref="F145:I145"/>
    <mergeCell ref="L145:M145"/>
    <mergeCell ref="N145:Q145"/>
    <mergeCell ref="F146:I146"/>
    <mergeCell ref="F147:I147"/>
    <mergeCell ref="L147:M147"/>
    <mergeCell ref="N147:Q147"/>
    <mergeCell ref="F141:I141"/>
    <mergeCell ref="L141:M141"/>
    <mergeCell ref="N141:Q141"/>
    <mergeCell ref="F142:I142"/>
    <mergeCell ref="F143:I143"/>
    <mergeCell ref="L143:M143"/>
    <mergeCell ref="N143:Q143"/>
    <mergeCell ref="F137:I137"/>
    <mergeCell ref="F138:I138"/>
    <mergeCell ref="L138:M138"/>
    <mergeCell ref="N138:Q138"/>
    <mergeCell ref="F140:I140"/>
    <mergeCell ref="L140:M140"/>
    <mergeCell ref="N140:Q140"/>
    <mergeCell ref="F134:I134"/>
    <mergeCell ref="L134:M134"/>
    <mergeCell ref="N134:Q134"/>
    <mergeCell ref="F135:I135"/>
    <mergeCell ref="F136:I136"/>
    <mergeCell ref="L136:M136"/>
    <mergeCell ref="N136:Q136"/>
    <mergeCell ref="F131:I131"/>
    <mergeCell ref="L131:M131"/>
    <mergeCell ref="N131:Q131"/>
    <mergeCell ref="F132:I132"/>
    <mergeCell ref="F133:I133"/>
    <mergeCell ref="L133:M133"/>
    <mergeCell ref="N133:Q133"/>
    <mergeCell ref="F127:I127"/>
    <mergeCell ref="L127:M127"/>
    <mergeCell ref="N127:Q127"/>
    <mergeCell ref="F128:I128"/>
    <mergeCell ref="F129:I129"/>
    <mergeCell ref="L129:M129"/>
    <mergeCell ref="N129:Q129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97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686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N96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(SUM(BE96:BE103)+SUM(BE121:BE158))</f>
        <v>0</v>
      </c>
      <c r="I32" s="215"/>
      <c r="J32" s="215"/>
      <c r="K32" s="34"/>
      <c r="L32" s="34"/>
      <c r="M32" s="240">
        <f>ROUND((SUM(BE96:BE103)+SUM(BE121:BE158)),1)*F32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(SUM(BF96:BF103)+SUM(BF121:BF158))</f>
        <v>0</v>
      </c>
      <c r="I33" s="215"/>
      <c r="J33" s="215"/>
      <c r="K33" s="34"/>
      <c r="L33" s="34"/>
      <c r="M33" s="240">
        <f>ROUND((SUM(BF96:BF103)+SUM(BF121:BF158)),1)*F33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(SUM(BG96:BG103)+SUM(BG121:BG158))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(SUM(BH96:BH103)+SUM(BH121:BH158))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(SUM(BI96:BI103)+SUM(BI121:BI158))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KAN - Kanalizace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N121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N122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129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N123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687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N139</f>
        <v>0</v>
      </c>
      <c r="O91" s="247"/>
      <c r="P91" s="247"/>
      <c r="Q91" s="247"/>
      <c r="R91" s="125"/>
    </row>
    <row r="92" spans="2:18" s="7" customFormat="1" ht="19.5" customHeight="1">
      <c r="B92" s="123"/>
      <c r="C92" s="124"/>
      <c r="D92" s="99" t="s">
        <v>134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30">
        <f>N142</f>
        <v>0</v>
      </c>
      <c r="O92" s="247"/>
      <c r="P92" s="247"/>
      <c r="Q92" s="247"/>
      <c r="R92" s="125"/>
    </row>
    <row r="93" spans="2:18" s="7" customFormat="1" ht="19.5" customHeight="1">
      <c r="B93" s="123"/>
      <c r="C93" s="124"/>
      <c r="D93" s="99" t="s">
        <v>581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30">
        <f>N154</f>
        <v>0</v>
      </c>
      <c r="O93" s="247"/>
      <c r="P93" s="247"/>
      <c r="Q93" s="247"/>
      <c r="R93" s="125"/>
    </row>
    <row r="94" spans="2:18" s="7" customFormat="1" ht="19.5" customHeight="1">
      <c r="B94" s="123"/>
      <c r="C94" s="124"/>
      <c r="D94" s="99" t="s">
        <v>137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30">
        <f>N157</f>
        <v>0</v>
      </c>
      <c r="O94" s="247"/>
      <c r="P94" s="247"/>
      <c r="Q94" s="247"/>
      <c r="R94" s="125"/>
    </row>
    <row r="95" spans="2:18" s="1" customFormat="1" ht="21.75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  <row r="96" spans="2:21" s="1" customFormat="1" ht="29.25" customHeight="1">
      <c r="B96" s="33"/>
      <c r="C96" s="118" t="s">
        <v>143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248">
        <f>ROUND(N97+N98+N99+N100+N101+N102,1)</f>
        <v>0</v>
      </c>
      <c r="O96" s="215"/>
      <c r="P96" s="215"/>
      <c r="Q96" s="215"/>
      <c r="R96" s="35"/>
      <c r="T96" s="126"/>
      <c r="U96" s="127" t="s">
        <v>41</v>
      </c>
    </row>
    <row r="97" spans="2:65" s="1" customFormat="1" ht="18" customHeight="1">
      <c r="B97" s="128"/>
      <c r="C97" s="129"/>
      <c r="D97" s="231" t="s">
        <v>144</v>
      </c>
      <c r="E97" s="249"/>
      <c r="F97" s="249"/>
      <c r="G97" s="249"/>
      <c r="H97" s="249"/>
      <c r="I97" s="129"/>
      <c r="J97" s="129"/>
      <c r="K97" s="129"/>
      <c r="L97" s="129"/>
      <c r="M97" s="129"/>
      <c r="N97" s="229">
        <f>ROUND(N88*T97,1)</f>
        <v>0</v>
      </c>
      <c r="O97" s="249"/>
      <c r="P97" s="249"/>
      <c r="Q97" s="249"/>
      <c r="R97" s="130"/>
      <c r="S97" s="131"/>
      <c r="T97" s="132"/>
      <c r="U97" s="133" t="s">
        <v>45</v>
      </c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5" t="s">
        <v>145</v>
      </c>
      <c r="AZ97" s="134"/>
      <c r="BA97" s="134"/>
      <c r="BB97" s="134"/>
      <c r="BC97" s="134"/>
      <c r="BD97" s="134"/>
      <c r="BE97" s="136">
        <f aca="true" t="shared" si="0" ref="BE97:BE102">IF(U97="základní",N97,0)</f>
        <v>0</v>
      </c>
      <c r="BF97" s="136">
        <f aca="true" t="shared" si="1" ref="BF97:BF102">IF(U97="snížená",N97,0)</f>
        <v>0</v>
      </c>
      <c r="BG97" s="136">
        <f aca="true" t="shared" si="2" ref="BG97:BG102">IF(U97="zákl. přenesená",N97,0)</f>
        <v>0</v>
      </c>
      <c r="BH97" s="136">
        <f aca="true" t="shared" si="3" ref="BH97:BH102">IF(U97="sníž. přenesená",N97,0)</f>
        <v>0</v>
      </c>
      <c r="BI97" s="136">
        <f aca="true" t="shared" si="4" ref="BI97:BI102">IF(U97="nulová",N97,0)</f>
        <v>0</v>
      </c>
      <c r="BJ97" s="135" t="s">
        <v>146</v>
      </c>
      <c r="BK97" s="134"/>
      <c r="BL97" s="134"/>
      <c r="BM97" s="134"/>
    </row>
    <row r="98" spans="2:65" s="1" customFormat="1" ht="18" customHeight="1">
      <c r="B98" s="128"/>
      <c r="C98" s="129"/>
      <c r="D98" s="231" t="s">
        <v>147</v>
      </c>
      <c r="E98" s="249"/>
      <c r="F98" s="249"/>
      <c r="G98" s="249"/>
      <c r="H98" s="249"/>
      <c r="I98" s="129"/>
      <c r="J98" s="129"/>
      <c r="K98" s="129"/>
      <c r="L98" s="129"/>
      <c r="M98" s="129"/>
      <c r="N98" s="229">
        <f>ROUND(N88*T98,1)</f>
        <v>0</v>
      </c>
      <c r="O98" s="249"/>
      <c r="P98" s="249"/>
      <c r="Q98" s="249"/>
      <c r="R98" s="130"/>
      <c r="S98" s="131"/>
      <c r="T98" s="132"/>
      <c r="U98" s="133" t="s">
        <v>45</v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5" t="s">
        <v>145</v>
      </c>
      <c r="AZ98" s="134"/>
      <c r="BA98" s="134"/>
      <c r="BB98" s="134"/>
      <c r="BC98" s="134"/>
      <c r="BD98" s="134"/>
      <c r="BE98" s="136">
        <f t="shared" si="0"/>
        <v>0</v>
      </c>
      <c r="BF98" s="136">
        <f t="shared" si="1"/>
        <v>0</v>
      </c>
      <c r="BG98" s="136">
        <f t="shared" si="2"/>
        <v>0</v>
      </c>
      <c r="BH98" s="136">
        <f t="shared" si="3"/>
        <v>0</v>
      </c>
      <c r="BI98" s="136">
        <f t="shared" si="4"/>
        <v>0</v>
      </c>
      <c r="BJ98" s="135" t="s">
        <v>146</v>
      </c>
      <c r="BK98" s="134"/>
      <c r="BL98" s="134"/>
      <c r="BM98" s="134"/>
    </row>
    <row r="99" spans="2:65" s="1" customFormat="1" ht="18" customHeight="1">
      <c r="B99" s="128"/>
      <c r="C99" s="129"/>
      <c r="D99" s="231" t="s">
        <v>148</v>
      </c>
      <c r="E99" s="249"/>
      <c r="F99" s="249"/>
      <c r="G99" s="249"/>
      <c r="H99" s="249"/>
      <c r="I99" s="129"/>
      <c r="J99" s="129"/>
      <c r="K99" s="129"/>
      <c r="L99" s="129"/>
      <c r="M99" s="129"/>
      <c r="N99" s="229">
        <f>ROUND(N88*T99,1)</f>
        <v>0</v>
      </c>
      <c r="O99" s="249"/>
      <c r="P99" s="249"/>
      <c r="Q99" s="249"/>
      <c r="R99" s="130"/>
      <c r="S99" s="131"/>
      <c r="T99" s="132"/>
      <c r="U99" s="133" t="s">
        <v>45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5" t="s">
        <v>145</v>
      </c>
      <c r="AZ99" s="134"/>
      <c r="BA99" s="134"/>
      <c r="BB99" s="134"/>
      <c r="BC99" s="134"/>
      <c r="BD99" s="134"/>
      <c r="BE99" s="136">
        <f t="shared" si="0"/>
        <v>0</v>
      </c>
      <c r="BF99" s="136">
        <f t="shared" si="1"/>
        <v>0</v>
      </c>
      <c r="BG99" s="136">
        <f t="shared" si="2"/>
        <v>0</v>
      </c>
      <c r="BH99" s="136">
        <f t="shared" si="3"/>
        <v>0</v>
      </c>
      <c r="BI99" s="136">
        <f t="shared" si="4"/>
        <v>0</v>
      </c>
      <c r="BJ99" s="135" t="s">
        <v>146</v>
      </c>
      <c r="BK99" s="134"/>
      <c r="BL99" s="134"/>
      <c r="BM99" s="134"/>
    </row>
    <row r="100" spans="2:65" s="1" customFormat="1" ht="18" customHeight="1">
      <c r="B100" s="128"/>
      <c r="C100" s="129"/>
      <c r="D100" s="231" t="s">
        <v>149</v>
      </c>
      <c r="E100" s="249"/>
      <c r="F100" s="249"/>
      <c r="G100" s="249"/>
      <c r="H100" s="249"/>
      <c r="I100" s="129"/>
      <c r="J100" s="129"/>
      <c r="K100" s="129"/>
      <c r="L100" s="129"/>
      <c r="M100" s="129"/>
      <c r="N100" s="229">
        <f>ROUND(N88*T100,1)</f>
        <v>0</v>
      </c>
      <c r="O100" s="249"/>
      <c r="P100" s="249"/>
      <c r="Q100" s="249"/>
      <c r="R100" s="130"/>
      <c r="S100" s="131"/>
      <c r="T100" s="132"/>
      <c r="U100" s="133" t="s">
        <v>45</v>
      </c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5" t="s">
        <v>145</v>
      </c>
      <c r="AZ100" s="134"/>
      <c r="BA100" s="134"/>
      <c r="BB100" s="134"/>
      <c r="BC100" s="134"/>
      <c r="BD100" s="134"/>
      <c r="BE100" s="136">
        <f t="shared" si="0"/>
        <v>0</v>
      </c>
      <c r="BF100" s="136">
        <f t="shared" si="1"/>
        <v>0</v>
      </c>
      <c r="BG100" s="136">
        <f t="shared" si="2"/>
        <v>0</v>
      </c>
      <c r="BH100" s="136">
        <f t="shared" si="3"/>
        <v>0</v>
      </c>
      <c r="BI100" s="136">
        <f t="shared" si="4"/>
        <v>0</v>
      </c>
      <c r="BJ100" s="135" t="s">
        <v>146</v>
      </c>
      <c r="BK100" s="134"/>
      <c r="BL100" s="134"/>
      <c r="BM100" s="134"/>
    </row>
    <row r="101" spans="2:65" s="1" customFormat="1" ht="18" customHeight="1">
      <c r="B101" s="128"/>
      <c r="C101" s="129"/>
      <c r="D101" s="231" t="s">
        <v>150</v>
      </c>
      <c r="E101" s="249"/>
      <c r="F101" s="249"/>
      <c r="G101" s="249"/>
      <c r="H101" s="249"/>
      <c r="I101" s="129"/>
      <c r="J101" s="129"/>
      <c r="K101" s="129"/>
      <c r="L101" s="129"/>
      <c r="M101" s="129"/>
      <c r="N101" s="229">
        <f>ROUND(N88*T101,1)</f>
        <v>0</v>
      </c>
      <c r="O101" s="249"/>
      <c r="P101" s="249"/>
      <c r="Q101" s="249"/>
      <c r="R101" s="130"/>
      <c r="S101" s="131"/>
      <c r="T101" s="132"/>
      <c r="U101" s="133" t="s">
        <v>45</v>
      </c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5" t="s">
        <v>145</v>
      </c>
      <c r="AZ101" s="134"/>
      <c r="BA101" s="134"/>
      <c r="BB101" s="134"/>
      <c r="BC101" s="134"/>
      <c r="BD101" s="134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146</v>
      </c>
      <c r="BK101" s="134"/>
      <c r="BL101" s="134"/>
      <c r="BM101" s="134"/>
    </row>
    <row r="102" spans="2:65" s="1" customFormat="1" ht="18" customHeight="1">
      <c r="B102" s="128"/>
      <c r="C102" s="129"/>
      <c r="D102" s="137" t="s">
        <v>151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29">
        <f>ROUND(N88*T102,1)</f>
        <v>0</v>
      </c>
      <c r="O102" s="249"/>
      <c r="P102" s="249"/>
      <c r="Q102" s="249"/>
      <c r="R102" s="130"/>
      <c r="S102" s="131"/>
      <c r="T102" s="138"/>
      <c r="U102" s="139" t="s">
        <v>45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5" t="s">
        <v>152</v>
      </c>
      <c r="AZ102" s="134"/>
      <c r="BA102" s="134"/>
      <c r="BB102" s="134"/>
      <c r="BC102" s="134"/>
      <c r="BD102" s="134"/>
      <c r="BE102" s="136">
        <f t="shared" si="0"/>
        <v>0</v>
      </c>
      <c r="BF102" s="136">
        <f t="shared" si="1"/>
        <v>0</v>
      </c>
      <c r="BG102" s="136">
        <f t="shared" si="2"/>
        <v>0</v>
      </c>
      <c r="BH102" s="136">
        <f t="shared" si="3"/>
        <v>0</v>
      </c>
      <c r="BI102" s="136">
        <f t="shared" si="4"/>
        <v>0</v>
      </c>
      <c r="BJ102" s="135" t="s">
        <v>146</v>
      </c>
      <c r="BK102" s="134"/>
      <c r="BL102" s="134"/>
      <c r="BM102" s="134"/>
    </row>
    <row r="103" spans="2:18" s="1" customFormat="1" ht="13.5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18" s="1" customFormat="1" ht="29.25" customHeight="1">
      <c r="B104" s="33"/>
      <c r="C104" s="110" t="s">
        <v>115</v>
      </c>
      <c r="D104" s="111"/>
      <c r="E104" s="111"/>
      <c r="F104" s="111"/>
      <c r="G104" s="111"/>
      <c r="H104" s="111"/>
      <c r="I104" s="111"/>
      <c r="J104" s="111"/>
      <c r="K104" s="111"/>
      <c r="L104" s="234">
        <f>ROUND(SUM(N88+N96),1)</f>
        <v>0</v>
      </c>
      <c r="M104" s="244"/>
      <c r="N104" s="244"/>
      <c r="O104" s="244"/>
      <c r="P104" s="244"/>
      <c r="Q104" s="244"/>
      <c r="R104" s="35"/>
    </row>
    <row r="105" spans="2:18" s="1" customFormat="1" ht="6.7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9" spans="2:18" s="1" customFormat="1" ht="6.7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2:18" s="1" customFormat="1" ht="36.75" customHeight="1">
      <c r="B110" s="33"/>
      <c r="C110" s="196" t="s">
        <v>153</v>
      </c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30" customHeight="1">
      <c r="B112" s="33"/>
      <c r="C112" s="28" t="s">
        <v>17</v>
      </c>
      <c r="D112" s="34"/>
      <c r="E112" s="34"/>
      <c r="F112" s="236" t="str">
        <f>F6</f>
        <v>Silážní žlaby s jímkou Křeč</v>
      </c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34"/>
      <c r="R112" s="35"/>
    </row>
    <row r="113" spans="2:18" s="1" customFormat="1" ht="36.75" customHeight="1">
      <c r="B113" s="33"/>
      <c r="C113" s="67" t="s">
        <v>120</v>
      </c>
      <c r="D113" s="34"/>
      <c r="E113" s="34"/>
      <c r="F113" s="216" t="str">
        <f>F7</f>
        <v>KAN - Kanalizace</v>
      </c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34"/>
      <c r="R113" s="35"/>
    </row>
    <row r="114" spans="2:18" s="1" customFormat="1" ht="6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8" customHeight="1">
      <c r="B115" s="33"/>
      <c r="C115" s="28" t="s">
        <v>22</v>
      </c>
      <c r="D115" s="34"/>
      <c r="E115" s="34"/>
      <c r="F115" s="26" t="str">
        <f>F9</f>
        <v>Křeč</v>
      </c>
      <c r="G115" s="34"/>
      <c r="H115" s="34"/>
      <c r="I115" s="34"/>
      <c r="J115" s="34"/>
      <c r="K115" s="28" t="s">
        <v>24</v>
      </c>
      <c r="L115" s="34"/>
      <c r="M115" s="242" t="str">
        <f>IF(O9="","",O9)</f>
        <v>2.2.2016</v>
      </c>
      <c r="N115" s="215"/>
      <c r="O115" s="215"/>
      <c r="P115" s="215"/>
      <c r="Q115" s="34"/>
      <c r="R115" s="35"/>
    </row>
    <row r="116" spans="2:18" s="1" customFormat="1" ht="6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5">
      <c r="B117" s="33"/>
      <c r="C117" s="28" t="s">
        <v>26</v>
      </c>
      <c r="D117" s="34"/>
      <c r="E117" s="34"/>
      <c r="F117" s="26" t="str">
        <f>E12</f>
        <v>Zemědělské družstvo Černovice u Tábora</v>
      </c>
      <c r="G117" s="34"/>
      <c r="H117" s="34"/>
      <c r="I117" s="34"/>
      <c r="J117" s="34"/>
      <c r="K117" s="28" t="s">
        <v>33</v>
      </c>
      <c r="L117" s="34"/>
      <c r="M117" s="201" t="str">
        <f>E18</f>
        <v>ing. Jan Šlechta</v>
      </c>
      <c r="N117" s="215"/>
      <c r="O117" s="215"/>
      <c r="P117" s="215"/>
      <c r="Q117" s="215"/>
      <c r="R117" s="35"/>
    </row>
    <row r="118" spans="2:18" s="1" customFormat="1" ht="14.25" customHeight="1">
      <c r="B118" s="33"/>
      <c r="C118" s="28" t="s">
        <v>31</v>
      </c>
      <c r="D118" s="34"/>
      <c r="E118" s="34"/>
      <c r="F118" s="26" t="str">
        <f>IF(E15="","",E15)</f>
        <v>Vyplň údaj</v>
      </c>
      <c r="G118" s="34"/>
      <c r="H118" s="34"/>
      <c r="I118" s="34"/>
      <c r="J118" s="34"/>
      <c r="K118" s="28" t="s">
        <v>35</v>
      </c>
      <c r="L118" s="34"/>
      <c r="M118" s="201" t="str">
        <f>E21</f>
        <v> </v>
      </c>
      <c r="N118" s="215"/>
      <c r="O118" s="215"/>
      <c r="P118" s="215"/>
      <c r="Q118" s="215"/>
      <c r="R118" s="35"/>
    </row>
    <row r="119" spans="2:18" s="1" customFormat="1" ht="9.7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27" s="8" customFormat="1" ht="29.25" customHeight="1">
      <c r="B120" s="140"/>
      <c r="C120" s="141" t="s">
        <v>154</v>
      </c>
      <c r="D120" s="142" t="s">
        <v>155</v>
      </c>
      <c r="E120" s="142" t="s">
        <v>59</v>
      </c>
      <c r="F120" s="250" t="s">
        <v>156</v>
      </c>
      <c r="G120" s="251"/>
      <c r="H120" s="251"/>
      <c r="I120" s="251"/>
      <c r="J120" s="142" t="s">
        <v>157</v>
      </c>
      <c r="K120" s="142" t="s">
        <v>158</v>
      </c>
      <c r="L120" s="252" t="s">
        <v>159</v>
      </c>
      <c r="M120" s="251"/>
      <c r="N120" s="250" t="s">
        <v>125</v>
      </c>
      <c r="O120" s="251"/>
      <c r="P120" s="251"/>
      <c r="Q120" s="253"/>
      <c r="R120" s="143"/>
      <c r="T120" s="74" t="s">
        <v>160</v>
      </c>
      <c r="U120" s="75" t="s">
        <v>41</v>
      </c>
      <c r="V120" s="75" t="s">
        <v>161</v>
      </c>
      <c r="W120" s="75" t="s">
        <v>162</v>
      </c>
      <c r="X120" s="75" t="s">
        <v>163</v>
      </c>
      <c r="Y120" s="75" t="s">
        <v>164</v>
      </c>
      <c r="Z120" s="75" t="s">
        <v>165</v>
      </c>
      <c r="AA120" s="76" t="s">
        <v>166</v>
      </c>
    </row>
    <row r="121" spans="2:63" s="1" customFormat="1" ht="29.25" customHeight="1">
      <c r="B121" s="33"/>
      <c r="C121" s="78" t="s">
        <v>122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270">
        <f>BK121</f>
        <v>0</v>
      </c>
      <c r="O121" s="271"/>
      <c r="P121" s="271"/>
      <c r="Q121" s="271"/>
      <c r="R121" s="35"/>
      <c r="T121" s="77"/>
      <c r="U121" s="49"/>
      <c r="V121" s="49"/>
      <c r="W121" s="144">
        <f>W122+W159</f>
        <v>0</v>
      </c>
      <c r="X121" s="49"/>
      <c r="Y121" s="144">
        <f>Y122+Y159</f>
        <v>16.2488305</v>
      </c>
      <c r="Z121" s="49"/>
      <c r="AA121" s="145">
        <f>AA122+AA159</f>
        <v>0.0686</v>
      </c>
      <c r="AT121" s="16" t="s">
        <v>76</v>
      </c>
      <c r="AU121" s="16" t="s">
        <v>127</v>
      </c>
      <c r="BK121" s="146">
        <f>BK122+BK159</f>
        <v>0</v>
      </c>
    </row>
    <row r="122" spans="2:63" s="9" customFormat="1" ht="36.75" customHeight="1">
      <c r="B122" s="147"/>
      <c r="C122" s="148"/>
      <c r="D122" s="149" t="s">
        <v>128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272">
        <f>BK122</f>
        <v>0</v>
      </c>
      <c r="O122" s="245"/>
      <c r="P122" s="245"/>
      <c r="Q122" s="245"/>
      <c r="R122" s="150"/>
      <c r="T122" s="151"/>
      <c r="U122" s="148"/>
      <c r="V122" s="148"/>
      <c r="W122" s="152">
        <f>W123+W139+W142+W154+W157</f>
        <v>0</v>
      </c>
      <c r="X122" s="148"/>
      <c r="Y122" s="152">
        <f>Y123+Y139+Y142+Y154+Y157</f>
        <v>16.2488305</v>
      </c>
      <c r="Z122" s="148"/>
      <c r="AA122" s="153">
        <f>AA123+AA139+AA142+AA154+AA157</f>
        <v>0.0686</v>
      </c>
      <c r="AR122" s="154" t="s">
        <v>84</v>
      </c>
      <c r="AT122" s="155" t="s">
        <v>76</v>
      </c>
      <c r="AU122" s="155" t="s">
        <v>77</v>
      </c>
      <c r="AY122" s="154" t="s">
        <v>167</v>
      </c>
      <c r="BK122" s="156">
        <f>BK123+BK139+BK142+BK154+BK157</f>
        <v>0</v>
      </c>
    </row>
    <row r="123" spans="2:63" s="9" customFormat="1" ht="19.5" customHeight="1">
      <c r="B123" s="147"/>
      <c r="C123" s="148"/>
      <c r="D123" s="157" t="s">
        <v>129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73">
        <f>BK123</f>
        <v>0</v>
      </c>
      <c r="O123" s="274"/>
      <c r="P123" s="274"/>
      <c r="Q123" s="274"/>
      <c r="R123" s="150"/>
      <c r="T123" s="151"/>
      <c r="U123" s="148"/>
      <c r="V123" s="148"/>
      <c r="W123" s="152">
        <f>SUM(W124:W138)</f>
        <v>0</v>
      </c>
      <c r="X123" s="148"/>
      <c r="Y123" s="152">
        <f>SUM(Y124:Y138)</f>
        <v>13.395</v>
      </c>
      <c r="Z123" s="148"/>
      <c r="AA123" s="153">
        <f>SUM(AA124:AA138)</f>
        <v>0</v>
      </c>
      <c r="AR123" s="154" t="s">
        <v>84</v>
      </c>
      <c r="AT123" s="155" t="s">
        <v>76</v>
      </c>
      <c r="AU123" s="155" t="s">
        <v>84</v>
      </c>
      <c r="AY123" s="154" t="s">
        <v>167</v>
      </c>
      <c r="BK123" s="156">
        <f>SUM(BK124:BK138)</f>
        <v>0</v>
      </c>
    </row>
    <row r="124" spans="2:65" s="1" customFormat="1" ht="31.5" customHeight="1">
      <c r="B124" s="128"/>
      <c r="C124" s="158" t="s">
        <v>84</v>
      </c>
      <c r="D124" s="158" t="s">
        <v>168</v>
      </c>
      <c r="E124" s="159" t="s">
        <v>688</v>
      </c>
      <c r="F124" s="254" t="s">
        <v>689</v>
      </c>
      <c r="G124" s="255"/>
      <c r="H124" s="255"/>
      <c r="I124" s="255"/>
      <c r="J124" s="160" t="s">
        <v>180</v>
      </c>
      <c r="K124" s="161">
        <v>18</v>
      </c>
      <c r="L124" s="256">
        <v>0</v>
      </c>
      <c r="M124" s="255"/>
      <c r="N124" s="257">
        <f>ROUND(L124*K124,1)</f>
        <v>0</v>
      </c>
      <c r="O124" s="255"/>
      <c r="P124" s="255"/>
      <c r="Q124" s="255"/>
      <c r="R124" s="130"/>
      <c r="T124" s="162" t="s">
        <v>20</v>
      </c>
      <c r="U124" s="42" t="s">
        <v>45</v>
      </c>
      <c r="V124" s="34"/>
      <c r="W124" s="163">
        <f>V124*K124</f>
        <v>0</v>
      </c>
      <c r="X124" s="163">
        <v>0</v>
      </c>
      <c r="Y124" s="163">
        <f>X124*K124</f>
        <v>0</v>
      </c>
      <c r="Z124" s="163">
        <v>0</v>
      </c>
      <c r="AA124" s="164">
        <f>Z124*K124</f>
        <v>0</v>
      </c>
      <c r="AR124" s="16" t="s">
        <v>146</v>
      </c>
      <c r="AT124" s="16" t="s">
        <v>168</v>
      </c>
      <c r="AU124" s="16" t="s">
        <v>117</v>
      </c>
      <c r="AY124" s="16" t="s">
        <v>167</v>
      </c>
      <c r="BE124" s="103">
        <f>IF(U124="základní",N124,0)</f>
        <v>0</v>
      </c>
      <c r="BF124" s="103">
        <f>IF(U124="snížená",N124,0)</f>
        <v>0</v>
      </c>
      <c r="BG124" s="103">
        <f>IF(U124="zákl. přenesená",N124,0)</f>
        <v>0</v>
      </c>
      <c r="BH124" s="103">
        <f>IF(U124="sníž. přenesená",N124,0)</f>
        <v>0</v>
      </c>
      <c r="BI124" s="103">
        <f>IF(U124="nulová",N124,0)</f>
        <v>0</v>
      </c>
      <c r="BJ124" s="16" t="s">
        <v>146</v>
      </c>
      <c r="BK124" s="103">
        <f>ROUND(L124*K124,1)</f>
        <v>0</v>
      </c>
      <c r="BL124" s="16" t="s">
        <v>146</v>
      </c>
      <c r="BM124" s="16" t="s">
        <v>690</v>
      </c>
    </row>
    <row r="125" spans="2:51" s="11" customFormat="1" ht="22.5" customHeight="1">
      <c r="B125" s="173"/>
      <c r="C125" s="174"/>
      <c r="D125" s="174"/>
      <c r="E125" s="175" t="s">
        <v>20</v>
      </c>
      <c r="F125" s="262" t="s">
        <v>691</v>
      </c>
      <c r="G125" s="261"/>
      <c r="H125" s="261"/>
      <c r="I125" s="261"/>
      <c r="J125" s="174"/>
      <c r="K125" s="176">
        <v>18</v>
      </c>
      <c r="L125" s="174"/>
      <c r="M125" s="174"/>
      <c r="N125" s="174"/>
      <c r="O125" s="174"/>
      <c r="P125" s="174"/>
      <c r="Q125" s="174"/>
      <c r="R125" s="177"/>
      <c r="T125" s="178"/>
      <c r="U125" s="174"/>
      <c r="V125" s="174"/>
      <c r="W125" s="174"/>
      <c r="X125" s="174"/>
      <c r="Y125" s="174"/>
      <c r="Z125" s="174"/>
      <c r="AA125" s="179"/>
      <c r="AT125" s="180" t="s">
        <v>183</v>
      </c>
      <c r="AU125" s="180" t="s">
        <v>117</v>
      </c>
      <c r="AV125" s="11" t="s">
        <v>117</v>
      </c>
      <c r="AW125" s="11" t="s">
        <v>119</v>
      </c>
      <c r="AX125" s="11" t="s">
        <v>84</v>
      </c>
      <c r="AY125" s="180" t="s">
        <v>167</v>
      </c>
    </row>
    <row r="126" spans="2:65" s="1" customFormat="1" ht="31.5" customHeight="1">
      <c r="B126" s="128"/>
      <c r="C126" s="158" t="s">
        <v>117</v>
      </c>
      <c r="D126" s="158" t="s">
        <v>168</v>
      </c>
      <c r="E126" s="159" t="s">
        <v>692</v>
      </c>
      <c r="F126" s="254" t="s">
        <v>693</v>
      </c>
      <c r="G126" s="255"/>
      <c r="H126" s="255"/>
      <c r="I126" s="255"/>
      <c r="J126" s="160" t="s">
        <v>180</v>
      </c>
      <c r="K126" s="161">
        <v>18</v>
      </c>
      <c r="L126" s="256">
        <v>0</v>
      </c>
      <c r="M126" s="255"/>
      <c r="N126" s="257">
        <f>ROUND(L126*K126,1)</f>
        <v>0</v>
      </c>
      <c r="O126" s="255"/>
      <c r="P126" s="255"/>
      <c r="Q126" s="255"/>
      <c r="R126" s="130"/>
      <c r="T126" s="162" t="s">
        <v>20</v>
      </c>
      <c r="U126" s="42" t="s">
        <v>45</v>
      </c>
      <c r="V126" s="34"/>
      <c r="W126" s="163">
        <f>V126*K126</f>
        <v>0</v>
      </c>
      <c r="X126" s="163">
        <v>0</v>
      </c>
      <c r="Y126" s="163">
        <f>X126*K126</f>
        <v>0</v>
      </c>
      <c r="Z126" s="163">
        <v>0</v>
      </c>
      <c r="AA126" s="164">
        <f>Z126*K126</f>
        <v>0</v>
      </c>
      <c r="AR126" s="16" t="s">
        <v>146</v>
      </c>
      <c r="AT126" s="16" t="s">
        <v>168</v>
      </c>
      <c r="AU126" s="16" t="s">
        <v>117</v>
      </c>
      <c r="AY126" s="16" t="s">
        <v>167</v>
      </c>
      <c r="BE126" s="103">
        <f>IF(U126="základní",N126,0)</f>
        <v>0</v>
      </c>
      <c r="BF126" s="103">
        <f>IF(U126="snížená",N126,0)</f>
        <v>0</v>
      </c>
      <c r="BG126" s="103">
        <f>IF(U126="zákl. přenesená",N126,0)</f>
        <v>0</v>
      </c>
      <c r="BH126" s="103">
        <f>IF(U126="sníž. přenesená",N126,0)</f>
        <v>0</v>
      </c>
      <c r="BI126" s="103">
        <f>IF(U126="nulová",N126,0)</f>
        <v>0</v>
      </c>
      <c r="BJ126" s="16" t="s">
        <v>146</v>
      </c>
      <c r="BK126" s="103">
        <f>ROUND(L126*K126,1)</f>
        <v>0</v>
      </c>
      <c r="BL126" s="16" t="s">
        <v>146</v>
      </c>
      <c r="BM126" s="16" t="s">
        <v>694</v>
      </c>
    </row>
    <row r="127" spans="2:65" s="1" customFormat="1" ht="22.5" customHeight="1">
      <c r="B127" s="128"/>
      <c r="C127" s="158" t="s">
        <v>177</v>
      </c>
      <c r="D127" s="158" t="s">
        <v>168</v>
      </c>
      <c r="E127" s="159" t="s">
        <v>695</v>
      </c>
      <c r="F127" s="254" t="s">
        <v>696</v>
      </c>
      <c r="G127" s="255"/>
      <c r="H127" s="255"/>
      <c r="I127" s="255"/>
      <c r="J127" s="160" t="s">
        <v>180</v>
      </c>
      <c r="K127" s="161">
        <v>18</v>
      </c>
      <c r="L127" s="256">
        <v>0</v>
      </c>
      <c r="M127" s="255"/>
      <c r="N127" s="257">
        <f>ROUND(L127*K127,1)</f>
        <v>0</v>
      </c>
      <c r="O127" s="255"/>
      <c r="P127" s="255"/>
      <c r="Q127" s="255"/>
      <c r="R127" s="130"/>
      <c r="T127" s="162" t="s">
        <v>20</v>
      </c>
      <c r="U127" s="42" t="s">
        <v>45</v>
      </c>
      <c r="V127" s="34"/>
      <c r="W127" s="163">
        <f>V127*K127</f>
        <v>0</v>
      </c>
      <c r="X127" s="163">
        <v>0</v>
      </c>
      <c r="Y127" s="163">
        <f>X127*K127</f>
        <v>0</v>
      </c>
      <c r="Z127" s="163">
        <v>0</v>
      </c>
      <c r="AA127" s="164">
        <f>Z127*K127</f>
        <v>0</v>
      </c>
      <c r="AR127" s="16" t="s">
        <v>146</v>
      </c>
      <c r="AT127" s="16" t="s">
        <v>168</v>
      </c>
      <c r="AU127" s="16" t="s">
        <v>117</v>
      </c>
      <c r="AY127" s="16" t="s">
        <v>167</v>
      </c>
      <c r="BE127" s="103">
        <f>IF(U127="základní",N127,0)</f>
        <v>0</v>
      </c>
      <c r="BF127" s="103">
        <f>IF(U127="snížená",N127,0)</f>
        <v>0</v>
      </c>
      <c r="BG127" s="103">
        <f>IF(U127="zákl. přenesená",N127,0)</f>
        <v>0</v>
      </c>
      <c r="BH127" s="103">
        <f>IF(U127="sníž. přenesená",N127,0)</f>
        <v>0</v>
      </c>
      <c r="BI127" s="103">
        <f>IF(U127="nulová",N127,0)</f>
        <v>0</v>
      </c>
      <c r="BJ127" s="16" t="s">
        <v>146</v>
      </c>
      <c r="BK127" s="103">
        <f>ROUND(L127*K127,1)</f>
        <v>0</v>
      </c>
      <c r="BL127" s="16" t="s">
        <v>146</v>
      </c>
      <c r="BM127" s="16" t="s">
        <v>697</v>
      </c>
    </row>
    <row r="128" spans="2:65" s="1" customFormat="1" ht="31.5" customHeight="1">
      <c r="B128" s="128"/>
      <c r="C128" s="158" t="s">
        <v>146</v>
      </c>
      <c r="D128" s="158" t="s">
        <v>168</v>
      </c>
      <c r="E128" s="159" t="s">
        <v>698</v>
      </c>
      <c r="F128" s="254" t="s">
        <v>699</v>
      </c>
      <c r="G128" s="255"/>
      <c r="H128" s="255"/>
      <c r="I128" s="255"/>
      <c r="J128" s="160" t="s">
        <v>180</v>
      </c>
      <c r="K128" s="161">
        <v>8.948</v>
      </c>
      <c r="L128" s="256">
        <v>0</v>
      </c>
      <c r="M128" s="255"/>
      <c r="N128" s="257">
        <f>ROUND(L128*K128,1)</f>
        <v>0</v>
      </c>
      <c r="O128" s="255"/>
      <c r="P128" s="255"/>
      <c r="Q128" s="255"/>
      <c r="R128" s="130"/>
      <c r="T128" s="162" t="s">
        <v>20</v>
      </c>
      <c r="U128" s="42" t="s">
        <v>45</v>
      </c>
      <c r="V128" s="34"/>
      <c r="W128" s="163">
        <f>V128*K128</f>
        <v>0</v>
      </c>
      <c r="X128" s="163">
        <v>0</v>
      </c>
      <c r="Y128" s="163">
        <f>X128*K128</f>
        <v>0</v>
      </c>
      <c r="Z128" s="163">
        <v>0</v>
      </c>
      <c r="AA128" s="164">
        <f>Z128*K128</f>
        <v>0</v>
      </c>
      <c r="AR128" s="16" t="s">
        <v>146</v>
      </c>
      <c r="AT128" s="16" t="s">
        <v>168</v>
      </c>
      <c r="AU128" s="16" t="s">
        <v>117</v>
      </c>
      <c r="AY128" s="16" t="s">
        <v>167</v>
      </c>
      <c r="BE128" s="103">
        <f>IF(U128="základní",N128,0)</f>
        <v>0</v>
      </c>
      <c r="BF128" s="103">
        <f>IF(U128="snížená",N128,0)</f>
        <v>0</v>
      </c>
      <c r="BG128" s="103">
        <f>IF(U128="zákl. přenesená",N128,0)</f>
        <v>0</v>
      </c>
      <c r="BH128" s="103">
        <f>IF(U128="sníž. přenesená",N128,0)</f>
        <v>0</v>
      </c>
      <c r="BI128" s="103">
        <f>IF(U128="nulová",N128,0)</f>
        <v>0</v>
      </c>
      <c r="BJ128" s="16" t="s">
        <v>146</v>
      </c>
      <c r="BK128" s="103">
        <f>ROUND(L128*K128,1)</f>
        <v>0</v>
      </c>
      <c r="BL128" s="16" t="s">
        <v>146</v>
      </c>
      <c r="BM128" s="16" t="s">
        <v>700</v>
      </c>
    </row>
    <row r="129" spans="2:51" s="11" customFormat="1" ht="22.5" customHeight="1">
      <c r="B129" s="173"/>
      <c r="C129" s="174"/>
      <c r="D129" s="174"/>
      <c r="E129" s="175" t="s">
        <v>20</v>
      </c>
      <c r="F129" s="262" t="s">
        <v>701</v>
      </c>
      <c r="G129" s="261"/>
      <c r="H129" s="261"/>
      <c r="I129" s="261"/>
      <c r="J129" s="174"/>
      <c r="K129" s="176">
        <v>8.948</v>
      </c>
      <c r="L129" s="174"/>
      <c r="M129" s="174"/>
      <c r="N129" s="174"/>
      <c r="O129" s="174"/>
      <c r="P129" s="174"/>
      <c r="Q129" s="174"/>
      <c r="R129" s="177"/>
      <c r="T129" s="178"/>
      <c r="U129" s="174"/>
      <c r="V129" s="174"/>
      <c r="W129" s="174"/>
      <c r="X129" s="174"/>
      <c r="Y129" s="174"/>
      <c r="Z129" s="174"/>
      <c r="AA129" s="179"/>
      <c r="AT129" s="180" t="s">
        <v>183</v>
      </c>
      <c r="AU129" s="180" t="s">
        <v>117</v>
      </c>
      <c r="AV129" s="11" t="s">
        <v>117</v>
      </c>
      <c r="AW129" s="11" t="s">
        <v>119</v>
      </c>
      <c r="AX129" s="11" t="s">
        <v>84</v>
      </c>
      <c r="AY129" s="180" t="s">
        <v>167</v>
      </c>
    </row>
    <row r="130" spans="2:65" s="1" customFormat="1" ht="22.5" customHeight="1">
      <c r="B130" s="128"/>
      <c r="C130" s="158" t="s">
        <v>190</v>
      </c>
      <c r="D130" s="158" t="s">
        <v>168</v>
      </c>
      <c r="E130" s="159" t="s">
        <v>702</v>
      </c>
      <c r="F130" s="254" t="s">
        <v>703</v>
      </c>
      <c r="G130" s="255"/>
      <c r="H130" s="255"/>
      <c r="I130" s="255"/>
      <c r="J130" s="160" t="s">
        <v>180</v>
      </c>
      <c r="K130" s="161">
        <v>8.948</v>
      </c>
      <c r="L130" s="256">
        <v>0</v>
      </c>
      <c r="M130" s="255"/>
      <c r="N130" s="257">
        <f>ROUND(L130*K130,1)</f>
        <v>0</v>
      </c>
      <c r="O130" s="255"/>
      <c r="P130" s="255"/>
      <c r="Q130" s="255"/>
      <c r="R130" s="130"/>
      <c r="T130" s="162" t="s">
        <v>20</v>
      </c>
      <c r="U130" s="42" t="s">
        <v>45</v>
      </c>
      <c r="V130" s="34"/>
      <c r="W130" s="163">
        <f>V130*K130</f>
        <v>0</v>
      </c>
      <c r="X130" s="163">
        <v>0</v>
      </c>
      <c r="Y130" s="163">
        <f>X130*K130</f>
        <v>0</v>
      </c>
      <c r="Z130" s="163">
        <v>0</v>
      </c>
      <c r="AA130" s="164">
        <f>Z130*K130</f>
        <v>0</v>
      </c>
      <c r="AR130" s="16" t="s">
        <v>146</v>
      </c>
      <c r="AT130" s="16" t="s">
        <v>168</v>
      </c>
      <c r="AU130" s="16" t="s">
        <v>117</v>
      </c>
      <c r="AY130" s="16" t="s">
        <v>167</v>
      </c>
      <c r="BE130" s="103">
        <f>IF(U130="základní",N130,0)</f>
        <v>0</v>
      </c>
      <c r="BF130" s="103">
        <f>IF(U130="snížená",N130,0)</f>
        <v>0</v>
      </c>
      <c r="BG130" s="103">
        <f>IF(U130="zákl. přenesená",N130,0)</f>
        <v>0</v>
      </c>
      <c r="BH130" s="103">
        <f>IF(U130="sníž. přenesená",N130,0)</f>
        <v>0</v>
      </c>
      <c r="BI130" s="103">
        <f>IF(U130="nulová",N130,0)</f>
        <v>0</v>
      </c>
      <c r="BJ130" s="16" t="s">
        <v>146</v>
      </c>
      <c r="BK130" s="103">
        <f>ROUND(L130*K130,1)</f>
        <v>0</v>
      </c>
      <c r="BL130" s="16" t="s">
        <v>146</v>
      </c>
      <c r="BM130" s="16" t="s">
        <v>704</v>
      </c>
    </row>
    <row r="131" spans="2:65" s="1" customFormat="1" ht="22.5" customHeight="1">
      <c r="B131" s="128"/>
      <c r="C131" s="158" t="s">
        <v>194</v>
      </c>
      <c r="D131" s="158" t="s">
        <v>168</v>
      </c>
      <c r="E131" s="159" t="s">
        <v>705</v>
      </c>
      <c r="F131" s="254" t="s">
        <v>706</v>
      </c>
      <c r="G131" s="255"/>
      <c r="H131" s="255"/>
      <c r="I131" s="255"/>
      <c r="J131" s="160" t="s">
        <v>180</v>
      </c>
      <c r="K131" s="161">
        <v>8.948</v>
      </c>
      <c r="L131" s="256">
        <v>0</v>
      </c>
      <c r="M131" s="255"/>
      <c r="N131" s="257">
        <f>ROUND(L131*K131,1)</f>
        <v>0</v>
      </c>
      <c r="O131" s="255"/>
      <c r="P131" s="255"/>
      <c r="Q131" s="255"/>
      <c r="R131" s="130"/>
      <c r="T131" s="162" t="s">
        <v>20</v>
      </c>
      <c r="U131" s="42" t="s">
        <v>45</v>
      </c>
      <c r="V131" s="34"/>
      <c r="W131" s="163">
        <f>V131*K131</f>
        <v>0</v>
      </c>
      <c r="X131" s="163">
        <v>0</v>
      </c>
      <c r="Y131" s="163">
        <f>X131*K131</f>
        <v>0</v>
      </c>
      <c r="Z131" s="163">
        <v>0</v>
      </c>
      <c r="AA131" s="164">
        <f>Z131*K131</f>
        <v>0</v>
      </c>
      <c r="AR131" s="16" t="s">
        <v>146</v>
      </c>
      <c r="AT131" s="16" t="s">
        <v>168</v>
      </c>
      <c r="AU131" s="16" t="s">
        <v>117</v>
      </c>
      <c r="AY131" s="16" t="s">
        <v>167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16" t="s">
        <v>146</v>
      </c>
      <c r="BK131" s="103">
        <f>ROUND(L131*K131,1)</f>
        <v>0</v>
      </c>
      <c r="BL131" s="16" t="s">
        <v>146</v>
      </c>
      <c r="BM131" s="16" t="s">
        <v>707</v>
      </c>
    </row>
    <row r="132" spans="2:65" s="1" customFormat="1" ht="31.5" customHeight="1">
      <c r="B132" s="128"/>
      <c r="C132" s="158" t="s">
        <v>200</v>
      </c>
      <c r="D132" s="158" t="s">
        <v>168</v>
      </c>
      <c r="E132" s="159" t="s">
        <v>708</v>
      </c>
      <c r="F132" s="254" t="s">
        <v>709</v>
      </c>
      <c r="G132" s="255"/>
      <c r="H132" s="255"/>
      <c r="I132" s="255"/>
      <c r="J132" s="160" t="s">
        <v>180</v>
      </c>
      <c r="K132" s="161">
        <v>9.052</v>
      </c>
      <c r="L132" s="256">
        <v>0</v>
      </c>
      <c r="M132" s="255"/>
      <c r="N132" s="257">
        <f>ROUND(L132*K132,1)</f>
        <v>0</v>
      </c>
      <c r="O132" s="255"/>
      <c r="P132" s="255"/>
      <c r="Q132" s="255"/>
      <c r="R132" s="130"/>
      <c r="T132" s="162" t="s">
        <v>20</v>
      </c>
      <c r="U132" s="42" t="s">
        <v>45</v>
      </c>
      <c r="V132" s="34"/>
      <c r="W132" s="163">
        <f>V132*K132</f>
        <v>0</v>
      </c>
      <c r="X132" s="163">
        <v>0</v>
      </c>
      <c r="Y132" s="163">
        <f>X132*K132</f>
        <v>0</v>
      </c>
      <c r="Z132" s="163">
        <v>0</v>
      </c>
      <c r="AA132" s="164">
        <f>Z132*K132</f>
        <v>0</v>
      </c>
      <c r="AR132" s="16" t="s">
        <v>146</v>
      </c>
      <c r="AT132" s="16" t="s">
        <v>168</v>
      </c>
      <c r="AU132" s="16" t="s">
        <v>117</v>
      </c>
      <c r="AY132" s="16" t="s">
        <v>167</v>
      </c>
      <c r="BE132" s="103">
        <f>IF(U132="základní",N132,0)</f>
        <v>0</v>
      </c>
      <c r="BF132" s="103">
        <f>IF(U132="snížená",N132,0)</f>
        <v>0</v>
      </c>
      <c r="BG132" s="103">
        <f>IF(U132="zákl. přenesená",N132,0)</f>
        <v>0</v>
      </c>
      <c r="BH132" s="103">
        <f>IF(U132="sníž. přenesená",N132,0)</f>
        <v>0</v>
      </c>
      <c r="BI132" s="103">
        <f>IF(U132="nulová",N132,0)</f>
        <v>0</v>
      </c>
      <c r="BJ132" s="16" t="s">
        <v>146</v>
      </c>
      <c r="BK132" s="103">
        <f>ROUND(L132*K132,1)</f>
        <v>0</v>
      </c>
      <c r="BL132" s="16" t="s">
        <v>146</v>
      </c>
      <c r="BM132" s="16" t="s">
        <v>710</v>
      </c>
    </row>
    <row r="133" spans="2:51" s="11" customFormat="1" ht="22.5" customHeight="1">
      <c r="B133" s="173"/>
      <c r="C133" s="174"/>
      <c r="D133" s="174"/>
      <c r="E133" s="175" t="s">
        <v>20</v>
      </c>
      <c r="F133" s="262" t="s">
        <v>711</v>
      </c>
      <c r="G133" s="261"/>
      <c r="H133" s="261"/>
      <c r="I133" s="261"/>
      <c r="J133" s="174"/>
      <c r="K133" s="176">
        <v>9.052</v>
      </c>
      <c r="L133" s="174"/>
      <c r="M133" s="174"/>
      <c r="N133" s="174"/>
      <c r="O133" s="174"/>
      <c r="P133" s="174"/>
      <c r="Q133" s="174"/>
      <c r="R133" s="177"/>
      <c r="T133" s="178"/>
      <c r="U133" s="174"/>
      <c r="V133" s="174"/>
      <c r="W133" s="174"/>
      <c r="X133" s="174"/>
      <c r="Y133" s="174"/>
      <c r="Z133" s="174"/>
      <c r="AA133" s="179"/>
      <c r="AT133" s="180" t="s">
        <v>183</v>
      </c>
      <c r="AU133" s="180" t="s">
        <v>117</v>
      </c>
      <c r="AV133" s="11" t="s">
        <v>117</v>
      </c>
      <c r="AW133" s="11" t="s">
        <v>119</v>
      </c>
      <c r="AX133" s="11" t="s">
        <v>84</v>
      </c>
      <c r="AY133" s="180" t="s">
        <v>167</v>
      </c>
    </row>
    <row r="134" spans="2:65" s="1" customFormat="1" ht="31.5" customHeight="1">
      <c r="B134" s="128"/>
      <c r="C134" s="158" t="s">
        <v>204</v>
      </c>
      <c r="D134" s="158" t="s">
        <v>168</v>
      </c>
      <c r="E134" s="159" t="s">
        <v>712</v>
      </c>
      <c r="F134" s="254" t="s">
        <v>713</v>
      </c>
      <c r="G134" s="255"/>
      <c r="H134" s="255"/>
      <c r="I134" s="255"/>
      <c r="J134" s="160" t="s">
        <v>180</v>
      </c>
      <c r="K134" s="161">
        <v>6.698</v>
      </c>
      <c r="L134" s="256">
        <v>0</v>
      </c>
      <c r="M134" s="255"/>
      <c r="N134" s="257">
        <f>ROUND(L134*K134,1)</f>
        <v>0</v>
      </c>
      <c r="O134" s="255"/>
      <c r="P134" s="255"/>
      <c r="Q134" s="255"/>
      <c r="R134" s="130"/>
      <c r="T134" s="162" t="s">
        <v>20</v>
      </c>
      <c r="U134" s="42" t="s">
        <v>45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</v>
      </c>
      <c r="AA134" s="164">
        <f>Z134*K134</f>
        <v>0</v>
      </c>
      <c r="AR134" s="16" t="s">
        <v>146</v>
      </c>
      <c r="AT134" s="16" t="s">
        <v>168</v>
      </c>
      <c r="AU134" s="16" t="s">
        <v>117</v>
      </c>
      <c r="AY134" s="16" t="s">
        <v>167</v>
      </c>
      <c r="BE134" s="103">
        <f>IF(U134="základní",N134,0)</f>
        <v>0</v>
      </c>
      <c r="BF134" s="103">
        <f>IF(U134="snížená",N134,0)</f>
        <v>0</v>
      </c>
      <c r="BG134" s="103">
        <f>IF(U134="zákl. přenesená",N134,0)</f>
        <v>0</v>
      </c>
      <c r="BH134" s="103">
        <f>IF(U134="sníž. přenesená",N134,0)</f>
        <v>0</v>
      </c>
      <c r="BI134" s="103">
        <f>IF(U134="nulová",N134,0)</f>
        <v>0</v>
      </c>
      <c r="BJ134" s="16" t="s">
        <v>146</v>
      </c>
      <c r="BK134" s="103">
        <f>ROUND(L134*K134,1)</f>
        <v>0</v>
      </c>
      <c r="BL134" s="16" t="s">
        <v>146</v>
      </c>
      <c r="BM134" s="16" t="s">
        <v>714</v>
      </c>
    </row>
    <row r="135" spans="2:51" s="11" customFormat="1" ht="22.5" customHeight="1">
      <c r="B135" s="173"/>
      <c r="C135" s="174"/>
      <c r="D135" s="174"/>
      <c r="E135" s="175" t="s">
        <v>20</v>
      </c>
      <c r="F135" s="262" t="s">
        <v>715</v>
      </c>
      <c r="G135" s="261"/>
      <c r="H135" s="261"/>
      <c r="I135" s="261"/>
      <c r="J135" s="174"/>
      <c r="K135" s="176">
        <v>7.875</v>
      </c>
      <c r="L135" s="174"/>
      <c r="M135" s="174"/>
      <c r="N135" s="174"/>
      <c r="O135" s="174"/>
      <c r="P135" s="174"/>
      <c r="Q135" s="174"/>
      <c r="R135" s="177"/>
      <c r="T135" s="178"/>
      <c r="U135" s="174"/>
      <c r="V135" s="174"/>
      <c r="W135" s="174"/>
      <c r="X135" s="174"/>
      <c r="Y135" s="174"/>
      <c r="Z135" s="174"/>
      <c r="AA135" s="179"/>
      <c r="AT135" s="180" t="s">
        <v>183</v>
      </c>
      <c r="AU135" s="180" t="s">
        <v>117</v>
      </c>
      <c r="AV135" s="11" t="s">
        <v>117</v>
      </c>
      <c r="AW135" s="11" t="s">
        <v>119</v>
      </c>
      <c r="AX135" s="11" t="s">
        <v>77</v>
      </c>
      <c r="AY135" s="180" t="s">
        <v>167</v>
      </c>
    </row>
    <row r="136" spans="2:51" s="11" customFormat="1" ht="22.5" customHeight="1">
      <c r="B136" s="173"/>
      <c r="C136" s="174"/>
      <c r="D136" s="174"/>
      <c r="E136" s="175" t="s">
        <v>20</v>
      </c>
      <c r="F136" s="260" t="s">
        <v>716</v>
      </c>
      <c r="G136" s="261"/>
      <c r="H136" s="261"/>
      <c r="I136" s="261"/>
      <c r="J136" s="174"/>
      <c r="K136" s="176">
        <v>-1.1775</v>
      </c>
      <c r="L136" s="174"/>
      <c r="M136" s="174"/>
      <c r="N136" s="174"/>
      <c r="O136" s="174"/>
      <c r="P136" s="174"/>
      <c r="Q136" s="174"/>
      <c r="R136" s="177"/>
      <c r="T136" s="178"/>
      <c r="U136" s="174"/>
      <c r="V136" s="174"/>
      <c r="W136" s="174"/>
      <c r="X136" s="174"/>
      <c r="Y136" s="174"/>
      <c r="Z136" s="174"/>
      <c r="AA136" s="179"/>
      <c r="AT136" s="180" t="s">
        <v>183</v>
      </c>
      <c r="AU136" s="180" t="s">
        <v>117</v>
      </c>
      <c r="AV136" s="11" t="s">
        <v>117</v>
      </c>
      <c r="AW136" s="11" t="s">
        <v>119</v>
      </c>
      <c r="AX136" s="11" t="s">
        <v>77</v>
      </c>
      <c r="AY136" s="180" t="s">
        <v>167</v>
      </c>
    </row>
    <row r="137" spans="2:51" s="12" customFormat="1" ht="22.5" customHeight="1">
      <c r="B137" s="181"/>
      <c r="C137" s="182"/>
      <c r="D137" s="182"/>
      <c r="E137" s="183" t="s">
        <v>20</v>
      </c>
      <c r="F137" s="264" t="s">
        <v>256</v>
      </c>
      <c r="G137" s="265"/>
      <c r="H137" s="265"/>
      <c r="I137" s="265"/>
      <c r="J137" s="182"/>
      <c r="K137" s="184">
        <v>6.6975</v>
      </c>
      <c r="L137" s="182"/>
      <c r="M137" s="182"/>
      <c r="N137" s="182"/>
      <c r="O137" s="182"/>
      <c r="P137" s="182"/>
      <c r="Q137" s="182"/>
      <c r="R137" s="185"/>
      <c r="T137" s="186"/>
      <c r="U137" s="182"/>
      <c r="V137" s="182"/>
      <c r="W137" s="182"/>
      <c r="X137" s="182"/>
      <c r="Y137" s="182"/>
      <c r="Z137" s="182"/>
      <c r="AA137" s="187"/>
      <c r="AT137" s="188" t="s">
        <v>183</v>
      </c>
      <c r="AU137" s="188" t="s">
        <v>117</v>
      </c>
      <c r="AV137" s="12" t="s">
        <v>146</v>
      </c>
      <c r="AW137" s="12" t="s">
        <v>119</v>
      </c>
      <c r="AX137" s="12" t="s">
        <v>84</v>
      </c>
      <c r="AY137" s="188" t="s">
        <v>167</v>
      </c>
    </row>
    <row r="138" spans="2:65" s="1" customFormat="1" ht="22.5" customHeight="1">
      <c r="B138" s="128"/>
      <c r="C138" s="189" t="s">
        <v>209</v>
      </c>
      <c r="D138" s="189" t="s">
        <v>392</v>
      </c>
      <c r="E138" s="190" t="s">
        <v>717</v>
      </c>
      <c r="F138" s="266" t="s">
        <v>718</v>
      </c>
      <c r="G138" s="267"/>
      <c r="H138" s="267"/>
      <c r="I138" s="267"/>
      <c r="J138" s="191" t="s">
        <v>308</v>
      </c>
      <c r="K138" s="192">
        <v>13.395</v>
      </c>
      <c r="L138" s="268">
        <v>0</v>
      </c>
      <c r="M138" s="267"/>
      <c r="N138" s="269">
        <f>ROUND(L138*K138,1)</f>
        <v>0</v>
      </c>
      <c r="O138" s="255"/>
      <c r="P138" s="255"/>
      <c r="Q138" s="255"/>
      <c r="R138" s="130"/>
      <c r="T138" s="162" t="s">
        <v>20</v>
      </c>
      <c r="U138" s="42" t="s">
        <v>45</v>
      </c>
      <c r="V138" s="34"/>
      <c r="W138" s="163">
        <f>V138*K138</f>
        <v>0</v>
      </c>
      <c r="X138" s="163">
        <v>1</v>
      </c>
      <c r="Y138" s="163">
        <f>X138*K138</f>
        <v>13.395</v>
      </c>
      <c r="Z138" s="163">
        <v>0</v>
      </c>
      <c r="AA138" s="164">
        <f>Z138*K138</f>
        <v>0</v>
      </c>
      <c r="AR138" s="16" t="s">
        <v>204</v>
      </c>
      <c r="AT138" s="16" t="s">
        <v>392</v>
      </c>
      <c r="AU138" s="16" t="s">
        <v>117</v>
      </c>
      <c r="AY138" s="16" t="s">
        <v>167</v>
      </c>
      <c r="BE138" s="103">
        <f>IF(U138="základní",N138,0)</f>
        <v>0</v>
      </c>
      <c r="BF138" s="103">
        <f>IF(U138="snížená",N138,0)</f>
        <v>0</v>
      </c>
      <c r="BG138" s="103">
        <f>IF(U138="zákl. přenesená",N138,0)</f>
        <v>0</v>
      </c>
      <c r="BH138" s="103">
        <f>IF(U138="sníž. přenesená",N138,0)</f>
        <v>0</v>
      </c>
      <c r="BI138" s="103">
        <f>IF(U138="nulová",N138,0)</f>
        <v>0</v>
      </c>
      <c r="BJ138" s="16" t="s">
        <v>146</v>
      </c>
      <c r="BK138" s="103">
        <f>ROUND(L138*K138,1)</f>
        <v>0</v>
      </c>
      <c r="BL138" s="16" t="s">
        <v>146</v>
      </c>
      <c r="BM138" s="16" t="s">
        <v>719</v>
      </c>
    </row>
    <row r="139" spans="2:63" s="9" customFormat="1" ht="29.25" customHeight="1">
      <c r="B139" s="147"/>
      <c r="C139" s="148"/>
      <c r="D139" s="157" t="s">
        <v>687</v>
      </c>
      <c r="E139" s="157"/>
      <c r="F139" s="157"/>
      <c r="G139" s="157"/>
      <c r="H139" s="157"/>
      <c r="I139" s="157"/>
      <c r="J139" s="157"/>
      <c r="K139" s="157"/>
      <c r="L139" s="157"/>
      <c r="M139" s="157"/>
      <c r="N139" s="275">
        <f>BK139</f>
        <v>0</v>
      </c>
      <c r="O139" s="276"/>
      <c r="P139" s="276"/>
      <c r="Q139" s="276"/>
      <c r="R139" s="150"/>
      <c r="T139" s="151"/>
      <c r="U139" s="148"/>
      <c r="V139" s="148"/>
      <c r="W139" s="152">
        <f>SUM(W140:W141)</f>
        <v>0</v>
      </c>
      <c r="X139" s="148"/>
      <c r="Y139" s="152">
        <f>SUM(Y140:Y141)</f>
        <v>0</v>
      </c>
      <c r="Z139" s="148"/>
      <c r="AA139" s="153">
        <f>SUM(AA140:AA141)</f>
        <v>0</v>
      </c>
      <c r="AR139" s="154" t="s">
        <v>84</v>
      </c>
      <c r="AT139" s="155" t="s">
        <v>76</v>
      </c>
      <c r="AU139" s="155" t="s">
        <v>84</v>
      </c>
      <c r="AY139" s="154" t="s">
        <v>167</v>
      </c>
      <c r="BK139" s="156">
        <f>SUM(BK140:BK141)</f>
        <v>0</v>
      </c>
    </row>
    <row r="140" spans="2:65" s="1" customFormat="1" ht="31.5" customHeight="1">
      <c r="B140" s="128"/>
      <c r="C140" s="158" t="s">
        <v>215</v>
      </c>
      <c r="D140" s="158" t="s">
        <v>168</v>
      </c>
      <c r="E140" s="159" t="s">
        <v>720</v>
      </c>
      <c r="F140" s="254" t="s">
        <v>721</v>
      </c>
      <c r="G140" s="255"/>
      <c r="H140" s="255"/>
      <c r="I140" s="255"/>
      <c r="J140" s="160" t="s">
        <v>180</v>
      </c>
      <c r="K140" s="161">
        <v>2.25</v>
      </c>
      <c r="L140" s="256">
        <v>0</v>
      </c>
      <c r="M140" s="255"/>
      <c r="N140" s="257">
        <f>ROUND(L140*K140,1)</f>
        <v>0</v>
      </c>
      <c r="O140" s="255"/>
      <c r="P140" s="255"/>
      <c r="Q140" s="255"/>
      <c r="R140" s="130"/>
      <c r="T140" s="162" t="s">
        <v>20</v>
      </c>
      <c r="U140" s="42" t="s">
        <v>45</v>
      </c>
      <c r="V140" s="34"/>
      <c r="W140" s="163">
        <f>V140*K140</f>
        <v>0</v>
      </c>
      <c r="X140" s="163">
        <v>0</v>
      </c>
      <c r="Y140" s="163">
        <f>X140*K140</f>
        <v>0</v>
      </c>
      <c r="Z140" s="163">
        <v>0</v>
      </c>
      <c r="AA140" s="164">
        <f>Z140*K140</f>
        <v>0</v>
      </c>
      <c r="AR140" s="16" t="s">
        <v>146</v>
      </c>
      <c r="AT140" s="16" t="s">
        <v>168</v>
      </c>
      <c r="AU140" s="16" t="s">
        <v>117</v>
      </c>
      <c r="AY140" s="16" t="s">
        <v>167</v>
      </c>
      <c r="BE140" s="103">
        <f>IF(U140="základní",N140,0)</f>
        <v>0</v>
      </c>
      <c r="BF140" s="103">
        <f>IF(U140="snížená",N140,0)</f>
        <v>0</v>
      </c>
      <c r="BG140" s="103">
        <f>IF(U140="zákl. přenesená",N140,0)</f>
        <v>0</v>
      </c>
      <c r="BH140" s="103">
        <f>IF(U140="sníž. přenesená",N140,0)</f>
        <v>0</v>
      </c>
      <c r="BI140" s="103">
        <f>IF(U140="nulová",N140,0)</f>
        <v>0</v>
      </c>
      <c r="BJ140" s="16" t="s">
        <v>146</v>
      </c>
      <c r="BK140" s="103">
        <f>ROUND(L140*K140,1)</f>
        <v>0</v>
      </c>
      <c r="BL140" s="16" t="s">
        <v>146</v>
      </c>
      <c r="BM140" s="16" t="s">
        <v>722</v>
      </c>
    </row>
    <row r="141" spans="2:51" s="11" customFormat="1" ht="22.5" customHeight="1">
      <c r="B141" s="173"/>
      <c r="C141" s="174"/>
      <c r="D141" s="174"/>
      <c r="E141" s="175" t="s">
        <v>20</v>
      </c>
      <c r="F141" s="262" t="s">
        <v>723</v>
      </c>
      <c r="G141" s="261"/>
      <c r="H141" s="261"/>
      <c r="I141" s="261"/>
      <c r="J141" s="174"/>
      <c r="K141" s="176">
        <v>2.25</v>
      </c>
      <c r="L141" s="174"/>
      <c r="M141" s="174"/>
      <c r="N141" s="174"/>
      <c r="O141" s="174"/>
      <c r="P141" s="174"/>
      <c r="Q141" s="174"/>
      <c r="R141" s="177"/>
      <c r="T141" s="178"/>
      <c r="U141" s="174"/>
      <c r="V141" s="174"/>
      <c r="W141" s="174"/>
      <c r="X141" s="174"/>
      <c r="Y141" s="174"/>
      <c r="Z141" s="174"/>
      <c r="AA141" s="179"/>
      <c r="AT141" s="180" t="s">
        <v>183</v>
      </c>
      <c r="AU141" s="180" t="s">
        <v>117</v>
      </c>
      <c r="AV141" s="11" t="s">
        <v>117</v>
      </c>
      <c r="AW141" s="11" t="s">
        <v>119</v>
      </c>
      <c r="AX141" s="11" t="s">
        <v>84</v>
      </c>
      <c r="AY141" s="180" t="s">
        <v>167</v>
      </c>
    </row>
    <row r="142" spans="2:63" s="9" customFormat="1" ht="29.25" customHeight="1">
      <c r="B142" s="147"/>
      <c r="C142" s="148"/>
      <c r="D142" s="157" t="s">
        <v>134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73">
        <f>BK142</f>
        <v>0</v>
      </c>
      <c r="O142" s="274"/>
      <c r="P142" s="274"/>
      <c r="Q142" s="274"/>
      <c r="R142" s="150"/>
      <c r="T142" s="151"/>
      <c r="U142" s="148"/>
      <c r="V142" s="148"/>
      <c r="W142" s="152">
        <f>SUM(W143:W153)</f>
        <v>0</v>
      </c>
      <c r="X142" s="148"/>
      <c r="Y142" s="152">
        <f>SUM(Y143:Y153)</f>
        <v>2.85256</v>
      </c>
      <c r="Z142" s="148"/>
      <c r="AA142" s="153">
        <f>SUM(AA143:AA153)</f>
        <v>0</v>
      </c>
      <c r="AR142" s="154" t="s">
        <v>84</v>
      </c>
      <c r="AT142" s="155" t="s">
        <v>76</v>
      </c>
      <c r="AU142" s="155" t="s">
        <v>84</v>
      </c>
      <c r="AY142" s="154" t="s">
        <v>167</v>
      </c>
      <c r="BK142" s="156">
        <f>SUM(BK143:BK153)</f>
        <v>0</v>
      </c>
    </row>
    <row r="143" spans="2:65" s="1" customFormat="1" ht="31.5" customHeight="1">
      <c r="B143" s="128"/>
      <c r="C143" s="158" t="s">
        <v>220</v>
      </c>
      <c r="D143" s="158" t="s">
        <v>168</v>
      </c>
      <c r="E143" s="159" t="s">
        <v>724</v>
      </c>
      <c r="F143" s="254" t="s">
        <v>725</v>
      </c>
      <c r="G143" s="255"/>
      <c r="H143" s="255"/>
      <c r="I143" s="255"/>
      <c r="J143" s="160" t="s">
        <v>223</v>
      </c>
      <c r="K143" s="161">
        <v>37.5</v>
      </c>
      <c r="L143" s="256">
        <v>0</v>
      </c>
      <c r="M143" s="255"/>
      <c r="N143" s="257">
        <f>ROUND(L143*K143,1)</f>
        <v>0</v>
      </c>
      <c r="O143" s="255"/>
      <c r="P143" s="255"/>
      <c r="Q143" s="255"/>
      <c r="R143" s="130"/>
      <c r="T143" s="162" t="s">
        <v>20</v>
      </c>
      <c r="U143" s="42" t="s">
        <v>45</v>
      </c>
      <c r="V143" s="34"/>
      <c r="W143" s="163">
        <f>V143*K143</f>
        <v>0</v>
      </c>
      <c r="X143" s="163">
        <v>0</v>
      </c>
      <c r="Y143" s="163">
        <f>X143*K143</f>
        <v>0</v>
      </c>
      <c r="Z143" s="163">
        <v>0</v>
      </c>
      <c r="AA143" s="164">
        <f>Z143*K143</f>
        <v>0</v>
      </c>
      <c r="AR143" s="16" t="s">
        <v>146</v>
      </c>
      <c r="AT143" s="16" t="s">
        <v>168</v>
      </c>
      <c r="AU143" s="16" t="s">
        <v>117</v>
      </c>
      <c r="AY143" s="16" t="s">
        <v>167</v>
      </c>
      <c r="BE143" s="103">
        <f>IF(U143="základní",N143,0)</f>
        <v>0</v>
      </c>
      <c r="BF143" s="103">
        <f>IF(U143="snížená",N143,0)</f>
        <v>0</v>
      </c>
      <c r="BG143" s="103">
        <f>IF(U143="zákl. přenesená",N143,0)</f>
        <v>0</v>
      </c>
      <c r="BH143" s="103">
        <f>IF(U143="sníž. přenesená",N143,0)</f>
        <v>0</v>
      </c>
      <c r="BI143" s="103">
        <f>IF(U143="nulová",N143,0)</f>
        <v>0</v>
      </c>
      <c r="BJ143" s="16" t="s">
        <v>146</v>
      </c>
      <c r="BK143" s="103">
        <f>ROUND(L143*K143,1)</f>
        <v>0</v>
      </c>
      <c r="BL143" s="16" t="s">
        <v>146</v>
      </c>
      <c r="BM143" s="16" t="s">
        <v>726</v>
      </c>
    </row>
    <row r="144" spans="2:51" s="11" customFormat="1" ht="22.5" customHeight="1">
      <c r="B144" s="173"/>
      <c r="C144" s="174"/>
      <c r="D144" s="174"/>
      <c r="E144" s="175" t="s">
        <v>20</v>
      </c>
      <c r="F144" s="262" t="s">
        <v>727</v>
      </c>
      <c r="G144" s="261"/>
      <c r="H144" s="261"/>
      <c r="I144" s="261"/>
      <c r="J144" s="174"/>
      <c r="K144" s="176">
        <v>37.5</v>
      </c>
      <c r="L144" s="174"/>
      <c r="M144" s="174"/>
      <c r="N144" s="174"/>
      <c r="O144" s="174"/>
      <c r="P144" s="174"/>
      <c r="Q144" s="174"/>
      <c r="R144" s="177"/>
      <c r="T144" s="178"/>
      <c r="U144" s="174"/>
      <c r="V144" s="174"/>
      <c r="W144" s="174"/>
      <c r="X144" s="174"/>
      <c r="Y144" s="174"/>
      <c r="Z144" s="174"/>
      <c r="AA144" s="179"/>
      <c r="AT144" s="180" t="s">
        <v>183</v>
      </c>
      <c r="AU144" s="180" t="s">
        <v>117</v>
      </c>
      <c r="AV144" s="11" t="s">
        <v>117</v>
      </c>
      <c r="AW144" s="11" t="s">
        <v>119</v>
      </c>
      <c r="AX144" s="11" t="s">
        <v>84</v>
      </c>
      <c r="AY144" s="180" t="s">
        <v>167</v>
      </c>
    </row>
    <row r="145" spans="2:65" s="1" customFormat="1" ht="31.5" customHeight="1">
      <c r="B145" s="128"/>
      <c r="C145" s="189" t="s">
        <v>226</v>
      </c>
      <c r="D145" s="189" t="s">
        <v>392</v>
      </c>
      <c r="E145" s="190" t="s">
        <v>728</v>
      </c>
      <c r="F145" s="266" t="s">
        <v>729</v>
      </c>
      <c r="G145" s="267"/>
      <c r="H145" s="267"/>
      <c r="I145" s="267"/>
      <c r="J145" s="191" t="s">
        <v>175</v>
      </c>
      <c r="K145" s="192">
        <v>3</v>
      </c>
      <c r="L145" s="268">
        <v>0</v>
      </c>
      <c r="M145" s="267"/>
      <c r="N145" s="269">
        <f>ROUND(L145*K145,1)</f>
        <v>0</v>
      </c>
      <c r="O145" s="255"/>
      <c r="P145" s="255"/>
      <c r="Q145" s="255"/>
      <c r="R145" s="130"/>
      <c r="T145" s="162" t="s">
        <v>20</v>
      </c>
      <c r="U145" s="42" t="s">
        <v>45</v>
      </c>
      <c r="V145" s="34"/>
      <c r="W145" s="163">
        <f>V145*K145</f>
        <v>0</v>
      </c>
      <c r="X145" s="163">
        <v>0.0069</v>
      </c>
      <c r="Y145" s="163">
        <f>X145*K145</f>
        <v>0.0207</v>
      </c>
      <c r="Z145" s="163">
        <v>0</v>
      </c>
      <c r="AA145" s="164">
        <f>Z145*K145</f>
        <v>0</v>
      </c>
      <c r="AR145" s="16" t="s">
        <v>204</v>
      </c>
      <c r="AT145" s="16" t="s">
        <v>392</v>
      </c>
      <c r="AU145" s="16" t="s">
        <v>117</v>
      </c>
      <c r="AY145" s="16" t="s">
        <v>167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146</v>
      </c>
      <c r="BK145" s="103">
        <f>ROUND(L145*K145,1)</f>
        <v>0</v>
      </c>
      <c r="BL145" s="16" t="s">
        <v>146</v>
      </c>
      <c r="BM145" s="16" t="s">
        <v>730</v>
      </c>
    </row>
    <row r="146" spans="2:65" s="1" customFormat="1" ht="31.5" customHeight="1">
      <c r="B146" s="128"/>
      <c r="C146" s="189" t="s">
        <v>231</v>
      </c>
      <c r="D146" s="189" t="s">
        <v>392</v>
      </c>
      <c r="E146" s="190" t="s">
        <v>731</v>
      </c>
      <c r="F146" s="266" t="s">
        <v>732</v>
      </c>
      <c r="G146" s="267"/>
      <c r="H146" s="267"/>
      <c r="I146" s="267"/>
      <c r="J146" s="191" t="s">
        <v>175</v>
      </c>
      <c r="K146" s="192">
        <v>1</v>
      </c>
      <c r="L146" s="268">
        <v>0</v>
      </c>
      <c r="M146" s="267"/>
      <c r="N146" s="269">
        <f>ROUND(L146*K146,1)</f>
        <v>0</v>
      </c>
      <c r="O146" s="255"/>
      <c r="P146" s="255"/>
      <c r="Q146" s="255"/>
      <c r="R146" s="130"/>
      <c r="T146" s="162" t="s">
        <v>20</v>
      </c>
      <c r="U146" s="42" t="s">
        <v>45</v>
      </c>
      <c r="V146" s="34"/>
      <c r="W146" s="163">
        <f>V146*K146</f>
        <v>0</v>
      </c>
      <c r="X146" s="163">
        <v>0.0092</v>
      </c>
      <c r="Y146" s="163">
        <f>X146*K146</f>
        <v>0.0092</v>
      </c>
      <c r="Z146" s="163">
        <v>0</v>
      </c>
      <c r="AA146" s="164">
        <f>Z146*K146</f>
        <v>0</v>
      </c>
      <c r="AR146" s="16" t="s">
        <v>204</v>
      </c>
      <c r="AT146" s="16" t="s">
        <v>392</v>
      </c>
      <c r="AU146" s="16" t="s">
        <v>117</v>
      </c>
      <c r="AY146" s="16" t="s">
        <v>167</v>
      </c>
      <c r="BE146" s="103">
        <f>IF(U146="základní",N146,0)</f>
        <v>0</v>
      </c>
      <c r="BF146" s="103">
        <f>IF(U146="snížená",N146,0)</f>
        <v>0</v>
      </c>
      <c r="BG146" s="103">
        <f>IF(U146="zákl. přenesená",N146,0)</f>
        <v>0</v>
      </c>
      <c r="BH146" s="103">
        <f>IF(U146="sníž. přenesená",N146,0)</f>
        <v>0</v>
      </c>
      <c r="BI146" s="103">
        <f>IF(U146="nulová",N146,0)</f>
        <v>0</v>
      </c>
      <c r="BJ146" s="16" t="s">
        <v>146</v>
      </c>
      <c r="BK146" s="103">
        <f>ROUND(L146*K146,1)</f>
        <v>0</v>
      </c>
      <c r="BL146" s="16" t="s">
        <v>146</v>
      </c>
      <c r="BM146" s="16" t="s">
        <v>733</v>
      </c>
    </row>
    <row r="147" spans="2:51" s="11" customFormat="1" ht="22.5" customHeight="1">
      <c r="B147" s="173"/>
      <c r="C147" s="174"/>
      <c r="D147" s="174"/>
      <c r="E147" s="175" t="s">
        <v>20</v>
      </c>
      <c r="F147" s="262" t="s">
        <v>84</v>
      </c>
      <c r="G147" s="261"/>
      <c r="H147" s="261"/>
      <c r="I147" s="261"/>
      <c r="J147" s="174"/>
      <c r="K147" s="176">
        <v>1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183</v>
      </c>
      <c r="AU147" s="180" t="s">
        <v>117</v>
      </c>
      <c r="AV147" s="11" t="s">
        <v>117</v>
      </c>
      <c r="AW147" s="11" t="s">
        <v>119</v>
      </c>
      <c r="AX147" s="11" t="s">
        <v>84</v>
      </c>
      <c r="AY147" s="180" t="s">
        <v>167</v>
      </c>
    </row>
    <row r="148" spans="2:65" s="1" customFormat="1" ht="31.5" customHeight="1">
      <c r="B148" s="128"/>
      <c r="C148" s="189" t="s">
        <v>235</v>
      </c>
      <c r="D148" s="189" t="s">
        <v>392</v>
      </c>
      <c r="E148" s="190" t="s">
        <v>734</v>
      </c>
      <c r="F148" s="266" t="s">
        <v>735</v>
      </c>
      <c r="G148" s="267"/>
      <c r="H148" s="267"/>
      <c r="I148" s="267"/>
      <c r="J148" s="191" t="s">
        <v>175</v>
      </c>
      <c r="K148" s="192">
        <v>6</v>
      </c>
      <c r="L148" s="268">
        <v>0</v>
      </c>
      <c r="M148" s="267"/>
      <c r="N148" s="269">
        <f>ROUND(L148*K148,1)</f>
        <v>0</v>
      </c>
      <c r="O148" s="255"/>
      <c r="P148" s="255"/>
      <c r="Q148" s="255"/>
      <c r="R148" s="130"/>
      <c r="T148" s="162" t="s">
        <v>20</v>
      </c>
      <c r="U148" s="42" t="s">
        <v>45</v>
      </c>
      <c r="V148" s="34"/>
      <c r="W148" s="163">
        <f>V148*K148</f>
        <v>0</v>
      </c>
      <c r="X148" s="163">
        <v>0.0169</v>
      </c>
      <c r="Y148" s="163">
        <f>X148*K148</f>
        <v>0.10139999999999999</v>
      </c>
      <c r="Z148" s="163">
        <v>0</v>
      </c>
      <c r="AA148" s="164">
        <f>Z148*K148</f>
        <v>0</v>
      </c>
      <c r="AR148" s="16" t="s">
        <v>204</v>
      </c>
      <c r="AT148" s="16" t="s">
        <v>392</v>
      </c>
      <c r="AU148" s="16" t="s">
        <v>117</v>
      </c>
      <c r="AY148" s="16" t="s">
        <v>167</v>
      </c>
      <c r="BE148" s="103">
        <f>IF(U148="základní",N148,0)</f>
        <v>0</v>
      </c>
      <c r="BF148" s="103">
        <f>IF(U148="snížená",N148,0)</f>
        <v>0</v>
      </c>
      <c r="BG148" s="103">
        <f>IF(U148="zákl. přenesená",N148,0)</f>
        <v>0</v>
      </c>
      <c r="BH148" s="103">
        <f>IF(U148="sníž. přenesená",N148,0)</f>
        <v>0</v>
      </c>
      <c r="BI148" s="103">
        <f>IF(U148="nulová",N148,0)</f>
        <v>0</v>
      </c>
      <c r="BJ148" s="16" t="s">
        <v>146</v>
      </c>
      <c r="BK148" s="103">
        <f>ROUND(L148*K148,1)</f>
        <v>0</v>
      </c>
      <c r="BL148" s="16" t="s">
        <v>146</v>
      </c>
      <c r="BM148" s="16" t="s">
        <v>736</v>
      </c>
    </row>
    <row r="149" spans="2:51" s="11" customFormat="1" ht="22.5" customHeight="1">
      <c r="B149" s="173"/>
      <c r="C149" s="174"/>
      <c r="D149" s="174"/>
      <c r="E149" s="175" t="s">
        <v>20</v>
      </c>
      <c r="F149" s="262" t="s">
        <v>737</v>
      </c>
      <c r="G149" s="261"/>
      <c r="H149" s="261"/>
      <c r="I149" s="261"/>
      <c r="J149" s="174"/>
      <c r="K149" s="176">
        <v>6</v>
      </c>
      <c r="L149" s="174"/>
      <c r="M149" s="174"/>
      <c r="N149" s="174"/>
      <c r="O149" s="174"/>
      <c r="P149" s="174"/>
      <c r="Q149" s="174"/>
      <c r="R149" s="177"/>
      <c r="T149" s="178"/>
      <c r="U149" s="174"/>
      <c r="V149" s="174"/>
      <c r="W149" s="174"/>
      <c r="X149" s="174"/>
      <c r="Y149" s="174"/>
      <c r="Z149" s="174"/>
      <c r="AA149" s="179"/>
      <c r="AT149" s="180" t="s">
        <v>183</v>
      </c>
      <c r="AU149" s="180" t="s">
        <v>117</v>
      </c>
      <c r="AV149" s="11" t="s">
        <v>117</v>
      </c>
      <c r="AW149" s="11" t="s">
        <v>119</v>
      </c>
      <c r="AX149" s="11" t="s">
        <v>84</v>
      </c>
      <c r="AY149" s="180" t="s">
        <v>167</v>
      </c>
    </row>
    <row r="150" spans="2:65" s="1" customFormat="1" ht="31.5" customHeight="1">
      <c r="B150" s="128"/>
      <c r="C150" s="158" t="s">
        <v>9</v>
      </c>
      <c r="D150" s="158" t="s">
        <v>168</v>
      </c>
      <c r="E150" s="159" t="s">
        <v>738</v>
      </c>
      <c r="F150" s="254" t="s">
        <v>739</v>
      </c>
      <c r="G150" s="255"/>
      <c r="H150" s="255"/>
      <c r="I150" s="255"/>
      <c r="J150" s="160" t="s">
        <v>175</v>
      </c>
      <c r="K150" s="161">
        <v>1</v>
      </c>
      <c r="L150" s="256">
        <v>0</v>
      </c>
      <c r="M150" s="255"/>
      <c r="N150" s="257">
        <f>ROUND(L150*K150,1)</f>
        <v>0</v>
      </c>
      <c r="O150" s="255"/>
      <c r="P150" s="255"/>
      <c r="Q150" s="255"/>
      <c r="R150" s="130"/>
      <c r="T150" s="162" t="s">
        <v>20</v>
      </c>
      <c r="U150" s="42" t="s">
        <v>45</v>
      </c>
      <c r="V150" s="34"/>
      <c r="W150" s="163">
        <f>V150*K150</f>
        <v>0</v>
      </c>
      <c r="X150" s="163">
        <v>1.92726</v>
      </c>
      <c r="Y150" s="163">
        <f>X150*K150</f>
        <v>1.92726</v>
      </c>
      <c r="Z150" s="163">
        <v>0</v>
      </c>
      <c r="AA150" s="164">
        <f>Z150*K150</f>
        <v>0</v>
      </c>
      <c r="AR150" s="16" t="s">
        <v>146</v>
      </c>
      <c r="AT150" s="16" t="s">
        <v>168</v>
      </c>
      <c r="AU150" s="16" t="s">
        <v>117</v>
      </c>
      <c r="AY150" s="16" t="s">
        <v>167</v>
      </c>
      <c r="BE150" s="103">
        <f>IF(U150="základní",N150,0)</f>
        <v>0</v>
      </c>
      <c r="BF150" s="103">
        <f>IF(U150="snížená",N150,0)</f>
        <v>0</v>
      </c>
      <c r="BG150" s="103">
        <f>IF(U150="zákl. přenesená",N150,0)</f>
        <v>0</v>
      </c>
      <c r="BH150" s="103">
        <f>IF(U150="sníž. přenesená",N150,0)</f>
        <v>0</v>
      </c>
      <c r="BI150" s="103">
        <f>IF(U150="nulová",N150,0)</f>
        <v>0</v>
      </c>
      <c r="BJ150" s="16" t="s">
        <v>146</v>
      </c>
      <c r="BK150" s="103">
        <f>ROUND(L150*K150,1)</f>
        <v>0</v>
      </c>
      <c r="BL150" s="16" t="s">
        <v>146</v>
      </c>
      <c r="BM150" s="16" t="s">
        <v>740</v>
      </c>
    </row>
    <row r="151" spans="2:65" s="1" customFormat="1" ht="31.5" customHeight="1">
      <c r="B151" s="128"/>
      <c r="C151" s="189" t="s">
        <v>243</v>
      </c>
      <c r="D151" s="189" t="s">
        <v>392</v>
      </c>
      <c r="E151" s="190" t="s">
        <v>741</v>
      </c>
      <c r="F151" s="266" t="s">
        <v>742</v>
      </c>
      <c r="G151" s="267"/>
      <c r="H151" s="267"/>
      <c r="I151" s="267"/>
      <c r="J151" s="191" t="s">
        <v>175</v>
      </c>
      <c r="K151" s="192">
        <v>1</v>
      </c>
      <c r="L151" s="268">
        <v>0</v>
      </c>
      <c r="M151" s="267"/>
      <c r="N151" s="269">
        <f>ROUND(L151*K151,1)</f>
        <v>0</v>
      </c>
      <c r="O151" s="255"/>
      <c r="P151" s="255"/>
      <c r="Q151" s="255"/>
      <c r="R151" s="130"/>
      <c r="T151" s="162" t="s">
        <v>20</v>
      </c>
      <c r="U151" s="42" t="s">
        <v>45</v>
      </c>
      <c r="V151" s="34"/>
      <c r="W151" s="163">
        <f>V151*K151</f>
        <v>0</v>
      </c>
      <c r="X151" s="163">
        <v>0.044</v>
      </c>
      <c r="Y151" s="163">
        <f>X151*K151</f>
        <v>0.044</v>
      </c>
      <c r="Z151" s="163">
        <v>0</v>
      </c>
      <c r="AA151" s="164">
        <f>Z151*K151</f>
        <v>0</v>
      </c>
      <c r="AR151" s="16" t="s">
        <v>204</v>
      </c>
      <c r="AT151" s="16" t="s">
        <v>392</v>
      </c>
      <c r="AU151" s="16" t="s">
        <v>117</v>
      </c>
      <c r="AY151" s="16" t="s">
        <v>167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16" t="s">
        <v>146</v>
      </c>
      <c r="BK151" s="103">
        <f>ROUND(L151*K151,1)</f>
        <v>0</v>
      </c>
      <c r="BL151" s="16" t="s">
        <v>146</v>
      </c>
      <c r="BM151" s="16" t="s">
        <v>743</v>
      </c>
    </row>
    <row r="152" spans="2:65" s="1" customFormat="1" ht="31.5" customHeight="1">
      <c r="B152" s="128"/>
      <c r="C152" s="189" t="s">
        <v>249</v>
      </c>
      <c r="D152" s="189" t="s">
        <v>392</v>
      </c>
      <c r="E152" s="190" t="s">
        <v>744</v>
      </c>
      <c r="F152" s="266" t="s">
        <v>745</v>
      </c>
      <c r="G152" s="267"/>
      <c r="H152" s="267"/>
      <c r="I152" s="267"/>
      <c r="J152" s="191" t="s">
        <v>175</v>
      </c>
      <c r="K152" s="192">
        <v>1</v>
      </c>
      <c r="L152" s="268">
        <v>0</v>
      </c>
      <c r="M152" s="267"/>
      <c r="N152" s="269">
        <f>ROUND(L152*K152,1)</f>
        <v>0</v>
      </c>
      <c r="O152" s="255"/>
      <c r="P152" s="255"/>
      <c r="Q152" s="255"/>
      <c r="R152" s="130"/>
      <c r="T152" s="162" t="s">
        <v>20</v>
      </c>
      <c r="U152" s="42" t="s">
        <v>45</v>
      </c>
      <c r="V152" s="34"/>
      <c r="W152" s="163">
        <f>V152*K152</f>
        <v>0</v>
      </c>
      <c r="X152" s="163">
        <v>0.585</v>
      </c>
      <c r="Y152" s="163">
        <f>X152*K152</f>
        <v>0.585</v>
      </c>
      <c r="Z152" s="163">
        <v>0</v>
      </c>
      <c r="AA152" s="164">
        <f>Z152*K152</f>
        <v>0</v>
      </c>
      <c r="AR152" s="16" t="s">
        <v>204</v>
      </c>
      <c r="AT152" s="16" t="s">
        <v>392</v>
      </c>
      <c r="AU152" s="16" t="s">
        <v>117</v>
      </c>
      <c r="AY152" s="16" t="s">
        <v>167</v>
      </c>
      <c r="BE152" s="103">
        <f>IF(U152="základní",N152,0)</f>
        <v>0</v>
      </c>
      <c r="BF152" s="103">
        <f>IF(U152="snížená",N152,0)</f>
        <v>0</v>
      </c>
      <c r="BG152" s="103">
        <f>IF(U152="zákl. přenesená",N152,0)</f>
        <v>0</v>
      </c>
      <c r="BH152" s="103">
        <f>IF(U152="sníž. přenesená",N152,0)</f>
        <v>0</v>
      </c>
      <c r="BI152" s="103">
        <f>IF(U152="nulová",N152,0)</f>
        <v>0</v>
      </c>
      <c r="BJ152" s="16" t="s">
        <v>146</v>
      </c>
      <c r="BK152" s="103">
        <f>ROUND(L152*K152,1)</f>
        <v>0</v>
      </c>
      <c r="BL152" s="16" t="s">
        <v>146</v>
      </c>
      <c r="BM152" s="16" t="s">
        <v>746</v>
      </c>
    </row>
    <row r="153" spans="2:65" s="1" customFormat="1" ht="31.5" customHeight="1">
      <c r="B153" s="128"/>
      <c r="C153" s="189" t="s">
        <v>257</v>
      </c>
      <c r="D153" s="189" t="s">
        <v>392</v>
      </c>
      <c r="E153" s="190" t="s">
        <v>747</v>
      </c>
      <c r="F153" s="266" t="s">
        <v>748</v>
      </c>
      <c r="G153" s="267"/>
      <c r="H153" s="267"/>
      <c r="I153" s="267"/>
      <c r="J153" s="191" t="s">
        <v>175</v>
      </c>
      <c r="K153" s="192">
        <v>1</v>
      </c>
      <c r="L153" s="268">
        <v>0</v>
      </c>
      <c r="M153" s="267"/>
      <c r="N153" s="269">
        <f>ROUND(L153*K153,1)</f>
        <v>0</v>
      </c>
      <c r="O153" s="255"/>
      <c r="P153" s="255"/>
      <c r="Q153" s="255"/>
      <c r="R153" s="130"/>
      <c r="T153" s="162" t="s">
        <v>20</v>
      </c>
      <c r="U153" s="42" t="s">
        <v>45</v>
      </c>
      <c r="V153" s="34"/>
      <c r="W153" s="163">
        <f>V153*K153</f>
        <v>0</v>
      </c>
      <c r="X153" s="163">
        <v>0.165</v>
      </c>
      <c r="Y153" s="163">
        <f>X153*K153</f>
        <v>0.165</v>
      </c>
      <c r="Z153" s="163">
        <v>0</v>
      </c>
      <c r="AA153" s="164">
        <f>Z153*K153</f>
        <v>0</v>
      </c>
      <c r="AR153" s="16" t="s">
        <v>204</v>
      </c>
      <c r="AT153" s="16" t="s">
        <v>392</v>
      </c>
      <c r="AU153" s="16" t="s">
        <v>117</v>
      </c>
      <c r="AY153" s="16" t="s">
        <v>167</v>
      </c>
      <c r="BE153" s="103">
        <f>IF(U153="základní",N153,0)</f>
        <v>0</v>
      </c>
      <c r="BF153" s="103">
        <f>IF(U153="snížená",N153,0)</f>
        <v>0</v>
      </c>
      <c r="BG153" s="103">
        <f>IF(U153="zákl. přenesená",N153,0)</f>
        <v>0</v>
      </c>
      <c r="BH153" s="103">
        <f>IF(U153="sníž. přenesená",N153,0)</f>
        <v>0</v>
      </c>
      <c r="BI153" s="103">
        <f>IF(U153="nulová",N153,0)</f>
        <v>0</v>
      </c>
      <c r="BJ153" s="16" t="s">
        <v>146</v>
      </c>
      <c r="BK153" s="103">
        <f>ROUND(L153*K153,1)</f>
        <v>0</v>
      </c>
      <c r="BL153" s="16" t="s">
        <v>146</v>
      </c>
      <c r="BM153" s="16" t="s">
        <v>749</v>
      </c>
    </row>
    <row r="154" spans="2:63" s="9" customFormat="1" ht="29.25" customHeight="1">
      <c r="B154" s="147"/>
      <c r="C154" s="148"/>
      <c r="D154" s="157" t="s">
        <v>581</v>
      </c>
      <c r="E154" s="157"/>
      <c r="F154" s="157"/>
      <c r="G154" s="157"/>
      <c r="H154" s="157"/>
      <c r="I154" s="157"/>
      <c r="J154" s="157"/>
      <c r="K154" s="157"/>
      <c r="L154" s="157"/>
      <c r="M154" s="157"/>
      <c r="N154" s="275">
        <f>BK154</f>
        <v>0</v>
      </c>
      <c r="O154" s="276"/>
      <c r="P154" s="276"/>
      <c r="Q154" s="276"/>
      <c r="R154" s="150"/>
      <c r="T154" s="151"/>
      <c r="U154" s="148"/>
      <c r="V154" s="148"/>
      <c r="W154" s="152">
        <f>SUM(W155:W156)</f>
        <v>0</v>
      </c>
      <c r="X154" s="148"/>
      <c r="Y154" s="152">
        <f>SUM(Y155:Y156)</f>
        <v>0.0012705</v>
      </c>
      <c r="Z154" s="148"/>
      <c r="AA154" s="153">
        <f>SUM(AA155:AA156)</f>
        <v>0.0686</v>
      </c>
      <c r="AR154" s="154" t="s">
        <v>84</v>
      </c>
      <c r="AT154" s="155" t="s">
        <v>76</v>
      </c>
      <c r="AU154" s="155" t="s">
        <v>84</v>
      </c>
      <c r="AY154" s="154" t="s">
        <v>167</v>
      </c>
      <c r="BK154" s="156">
        <f>SUM(BK155:BK156)</f>
        <v>0</v>
      </c>
    </row>
    <row r="155" spans="2:65" s="1" customFormat="1" ht="22.5" customHeight="1">
      <c r="B155" s="128"/>
      <c r="C155" s="158" t="s">
        <v>265</v>
      </c>
      <c r="D155" s="158" t="s">
        <v>168</v>
      </c>
      <c r="E155" s="159" t="s">
        <v>750</v>
      </c>
      <c r="F155" s="254" t="s">
        <v>751</v>
      </c>
      <c r="G155" s="255"/>
      <c r="H155" s="255"/>
      <c r="I155" s="255"/>
      <c r="J155" s="160" t="s">
        <v>175</v>
      </c>
      <c r="K155" s="161">
        <v>1</v>
      </c>
      <c r="L155" s="256">
        <v>0</v>
      </c>
      <c r="M155" s="255"/>
      <c r="N155" s="257">
        <f>ROUND(L155*K155,1)</f>
        <v>0</v>
      </c>
      <c r="O155" s="255"/>
      <c r="P155" s="255"/>
      <c r="Q155" s="255"/>
      <c r="R155" s="130"/>
      <c r="T155" s="162" t="s">
        <v>20</v>
      </c>
      <c r="U155" s="42" t="s">
        <v>45</v>
      </c>
      <c r="V155" s="34"/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16" t="s">
        <v>146</v>
      </c>
      <c r="AT155" s="16" t="s">
        <v>168</v>
      </c>
      <c r="AU155" s="16" t="s">
        <v>117</v>
      </c>
      <c r="AY155" s="16" t="s">
        <v>167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16" t="s">
        <v>146</v>
      </c>
      <c r="BK155" s="103">
        <f>ROUND(L155*K155,1)</f>
        <v>0</v>
      </c>
      <c r="BL155" s="16" t="s">
        <v>146</v>
      </c>
      <c r="BM155" s="16" t="s">
        <v>752</v>
      </c>
    </row>
    <row r="156" spans="2:65" s="1" customFormat="1" ht="31.5" customHeight="1">
      <c r="B156" s="128"/>
      <c r="C156" s="158" t="s">
        <v>272</v>
      </c>
      <c r="D156" s="158" t="s">
        <v>168</v>
      </c>
      <c r="E156" s="159" t="s">
        <v>753</v>
      </c>
      <c r="F156" s="254" t="s">
        <v>754</v>
      </c>
      <c r="G156" s="255"/>
      <c r="H156" s="255"/>
      <c r="I156" s="255"/>
      <c r="J156" s="160" t="s">
        <v>223</v>
      </c>
      <c r="K156" s="161">
        <v>0.35</v>
      </c>
      <c r="L156" s="256">
        <v>0</v>
      </c>
      <c r="M156" s="255"/>
      <c r="N156" s="257">
        <f>ROUND(L156*K156,1)</f>
        <v>0</v>
      </c>
      <c r="O156" s="255"/>
      <c r="P156" s="255"/>
      <c r="Q156" s="255"/>
      <c r="R156" s="130"/>
      <c r="T156" s="162" t="s">
        <v>20</v>
      </c>
      <c r="U156" s="42" t="s">
        <v>45</v>
      </c>
      <c r="V156" s="34"/>
      <c r="W156" s="163">
        <f>V156*K156</f>
        <v>0</v>
      </c>
      <c r="X156" s="163">
        <v>0.00363</v>
      </c>
      <c r="Y156" s="163">
        <f>X156*K156</f>
        <v>0.0012705</v>
      </c>
      <c r="Z156" s="163">
        <v>0.196</v>
      </c>
      <c r="AA156" s="164">
        <f>Z156*K156</f>
        <v>0.0686</v>
      </c>
      <c r="AR156" s="16" t="s">
        <v>146</v>
      </c>
      <c r="AT156" s="16" t="s">
        <v>168</v>
      </c>
      <c r="AU156" s="16" t="s">
        <v>117</v>
      </c>
      <c r="AY156" s="16" t="s">
        <v>167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16" t="s">
        <v>146</v>
      </c>
      <c r="BK156" s="103">
        <f>ROUND(L156*K156,1)</f>
        <v>0</v>
      </c>
      <c r="BL156" s="16" t="s">
        <v>146</v>
      </c>
      <c r="BM156" s="16" t="s">
        <v>755</v>
      </c>
    </row>
    <row r="157" spans="2:63" s="9" customFormat="1" ht="29.25" customHeight="1">
      <c r="B157" s="147"/>
      <c r="C157" s="148"/>
      <c r="D157" s="157" t="s">
        <v>137</v>
      </c>
      <c r="E157" s="157"/>
      <c r="F157" s="157"/>
      <c r="G157" s="157"/>
      <c r="H157" s="157"/>
      <c r="I157" s="157"/>
      <c r="J157" s="157"/>
      <c r="K157" s="157"/>
      <c r="L157" s="157"/>
      <c r="M157" s="157"/>
      <c r="N157" s="275">
        <f>BK157</f>
        <v>0</v>
      </c>
      <c r="O157" s="276"/>
      <c r="P157" s="276"/>
      <c r="Q157" s="276"/>
      <c r="R157" s="150"/>
      <c r="T157" s="151"/>
      <c r="U157" s="148"/>
      <c r="V157" s="148"/>
      <c r="W157" s="152">
        <f>W158</f>
        <v>0</v>
      </c>
      <c r="X157" s="148"/>
      <c r="Y157" s="152">
        <f>Y158</f>
        <v>0</v>
      </c>
      <c r="Z157" s="148"/>
      <c r="AA157" s="153">
        <f>AA158</f>
        <v>0</v>
      </c>
      <c r="AR157" s="154" t="s">
        <v>84</v>
      </c>
      <c r="AT157" s="155" t="s">
        <v>76</v>
      </c>
      <c r="AU157" s="155" t="s">
        <v>84</v>
      </c>
      <c r="AY157" s="154" t="s">
        <v>167</v>
      </c>
      <c r="BK157" s="156">
        <f>BK158</f>
        <v>0</v>
      </c>
    </row>
    <row r="158" spans="2:65" s="1" customFormat="1" ht="31.5" customHeight="1">
      <c r="B158" s="128"/>
      <c r="C158" s="158" t="s">
        <v>8</v>
      </c>
      <c r="D158" s="158" t="s">
        <v>168</v>
      </c>
      <c r="E158" s="159" t="s">
        <v>756</v>
      </c>
      <c r="F158" s="254" t="s">
        <v>757</v>
      </c>
      <c r="G158" s="255"/>
      <c r="H158" s="255"/>
      <c r="I158" s="255"/>
      <c r="J158" s="160" t="s">
        <v>308</v>
      </c>
      <c r="K158" s="161">
        <v>16.249</v>
      </c>
      <c r="L158" s="256">
        <v>0</v>
      </c>
      <c r="M158" s="255"/>
      <c r="N158" s="257">
        <f>ROUND(L158*K158,1)</f>
        <v>0</v>
      </c>
      <c r="O158" s="255"/>
      <c r="P158" s="255"/>
      <c r="Q158" s="255"/>
      <c r="R158" s="130"/>
      <c r="T158" s="162" t="s">
        <v>20</v>
      </c>
      <c r="U158" s="42" t="s">
        <v>45</v>
      </c>
      <c r="V158" s="34"/>
      <c r="W158" s="163">
        <f>V158*K158</f>
        <v>0</v>
      </c>
      <c r="X158" s="163">
        <v>0</v>
      </c>
      <c r="Y158" s="163">
        <f>X158*K158</f>
        <v>0</v>
      </c>
      <c r="Z158" s="163">
        <v>0</v>
      </c>
      <c r="AA158" s="164">
        <f>Z158*K158</f>
        <v>0</v>
      </c>
      <c r="AR158" s="16" t="s">
        <v>146</v>
      </c>
      <c r="AT158" s="16" t="s">
        <v>168</v>
      </c>
      <c r="AU158" s="16" t="s">
        <v>117</v>
      </c>
      <c r="AY158" s="16" t="s">
        <v>167</v>
      </c>
      <c r="BE158" s="103">
        <f>IF(U158="základní",N158,0)</f>
        <v>0</v>
      </c>
      <c r="BF158" s="103">
        <f>IF(U158="snížená",N158,0)</f>
        <v>0</v>
      </c>
      <c r="BG158" s="103">
        <f>IF(U158="zákl. přenesená",N158,0)</f>
        <v>0</v>
      </c>
      <c r="BH158" s="103">
        <f>IF(U158="sníž. přenesená",N158,0)</f>
        <v>0</v>
      </c>
      <c r="BI158" s="103">
        <f>IF(U158="nulová",N158,0)</f>
        <v>0</v>
      </c>
      <c r="BJ158" s="16" t="s">
        <v>146</v>
      </c>
      <c r="BK158" s="103">
        <f>ROUND(L158*K158,1)</f>
        <v>0</v>
      </c>
      <c r="BL158" s="16" t="s">
        <v>146</v>
      </c>
      <c r="BM158" s="16" t="s">
        <v>758</v>
      </c>
    </row>
    <row r="159" spans="2:63" s="1" customFormat="1" ht="49.5" customHeight="1">
      <c r="B159" s="33"/>
      <c r="C159" s="34"/>
      <c r="D159" s="149" t="s">
        <v>471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277">
        <f>BK159</f>
        <v>0</v>
      </c>
      <c r="O159" s="278"/>
      <c r="P159" s="278"/>
      <c r="Q159" s="278"/>
      <c r="R159" s="35"/>
      <c r="T159" s="193"/>
      <c r="U159" s="54"/>
      <c r="V159" s="54"/>
      <c r="W159" s="54"/>
      <c r="X159" s="54"/>
      <c r="Y159" s="54"/>
      <c r="Z159" s="54"/>
      <c r="AA159" s="56"/>
      <c r="AT159" s="16" t="s">
        <v>76</v>
      </c>
      <c r="AU159" s="16" t="s">
        <v>77</v>
      </c>
      <c r="AY159" s="16" t="s">
        <v>472</v>
      </c>
      <c r="BK159" s="103">
        <v>0</v>
      </c>
    </row>
    <row r="160" spans="2:18" s="1" customFormat="1" ht="6.75" customHeight="1"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9"/>
    </row>
  </sheetData>
  <sheetProtection password="CC35" sheet="1" objects="1" scenarios="1" formatColumns="0" formatRows="0" sort="0" autoFilter="0"/>
  <mergeCells count="149">
    <mergeCell ref="N159:Q159"/>
    <mergeCell ref="H1:K1"/>
    <mergeCell ref="S2:AC2"/>
    <mergeCell ref="F158:I158"/>
    <mergeCell ref="L158:M158"/>
    <mergeCell ref="N158:Q158"/>
    <mergeCell ref="N121:Q121"/>
    <mergeCell ref="N122:Q122"/>
    <mergeCell ref="N123:Q123"/>
    <mergeCell ref="N139:Q139"/>
    <mergeCell ref="N142:Q142"/>
    <mergeCell ref="N154:Q154"/>
    <mergeCell ref="N157:Q157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49:I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F148:I148"/>
    <mergeCell ref="L148:M148"/>
    <mergeCell ref="N148:Q148"/>
    <mergeCell ref="F141:I141"/>
    <mergeCell ref="F143:I143"/>
    <mergeCell ref="L143:M143"/>
    <mergeCell ref="N143:Q143"/>
    <mergeCell ref="F144:I144"/>
    <mergeCell ref="F145:I145"/>
    <mergeCell ref="L145:M145"/>
    <mergeCell ref="N145:Q145"/>
    <mergeCell ref="F137:I137"/>
    <mergeCell ref="F138:I138"/>
    <mergeCell ref="L138:M138"/>
    <mergeCell ref="N138:Q138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F136:I136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F130:I130"/>
    <mergeCell ref="L130:M130"/>
    <mergeCell ref="N130:Q130"/>
    <mergeCell ref="F125:I125"/>
    <mergeCell ref="F126:I126"/>
    <mergeCell ref="L126:M126"/>
    <mergeCell ref="N126:Q126"/>
    <mergeCell ref="F127:I127"/>
    <mergeCell ref="L127:M127"/>
    <mergeCell ref="N127:Q127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100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759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N98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(SUM(BE98:BE105)+SUM(BE123:BE225))</f>
        <v>0</v>
      </c>
      <c r="I32" s="215"/>
      <c r="J32" s="215"/>
      <c r="K32" s="34"/>
      <c r="L32" s="34"/>
      <c r="M32" s="240">
        <f>ROUND((SUM(BE98:BE105)+SUM(BE123:BE225)),1)*F32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(SUM(BF98:BF105)+SUM(BF123:BF225))</f>
        <v>0</v>
      </c>
      <c r="I33" s="215"/>
      <c r="J33" s="215"/>
      <c r="K33" s="34"/>
      <c r="L33" s="34"/>
      <c r="M33" s="240">
        <f>ROUND((SUM(BF98:BF105)+SUM(BF123:BF225)),1)*F33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(SUM(BG98:BG105)+SUM(BG123:BG225))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(SUM(BH98:BH105)+SUM(BH123:BH225))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(SUM(BI98:BI105)+SUM(BI123:BI225))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NV1 - Manipulační plocha - SO 01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N123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N124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129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N125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132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N141</f>
        <v>0</v>
      </c>
      <c r="O91" s="247"/>
      <c r="P91" s="247"/>
      <c r="Q91" s="247"/>
      <c r="R91" s="125"/>
    </row>
    <row r="92" spans="2:18" s="7" customFormat="1" ht="19.5" customHeight="1">
      <c r="B92" s="123"/>
      <c r="C92" s="124"/>
      <c r="D92" s="99" t="s">
        <v>133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30">
        <f>N144</f>
        <v>0</v>
      </c>
      <c r="O92" s="247"/>
      <c r="P92" s="247"/>
      <c r="Q92" s="247"/>
      <c r="R92" s="125"/>
    </row>
    <row r="93" spans="2:18" s="7" customFormat="1" ht="19.5" customHeight="1">
      <c r="B93" s="123"/>
      <c r="C93" s="124"/>
      <c r="D93" s="99" t="s">
        <v>135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30">
        <f>N180</f>
        <v>0</v>
      </c>
      <c r="O93" s="247"/>
      <c r="P93" s="247"/>
      <c r="Q93" s="247"/>
      <c r="R93" s="125"/>
    </row>
    <row r="94" spans="2:18" s="7" customFormat="1" ht="19.5" customHeight="1">
      <c r="B94" s="123"/>
      <c r="C94" s="124"/>
      <c r="D94" s="99" t="s">
        <v>137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30">
        <f>N187</f>
        <v>0</v>
      </c>
      <c r="O94" s="247"/>
      <c r="P94" s="247"/>
      <c r="Q94" s="247"/>
      <c r="R94" s="125"/>
    </row>
    <row r="95" spans="2:18" s="6" customFormat="1" ht="24.75" customHeight="1">
      <c r="B95" s="119"/>
      <c r="C95" s="120"/>
      <c r="D95" s="121" t="s">
        <v>138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45">
        <f>N189</f>
        <v>0</v>
      </c>
      <c r="O95" s="246"/>
      <c r="P95" s="246"/>
      <c r="Q95" s="246"/>
      <c r="R95" s="122"/>
    </row>
    <row r="96" spans="2:18" s="7" customFormat="1" ht="19.5" customHeight="1">
      <c r="B96" s="123"/>
      <c r="C96" s="124"/>
      <c r="D96" s="99" t="s">
        <v>139</v>
      </c>
      <c r="E96" s="124"/>
      <c r="F96" s="124"/>
      <c r="G96" s="124"/>
      <c r="H96" s="124"/>
      <c r="I96" s="124"/>
      <c r="J96" s="124"/>
      <c r="K96" s="124"/>
      <c r="L96" s="124"/>
      <c r="M96" s="124"/>
      <c r="N96" s="230">
        <f>N190</f>
        <v>0</v>
      </c>
      <c r="O96" s="247"/>
      <c r="P96" s="247"/>
      <c r="Q96" s="247"/>
      <c r="R96" s="125"/>
    </row>
    <row r="97" spans="2:18" s="1" customFormat="1" ht="21.75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</row>
    <row r="98" spans="2:21" s="1" customFormat="1" ht="29.25" customHeight="1">
      <c r="B98" s="33"/>
      <c r="C98" s="118" t="s">
        <v>143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248">
        <f>ROUND(N99+N100+N101+N102+N103+N104,1)</f>
        <v>0</v>
      </c>
      <c r="O98" s="215"/>
      <c r="P98" s="215"/>
      <c r="Q98" s="215"/>
      <c r="R98" s="35"/>
      <c r="T98" s="126"/>
      <c r="U98" s="127" t="s">
        <v>41</v>
      </c>
    </row>
    <row r="99" spans="2:65" s="1" customFormat="1" ht="18" customHeight="1">
      <c r="B99" s="128"/>
      <c r="C99" s="129"/>
      <c r="D99" s="231" t="s">
        <v>144</v>
      </c>
      <c r="E99" s="249"/>
      <c r="F99" s="249"/>
      <c r="G99" s="249"/>
      <c r="H99" s="249"/>
      <c r="I99" s="129"/>
      <c r="J99" s="129"/>
      <c r="K99" s="129"/>
      <c r="L99" s="129"/>
      <c r="M99" s="129"/>
      <c r="N99" s="229">
        <f>ROUND(N88*T99,1)</f>
        <v>0</v>
      </c>
      <c r="O99" s="249"/>
      <c r="P99" s="249"/>
      <c r="Q99" s="249"/>
      <c r="R99" s="130"/>
      <c r="S99" s="131"/>
      <c r="T99" s="132"/>
      <c r="U99" s="133" t="s">
        <v>45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5" t="s">
        <v>145</v>
      </c>
      <c r="AZ99" s="134"/>
      <c r="BA99" s="134"/>
      <c r="BB99" s="134"/>
      <c r="BC99" s="134"/>
      <c r="BD99" s="134"/>
      <c r="BE99" s="136">
        <f aca="true" t="shared" si="0" ref="BE99:BE104">IF(U99="základní",N99,0)</f>
        <v>0</v>
      </c>
      <c r="BF99" s="136">
        <f aca="true" t="shared" si="1" ref="BF99:BF104">IF(U99="snížená",N99,0)</f>
        <v>0</v>
      </c>
      <c r="BG99" s="136">
        <f aca="true" t="shared" si="2" ref="BG99:BG104">IF(U99="zákl. přenesená",N99,0)</f>
        <v>0</v>
      </c>
      <c r="BH99" s="136">
        <f aca="true" t="shared" si="3" ref="BH99:BH104">IF(U99="sníž. přenesená",N99,0)</f>
        <v>0</v>
      </c>
      <c r="BI99" s="136">
        <f aca="true" t="shared" si="4" ref="BI99:BI104">IF(U99="nulová",N99,0)</f>
        <v>0</v>
      </c>
      <c r="BJ99" s="135" t="s">
        <v>146</v>
      </c>
      <c r="BK99" s="134"/>
      <c r="BL99" s="134"/>
      <c r="BM99" s="134"/>
    </row>
    <row r="100" spans="2:65" s="1" customFormat="1" ht="18" customHeight="1">
      <c r="B100" s="128"/>
      <c r="C100" s="129"/>
      <c r="D100" s="231" t="s">
        <v>147</v>
      </c>
      <c r="E100" s="249"/>
      <c r="F100" s="249"/>
      <c r="G100" s="249"/>
      <c r="H100" s="249"/>
      <c r="I100" s="129"/>
      <c r="J100" s="129"/>
      <c r="K100" s="129"/>
      <c r="L100" s="129"/>
      <c r="M100" s="129"/>
      <c r="N100" s="229">
        <f>ROUND(N88*T100,1)</f>
        <v>0</v>
      </c>
      <c r="O100" s="249"/>
      <c r="P100" s="249"/>
      <c r="Q100" s="249"/>
      <c r="R100" s="130"/>
      <c r="S100" s="131"/>
      <c r="T100" s="132"/>
      <c r="U100" s="133" t="s">
        <v>45</v>
      </c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5" t="s">
        <v>145</v>
      </c>
      <c r="AZ100" s="134"/>
      <c r="BA100" s="134"/>
      <c r="BB100" s="134"/>
      <c r="BC100" s="134"/>
      <c r="BD100" s="134"/>
      <c r="BE100" s="136">
        <f t="shared" si="0"/>
        <v>0</v>
      </c>
      <c r="BF100" s="136">
        <f t="shared" si="1"/>
        <v>0</v>
      </c>
      <c r="BG100" s="136">
        <f t="shared" si="2"/>
        <v>0</v>
      </c>
      <c r="BH100" s="136">
        <f t="shared" si="3"/>
        <v>0</v>
      </c>
      <c r="BI100" s="136">
        <f t="shared" si="4"/>
        <v>0</v>
      </c>
      <c r="BJ100" s="135" t="s">
        <v>146</v>
      </c>
      <c r="BK100" s="134"/>
      <c r="BL100" s="134"/>
      <c r="BM100" s="134"/>
    </row>
    <row r="101" spans="2:65" s="1" customFormat="1" ht="18" customHeight="1">
      <c r="B101" s="128"/>
      <c r="C101" s="129"/>
      <c r="D101" s="231" t="s">
        <v>148</v>
      </c>
      <c r="E101" s="249"/>
      <c r="F101" s="249"/>
      <c r="G101" s="249"/>
      <c r="H101" s="249"/>
      <c r="I101" s="129"/>
      <c r="J101" s="129"/>
      <c r="K101" s="129"/>
      <c r="L101" s="129"/>
      <c r="M101" s="129"/>
      <c r="N101" s="229">
        <f>ROUND(N88*T101,1)</f>
        <v>0</v>
      </c>
      <c r="O101" s="249"/>
      <c r="P101" s="249"/>
      <c r="Q101" s="249"/>
      <c r="R101" s="130"/>
      <c r="S101" s="131"/>
      <c r="T101" s="132"/>
      <c r="U101" s="133" t="s">
        <v>45</v>
      </c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5" t="s">
        <v>145</v>
      </c>
      <c r="AZ101" s="134"/>
      <c r="BA101" s="134"/>
      <c r="BB101" s="134"/>
      <c r="BC101" s="134"/>
      <c r="BD101" s="134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146</v>
      </c>
      <c r="BK101" s="134"/>
      <c r="BL101" s="134"/>
      <c r="BM101" s="134"/>
    </row>
    <row r="102" spans="2:65" s="1" customFormat="1" ht="18" customHeight="1">
      <c r="B102" s="128"/>
      <c r="C102" s="129"/>
      <c r="D102" s="231" t="s">
        <v>149</v>
      </c>
      <c r="E102" s="249"/>
      <c r="F102" s="249"/>
      <c r="G102" s="249"/>
      <c r="H102" s="249"/>
      <c r="I102" s="129"/>
      <c r="J102" s="129"/>
      <c r="K102" s="129"/>
      <c r="L102" s="129"/>
      <c r="M102" s="129"/>
      <c r="N102" s="229">
        <f>ROUND(N88*T102,1)</f>
        <v>0</v>
      </c>
      <c r="O102" s="249"/>
      <c r="P102" s="249"/>
      <c r="Q102" s="249"/>
      <c r="R102" s="130"/>
      <c r="S102" s="131"/>
      <c r="T102" s="132"/>
      <c r="U102" s="133" t="s">
        <v>45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5" t="s">
        <v>145</v>
      </c>
      <c r="AZ102" s="134"/>
      <c r="BA102" s="134"/>
      <c r="BB102" s="134"/>
      <c r="BC102" s="134"/>
      <c r="BD102" s="134"/>
      <c r="BE102" s="136">
        <f t="shared" si="0"/>
        <v>0</v>
      </c>
      <c r="BF102" s="136">
        <f t="shared" si="1"/>
        <v>0</v>
      </c>
      <c r="BG102" s="136">
        <f t="shared" si="2"/>
        <v>0</v>
      </c>
      <c r="BH102" s="136">
        <f t="shared" si="3"/>
        <v>0</v>
      </c>
      <c r="BI102" s="136">
        <f t="shared" si="4"/>
        <v>0</v>
      </c>
      <c r="BJ102" s="135" t="s">
        <v>146</v>
      </c>
      <c r="BK102" s="134"/>
      <c r="BL102" s="134"/>
      <c r="BM102" s="134"/>
    </row>
    <row r="103" spans="2:65" s="1" customFormat="1" ht="18" customHeight="1">
      <c r="B103" s="128"/>
      <c r="C103" s="129"/>
      <c r="D103" s="231" t="s">
        <v>150</v>
      </c>
      <c r="E103" s="249"/>
      <c r="F103" s="249"/>
      <c r="G103" s="249"/>
      <c r="H103" s="249"/>
      <c r="I103" s="129"/>
      <c r="J103" s="129"/>
      <c r="K103" s="129"/>
      <c r="L103" s="129"/>
      <c r="M103" s="129"/>
      <c r="N103" s="229">
        <f>ROUND(N88*T103,1)</f>
        <v>0</v>
      </c>
      <c r="O103" s="249"/>
      <c r="P103" s="249"/>
      <c r="Q103" s="249"/>
      <c r="R103" s="130"/>
      <c r="S103" s="131"/>
      <c r="T103" s="132"/>
      <c r="U103" s="133" t="s">
        <v>45</v>
      </c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5" t="s">
        <v>145</v>
      </c>
      <c r="AZ103" s="134"/>
      <c r="BA103" s="134"/>
      <c r="BB103" s="134"/>
      <c r="BC103" s="134"/>
      <c r="BD103" s="134"/>
      <c r="BE103" s="136">
        <f t="shared" si="0"/>
        <v>0</v>
      </c>
      <c r="BF103" s="136">
        <f t="shared" si="1"/>
        <v>0</v>
      </c>
      <c r="BG103" s="136">
        <f t="shared" si="2"/>
        <v>0</v>
      </c>
      <c r="BH103" s="136">
        <f t="shared" si="3"/>
        <v>0</v>
      </c>
      <c r="BI103" s="136">
        <f t="shared" si="4"/>
        <v>0</v>
      </c>
      <c r="BJ103" s="135" t="s">
        <v>146</v>
      </c>
      <c r="BK103" s="134"/>
      <c r="BL103" s="134"/>
      <c r="BM103" s="134"/>
    </row>
    <row r="104" spans="2:65" s="1" customFormat="1" ht="18" customHeight="1">
      <c r="B104" s="128"/>
      <c r="C104" s="129"/>
      <c r="D104" s="137" t="s">
        <v>151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29">
        <f>ROUND(N88*T104,1)</f>
        <v>0</v>
      </c>
      <c r="O104" s="249"/>
      <c r="P104" s="249"/>
      <c r="Q104" s="249"/>
      <c r="R104" s="130"/>
      <c r="S104" s="131"/>
      <c r="T104" s="138"/>
      <c r="U104" s="139" t="s">
        <v>45</v>
      </c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5" t="s">
        <v>152</v>
      </c>
      <c r="AZ104" s="134"/>
      <c r="BA104" s="134"/>
      <c r="BB104" s="134"/>
      <c r="BC104" s="134"/>
      <c r="BD104" s="134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146</v>
      </c>
      <c r="BK104" s="134"/>
      <c r="BL104" s="134"/>
      <c r="BM104" s="134"/>
    </row>
    <row r="105" spans="2:18" s="1" customFormat="1" ht="13.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18" s="1" customFormat="1" ht="29.25" customHeight="1">
      <c r="B106" s="33"/>
      <c r="C106" s="110" t="s">
        <v>115</v>
      </c>
      <c r="D106" s="111"/>
      <c r="E106" s="111"/>
      <c r="F106" s="111"/>
      <c r="G106" s="111"/>
      <c r="H106" s="111"/>
      <c r="I106" s="111"/>
      <c r="J106" s="111"/>
      <c r="K106" s="111"/>
      <c r="L106" s="234">
        <f>ROUND(SUM(N88+N98),1)</f>
        <v>0</v>
      </c>
      <c r="M106" s="244"/>
      <c r="N106" s="244"/>
      <c r="O106" s="244"/>
      <c r="P106" s="244"/>
      <c r="Q106" s="244"/>
      <c r="R106" s="35"/>
    </row>
    <row r="107" spans="2:18" s="1" customFormat="1" ht="6.75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11" spans="2:18" s="1" customFormat="1" ht="6.7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2" spans="2:18" s="1" customFormat="1" ht="36.75" customHeight="1">
      <c r="B112" s="33"/>
      <c r="C112" s="196" t="s">
        <v>153</v>
      </c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30" customHeight="1">
      <c r="B114" s="33"/>
      <c r="C114" s="28" t="s">
        <v>17</v>
      </c>
      <c r="D114" s="34"/>
      <c r="E114" s="34"/>
      <c r="F114" s="236" t="str">
        <f>F6</f>
        <v>Silážní žlaby s jímkou Křeč</v>
      </c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34"/>
      <c r="R114" s="35"/>
    </row>
    <row r="115" spans="2:18" s="1" customFormat="1" ht="36.75" customHeight="1">
      <c r="B115" s="33"/>
      <c r="C115" s="67" t="s">
        <v>120</v>
      </c>
      <c r="D115" s="34"/>
      <c r="E115" s="34"/>
      <c r="F115" s="216" t="str">
        <f>F7</f>
        <v>NV1 - Manipulační plocha - SO 01</v>
      </c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34"/>
      <c r="R115" s="35"/>
    </row>
    <row r="116" spans="2:18" s="1" customFormat="1" ht="6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8" customHeight="1">
      <c r="B117" s="33"/>
      <c r="C117" s="28" t="s">
        <v>22</v>
      </c>
      <c r="D117" s="34"/>
      <c r="E117" s="34"/>
      <c r="F117" s="26" t="str">
        <f>F9</f>
        <v>Křeč</v>
      </c>
      <c r="G117" s="34"/>
      <c r="H117" s="34"/>
      <c r="I117" s="34"/>
      <c r="J117" s="34"/>
      <c r="K117" s="28" t="s">
        <v>24</v>
      </c>
      <c r="L117" s="34"/>
      <c r="M117" s="242" t="str">
        <f>IF(O9="","",O9)</f>
        <v>2.2.2016</v>
      </c>
      <c r="N117" s="215"/>
      <c r="O117" s="215"/>
      <c r="P117" s="215"/>
      <c r="Q117" s="34"/>
      <c r="R117" s="35"/>
    </row>
    <row r="118" spans="2:18" s="1" customFormat="1" ht="6.7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18" s="1" customFormat="1" ht="15">
      <c r="B119" s="33"/>
      <c r="C119" s="28" t="s">
        <v>26</v>
      </c>
      <c r="D119" s="34"/>
      <c r="E119" s="34"/>
      <c r="F119" s="26" t="str">
        <f>E12</f>
        <v>Zemědělské družstvo Černovice u Tábora</v>
      </c>
      <c r="G119" s="34"/>
      <c r="H119" s="34"/>
      <c r="I119" s="34"/>
      <c r="J119" s="34"/>
      <c r="K119" s="28" t="s">
        <v>33</v>
      </c>
      <c r="L119" s="34"/>
      <c r="M119" s="201" t="str">
        <f>E18</f>
        <v>ing. Jan Šlechta</v>
      </c>
      <c r="N119" s="215"/>
      <c r="O119" s="215"/>
      <c r="P119" s="215"/>
      <c r="Q119" s="215"/>
      <c r="R119" s="35"/>
    </row>
    <row r="120" spans="2:18" s="1" customFormat="1" ht="14.25" customHeight="1">
      <c r="B120" s="33"/>
      <c r="C120" s="28" t="s">
        <v>31</v>
      </c>
      <c r="D120" s="34"/>
      <c r="E120" s="34"/>
      <c r="F120" s="26" t="str">
        <f>IF(E15="","",E15)</f>
        <v>Vyplň údaj</v>
      </c>
      <c r="G120" s="34"/>
      <c r="H120" s="34"/>
      <c r="I120" s="34"/>
      <c r="J120" s="34"/>
      <c r="K120" s="28" t="s">
        <v>35</v>
      </c>
      <c r="L120" s="34"/>
      <c r="M120" s="201" t="str">
        <f>E21</f>
        <v> </v>
      </c>
      <c r="N120" s="215"/>
      <c r="O120" s="215"/>
      <c r="P120" s="215"/>
      <c r="Q120" s="215"/>
      <c r="R120" s="35"/>
    </row>
    <row r="121" spans="2:18" s="1" customFormat="1" ht="9.7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27" s="8" customFormat="1" ht="29.25" customHeight="1">
      <c r="B122" s="140"/>
      <c r="C122" s="141" t="s">
        <v>154</v>
      </c>
      <c r="D122" s="142" t="s">
        <v>155</v>
      </c>
      <c r="E122" s="142" t="s">
        <v>59</v>
      </c>
      <c r="F122" s="250" t="s">
        <v>156</v>
      </c>
      <c r="G122" s="251"/>
      <c r="H122" s="251"/>
      <c r="I122" s="251"/>
      <c r="J122" s="142" t="s">
        <v>157</v>
      </c>
      <c r="K122" s="142" t="s">
        <v>158</v>
      </c>
      <c r="L122" s="252" t="s">
        <v>159</v>
      </c>
      <c r="M122" s="251"/>
      <c r="N122" s="250" t="s">
        <v>125</v>
      </c>
      <c r="O122" s="251"/>
      <c r="P122" s="251"/>
      <c r="Q122" s="253"/>
      <c r="R122" s="143"/>
      <c r="T122" s="74" t="s">
        <v>160</v>
      </c>
      <c r="U122" s="75" t="s">
        <v>41</v>
      </c>
      <c r="V122" s="75" t="s">
        <v>161</v>
      </c>
      <c r="W122" s="75" t="s">
        <v>162</v>
      </c>
      <c r="X122" s="75" t="s">
        <v>163</v>
      </c>
      <c r="Y122" s="75" t="s">
        <v>164</v>
      </c>
      <c r="Z122" s="75" t="s">
        <v>165</v>
      </c>
      <c r="AA122" s="76" t="s">
        <v>166</v>
      </c>
    </row>
    <row r="123" spans="2:63" s="1" customFormat="1" ht="29.25" customHeight="1">
      <c r="B123" s="33"/>
      <c r="C123" s="78" t="s">
        <v>122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270">
        <f>BK123</f>
        <v>0</v>
      </c>
      <c r="O123" s="271"/>
      <c r="P123" s="271"/>
      <c r="Q123" s="271"/>
      <c r="R123" s="35"/>
      <c r="T123" s="77"/>
      <c r="U123" s="49"/>
      <c r="V123" s="49"/>
      <c r="W123" s="144">
        <f>W124+W189+W226</f>
        <v>0</v>
      </c>
      <c r="X123" s="49"/>
      <c r="Y123" s="144">
        <f>Y124+Y189+Y226</f>
        <v>339.0988249</v>
      </c>
      <c r="Z123" s="49"/>
      <c r="AA123" s="145">
        <f>AA124+AA189+AA226</f>
        <v>0</v>
      </c>
      <c r="AT123" s="16" t="s">
        <v>76</v>
      </c>
      <c r="AU123" s="16" t="s">
        <v>127</v>
      </c>
      <c r="BK123" s="146">
        <f>BK124+BK189+BK226</f>
        <v>0</v>
      </c>
    </row>
    <row r="124" spans="2:63" s="9" customFormat="1" ht="36.75" customHeight="1">
      <c r="B124" s="147"/>
      <c r="C124" s="148"/>
      <c r="D124" s="149" t="s">
        <v>128</v>
      </c>
      <c r="E124" s="149"/>
      <c r="F124" s="149"/>
      <c r="G124" s="149"/>
      <c r="H124" s="149"/>
      <c r="I124" s="149"/>
      <c r="J124" s="149"/>
      <c r="K124" s="149"/>
      <c r="L124" s="149"/>
      <c r="M124" s="149"/>
      <c r="N124" s="272">
        <f>BK124</f>
        <v>0</v>
      </c>
      <c r="O124" s="245"/>
      <c r="P124" s="245"/>
      <c r="Q124" s="245"/>
      <c r="R124" s="150"/>
      <c r="T124" s="151"/>
      <c r="U124" s="148"/>
      <c r="V124" s="148"/>
      <c r="W124" s="152">
        <f>W125+W141+W144+W180+W187</f>
        <v>0</v>
      </c>
      <c r="X124" s="148"/>
      <c r="Y124" s="152">
        <f>Y125+Y141+Y144+Y180+Y187</f>
        <v>337.89621938</v>
      </c>
      <c r="Z124" s="148"/>
      <c r="AA124" s="153">
        <f>AA125+AA141+AA144+AA180+AA187</f>
        <v>0</v>
      </c>
      <c r="AR124" s="154" t="s">
        <v>84</v>
      </c>
      <c r="AT124" s="155" t="s">
        <v>76</v>
      </c>
      <c r="AU124" s="155" t="s">
        <v>77</v>
      </c>
      <c r="AY124" s="154" t="s">
        <v>167</v>
      </c>
      <c r="BK124" s="156">
        <f>BK125+BK141+BK144+BK180+BK187</f>
        <v>0</v>
      </c>
    </row>
    <row r="125" spans="2:63" s="9" customFormat="1" ht="19.5" customHeight="1">
      <c r="B125" s="147"/>
      <c r="C125" s="148"/>
      <c r="D125" s="157" t="s">
        <v>129</v>
      </c>
      <c r="E125" s="157"/>
      <c r="F125" s="157"/>
      <c r="G125" s="157"/>
      <c r="H125" s="157"/>
      <c r="I125" s="157"/>
      <c r="J125" s="157"/>
      <c r="K125" s="157"/>
      <c r="L125" s="157"/>
      <c r="M125" s="157"/>
      <c r="N125" s="273">
        <f>BK125</f>
        <v>0</v>
      </c>
      <c r="O125" s="274"/>
      <c r="P125" s="274"/>
      <c r="Q125" s="274"/>
      <c r="R125" s="150"/>
      <c r="T125" s="151"/>
      <c r="U125" s="148"/>
      <c r="V125" s="148"/>
      <c r="W125" s="152">
        <f>SUM(W126:W140)</f>
        <v>0</v>
      </c>
      <c r="X125" s="148"/>
      <c r="Y125" s="152">
        <f>SUM(Y126:Y140)</f>
        <v>0</v>
      </c>
      <c r="Z125" s="148"/>
      <c r="AA125" s="153">
        <f>SUM(AA126:AA140)</f>
        <v>0</v>
      </c>
      <c r="AR125" s="154" t="s">
        <v>84</v>
      </c>
      <c r="AT125" s="155" t="s">
        <v>76</v>
      </c>
      <c r="AU125" s="155" t="s">
        <v>84</v>
      </c>
      <c r="AY125" s="154" t="s">
        <v>167</v>
      </c>
      <c r="BK125" s="156">
        <f>SUM(BK126:BK140)</f>
        <v>0</v>
      </c>
    </row>
    <row r="126" spans="2:65" s="1" customFormat="1" ht="22.5" customHeight="1">
      <c r="B126" s="128"/>
      <c r="C126" s="158" t="s">
        <v>84</v>
      </c>
      <c r="D126" s="158" t="s">
        <v>168</v>
      </c>
      <c r="E126" s="159" t="s">
        <v>178</v>
      </c>
      <c r="F126" s="254" t="s">
        <v>179</v>
      </c>
      <c r="G126" s="255"/>
      <c r="H126" s="255"/>
      <c r="I126" s="255"/>
      <c r="J126" s="160" t="s">
        <v>180</v>
      </c>
      <c r="K126" s="161">
        <v>34.2</v>
      </c>
      <c r="L126" s="256">
        <v>0</v>
      </c>
      <c r="M126" s="255"/>
      <c r="N126" s="257">
        <f>ROUND(L126*K126,1)</f>
        <v>0</v>
      </c>
      <c r="O126" s="255"/>
      <c r="P126" s="255"/>
      <c r="Q126" s="255"/>
      <c r="R126" s="130"/>
      <c r="T126" s="162" t="s">
        <v>20</v>
      </c>
      <c r="U126" s="42" t="s">
        <v>45</v>
      </c>
      <c r="V126" s="34"/>
      <c r="W126" s="163">
        <f>V126*K126</f>
        <v>0</v>
      </c>
      <c r="X126" s="163">
        <v>0</v>
      </c>
      <c r="Y126" s="163">
        <f>X126*K126</f>
        <v>0</v>
      </c>
      <c r="Z126" s="163">
        <v>0</v>
      </c>
      <c r="AA126" s="164">
        <f>Z126*K126</f>
        <v>0</v>
      </c>
      <c r="AR126" s="16" t="s">
        <v>146</v>
      </c>
      <c r="AT126" s="16" t="s">
        <v>168</v>
      </c>
      <c r="AU126" s="16" t="s">
        <v>117</v>
      </c>
      <c r="AY126" s="16" t="s">
        <v>167</v>
      </c>
      <c r="BE126" s="103">
        <f>IF(U126="základní",N126,0)</f>
        <v>0</v>
      </c>
      <c r="BF126" s="103">
        <f>IF(U126="snížená",N126,0)</f>
        <v>0</v>
      </c>
      <c r="BG126" s="103">
        <f>IF(U126="zákl. přenesená",N126,0)</f>
        <v>0</v>
      </c>
      <c r="BH126" s="103">
        <f>IF(U126="sníž. přenesená",N126,0)</f>
        <v>0</v>
      </c>
      <c r="BI126" s="103">
        <f>IF(U126="nulová",N126,0)</f>
        <v>0</v>
      </c>
      <c r="BJ126" s="16" t="s">
        <v>146</v>
      </c>
      <c r="BK126" s="103">
        <f>ROUND(L126*K126,1)</f>
        <v>0</v>
      </c>
      <c r="BL126" s="16" t="s">
        <v>146</v>
      </c>
      <c r="BM126" s="16" t="s">
        <v>760</v>
      </c>
    </row>
    <row r="127" spans="2:51" s="11" customFormat="1" ht="22.5" customHeight="1">
      <c r="B127" s="173"/>
      <c r="C127" s="174"/>
      <c r="D127" s="174"/>
      <c r="E127" s="175" t="s">
        <v>20</v>
      </c>
      <c r="F127" s="262" t="s">
        <v>761</v>
      </c>
      <c r="G127" s="261"/>
      <c r="H127" s="261"/>
      <c r="I127" s="261"/>
      <c r="J127" s="174"/>
      <c r="K127" s="176">
        <v>34.2</v>
      </c>
      <c r="L127" s="174"/>
      <c r="M127" s="174"/>
      <c r="N127" s="174"/>
      <c r="O127" s="174"/>
      <c r="P127" s="174"/>
      <c r="Q127" s="174"/>
      <c r="R127" s="177"/>
      <c r="T127" s="178"/>
      <c r="U127" s="174"/>
      <c r="V127" s="174"/>
      <c r="W127" s="174"/>
      <c r="X127" s="174"/>
      <c r="Y127" s="174"/>
      <c r="Z127" s="174"/>
      <c r="AA127" s="179"/>
      <c r="AT127" s="180" t="s">
        <v>183</v>
      </c>
      <c r="AU127" s="180" t="s">
        <v>117</v>
      </c>
      <c r="AV127" s="11" t="s">
        <v>117</v>
      </c>
      <c r="AW127" s="11" t="s">
        <v>119</v>
      </c>
      <c r="AX127" s="11" t="s">
        <v>84</v>
      </c>
      <c r="AY127" s="180" t="s">
        <v>167</v>
      </c>
    </row>
    <row r="128" spans="2:65" s="1" customFormat="1" ht="31.5" customHeight="1">
      <c r="B128" s="128"/>
      <c r="C128" s="158" t="s">
        <v>379</v>
      </c>
      <c r="D128" s="158" t="s">
        <v>168</v>
      </c>
      <c r="E128" s="159" t="s">
        <v>762</v>
      </c>
      <c r="F128" s="254" t="s">
        <v>763</v>
      </c>
      <c r="G128" s="255"/>
      <c r="H128" s="255"/>
      <c r="I128" s="255"/>
      <c r="J128" s="160" t="s">
        <v>180</v>
      </c>
      <c r="K128" s="161">
        <v>51.3</v>
      </c>
      <c r="L128" s="256">
        <v>0</v>
      </c>
      <c r="M128" s="255"/>
      <c r="N128" s="257">
        <f>ROUND(L128*K128,1)</f>
        <v>0</v>
      </c>
      <c r="O128" s="255"/>
      <c r="P128" s="255"/>
      <c r="Q128" s="255"/>
      <c r="R128" s="130"/>
      <c r="T128" s="162" t="s">
        <v>20</v>
      </c>
      <c r="U128" s="42" t="s">
        <v>45</v>
      </c>
      <c r="V128" s="34"/>
      <c r="W128" s="163">
        <f>V128*K128</f>
        <v>0</v>
      </c>
      <c r="X128" s="163">
        <v>0</v>
      </c>
      <c r="Y128" s="163">
        <f>X128*K128</f>
        <v>0</v>
      </c>
      <c r="Z128" s="163">
        <v>0</v>
      </c>
      <c r="AA128" s="164">
        <f>Z128*K128</f>
        <v>0</v>
      </c>
      <c r="AR128" s="16" t="s">
        <v>146</v>
      </c>
      <c r="AT128" s="16" t="s">
        <v>168</v>
      </c>
      <c r="AU128" s="16" t="s">
        <v>117</v>
      </c>
      <c r="AY128" s="16" t="s">
        <v>167</v>
      </c>
      <c r="BE128" s="103">
        <f>IF(U128="základní",N128,0)</f>
        <v>0</v>
      </c>
      <c r="BF128" s="103">
        <f>IF(U128="snížená",N128,0)</f>
        <v>0</v>
      </c>
      <c r="BG128" s="103">
        <f>IF(U128="zákl. přenesená",N128,0)</f>
        <v>0</v>
      </c>
      <c r="BH128" s="103">
        <f>IF(U128="sníž. přenesená",N128,0)</f>
        <v>0</v>
      </c>
      <c r="BI128" s="103">
        <f>IF(U128="nulová",N128,0)</f>
        <v>0</v>
      </c>
      <c r="BJ128" s="16" t="s">
        <v>146</v>
      </c>
      <c r="BK128" s="103">
        <f>ROUND(L128*K128,1)</f>
        <v>0</v>
      </c>
      <c r="BL128" s="16" t="s">
        <v>146</v>
      </c>
      <c r="BM128" s="16" t="s">
        <v>764</v>
      </c>
    </row>
    <row r="129" spans="2:51" s="11" customFormat="1" ht="22.5" customHeight="1">
      <c r="B129" s="173"/>
      <c r="C129" s="174"/>
      <c r="D129" s="174"/>
      <c r="E129" s="175" t="s">
        <v>20</v>
      </c>
      <c r="F129" s="262" t="s">
        <v>765</v>
      </c>
      <c r="G129" s="261"/>
      <c r="H129" s="261"/>
      <c r="I129" s="261"/>
      <c r="J129" s="174"/>
      <c r="K129" s="176">
        <v>51.3</v>
      </c>
      <c r="L129" s="174"/>
      <c r="M129" s="174"/>
      <c r="N129" s="174"/>
      <c r="O129" s="174"/>
      <c r="P129" s="174"/>
      <c r="Q129" s="174"/>
      <c r="R129" s="177"/>
      <c r="T129" s="178"/>
      <c r="U129" s="174"/>
      <c r="V129" s="174"/>
      <c r="W129" s="174"/>
      <c r="X129" s="174"/>
      <c r="Y129" s="174"/>
      <c r="Z129" s="174"/>
      <c r="AA129" s="179"/>
      <c r="AT129" s="180" t="s">
        <v>183</v>
      </c>
      <c r="AU129" s="180" t="s">
        <v>117</v>
      </c>
      <c r="AV129" s="11" t="s">
        <v>117</v>
      </c>
      <c r="AW129" s="11" t="s">
        <v>119</v>
      </c>
      <c r="AX129" s="11" t="s">
        <v>84</v>
      </c>
      <c r="AY129" s="180" t="s">
        <v>167</v>
      </c>
    </row>
    <row r="130" spans="2:65" s="1" customFormat="1" ht="22.5" customHeight="1">
      <c r="B130" s="128"/>
      <c r="C130" s="158" t="s">
        <v>177</v>
      </c>
      <c r="D130" s="158" t="s">
        <v>168</v>
      </c>
      <c r="E130" s="159" t="s">
        <v>191</v>
      </c>
      <c r="F130" s="254" t="s">
        <v>192</v>
      </c>
      <c r="G130" s="255"/>
      <c r="H130" s="255"/>
      <c r="I130" s="255"/>
      <c r="J130" s="160" t="s">
        <v>180</v>
      </c>
      <c r="K130" s="161">
        <v>51.3</v>
      </c>
      <c r="L130" s="256">
        <v>0</v>
      </c>
      <c r="M130" s="255"/>
      <c r="N130" s="257">
        <f>ROUND(L130*K130,1)</f>
        <v>0</v>
      </c>
      <c r="O130" s="255"/>
      <c r="P130" s="255"/>
      <c r="Q130" s="255"/>
      <c r="R130" s="130"/>
      <c r="T130" s="162" t="s">
        <v>20</v>
      </c>
      <c r="U130" s="42" t="s">
        <v>45</v>
      </c>
      <c r="V130" s="34"/>
      <c r="W130" s="163">
        <f>V130*K130</f>
        <v>0</v>
      </c>
      <c r="X130" s="163">
        <v>0</v>
      </c>
      <c r="Y130" s="163">
        <f>X130*K130</f>
        <v>0</v>
      </c>
      <c r="Z130" s="163">
        <v>0</v>
      </c>
      <c r="AA130" s="164">
        <f>Z130*K130</f>
        <v>0</v>
      </c>
      <c r="AR130" s="16" t="s">
        <v>146</v>
      </c>
      <c r="AT130" s="16" t="s">
        <v>168</v>
      </c>
      <c r="AU130" s="16" t="s">
        <v>117</v>
      </c>
      <c r="AY130" s="16" t="s">
        <v>167</v>
      </c>
      <c r="BE130" s="103">
        <f>IF(U130="základní",N130,0)</f>
        <v>0</v>
      </c>
      <c r="BF130" s="103">
        <f>IF(U130="snížená",N130,0)</f>
        <v>0</v>
      </c>
      <c r="BG130" s="103">
        <f>IF(U130="zákl. přenesená",N130,0)</f>
        <v>0</v>
      </c>
      <c r="BH130" s="103">
        <f>IF(U130="sníž. přenesená",N130,0)</f>
        <v>0</v>
      </c>
      <c r="BI130" s="103">
        <f>IF(U130="nulová",N130,0)</f>
        <v>0</v>
      </c>
      <c r="BJ130" s="16" t="s">
        <v>146</v>
      </c>
      <c r="BK130" s="103">
        <f>ROUND(L130*K130,1)</f>
        <v>0</v>
      </c>
      <c r="BL130" s="16" t="s">
        <v>146</v>
      </c>
      <c r="BM130" s="16" t="s">
        <v>766</v>
      </c>
    </row>
    <row r="131" spans="2:65" s="1" customFormat="1" ht="31.5" customHeight="1">
      <c r="B131" s="128"/>
      <c r="C131" s="158" t="s">
        <v>383</v>
      </c>
      <c r="D131" s="158" t="s">
        <v>168</v>
      </c>
      <c r="E131" s="159" t="s">
        <v>767</v>
      </c>
      <c r="F131" s="254" t="s">
        <v>768</v>
      </c>
      <c r="G131" s="255"/>
      <c r="H131" s="255"/>
      <c r="I131" s="255"/>
      <c r="J131" s="160" t="s">
        <v>180</v>
      </c>
      <c r="K131" s="161">
        <v>34.2</v>
      </c>
      <c r="L131" s="256">
        <v>0</v>
      </c>
      <c r="M131" s="255"/>
      <c r="N131" s="257">
        <f>ROUND(L131*K131,1)</f>
        <v>0</v>
      </c>
      <c r="O131" s="255"/>
      <c r="P131" s="255"/>
      <c r="Q131" s="255"/>
      <c r="R131" s="130"/>
      <c r="T131" s="162" t="s">
        <v>20</v>
      </c>
      <c r="U131" s="42" t="s">
        <v>45</v>
      </c>
      <c r="V131" s="34"/>
      <c r="W131" s="163">
        <f>V131*K131</f>
        <v>0</v>
      </c>
      <c r="X131" s="163">
        <v>0</v>
      </c>
      <c r="Y131" s="163">
        <f>X131*K131</f>
        <v>0</v>
      </c>
      <c r="Z131" s="163">
        <v>0</v>
      </c>
      <c r="AA131" s="164">
        <f>Z131*K131</f>
        <v>0</v>
      </c>
      <c r="AR131" s="16" t="s">
        <v>146</v>
      </c>
      <c r="AT131" s="16" t="s">
        <v>168</v>
      </c>
      <c r="AU131" s="16" t="s">
        <v>117</v>
      </c>
      <c r="AY131" s="16" t="s">
        <v>167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16" t="s">
        <v>146</v>
      </c>
      <c r="BK131" s="103">
        <f>ROUND(L131*K131,1)</f>
        <v>0</v>
      </c>
      <c r="BL131" s="16" t="s">
        <v>146</v>
      </c>
      <c r="BM131" s="16" t="s">
        <v>769</v>
      </c>
    </row>
    <row r="132" spans="2:51" s="10" customFormat="1" ht="22.5" customHeight="1">
      <c r="B132" s="165"/>
      <c r="C132" s="166"/>
      <c r="D132" s="166"/>
      <c r="E132" s="167" t="s">
        <v>20</v>
      </c>
      <c r="F132" s="258" t="s">
        <v>198</v>
      </c>
      <c r="G132" s="259"/>
      <c r="H132" s="259"/>
      <c r="I132" s="259"/>
      <c r="J132" s="166"/>
      <c r="K132" s="168" t="s">
        <v>20</v>
      </c>
      <c r="L132" s="166"/>
      <c r="M132" s="166"/>
      <c r="N132" s="166"/>
      <c r="O132" s="166"/>
      <c r="P132" s="166"/>
      <c r="Q132" s="166"/>
      <c r="R132" s="169"/>
      <c r="T132" s="170"/>
      <c r="U132" s="166"/>
      <c r="V132" s="166"/>
      <c r="W132" s="166"/>
      <c r="X132" s="166"/>
      <c r="Y132" s="166"/>
      <c r="Z132" s="166"/>
      <c r="AA132" s="171"/>
      <c r="AT132" s="172" t="s">
        <v>183</v>
      </c>
      <c r="AU132" s="172" t="s">
        <v>117</v>
      </c>
      <c r="AV132" s="10" t="s">
        <v>84</v>
      </c>
      <c r="AW132" s="10" t="s">
        <v>119</v>
      </c>
      <c r="AX132" s="10" t="s">
        <v>77</v>
      </c>
      <c r="AY132" s="172" t="s">
        <v>167</v>
      </c>
    </row>
    <row r="133" spans="2:51" s="11" customFormat="1" ht="22.5" customHeight="1">
      <c r="B133" s="173"/>
      <c r="C133" s="174"/>
      <c r="D133" s="174"/>
      <c r="E133" s="175" t="s">
        <v>20</v>
      </c>
      <c r="F133" s="260" t="s">
        <v>761</v>
      </c>
      <c r="G133" s="261"/>
      <c r="H133" s="261"/>
      <c r="I133" s="261"/>
      <c r="J133" s="174"/>
      <c r="K133" s="176">
        <v>34.2</v>
      </c>
      <c r="L133" s="174"/>
      <c r="M133" s="174"/>
      <c r="N133" s="174"/>
      <c r="O133" s="174"/>
      <c r="P133" s="174"/>
      <c r="Q133" s="174"/>
      <c r="R133" s="177"/>
      <c r="T133" s="178"/>
      <c r="U133" s="174"/>
      <c r="V133" s="174"/>
      <c r="W133" s="174"/>
      <c r="X133" s="174"/>
      <c r="Y133" s="174"/>
      <c r="Z133" s="174"/>
      <c r="AA133" s="179"/>
      <c r="AT133" s="180" t="s">
        <v>183</v>
      </c>
      <c r="AU133" s="180" t="s">
        <v>117</v>
      </c>
      <c r="AV133" s="11" t="s">
        <v>117</v>
      </c>
      <c r="AW133" s="11" t="s">
        <v>119</v>
      </c>
      <c r="AX133" s="11" t="s">
        <v>84</v>
      </c>
      <c r="AY133" s="180" t="s">
        <v>167</v>
      </c>
    </row>
    <row r="134" spans="2:65" s="1" customFormat="1" ht="31.5" customHeight="1">
      <c r="B134" s="128"/>
      <c r="C134" s="158" t="s">
        <v>190</v>
      </c>
      <c r="D134" s="158" t="s">
        <v>168</v>
      </c>
      <c r="E134" s="159" t="s">
        <v>201</v>
      </c>
      <c r="F134" s="254" t="s">
        <v>202</v>
      </c>
      <c r="G134" s="255"/>
      <c r="H134" s="255"/>
      <c r="I134" s="255"/>
      <c r="J134" s="160" t="s">
        <v>180</v>
      </c>
      <c r="K134" s="161">
        <v>34.2</v>
      </c>
      <c r="L134" s="256">
        <v>0</v>
      </c>
      <c r="M134" s="255"/>
      <c r="N134" s="257">
        <f>ROUND(L134*K134,1)</f>
        <v>0</v>
      </c>
      <c r="O134" s="255"/>
      <c r="P134" s="255"/>
      <c r="Q134" s="255"/>
      <c r="R134" s="130"/>
      <c r="T134" s="162" t="s">
        <v>20</v>
      </c>
      <c r="U134" s="42" t="s">
        <v>45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</v>
      </c>
      <c r="AA134" s="164">
        <f>Z134*K134</f>
        <v>0</v>
      </c>
      <c r="AR134" s="16" t="s">
        <v>146</v>
      </c>
      <c r="AT134" s="16" t="s">
        <v>168</v>
      </c>
      <c r="AU134" s="16" t="s">
        <v>117</v>
      </c>
      <c r="AY134" s="16" t="s">
        <v>167</v>
      </c>
      <c r="BE134" s="103">
        <f>IF(U134="základní",N134,0)</f>
        <v>0</v>
      </c>
      <c r="BF134" s="103">
        <f>IF(U134="snížená",N134,0)</f>
        <v>0</v>
      </c>
      <c r="BG134" s="103">
        <f>IF(U134="zákl. přenesená",N134,0)</f>
        <v>0</v>
      </c>
      <c r="BH134" s="103">
        <f>IF(U134="sníž. přenesená",N134,0)</f>
        <v>0</v>
      </c>
      <c r="BI134" s="103">
        <f>IF(U134="nulová",N134,0)</f>
        <v>0</v>
      </c>
      <c r="BJ134" s="16" t="s">
        <v>146</v>
      </c>
      <c r="BK134" s="103">
        <f>ROUND(L134*K134,1)</f>
        <v>0</v>
      </c>
      <c r="BL134" s="16" t="s">
        <v>146</v>
      </c>
      <c r="BM134" s="16" t="s">
        <v>770</v>
      </c>
    </row>
    <row r="135" spans="2:65" s="1" customFormat="1" ht="31.5" customHeight="1">
      <c r="B135" s="128"/>
      <c r="C135" s="158" t="s">
        <v>194</v>
      </c>
      <c r="D135" s="158" t="s">
        <v>168</v>
      </c>
      <c r="E135" s="159" t="s">
        <v>205</v>
      </c>
      <c r="F135" s="254" t="s">
        <v>206</v>
      </c>
      <c r="G135" s="255"/>
      <c r="H135" s="255"/>
      <c r="I135" s="255"/>
      <c r="J135" s="160" t="s">
        <v>180</v>
      </c>
      <c r="K135" s="161">
        <v>85.5</v>
      </c>
      <c r="L135" s="256">
        <v>0</v>
      </c>
      <c r="M135" s="255"/>
      <c r="N135" s="257">
        <f>ROUND(L135*K135,1)</f>
        <v>0</v>
      </c>
      <c r="O135" s="255"/>
      <c r="P135" s="255"/>
      <c r="Q135" s="255"/>
      <c r="R135" s="130"/>
      <c r="T135" s="162" t="s">
        <v>20</v>
      </c>
      <c r="U135" s="42" t="s">
        <v>45</v>
      </c>
      <c r="V135" s="34"/>
      <c r="W135" s="163">
        <f>V135*K135</f>
        <v>0</v>
      </c>
      <c r="X135" s="163">
        <v>0</v>
      </c>
      <c r="Y135" s="163">
        <f>X135*K135</f>
        <v>0</v>
      </c>
      <c r="Z135" s="163">
        <v>0</v>
      </c>
      <c r="AA135" s="164">
        <f>Z135*K135</f>
        <v>0</v>
      </c>
      <c r="AR135" s="16" t="s">
        <v>146</v>
      </c>
      <c r="AT135" s="16" t="s">
        <v>168</v>
      </c>
      <c r="AU135" s="16" t="s">
        <v>117</v>
      </c>
      <c r="AY135" s="16" t="s">
        <v>167</v>
      </c>
      <c r="BE135" s="103">
        <f>IF(U135="základní",N135,0)</f>
        <v>0</v>
      </c>
      <c r="BF135" s="103">
        <f>IF(U135="snížená",N135,0)</f>
        <v>0</v>
      </c>
      <c r="BG135" s="103">
        <f>IF(U135="zákl. přenesená",N135,0)</f>
        <v>0</v>
      </c>
      <c r="BH135" s="103">
        <f>IF(U135="sníž. přenesená",N135,0)</f>
        <v>0</v>
      </c>
      <c r="BI135" s="103">
        <f>IF(U135="nulová",N135,0)</f>
        <v>0</v>
      </c>
      <c r="BJ135" s="16" t="s">
        <v>146</v>
      </c>
      <c r="BK135" s="103">
        <f>ROUND(L135*K135,1)</f>
        <v>0</v>
      </c>
      <c r="BL135" s="16" t="s">
        <v>146</v>
      </c>
      <c r="BM135" s="16" t="s">
        <v>771</v>
      </c>
    </row>
    <row r="136" spans="2:51" s="11" customFormat="1" ht="22.5" customHeight="1">
      <c r="B136" s="173"/>
      <c r="C136" s="174"/>
      <c r="D136" s="174"/>
      <c r="E136" s="175" t="s">
        <v>20</v>
      </c>
      <c r="F136" s="262" t="s">
        <v>772</v>
      </c>
      <c r="G136" s="261"/>
      <c r="H136" s="261"/>
      <c r="I136" s="261"/>
      <c r="J136" s="174"/>
      <c r="K136" s="176">
        <v>85.5</v>
      </c>
      <c r="L136" s="174"/>
      <c r="M136" s="174"/>
      <c r="N136" s="174"/>
      <c r="O136" s="174"/>
      <c r="P136" s="174"/>
      <c r="Q136" s="174"/>
      <c r="R136" s="177"/>
      <c r="T136" s="178"/>
      <c r="U136" s="174"/>
      <c r="V136" s="174"/>
      <c r="W136" s="174"/>
      <c r="X136" s="174"/>
      <c r="Y136" s="174"/>
      <c r="Z136" s="174"/>
      <c r="AA136" s="179"/>
      <c r="AT136" s="180" t="s">
        <v>183</v>
      </c>
      <c r="AU136" s="180" t="s">
        <v>117</v>
      </c>
      <c r="AV136" s="11" t="s">
        <v>117</v>
      </c>
      <c r="AW136" s="11" t="s">
        <v>119</v>
      </c>
      <c r="AX136" s="11" t="s">
        <v>84</v>
      </c>
      <c r="AY136" s="180" t="s">
        <v>167</v>
      </c>
    </row>
    <row r="137" spans="2:65" s="1" customFormat="1" ht="22.5" customHeight="1">
      <c r="B137" s="128"/>
      <c r="C137" s="158" t="s">
        <v>200</v>
      </c>
      <c r="D137" s="158" t="s">
        <v>168</v>
      </c>
      <c r="E137" s="159" t="s">
        <v>210</v>
      </c>
      <c r="F137" s="254" t="s">
        <v>211</v>
      </c>
      <c r="G137" s="255"/>
      <c r="H137" s="255"/>
      <c r="I137" s="255"/>
      <c r="J137" s="160" t="s">
        <v>212</v>
      </c>
      <c r="K137" s="161">
        <v>168</v>
      </c>
      <c r="L137" s="256">
        <v>0</v>
      </c>
      <c r="M137" s="255"/>
      <c r="N137" s="257">
        <f>ROUND(L137*K137,1)</f>
        <v>0</v>
      </c>
      <c r="O137" s="255"/>
      <c r="P137" s="255"/>
      <c r="Q137" s="255"/>
      <c r="R137" s="130"/>
      <c r="T137" s="162" t="s">
        <v>20</v>
      </c>
      <c r="U137" s="42" t="s">
        <v>45</v>
      </c>
      <c r="V137" s="34"/>
      <c r="W137" s="163">
        <f>V137*K137</f>
        <v>0</v>
      </c>
      <c r="X137" s="163">
        <v>0</v>
      </c>
      <c r="Y137" s="163">
        <f>X137*K137</f>
        <v>0</v>
      </c>
      <c r="Z137" s="163">
        <v>0</v>
      </c>
      <c r="AA137" s="164">
        <f>Z137*K137</f>
        <v>0</v>
      </c>
      <c r="AR137" s="16" t="s">
        <v>146</v>
      </c>
      <c r="AT137" s="16" t="s">
        <v>168</v>
      </c>
      <c r="AU137" s="16" t="s">
        <v>117</v>
      </c>
      <c r="AY137" s="16" t="s">
        <v>167</v>
      </c>
      <c r="BE137" s="103">
        <f>IF(U137="základní",N137,0)</f>
        <v>0</v>
      </c>
      <c r="BF137" s="103">
        <f>IF(U137="snížená",N137,0)</f>
        <v>0</v>
      </c>
      <c r="BG137" s="103">
        <f>IF(U137="zákl. přenesená",N137,0)</f>
        <v>0</v>
      </c>
      <c r="BH137" s="103">
        <f>IF(U137="sníž. přenesená",N137,0)</f>
        <v>0</v>
      </c>
      <c r="BI137" s="103">
        <f>IF(U137="nulová",N137,0)</f>
        <v>0</v>
      </c>
      <c r="BJ137" s="16" t="s">
        <v>146</v>
      </c>
      <c r="BK137" s="103">
        <f>ROUND(L137*K137,1)</f>
        <v>0</v>
      </c>
      <c r="BL137" s="16" t="s">
        <v>146</v>
      </c>
      <c r="BM137" s="16" t="s">
        <v>773</v>
      </c>
    </row>
    <row r="138" spans="2:51" s="11" customFormat="1" ht="22.5" customHeight="1">
      <c r="B138" s="173"/>
      <c r="C138" s="174"/>
      <c r="D138" s="174"/>
      <c r="E138" s="175" t="s">
        <v>20</v>
      </c>
      <c r="F138" s="262" t="s">
        <v>774</v>
      </c>
      <c r="G138" s="261"/>
      <c r="H138" s="261"/>
      <c r="I138" s="261"/>
      <c r="J138" s="174"/>
      <c r="K138" s="176">
        <v>168</v>
      </c>
      <c r="L138" s="174"/>
      <c r="M138" s="174"/>
      <c r="N138" s="174"/>
      <c r="O138" s="174"/>
      <c r="P138" s="174"/>
      <c r="Q138" s="174"/>
      <c r="R138" s="177"/>
      <c r="T138" s="178"/>
      <c r="U138" s="174"/>
      <c r="V138" s="174"/>
      <c r="W138" s="174"/>
      <c r="X138" s="174"/>
      <c r="Y138" s="174"/>
      <c r="Z138" s="174"/>
      <c r="AA138" s="179"/>
      <c r="AT138" s="180" t="s">
        <v>183</v>
      </c>
      <c r="AU138" s="180" t="s">
        <v>117</v>
      </c>
      <c r="AV138" s="11" t="s">
        <v>117</v>
      </c>
      <c r="AW138" s="11" t="s">
        <v>119</v>
      </c>
      <c r="AX138" s="11" t="s">
        <v>84</v>
      </c>
      <c r="AY138" s="180" t="s">
        <v>167</v>
      </c>
    </row>
    <row r="139" spans="2:65" s="1" customFormat="1" ht="31.5" customHeight="1">
      <c r="B139" s="128"/>
      <c r="C139" s="158" t="s">
        <v>204</v>
      </c>
      <c r="D139" s="158" t="s">
        <v>168</v>
      </c>
      <c r="E139" s="159" t="s">
        <v>216</v>
      </c>
      <c r="F139" s="254" t="s">
        <v>217</v>
      </c>
      <c r="G139" s="255"/>
      <c r="H139" s="255"/>
      <c r="I139" s="255"/>
      <c r="J139" s="160" t="s">
        <v>212</v>
      </c>
      <c r="K139" s="161">
        <v>114</v>
      </c>
      <c r="L139" s="256">
        <v>0</v>
      </c>
      <c r="M139" s="255"/>
      <c r="N139" s="257">
        <f>ROUND(L139*K139,1)</f>
        <v>0</v>
      </c>
      <c r="O139" s="255"/>
      <c r="P139" s="255"/>
      <c r="Q139" s="255"/>
      <c r="R139" s="130"/>
      <c r="T139" s="162" t="s">
        <v>20</v>
      </c>
      <c r="U139" s="42" t="s">
        <v>45</v>
      </c>
      <c r="V139" s="34"/>
      <c r="W139" s="163">
        <f>V139*K139</f>
        <v>0</v>
      </c>
      <c r="X139" s="163">
        <v>0</v>
      </c>
      <c r="Y139" s="163">
        <f>X139*K139</f>
        <v>0</v>
      </c>
      <c r="Z139" s="163">
        <v>0</v>
      </c>
      <c r="AA139" s="164">
        <f>Z139*K139</f>
        <v>0</v>
      </c>
      <c r="AR139" s="16" t="s">
        <v>146</v>
      </c>
      <c r="AT139" s="16" t="s">
        <v>168</v>
      </c>
      <c r="AU139" s="16" t="s">
        <v>117</v>
      </c>
      <c r="AY139" s="16" t="s">
        <v>167</v>
      </c>
      <c r="BE139" s="103">
        <f>IF(U139="základní",N139,0)</f>
        <v>0</v>
      </c>
      <c r="BF139" s="103">
        <f>IF(U139="snížená",N139,0)</f>
        <v>0</v>
      </c>
      <c r="BG139" s="103">
        <f>IF(U139="zákl. přenesená",N139,0)</f>
        <v>0</v>
      </c>
      <c r="BH139" s="103">
        <f>IF(U139="sníž. přenesená",N139,0)</f>
        <v>0</v>
      </c>
      <c r="BI139" s="103">
        <f>IF(U139="nulová",N139,0)</f>
        <v>0</v>
      </c>
      <c r="BJ139" s="16" t="s">
        <v>146</v>
      </c>
      <c r="BK139" s="103">
        <f>ROUND(L139*K139,1)</f>
        <v>0</v>
      </c>
      <c r="BL139" s="16" t="s">
        <v>146</v>
      </c>
      <c r="BM139" s="16" t="s">
        <v>775</v>
      </c>
    </row>
    <row r="140" spans="2:51" s="11" customFormat="1" ht="22.5" customHeight="1">
      <c r="B140" s="173"/>
      <c r="C140" s="174"/>
      <c r="D140" s="174"/>
      <c r="E140" s="175" t="s">
        <v>20</v>
      </c>
      <c r="F140" s="262" t="s">
        <v>776</v>
      </c>
      <c r="G140" s="261"/>
      <c r="H140" s="261"/>
      <c r="I140" s="261"/>
      <c r="J140" s="174"/>
      <c r="K140" s="176">
        <v>114</v>
      </c>
      <c r="L140" s="174"/>
      <c r="M140" s="174"/>
      <c r="N140" s="174"/>
      <c r="O140" s="174"/>
      <c r="P140" s="174"/>
      <c r="Q140" s="174"/>
      <c r="R140" s="177"/>
      <c r="T140" s="178"/>
      <c r="U140" s="174"/>
      <c r="V140" s="174"/>
      <c r="W140" s="174"/>
      <c r="X140" s="174"/>
      <c r="Y140" s="174"/>
      <c r="Z140" s="174"/>
      <c r="AA140" s="179"/>
      <c r="AT140" s="180" t="s">
        <v>183</v>
      </c>
      <c r="AU140" s="180" t="s">
        <v>117</v>
      </c>
      <c r="AV140" s="11" t="s">
        <v>117</v>
      </c>
      <c r="AW140" s="11" t="s">
        <v>119</v>
      </c>
      <c r="AX140" s="11" t="s">
        <v>84</v>
      </c>
      <c r="AY140" s="180" t="s">
        <v>167</v>
      </c>
    </row>
    <row r="141" spans="2:63" s="9" customFormat="1" ht="29.25" customHeight="1">
      <c r="B141" s="147"/>
      <c r="C141" s="148"/>
      <c r="D141" s="157" t="s">
        <v>132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273">
        <f>BK141</f>
        <v>0</v>
      </c>
      <c r="O141" s="274"/>
      <c r="P141" s="274"/>
      <c r="Q141" s="274"/>
      <c r="R141" s="150"/>
      <c r="T141" s="151"/>
      <c r="U141" s="148"/>
      <c r="V141" s="148"/>
      <c r="W141" s="152">
        <f>SUM(W142:W143)</f>
        <v>0</v>
      </c>
      <c r="X141" s="148"/>
      <c r="Y141" s="152">
        <f>SUM(Y142:Y143)</f>
        <v>0</v>
      </c>
      <c r="Z141" s="148"/>
      <c r="AA141" s="153">
        <f>SUM(AA142:AA143)</f>
        <v>0</v>
      </c>
      <c r="AR141" s="154" t="s">
        <v>84</v>
      </c>
      <c r="AT141" s="155" t="s">
        <v>76</v>
      </c>
      <c r="AU141" s="155" t="s">
        <v>84</v>
      </c>
      <c r="AY141" s="154" t="s">
        <v>167</v>
      </c>
      <c r="BK141" s="156">
        <f>SUM(BK142:BK143)</f>
        <v>0</v>
      </c>
    </row>
    <row r="142" spans="2:65" s="1" customFormat="1" ht="31.5" customHeight="1">
      <c r="B142" s="128"/>
      <c r="C142" s="158" t="s">
        <v>209</v>
      </c>
      <c r="D142" s="158" t="s">
        <v>168</v>
      </c>
      <c r="E142" s="159" t="s">
        <v>244</v>
      </c>
      <c r="F142" s="254" t="s">
        <v>245</v>
      </c>
      <c r="G142" s="255"/>
      <c r="H142" s="255"/>
      <c r="I142" s="255"/>
      <c r="J142" s="160" t="s">
        <v>212</v>
      </c>
      <c r="K142" s="161">
        <v>147</v>
      </c>
      <c r="L142" s="256">
        <v>0</v>
      </c>
      <c r="M142" s="255"/>
      <c r="N142" s="257">
        <f>ROUND(L142*K142,1)</f>
        <v>0</v>
      </c>
      <c r="O142" s="255"/>
      <c r="P142" s="255"/>
      <c r="Q142" s="255"/>
      <c r="R142" s="130"/>
      <c r="T142" s="162" t="s">
        <v>20</v>
      </c>
      <c r="U142" s="42" t="s">
        <v>45</v>
      </c>
      <c r="V142" s="34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6" t="s">
        <v>146</v>
      </c>
      <c r="AT142" s="16" t="s">
        <v>168</v>
      </c>
      <c r="AU142" s="16" t="s">
        <v>117</v>
      </c>
      <c r="AY142" s="16" t="s">
        <v>167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16" t="s">
        <v>146</v>
      </c>
      <c r="BK142" s="103">
        <f>ROUND(L142*K142,1)</f>
        <v>0</v>
      </c>
      <c r="BL142" s="16" t="s">
        <v>146</v>
      </c>
      <c r="BM142" s="16" t="s">
        <v>777</v>
      </c>
    </row>
    <row r="143" spans="2:51" s="11" customFormat="1" ht="22.5" customHeight="1">
      <c r="B143" s="173"/>
      <c r="C143" s="174"/>
      <c r="D143" s="174"/>
      <c r="E143" s="175" t="s">
        <v>20</v>
      </c>
      <c r="F143" s="262" t="s">
        <v>778</v>
      </c>
      <c r="G143" s="261"/>
      <c r="H143" s="261"/>
      <c r="I143" s="261"/>
      <c r="J143" s="174"/>
      <c r="K143" s="176">
        <v>147</v>
      </c>
      <c r="L143" s="174"/>
      <c r="M143" s="174"/>
      <c r="N143" s="174"/>
      <c r="O143" s="174"/>
      <c r="P143" s="174"/>
      <c r="Q143" s="174"/>
      <c r="R143" s="177"/>
      <c r="T143" s="178"/>
      <c r="U143" s="174"/>
      <c r="V143" s="174"/>
      <c r="W143" s="174"/>
      <c r="X143" s="174"/>
      <c r="Y143" s="174"/>
      <c r="Z143" s="174"/>
      <c r="AA143" s="179"/>
      <c r="AT143" s="180" t="s">
        <v>183</v>
      </c>
      <c r="AU143" s="180" t="s">
        <v>117</v>
      </c>
      <c r="AV143" s="11" t="s">
        <v>117</v>
      </c>
      <c r="AW143" s="11" t="s">
        <v>119</v>
      </c>
      <c r="AX143" s="11" t="s">
        <v>84</v>
      </c>
      <c r="AY143" s="180" t="s">
        <v>167</v>
      </c>
    </row>
    <row r="144" spans="2:63" s="9" customFormat="1" ht="29.25" customHeight="1">
      <c r="B144" s="147"/>
      <c r="C144" s="148"/>
      <c r="D144" s="157" t="s">
        <v>133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73">
        <f>BK144</f>
        <v>0</v>
      </c>
      <c r="O144" s="274"/>
      <c r="P144" s="274"/>
      <c r="Q144" s="274"/>
      <c r="R144" s="150"/>
      <c r="T144" s="151"/>
      <c r="U144" s="148"/>
      <c r="V144" s="148"/>
      <c r="W144" s="152">
        <f>SUM(W145:W179)</f>
        <v>0</v>
      </c>
      <c r="X144" s="148"/>
      <c r="Y144" s="152">
        <f>SUM(Y145:Y179)</f>
        <v>334.45706898</v>
      </c>
      <c r="Z144" s="148"/>
      <c r="AA144" s="153">
        <f>SUM(AA145:AA179)</f>
        <v>0</v>
      </c>
      <c r="AR144" s="154" t="s">
        <v>84</v>
      </c>
      <c r="AT144" s="155" t="s">
        <v>76</v>
      </c>
      <c r="AU144" s="155" t="s">
        <v>84</v>
      </c>
      <c r="AY144" s="154" t="s">
        <v>167</v>
      </c>
      <c r="BK144" s="156">
        <f>SUM(BK145:BK179)</f>
        <v>0</v>
      </c>
    </row>
    <row r="145" spans="2:65" s="1" customFormat="1" ht="22.5" customHeight="1">
      <c r="B145" s="128"/>
      <c r="C145" s="158" t="s">
        <v>215</v>
      </c>
      <c r="D145" s="158" t="s">
        <v>168</v>
      </c>
      <c r="E145" s="159" t="s">
        <v>258</v>
      </c>
      <c r="F145" s="254" t="s">
        <v>259</v>
      </c>
      <c r="G145" s="255"/>
      <c r="H145" s="255"/>
      <c r="I145" s="255"/>
      <c r="J145" s="160" t="s">
        <v>180</v>
      </c>
      <c r="K145" s="161">
        <v>15</v>
      </c>
      <c r="L145" s="256">
        <v>0</v>
      </c>
      <c r="M145" s="255"/>
      <c r="N145" s="257">
        <f>ROUND(L145*K145,1)</f>
        <v>0</v>
      </c>
      <c r="O145" s="255"/>
      <c r="P145" s="255"/>
      <c r="Q145" s="255"/>
      <c r="R145" s="130"/>
      <c r="T145" s="162" t="s">
        <v>20</v>
      </c>
      <c r="U145" s="42" t="s">
        <v>45</v>
      </c>
      <c r="V145" s="34"/>
      <c r="W145" s="163">
        <f>V145*K145</f>
        <v>0</v>
      </c>
      <c r="X145" s="163">
        <v>2.25634</v>
      </c>
      <c r="Y145" s="163">
        <f>X145*K145</f>
        <v>33.845099999999995</v>
      </c>
      <c r="Z145" s="163">
        <v>0</v>
      </c>
      <c r="AA145" s="164">
        <f>Z145*K145</f>
        <v>0</v>
      </c>
      <c r="AR145" s="16" t="s">
        <v>146</v>
      </c>
      <c r="AT145" s="16" t="s">
        <v>168</v>
      </c>
      <c r="AU145" s="16" t="s">
        <v>117</v>
      </c>
      <c r="AY145" s="16" t="s">
        <v>167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146</v>
      </c>
      <c r="BK145" s="103">
        <f>ROUND(L145*K145,1)</f>
        <v>0</v>
      </c>
      <c r="BL145" s="16" t="s">
        <v>146</v>
      </c>
      <c r="BM145" s="16" t="s">
        <v>779</v>
      </c>
    </row>
    <row r="146" spans="2:51" s="10" customFormat="1" ht="22.5" customHeight="1">
      <c r="B146" s="165"/>
      <c r="C146" s="166"/>
      <c r="D146" s="166"/>
      <c r="E146" s="167" t="s">
        <v>20</v>
      </c>
      <c r="F146" s="258" t="s">
        <v>261</v>
      </c>
      <c r="G146" s="259"/>
      <c r="H146" s="259"/>
      <c r="I146" s="259"/>
      <c r="J146" s="166"/>
      <c r="K146" s="168" t="s">
        <v>20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183</v>
      </c>
      <c r="AU146" s="172" t="s">
        <v>117</v>
      </c>
      <c r="AV146" s="10" t="s">
        <v>84</v>
      </c>
      <c r="AW146" s="10" t="s">
        <v>119</v>
      </c>
      <c r="AX146" s="10" t="s">
        <v>77</v>
      </c>
      <c r="AY146" s="172" t="s">
        <v>167</v>
      </c>
    </row>
    <row r="147" spans="2:51" s="11" customFormat="1" ht="22.5" customHeight="1">
      <c r="B147" s="173"/>
      <c r="C147" s="174"/>
      <c r="D147" s="174"/>
      <c r="E147" s="175" t="s">
        <v>20</v>
      </c>
      <c r="F147" s="260" t="s">
        <v>780</v>
      </c>
      <c r="G147" s="261"/>
      <c r="H147" s="261"/>
      <c r="I147" s="261"/>
      <c r="J147" s="174"/>
      <c r="K147" s="176">
        <v>15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183</v>
      </c>
      <c r="AU147" s="180" t="s">
        <v>117</v>
      </c>
      <c r="AV147" s="11" t="s">
        <v>117</v>
      </c>
      <c r="AW147" s="11" t="s">
        <v>119</v>
      </c>
      <c r="AX147" s="11" t="s">
        <v>84</v>
      </c>
      <c r="AY147" s="180" t="s">
        <v>167</v>
      </c>
    </row>
    <row r="148" spans="2:65" s="1" customFormat="1" ht="31.5" customHeight="1">
      <c r="B148" s="128"/>
      <c r="C148" s="158" t="s">
        <v>220</v>
      </c>
      <c r="D148" s="158" t="s">
        <v>168</v>
      </c>
      <c r="E148" s="159" t="s">
        <v>266</v>
      </c>
      <c r="F148" s="254" t="s">
        <v>267</v>
      </c>
      <c r="G148" s="255"/>
      <c r="H148" s="255"/>
      <c r="I148" s="255"/>
      <c r="J148" s="160" t="s">
        <v>180</v>
      </c>
      <c r="K148" s="161">
        <v>30</v>
      </c>
      <c r="L148" s="256">
        <v>0</v>
      </c>
      <c r="M148" s="255"/>
      <c r="N148" s="257">
        <f>ROUND(L148*K148,1)</f>
        <v>0</v>
      </c>
      <c r="O148" s="255"/>
      <c r="P148" s="255"/>
      <c r="Q148" s="255"/>
      <c r="R148" s="130"/>
      <c r="T148" s="162" t="s">
        <v>20</v>
      </c>
      <c r="U148" s="42" t="s">
        <v>45</v>
      </c>
      <c r="V148" s="34"/>
      <c r="W148" s="163">
        <f>V148*K148</f>
        <v>0</v>
      </c>
      <c r="X148" s="163">
        <v>2.45329</v>
      </c>
      <c r="Y148" s="163">
        <f>X148*K148</f>
        <v>73.5987</v>
      </c>
      <c r="Z148" s="163">
        <v>0</v>
      </c>
      <c r="AA148" s="164">
        <f>Z148*K148</f>
        <v>0</v>
      </c>
      <c r="AR148" s="16" t="s">
        <v>146</v>
      </c>
      <c r="AT148" s="16" t="s">
        <v>168</v>
      </c>
      <c r="AU148" s="16" t="s">
        <v>117</v>
      </c>
      <c r="AY148" s="16" t="s">
        <v>167</v>
      </c>
      <c r="BE148" s="103">
        <f>IF(U148="základní",N148,0)</f>
        <v>0</v>
      </c>
      <c r="BF148" s="103">
        <f>IF(U148="snížená",N148,0)</f>
        <v>0</v>
      </c>
      <c r="BG148" s="103">
        <f>IF(U148="zákl. přenesená",N148,0)</f>
        <v>0</v>
      </c>
      <c r="BH148" s="103">
        <f>IF(U148="sníž. přenesená",N148,0)</f>
        <v>0</v>
      </c>
      <c r="BI148" s="103">
        <f>IF(U148="nulová",N148,0)</f>
        <v>0</v>
      </c>
      <c r="BJ148" s="16" t="s">
        <v>146</v>
      </c>
      <c r="BK148" s="103">
        <f>ROUND(L148*K148,1)</f>
        <v>0</v>
      </c>
      <c r="BL148" s="16" t="s">
        <v>146</v>
      </c>
      <c r="BM148" s="16" t="s">
        <v>781</v>
      </c>
    </row>
    <row r="149" spans="2:51" s="10" customFormat="1" ht="22.5" customHeight="1">
      <c r="B149" s="165"/>
      <c r="C149" s="166"/>
      <c r="D149" s="166"/>
      <c r="E149" s="167" t="s">
        <v>20</v>
      </c>
      <c r="F149" s="258" t="s">
        <v>782</v>
      </c>
      <c r="G149" s="259"/>
      <c r="H149" s="259"/>
      <c r="I149" s="259"/>
      <c r="J149" s="166"/>
      <c r="K149" s="168" t="s">
        <v>20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183</v>
      </c>
      <c r="AU149" s="172" t="s">
        <v>117</v>
      </c>
      <c r="AV149" s="10" t="s">
        <v>84</v>
      </c>
      <c r="AW149" s="10" t="s">
        <v>119</v>
      </c>
      <c r="AX149" s="10" t="s">
        <v>77</v>
      </c>
      <c r="AY149" s="172" t="s">
        <v>167</v>
      </c>
    </row>
    <row r="150" spans="2:51" s="11" customFormat="1" ht="22.5" customHeight="1">
      <c r="B150" s="173"/>
      <c r="C150" s="174"/>
      <c r="D150" s="174"/>
      <c r="E150" s="175" t="s">
        <v>20</v>
      </c>
      <c r="F150" s="260" t="s">
        <v>783</v>
      </c>
      <c r="G150" s="261"/>
      <c r="H150" s="261"/>
      <c r="I150" s="261"/>
      <c r="J150" s="174"/>
      <c r="K150" s="176">
        <v>30</v>
      </c>
      <c r="L150" s="174"/>
      <c r="M150" s="174"/>
      <c r="N150" s="174"/>
      <c r="O150" s="174"/>
      <c r="P150" s="174"/>
      <c r="Q150" s="174"/>
      <c r="R150" s="177"/>
      <c r="T150" s="178"/>
      <c r="U150" s="174"/>
      <c r="V150" s="174"/>
      <c r="W150" s="174"/>
      <c r="X150" s="174"/>
      <c r="Y150" s="174"/>
      <c r="Z150" s="174"/>
      <c r="AA150" s="179"/>
      <c r="AT150" s="180" t="s">
        <v>183</v>
      </c>
      <c r="AU150" s="180" t="s">
        <v>117</v>
      </c>
      <c r="AV150" s="11" t="s">
        <v>117</v>
      </c>
      <c r="AW150" s="11" t="s">
        <v>119</v>
      </c>
      <c r="AX150" s="11" t="s">
        <v>84</v>
      </c>
      <c r="AY150" s="180" t="s">
        <v>167</v>
      </c>
    </row>
    <row r="151" spans="2:65" s="1" customFormat="1" ht="22.5" customHeight="1">
      <c r="B151" s="128"/>
      <c r="C151" s="158" t="s">
        <v>226</v>
      </c>
      <c r="D151" s="158" t="s">
        <v>168</v>
      </c>
      <c r="E151" s="159" t="s">
        <v>288</v>
      </c>
      <c r="F151" s="254" t="s">
        <v>289</v>
      </c>
      <c r="G151" s="255"/>
      <c r="H151" s="255"/>
      <c r="I151" s="255"/>
      <c r="J151" s="160" t="s">
        <v>212</v>
      </c>
      <c r="K151" s="161">
        <v>150</v>
      </c>
      <c r="L151" s="256">
        <v>0</v>
      </c>
      <c r="M151" s="255"/>
      <c r="N151" s="257">
        <f>ROUND(L151*K151,1)</f>
        <v>0</v>
      </c>
      <c r="O151" s="255"/>
      <c r="P151" s="255"/>
      <c r="Q151" s="255"/>
      <c r="R151" s="130"/>
      <c r="T151" s="162" t="s">
        <v>20</v>
      </c>
      <c r="U151" s="42" t="s">
        <v>45</v>
      </c>
      <c r="V151" s="34"/>
      <c r="W151" s="163">
        <f>V151*K151</f>
        <v>0</v>
      </c>
      <c r="X151" s="163">
        <v>0</v>
      </c>
      <c r="Y151" s="163">
        <f>X151*K151</f>
        <v>0</v>
      </c>
      <c r="Z151" s="163">
        <v>0</v>
      </c>
      <c r="AA151" s="164">
        <f>Z151*K151</f>
        <v>0</v>
      </c>
      <c r="AR151" s="16" t="s">
        <v>146</v>
      </c>
      <c r="AT151" s="16" t="s">
        <v>168</v>
      </c>
      <c r="AU151" s="16" t="s">
        <v>117</v>
      </c>
      <c r="AY151" s="16" t="s">
        <v>167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16" t="s">
        <v>146</v>
      </c>
      <c r="BK151" s="103">
        <f>ROUND(L151*K151,1)</f>
        <v>0</v>
      </c>
      <c r="BL151" s="16" t="s">
        <v>146</v>
      </c>
      <c r="BM151" s="16" t="s">
        <v>784</v>
      </c>
    </row>
    <row r="152" spans="2:51" s="10" customFormat="1" ht="22.5" customHeight="1">
      <c r="B152" s="165"/>
      <c r="C152" s="166"/>
      <c r="D152" s="166"/>
      <c r="E152" s="167" t="s">
        <v>20</v>
      </c>
      <c r="F152" s="258" t="s">
        <v>782</v>
      </c>
      <c r="G152" s="259"/>
      <c r="H152" s="259"/>
      <c r="I152" s="259"/>
      <c r="J152" s="166"/>
      <c r="K152" s="168" t="s">
        <v>20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183</v>
      </c>
      <c r="AU152" s="172" t="s">
        <v>117</v>
      </c>
      <c r="AV152" s="10" t="s">
        <v>84</v>
      </c>
      <c r="AW152" s="10" t="s">
        <v>119</v>
      </c>
      <c r="AX152" s="10" t="s">
        <v>77</v>
      </c>
      <c r="AY152" s="172" t="s">
        <v>167</v>
      </c>
    </row>
    <row r="153" spans="2:51" s="11" customFormat="1" ht="22.5" customHeight="1">
      <c r="B153" s="173"/>
      <c r="C153" s="174"/>
      <c r="D153" s="174"/>
      <c r="E153" s="175" t="s">
        <v>20</v>
      </c>
      <c r="F153" s="260" t="s">
        <v>785</v>
      </c>
      <c r="G153" s="261"/>
      <c r="H153" s="261"/>
      <c r="I153" s="261"/>
      <c r="J153" s="174"/>
      <c r="K153" s="176">
        <v>150</v>
      </c>
      <c r="L153" s="174"/>
      <c r="M153" s="174"/>
      <c r="N153" s="174"/>
      <c r="O153" s="174"/>
      <c r="P153" s="174"/>
      <c r="Q153" s="174"/>
      <c r="R153" s="177"/>
      <c r="T153" s="178"/>
      <c r="U153" s="174"/>
      <c r="V153" s="174"/>
      <c r="W153" s="174"/>
      <c r="X153" s="174"/>
      <c r="Y153" s="174"/>
      <c r="Z153" s="174"/>
      <c r="AA153" s="179"/>
      <c r="AT153" s="180" t="s">
        <v>183</v>
      </c>
      <c r="AU153" s="180" t="s">
        <v>117</v>
      </c>
      <c r="AV153" s="11" t="s">
        <v>117</v>
      </c>
      <c r="AW153" s="11" t="s">
        <v>119</v>
      </c>
      <c r="AX153" s="11" t="s">
        <v>84</v>
      </c>
      <c r="AY153" s="180" t="s">
        <v>167</v>
      </c>
    </row>
    <row r="154" spans="2:65" s="1" customFormat="1" ht="31.5" customHeight="1">
      <c r="B154" s="128"/>
      <c r="C154" s="158" t="s">
        <v>231</v>
      </c>
      <c r="D154" s="158" t="s">
        <v>168</v>
      </c>
      <c r="E154" s="159" t="s">
        <v>284</v>
      </c>
      <c r="F154" s="254" t="s">
        <v>285</v>
      </c>
      <c r="G154" s="255"/>
      <c r="H154" s="255"/>
      <c r="I154" s="255"/>
      <c r="J154" s="160" t="s">
        <v>180</v>
      </c>
      <c r="K154" s="161">
        <v>30</v>
      </c>
      <c r="L154" s="256">
        <v>0</v>
      </c>
      <c r="M154" s="255"/>
      <c r="N154" s="257">
        <f>ROUND(L154*K154,1)</f>
        <v>0</v>
      </c>
      <c r="O154" s="255"/>
      <c r="P154" s="255"/>
      <c r="Q154" s="255"/>
      <c r="R154" s="130"/>
      <c r="T154" s="162" t="s">
        <v>20</v>
      </c>
      <c r="U154" s="42" t="s">
        <v>45</v>
      </c>
      <c r="V154" s="34"/>
      <c r="W154" s="163">
        <f>V154*K154</f>
        <v>0</v>
      </c>
      <c r="X154" s="163">
        <v>0.01</v>
      </c>
      <c r="Y154" s="163">
        <f>X154*K154</f>
        <v>0.3</v>
      </c>
      <c r="Z154" s="163">
        <v>0</v>
      </c>
      <c r="AA154" s="164">
        <f>Z154*K154</f>
        <v>0</v>
      </c>
      <c r="AR154" s="16" t="s">
        <v>146</v>
      </c>
      <c r="AT154" s="16" t="s">
        <v>168</v>
      </c>
      <c r="AU154" s="16" t="s">
        <v>117</v>
      </c>
      <c r="AY154" s="16" t="s">
        <v>167</v>
      </c>
      <c r="BE154" s="103">
        <f>IF(U154="základní",N154,0)</f>
        <v>0</v>
      </c>
      <c r="BF154" s="103">
        <f>IF(U154="snížená",N154,0)</f>
        <v>0</v>
      </c>
      <c r="BG154" s="103">
        <f>IF(U154="zákl. přenesená",N154,0)</f>
        <v>0</v>
      </c>
      <c r="BH154" s="103">
        <f>IF(U154="sníž. přenesená",N154,0)</f>
        <v>0</v>
      </c>
      <c r="BI154" s="103">
        <f>IF(U154="nulová",N154,0)</f>
        <v>0</v>
      </c>
      <c r="BJ154" s="16" t="s">
        <v>146</v>
      </c>
      <c r="BK154" s="103">
        <f>ROUND(L154*K154,1)</f>
        <v>0</v>
      </c>
      <c r="BL154" s="16" t="s">
        <v>146</v>
      </c>
      <c r="BM154" s="16" t="s">
        <v>786</v>
      </c>
    </row>
    <row r="155" spans="2:65" s="1" customFormat="1" ht="31.5" customHeight="1">
      <c r="B155" s="128"/>
      <c r="C155" s="158" t="s">
        <v>235</v>
      </c>
      <c r="D155" s="158" t="s">
        <v>168</v>
      </c>
      <c r="E155" s="159" t="s">
        <v>276</v>
      </c>
      <c r="F155" s="254" t="s">
        <v>277</v>
      </c>
      <c r="G155" s="255"/>
      <c r="H155" s="255"/>
      <c r="I155" s="255"/>
      <c r="J155" s="160" t="s">
        <v>180</v>
      </c>
      <c r="K155" s="161">
        <v>30</v>
      </c>
      <c r="L155" s="256">
        <v>0</v>
      </c>
      <c r="M155" s="255"/>
      <c r="N155" s="257">
        <f>ROUND(L155*K155,1)</f>
        <v>0</v>
      </c>
      <c r="O155" s="255"/>
      <c r="P155" s="255"/>
      <c r="Q155" s="255"/>
      <c r="R155" s="130"/>
      <c r="T155" s="162" t="s">
        <v>20</v>
      </c>
      <c r="U155" s="42" t="s">
        <v>45</v>
      </c>
      <c r="V155" s="34"/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16" t="s">
        <v>146</v>
      </c>
      <c r="AT155" s="16" t="s">
        <v>168</v>
      </c>
      <c r="AU155" s="16" t="s">
        <v>117</v>
      </c>
      <c r="AY155" s="16" t="s">
        <v>167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16" t="s">
        <v>146</v>
      </c>
      <c r="BK155" s="103">
        <f>ROUND(L155*K155,1)</f>
        <v>0</v>
      </c>
      <c r="BL155" s="16" t="s">
        <v>146</v>
      </c>
      <c r="BM155" s="16" t="s">
        <v>787</v>
      </c>
    </row>
    <row r="156" spans="2:65" s="1" customFormat="1" ht="22.5" customHeight="1">
      <c r="B156" s="128"/>
      <c r="C156" s="158" t="s">
        <v>9</v>
      </c>
      <c r="D156" s="158" t="s">
        <v>168</v>
      </c>
      <c r="E156" s="159" t="s">
        <v>280</v>
      </c>
      <c r="F156" s="254" t="s">
        <v>281</v>
      </c>
      <c r="G156" s="255"/>
      <c r="H156" s="255"/>
      <c r="I156" s="255"/>
      <c r="J156" s="160" t="s">
        <v>180</v>
      </c>
      <c r="K156" s="161">
        <v>30</v>
      </c>
      <c r="L156" s="256">
        <v>0</v>
      </c>
      <c r="M156" s="255"/>
      <c r="N156" s="257">
        <f>ROUND(L156*K156,1)</f>
        <v>0</v>
      </c>
      <c r="O156" s="255"/>
      <c r="P156" s="255"/>
      <c r="Q156" s="255"/>
      <c r="R156" s="130"/>
      <c r="T156" s="162" t="s">
        <v>20</v>
      </c>
      <c r="U156" s="42" t="s">
        <v>45</v>
      </c>
      <c r="V156" s="34"/>
      <c r="W156" s="163">
        <f>V156*K156</f>
        <v>0</v>
      </c>
      <c r="X156" s="163">
        <v>0</v>
      </c>
      <c r="Y156" s="163">
        <f>X156*K156</f>
        <v>0</v>
      </c>
      <c r="Z156" s="163">
        <v>0</v>
      </c>
      <c r="AA156" s="164">
        <f>Z156*K156</f>
        <v>0</v>
      </c>
      <c r="AR156" s="16" t="s">
        <v>146</v>
      </c>
      <c r="AT156" s="16" t="s">
        <v>168</v>
      </c>
      <c r="AU156" s="16" t="s">
        <v>117</v>
      </c>
      <c r="AY156" s="16" t="s">
        <v>167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16" t="s">
        <v>146</v>
      </c>
      <c r="BK156" s="103">
        <f>ROUND(L156*K156,1)</f>
        <v>0</v>
      </c>
      <c r="BL156" s="16" t="s">
        <v>146</v>
      </c>
      <c r="BM156" s="16" t="s">
        <v>788</v>
      </c>
    </row>
    <row r="157" spans="2:65" s="1" customFormat="1" ht="22.5" customHeight="1">
      <c r="B157" s="128"/>
      <c r="C157" s="158" t="s">
        <v>243</v>
      </c>
      <c r="D157" s="158" t="s">
        <v>168</v>
      </c>
      <c r="E157" s="159" t="s">
        <v>292</v>
      </c>
      <c r="F157" s="254" t="s">
        <v>293</v>
      </c>
      <c r="G157" s="255"/>
      <c r="H157" s="255"/>
      <c r="I157" s="255"/>
      <c r="J157" s="160" t="s">
        <v>212</v>
      </c>
      <c r="K157" s="161">
        <v>7.5</v>
      </c>
      <c r="L157" s="256">
        <v>0</v>
      </c>
      <c r="M157" s="255"/>
      <c r="N157" s="257">
        <f>ROUND(L157*K157,1)</f>
        <v>0</v>
      </c>
      <c r="O157" s="255"/>
      <c r="P157" s="255"/>
      <c r="Q157" s="255"/>
      <c r="R157" s="130"/>
      <c r="T157" s="162" t="s">
        <v>20</v>
      </c>
      <c r="U157" s="42" t="s">
        <v>45</v>
      </c>
      <c r="V157" s="34"/>
      <c r="W157" s="163">
        <f>V157*K157</f>
        <v>0</v>
      </c>
      <c r="X157" s="163">
        <v>0.01352</v>
      </c>
      <c r="Y157" s="163">
        <f>X157*K157</f>
        <v>0.1014</v>
      </c>
      <c r="Z157" s="163">
        <v>0</v>
      </c>
      <c r="AA157" s="164">
        <f>Z157*K157</f>
        <v>0</v>
      </c>
      <c r="AR157" s="16" t="s">
        <v>146</v>
      </c>
      <c r="AT157" s="16" t="s">
        <v>168</v>
      </c>
      <c r="AU157" s="16" t="s">
        <v>117</v>
      </c>
      <c r="AY157" s="16" t="s">
        <v>167</v>
      </c>
      <c r="BE157" s="103">
        <f>IF(U157="základní",N157,0)</f>
        <v>0</v>
      </c>
      <c r="BF157" s="103">
        <f>IF(U157="snížená",N157,0)</f>
        <v>0</v>
      </c>
      <c r="BG157" s="103">
        <f>IF(U157="zákl. přenesená",N157,0)</f>
        <v>0</v>
      </c>
      <c r="BH157" s="103">
        <f>IF(U157="sníž. přenesená",N157,0)</f>
        <v>0</v>
      </c>
      <c r="BI157" s="103">
        <f>IF(U157="nulová",N157,0)</f>
        <v>0</v>
      </c>
      <c r="BJ157" s="16" t="s">
        <v>146</v>
      </c>
      <c r="BK157" s="103">
        <f>ROUND(L157*K157,1)</f>
        <v>0</v>
      </c>
      <c r="BL157" s="16" t="s">
        <v>146</v>
      </c>
      <c r="BM157" s="16" t="s">
        <v>789</v>
      </c>
    </row>
    <row r="158" spans="2:51" s="11" customFormat="1" ht="22.5" customHeight="1">
      <c r="B158" s="173"/>
      <c r="C158" s="174"/>
      <c r="D158" s="174"/>
      <c r="E158" s="175" t="s">
        <v>20</v>
      </c>
      <c r="F158" s="262" t="s">
        <v>790</v>
      </c>
      <c r="G158" s="261"/>
      <c r="H158" s="261"/>
      <c r="I158" s="261"/>
      <c r="J158" s="174"/>
      <c r="K158" s="176">
        <v>7.5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183</v>
      </c>
      <c r="AU158" s="180" t="s">
        <v>117</v>
      </c>
      <c r="AV158" s="11" t="s">
        <v>117</v>
      </c>
      <c r="AW158" s="11" t="s">
        <v>119</v>
      </c>
      <c r="AX158" s="11" t="s">
        <v>84</v>
      </c>
      <c r="AY158" s="180" t="s">
        <v>167</v>
      </c>
    </row>
    <row r="159" spans="2:65" s="1" customFormat="1" ht="22.5" customHeight="1">
      <c r="B159" s="128"/>
      <c r="C159" s="158" t="s">
        <v>249</v>
      </c>
      <c r="D159" s="158" t="s">
        <v>168</v>
      </c>
      <c r="E159" s="159" t="s">
        <v>302</v>
      </c>
      <c r="F159" s="254" t="s">
        <v>303</v>
      </c>
      <c r="G159" s="255"/>
      <c r="H159" s="255"/>
      <c r="I159" s="255"/>
      <c r="J159" s="160" t="s">
        <v>212</v>
      </c>
      <c r="K159" s="161">
        <v>7.5</v>
      </c>
      <c r="L159" s="256">
        <v>0</v>
      </c>
      <c r="M159" s="255"/>
      <c r="N159" s="257">
        <f>ROUND(L159*K159,1)</f>
        <v>0</v>
      </c>
      <c r="O159" s="255"/>
      <c r="P159" s="255"/>
      <c r="Q159" s="255"/>
      <c r="R159" s="130"/>
      <c r="T159" s="162" t="s">
        <v>20</v>
      </c>
      <c r="U159" s="42" t="s">
        <v>45</v>
      </c>
      <c r="V159" s="34"/>
      <c r="W159" s="163">
        <f>V159*K159</f>
        <v>0</v>
      </c>
      <c r="X159" s="163">
        <v>0</v>
      </c>
      <c r="Y159" s="163">
        <f>X159*K159</f>
        <v>0</v>
      </c>
      <c r="Z159" s="163">
        <v>0</v>
      </c>
      <c r="AA159" s="164">
        <f>Z159*K159</f>
        <v>0</v>
      </c>
      <c r="AR159" s="16" t="s">
        <v>146</v>
      </c>
      <c r="AT159" s="16" t="s">
        <v>168</v>
      </c>
      <c r="AU159" s="16" t="s">
        <v>117</v>
      </c>
      <c r="AY159" s="16" t="s">
        <v>167</v>
      </c>
      <c r="BE159" s="103">
        <f>IF(U159="základní",N159,0)</f>
        <v>0</v>
      </c>
      <c r="BF159" s="103">
        <f>IF(U159="snížená",N159,0)</f>
        <v>0</v>
      </c>
      <c r="BG159" s="103">
        <f>IF(U159="zákl. přenesená",N159,0)</f>
        <v>0</v>
      </c>
      <c r="BH159" s="103">
        <f>IF(U159="sníž. přenesená",N159,0)</f>
        <v>0</v>
      </c>
      <c r="BI159" s="103">
        <f>IF(U159="nulová",N159,0)</f>
        <v>0</v>
      </c>
      <c r="BJ159" s="16" t="s">
        <v>146</v>
      </c>
      <c r="BK159" s="103">
        <f>ROUND(L159*K159,1)</f>
        <v>0</v>
      </c>
      <c r="BL159" s="16" t="s">
        <v>146</v>
      </c>
      <c r="BM159" s="16" t="s">
        <v>791</v>
      </c>
    </row>
    <row r="160" spans="2:65" s="1" customFormat="1" ht="22.5" customHeight="1">
      <c r="B160" s="128"/>
      <c r="C160" s="158" t="s">
        <v>257</v>
      </c>
      <c r="D160" s="158" t="s">
        <v>168</v>
      </c>
      <c r="E160" s="159" t="s">
        <v>306</v>
      </c>
      <c r="F160" s="254" t="s">
        <v>307</v>
      </c>
      <c r="G160" s="255"/>
      <c r="H160" s="255"/>
      <c r="I160" s="255"/>
      <c r="J160" s="160" t="s">
        <v>308</v>
      </c>
      <c r="K160" s="161">
        <v>2.333</v>
      </c>
      <c r="L160" s="256">
        <v>0</v>
      </c>
      <c r="M160" s="255"/>
      <c r="N160" s="257">
        <f>ROUND(L160*K160,1)</f>
        <v>0</v>
      </c>
      <c r="O160" s="255"/>
      <c r="P160" s="255"/>
      <c r="Q160" s="255"/>
      <c r="R160" s="130"/>
      <c r="T160" s="162" t="s">
        <v>20</v>
      </c>
      <c r="U160" s="42" t="s">
        <v>45</v>
      </c>
      <c r="V160" s="34"/>
      <c r="W160" s="163">
        <f>V160*K160</f>
        <v>0</v>
      </c>
      <c r="X160" s="163">
        <v>1.05306</v>
      </c>
      <c r="Y160" s="163">
        <f>X160*K160</f>
        <v>2.4567889800000002</v>
      </c>
      <c r="Z160" s="163">
        <v>0</v>
      </c>
      <c r="AA160" s="164">
        <f>Z160*K160</f>
        <v>0</v>
      </c>
      <c r="AR160" s="16" t="s">
        <v>146</v>
      </c>
      <c r="AT160" s="16" t="s">
        <v>168</v>
      </c>
      <c r="AU160" s="16" t="s">
        <v>117</v>
      </c>
      <c r="AY160" s="16" t="s">
        <v>167</v>
      </c>
      <c r="BE160" s="103">
        <f>IF(U160="základní",N160,0)</f>
        <v>0</v>
      </c>
      <c r="BF160" s="103">
        <f>IF(U160="snížená",N160,0)</f>
        <v>0</v>
      </c>
      <c r="BG160" s="103">
        <f>IF(U160="zákl. přenesená",N160,0)</f>
        <v>0</v>
      </c>
      <c r="BH160" s="103">
        <f>IF(U160="sníž. přenesená",N160,0)</f>
        <v>0</v>
      </c>
      <c r="BI160" s="103">
        <f>IF(U160="nulová",N160,0)</f>
        <v>0</v>
      </c>
      <c r="BJ160" s="16" t="s">
        <v>146</v>
      </c>
      <c r="BK160" s="103">
        <f>ROUND(L160*K160,1)</f>
        <v>0</v>
      </c>
      <c r="BL160" s="16" t="s">
        <v>146</v>
      </c>
      <c r="BM160" s="16" t="s">
        <v>792</v>
      </c>
    </row>
    <row r="161" spans="2:51" s="10" customFormat="1" ht="22.5" customHeight="1">
      <c r="B161" s="165"/>
      <c r="C161" s="166"/>
      <c r="D161" s="166"/>
      <c r="E161" s="167" t="s">
        <v>20</v>
      </c>
      <c r="F161" s="258" t="s">
        <v>311</v>
      </c>
      <c r="G161" s="259"/>
      <c r="H161" s="259"/>
      <c r="I161" s="259"/>
      <c r="J161" s="166"/>
      <c r="K161" s="168" t="s">
        <v>20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183</v>
      </c>
      <c r="AU161" s="172" t="s">
        <v>117</v>
      </c>
      <c r="AV161" s="10" t="s">
        <v>84</v>
      </c>
      <c r="AW161" s="10" t="s">
        <v>119</v>
      </c>
      <c r="AX161" s="10" t="s">
        <v>77</v>
      </c>
      <c r="AY161" s="172" t="s">
        <v>167</v>
      </c>
    </row>
    <row r="162" spans="2:51" s="11" customFormat="1" ht="22.5" customHeight="1">
      <c r="B162" s="173"/>
      <c r="C162" s="174"/>
      <c r="D162" s="174"/>
      <c r="E162" s="175" t="s">
        <v>20</v>
      </c>
      <c r="F162" s="260" t="s">
        <v>793</v>
      </c>
      <c r="G162" s="261"/>
      <c r="H162" s="261"/>
      <c r="I162" s="261"/>
      <c r="J162" s="174"/>
      <c r="K162" s="176">
        <v>0.8325</v>
      </c>
      <c r="L162" s="174"/>
      <c r="M162" s="174"/>
      <c r="N162" s="174"/>
      <c r="O162" s="174"/>
      <c r="P162" s="174"/>
      <c r="Q162" s="174"/>
      <c r="R162" s="177"/>
      <c r="T162" s="178"/>
      <c r="U162" s="174"/>
      <c r="V162" s="174"/>
      <c r="W162" s="174"/>
      <c r="X162" s="174"/>
      <c r="Y162" s="174"/>
      <c r="Z162" s="174"/>
      <c r="AA162" s="179"/>
      <c r="AT162" s="180" t="s">
        <v>183</v>
      </c>
      <c r="AU162" s="180" t="s">
        <v>117</v>
      </c>
      <c r="AV162" s="11" t="s">
        <v>117</v>
      </c>
      <c r="AW162" s="11" t="s">
        <v>119</v>
      </c>
      <c r="AX162" s="11" t="s">
        <v>77</v>
      </c>
      <c r="AY162" s="180" t="s">
        <v>167</v>
      </c>
    </row>
    <row r="163" spans="2:51" s="11" customFormat="1" ht="22.5" customHeight="1">
      <c r="B163" s="173"/>
      <c r="C163" s="174"/>
      <c r="D163" s="174"/>
      <c r="E163" s="175" t="s">
        <v>20</v>
      </c>
      <c r="F163" s="260" t="s">
        <v>794</v>
      </c>
      <c r="G163" s="261"/>
      <c r="H163" s="261"/>
      <c r="I163" s="261"/>
      <c r="J163" s="174"/>
      <c r="K163" s="176">
        <v>1.5</v>
      </c>
      <c r="L163" s="174"/>
      <c r="M163" s="174"/>
      <c r="N163" s="174"/>
      <c r="O163" s="174"/>
      <c r="P163" s="174"/>
      <c r="Q163" s="174"/>
      <c r="R163" s="177"/>
      <c r="T163" s="178"/>
      <c r="U163" s="174"/>
      <c r="V163" s="174"/>
      <c r="W163" s="174"/>
      <c r="X163" s="174"/>
      <c r="Y163" s="174"/>
      <c r="Z163" s="174"/>
      <c r="AA163" s="179"/>
      <c r="AT163" s="180" t="s">
        <v>183</v>
      </c>
      <c r="AU163" s="180" t="s">
        <v>117</v>
      </c>
      <c r="AV163" s="11" t="s">
        <v>117</v>
      </c>
      <c r="AW163" s="11" t="s">
        <v>119</v>
      </c>
      <c r="AX163" s="11" t="s">
        <v>77</v>
      </c>
      <c r="AY163" s="180" t="s">
        <v>167</v>
      </c>
    </row>
    <row r="164" spans="2:51" s="12" customFormat="1" ht="22.5" customHeight="1">
      <c r="B164" s="181"/>
      <c r="C164" s="182"/>
      <c r="D164" s="182"/>
      <c r="E164" s="183" t="s">
        <v>20</v>
      </c>
      <c r="F164" s="264" t="s">
        <v>256</v>
      </c>
      <c r="G164" s="265"/>
      <c r="H164" s="265"/>
      <c r="I164" s="265"/>
      <c r="J164" s="182"/>
      <c r="K164" s="184">
        <v>2.3325</v>
      </c>
      <c r="L164" s="182"/>
      <c r="M164" s="182"/>
      <c r="N164" s="182"/>
      <c r="O164" s="182"/>
      <c r="P164" s="182"/>
      <c r="Q164" s="182"/>
      <c r="R164" s="185"/>
      <c r="T164" s="186"/>
      <c r="U164" s="182"/>
      <c r="V164" s="182"/>
      <c r="W164" s="182"/>
      <c r="X164" s="182"/>
      <c r="Y164" s="182"/>
      <c r="Z164" s="182"/>
      <c r="AA164" s="187"/>
      <c r="AT164" s="188" t="s">
        <v>183</v>
      </c>
      <c r="AU164" s="188" t="s">
        <v>117</v>
      </c>
      <c r="AV164" s="12" t="s">
        <v>146</v>
      </c>
      <c r="AW164" s="12" t="s">
        <v>119</v>
      </c>
      <c r="AX164" s="12" t="s">
        <v>84</v>
      </c>
      <c r="AY164" s="188" t="s">
        <v>167</v>
      </c>
    </row>
    <row r="165" spans="2:65" s="1" customFormat="1" ht="31.5" customHeight="1">
      <c r="B165" s="128"/>
      <c r="C165" s="158" t="s">
        <v>265</v>
      </c>
      <c r="D165" s="158" t="s">
        <v>168</v>
      </c>
      <c r="E165" s="159" t="s">
        <v>315</v>
      </c>
      <c r="F165" s="254" t="s">
        <v>316</v>
      </c>
      <c r="G165" s="255"/>
      <c r="H165" s="255"/>
      <c r="I165" s="255"/>
      <c r="J165" s="160" t="s">
        <v>223</v>
      </c>
      <c r="K165" s="161">
        <v>12</v>
      </c>
      <c r="L165" s="256">
        <v>0</v>
      </c>
      <c r="M165" s="255"/>
      <c r="N165" s="257">
        <f>ROUND(L165*K165,1)</f>
        <v>0</v>
      </c>
      <c r="O165" s="255"/>
      <c r="P165" s="255"/>
      <c r="Q165" s="255"/>
      <c r="R165" s="130"/>
      <c r="T165" s="162" t="s">
        <v>20</v>
      </c>
      <c r="U165" s="42" t="s">
        <v>45</v>
      </c>
      <c r="V165" s="34"/>
      <c r="W165" s="163">
        <f>V165*K165</f>
        <v>0</v>
      </c>
      <c r="X165" s="163">
        <v>8E-05</v>
      </c>
      <c r="Y165" s="163">
        <f>X165*K165</f>
        <v>0.0009600000000000001</v>
      </c>
      <c r="Z165" s="163">
        <v>0</v>
      </c>
      <c r="AA165" s="164">
        <f>Z165*K165</f>
        <v>0</v>
      </c>
      <c r="AR165" s="16" t="s">
        <v>146</v>
      </c>
      <c r="AT165" s="16" t="s">
        <v>168</v>
      </c>
      <c r="AU165" s="16" t="s">
        <v>117</v>
      </c>
      <c r="AY165" s="16" t="s">
        <v>167</v>
      </c>
      <c r="BE165" s="103">
        <f>IF(U165="základní",N165,0)</f>
        <v>0</v>
      </c>
      <c r="BF165" s="103">
        <f>IF(U165="snížená",N165,0)</f>
        <v>0</v>
      </c>
      <c r="BG165" s="103">
        <f>IF(U165="zákl. přenesená",N165,0)</f>
        <v>0</v>
      </c>
      <c r="BH165" s="103">
        <f>IF(U165="sníž. přenesená",N165,0)</f>
        <v>0</v>
      </c>
      <c r="BI165" s="103">
        <f>IF(U165="nulová",N165,0)</f>
        <v>0</v>
      </c>
      <c r="BJ165" s="16" t="s">
        <v>146</v>
      </c>
      <c r="BK165" s="103">
        <f>ROUND(L165*K165,1)</f>
        <v>0</v>
      </c>
      <c r="BL165" s="16" t="s">
        <v>146</v>
      </c>
      <c r="BM165" s="16" t="s">
        <v>795</v>
      </c>
    </row>
    <row r="166" spans="2:65" s="1" customFormat="1" ht="31.5" customHeight="1">
      <c r="B166" s="128"/>
      <c r="C166" s="158" t="s">
        <v>272</v>
      </c>
      <c r="D166" s="158" t="s">
        <v>168</v>
      </c>
      <c r="E166" s="159" t="s">
        <v>319</v>
      </c>
      <c r="F166" s="254" t="s">
        <v>320</v>
      </c>
      <c r="G166" s="255"/>
      <c r="H166" s="255"/>
      <c r="I166" s="255"/>
      <c r="J166" s="160" t="s">
        <v>223</v>
      </c>
      <c r="K166" s="161">
        <v>12</v>
      </c>
      <c r="L166" s="256">
        <v>0</v>
      </c>
      <c r="M166" s="255"/>
      <c r="N166" s="257">
        <f>ROUND(L166*K166,1)</f>
        <v>0</v>
      </c>
      <c r="O166" s="255"/>
      <c r="P166" s="255"/>
      <c r="Q166" s="255"/>
      <c r="R166" s="130"/>
      <c r="T166" s="162" t="s">
        <v>20</v>
      </c>
      <c r="U166" s="42" t="s">
        <v>45</v>
      </c>
      <c r="V166" s="34"/>
      <c r="W166" s="163">
        <f>V166*K166</f>
        <v>0</v>
      </c>
      <c r="X166" s="163">
        <v>1E-05</v>
      </c>
      <c r="Y166" s="163">
        <f>X166*K166</f>
        <v>0.00012000000000000002</v>
      </c>
      <c r="Z166" s="163">
        <v>0</v>
      </c>
      <c r="AA166" s="164">
        <f>Z166*K166</f>
        <v>0</v>
      </c>
      <c r="AR166" s="16" t="s">
        <v>146</v>
      </c>
      <c r="AT166" s="16" t="s">
        <v>168</v>
      </c>
      <c r="AU166" s="16" t="s">
        <v>117</v>
      </c>
      <c r="AY166" s="16" t="s">
        <v>167</v>
      </c>
      <c r="BE166" s="103">
        <f>IF(U166="základní",N166,0)</f>
        <v>0</v>
      </c>
      <c r="BF166" s="103">
        <f>IF(U166="snížená",N166,0)</f>
        <v>0</v>
      </c>
      <c r="BG166" s="103">
        <f>IF(U166="zákl. přenesená",N166,0)</f>
        <v>0</v>
      </c>
      <c r="BH166" s="103">
        <f>IF(U166="sníž. přenesená",N166,0)</f>
        <v>0</v>
      </c>
      <c r="BI166" s="103">
        <f>IF(U166="nulová",N166,0)</f>
        <v>0</v>
      </c>
      <c r="BJ166" s="16" t="s">
        <v>146</v>
      </c>
      <c r="BK166" s="103">
        <f>ROUND(L166*K166,1)</f>
        <v>0</v>
      </c>
      <c r="BL166" s="16" t="s">
        <v>146</v>
      </c>
      <c r="BM166" s="16" t="s">
        <v>796</v>
      </c>
    </row>
    <row r="167" spans="2:51" s="10" customFormat="1" ht="22.5" customHeight="1">
      <c r="B167" s="165"/>
      <c r="C167" s="166"/>
      <c r="D167" s="166"/>
      <c r="E167" s="167" t="s">
        <v>20</v>
      </c>
      <c r="F167" s="258" t="s">
        <v>797</v>
      </c>
      <c r="G167" s="259"/>
      <c r="H167" s="259"/>
      <c r="I167" s="259"/>
      <c r="J167" s="166"/>
      <c r="K167" s="168" t="s">
        <v>20</v>
      </c>
      <c r="L167" s="166"/>
      <c r="M167" s="166"/>
      <c r="N167" s="166"/>
      <c r="O167" s="166"/>
      <c r="P167" s="166"/>
      <c r="Q167" s="166"/>
      <c r="R167" s="169"/>
      <c r="T167" s="170"/>
      <c r="U167" s="166"/>
      <c r="V167" s="166"/>
      <c r="W167" s="166"/>
      <c r="X167" s="166"/>
      <c r="Y167" s="166"/>
      <c r="Z167" s="166"/>
      <c r="AA167" s="171"/>
      <c r="AT167" s="172" t="s">
        <v>183</v>
      </c>
      <c r="AU167" s="172" t="s">
        <v>117</v>
      </c>
      <c r="AV167" s="10" t="s">
        <v>84</v>
      </c>
      <c r="AW167" s="10" t="s">
        <v>119</v>
      </c>
      <c r="AX167" s="10" t="s">
        <v>77</v>
      </c>
      <c r="AY167" s="172" t="s">
        <v>167</v>
      </c>
    </row>
    <row r="168" spans="2:51" s="11" customFormat="1" ht="22.5" customHeight="1">
      <c r="B168" s="173"/>
      <c r="C168" s="174"/>
      <c r="D168" s="174"/>
      <c r="E168" s="175" t="s">
        <v>20</v>
      </c>
      <c r="F168" s="260" t="s">
        <v>798</v>
      </c>
      <c r="G168" s="261"/>
      <c r="H168" s="261"/>
      <c r="I168" s="261"/>
      <c r="J168" s="174"/>
      <c r="K168" s="176">
        <v>12</v>
      </c>
      <c r="L168" s="174"/>
      <c r="M168" s="174"/>
      <c r="N168" s="174"/>
      <c r="O168" s="174"/>
      <c r="P168" s="174"/>
      <c r="Q168" s="174"/>
      <c r="R168" s="177"/>
      <c r="T168" s="178"/>
      <c r="U168" s="174"/>
      <c r="V168" s="174"/>
      <c r="W168" s="174"/>
      <c r="X168" s="174"/>
      <c r="Y168" s="174"/>
      <c r="Z168" s="174"/>
      <c r="AA168" s="179"/>
      <c r="AT168" s="180" t="s">
        <v>183</v>
      </c>
      <c r="AU168" s="180" t="s">
        <v>117</v>
      </c>
      <c r="AV168" s="11" t="s">
        <v>117</v>
      </c>
      <c r="AW168" s="11" t="s">
        <v>119</v>
      </c>
      <c r="AX168" s="11" t="s">
        <v>77</v>
      </c>
      <c r="AY168" s="180" t="s">
        <v>167</v>
      </c>
    </row>
    <row r="169" spans="2:51" s="12" customFormat="1" ht="22.5" customHeight="1">
      <c r="B169" s="181"/>
      <c r="C169" s="182"/>
      <c r="D169" s="182"/>
      <c r="E169" s="183" t="s">
        <v>20</v>
      </c>
      <c r="F169" s="264" t="s">
        <v>256</v>
      </c>
      <c r="G169" s="265"/>
      <c r="H169" s="265"/>
      <c r="I169" s="265"/>
      <c r="J169" s="182"/>
      <c r="K169" s="184">
        <v>12</v>
      </c>
      <c r="L169" s="182"/>
      <c r="M169" s="182"/>
      <c r="N169" s="182"/>
      <c r="O169" s="182"/>
      <c r="P169" s="182"/>
      <c r="Q169" s="182"/>
      <c r="R169" s="185"/>
      <c r="T169" s="186"/>
      <c r="U169" s="182"/>
      <c r="V169" s="182"/>
      <c r="W169" s="182"/>
      <c r="X169" s="182"/>
      <c r="Y169" s="182"/>
      <c r="Z169" s="182"/>
      <c r="AA169" s="187"/>
      <c r="AT169" s="188" t="s">
        <v>183</v>
      </c>
      <c r="AU169" s="188" t="s">
        <v>117</v>
      </c>
      <c r="AV169" s="12" t="s">
        <v>146</v>
      </c>
      <c r="AW169" s="12" t="s">
        <v>119</v>
      </c>
      <c r="AX169" s="12" t="s">
        <v>84</v>
      </c>
      <c r="AY169" s="188" t="s">
        <v>167</v>
      </c>
    </row>
    <row r="170" spans="2:65" s="1" customFormat="1" ht="31.5" customHeight="1">
      <c r="B170" s="128"/>
      <c r="C170" s="158" t="s">
        <v>8</v>
      </c>
      <c r="D170" s="158" t="s">
        <v>168</v>
      </c>
      <c r="E170" s="159" t="s">
        <v>324</v>
      </c>
      <c r="F170" s="254" t="s">
        <v>325</v>
      </c>
      <c r="G170" s="255"/>
      <c r="H170" s="255"/>
      <c r="I170" s="255"/>
      <c r="J170" s="160" t="s">
        <v>180</v>
      </c>
      <c r="K170" s="161">
        <v>7.5</v>
      </c>
      <c r="L170" s="256">
        <v>0</v>
      </c>
      <c r="M170" s="255"/>
      <c r="N170" s="257">
        <f>ROUND(L170*K170,1)</f>
        <v>0</v>
      </c>
      <c r="O170" s="255"/>
      <c r="P170" s="255"/>
      <c r="Q170" s="255"/>
      <c r="R170" s="130"/>
      <c r="T170" s="162" t="s">
        <v>20</v>
      </c>
      <c r="U170" s="42" t="s">
        <v>45</v>
      </c>
      <c r="V170" s="34"/>
      <c r="W170" s="163">
        <f>V170*K170</f>
        <v>0</v>
      </c>
      <c r="X170" s="163">
        <v>1.98</v>
      </c>
      <c r="Y170" s="163">
        <f>X170*K170</f>
        <v>14.85</v>
      </c>
      <c r="Z170" s="163">
        <v>0</v>
      </c>
      <c r="AA170" s="164">
        <f>Z170*K170</f>
        <v>0</v>
      </c>
      <c r="AR170" s="16" t="s">
        <v>146</v>
      </c>
      <c r="AT170" s="16" t="s">
        <v>168</v>
      </c>
      <c r="AU170" s="16" t="s">
        <v>117</v>
      </c>
      <c r="AY170" s="16" t="s">
        <v>167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16" t="s">
        <v>146</v>
      </c>
      <c r="BK170" s="103">
        <f>ROUND(L170*K170,1)</f>
        <v>0</v>
      </c>
      <c r="BL170" s="16" t="s">
        <v>146</v>
      </c>
      <c r="BM170" s="16" t="s">
        <v>799</v>
      </c>
    </row>
    <row r="171" spans="2:51" s="11" customFormat="1" ht="22.5" customHeight="1">
      <c r="B171" s="173"/>
      <c r="C171" s="174"/>
      <c r="D171" s="174"/>
      <c r="E171" s="175" t="s">
        <v>20</v>
      </c>
      <c r="F171" s="262" t="s">
        <v>800</v>
      </c>
      <c r="G171" s="261"/>
      <c r="H171" s="261"/>
      <c r="I171" s="261"/>
      <c r="J171" s="174"/>
      <c r="K171" s="176">
        <v>7.5</v>
      </c>
      <c r="L171" s="174"/>
      <c r="M171" s="174"/>
      <c r="N171" s="174"/>
      <c r="O171" s="174"/>
      <c r="P171" s="174"/>
      <c r="Q171" s="174"/>
      <c r="R171" s="177"/>
      <c r="T171" s="178"/>
      <c r="U171" s="174"/>
      <c r="V171" s="174"/>
      <c r="W171" s="174"/>
      <c r="X171" s="174"/>
      <c r="Y171" s="174"/>
      <c r="Z171" s="174"/>
      <c r="AA171" s="179"/>
      <c r="AT171" s="180" t="s">
        <v>183</v>
      </c>
      <c r="AU171" s="180" t="s">
        <v>117</v>
      </c>
      <c r="AV171" s="11" t="s">
        <v>117</v>
      </c>
      <c r="AW171" s="11" t="s">
        <v>119</v>
      </c>
      <c r="AX171" s="11" t="s">
        <v>84</v>
      </c>
      <c r="AY171" s="180" t="s">
        <v>167</v>
      </c>
    </row>
    <row r="172" spans="2:65" s="1" customFormat="1" ht="31.5" customHeight="1">
      <c r="B172" s="128"/>
      <c r="C172" s="158" t="s">
        <v>279</v>
      </c>
      <c r="D172" s="158" t="s">
        <v>168</v>
      </c>
      <c r="E172" s="159" t="s">
        <v>329</v>
      </c>
      <c r="F172" s="254" t="s">
        <v>330</v>
      </c>
      <c r="G172" s="255"/>
      <c r="H172" s="255"/>
      <c r="I172" s="255"/>
      <c r="J172" s="160" t="s">
        <v>180</v>
      </c>
      <c r="K172" s="161">
        <v>29.4</v>
      </c>
      <c r="L172" s="256">
        <v>0</v>
      </c>
      <c r="M172" s="255"/>
      <c r="N172" s="257">
        <f>ROUND(L172*K172,1)</f>
        <v>0</v>
      </c>
      <c r="O172" s="255"/>
      <c r="P172" s="255"/>
      <c r="Q172" s="255"/>
      <c r="R172" s="130"/>
      <c r="T172" s="162" t="s">
        <v>20</v>
      </c>
      <c r="U172" s="42" t="s">
        <v>45</v>
      </c>
      <c r="V172" s="34"/>
      <c r="W172" s="163">
        <f>V172*K172</f>
        <v>0</v>
      </c>
      <c r="X172" s="163">
        <v>2.16</v>
      </c>
      <c r="Y172" s="163">
        <f>X172*K172</f>
        <v>63.504</v>
      </c>
      <c r="Z172" s="163">
        <v>0</v>
      </c>
      <c r="AA172" s="164">
        <f>Z172*K172</f>
        <v>0</v>
      </c>
      <c r="AR172" s="16" t="s">
        <v>146</v>
      </c>
      <c r="AT172" s="16" t="s">
        <v>168</v>
      </c>
      <c r="AU172" s="16" t="s">
        <v>117</v>
      </c>
      <c r="AY172" s="16" t="s">
        <v>167</v>
      </c>
      <c r="BE172" s="103">
        <f>IF(U172="základní",N172,0)</f>
        <v>0</v>
      </c>
      <c r="BF172" s="103">
        <f>IF(U172="snížená",N172,0)</f>
        <v>0</v>
      </c>
      <c r="BG172" s="103">
        <f>IF(U172="zákl. přenesená",N172,0)</f>
        <v>0</v>
      </c>
      <c r="BH172" s="103">
        <f>IF(U172="sníž. přenesená",N172,0)</f>
        <v>0</v>
      </c>
      <c r="BI172" s="103">
        <f>IF(U172="nulová",N172,0)</f>
        <v>0</v>
      </c>
      <c r="BJ172" s="16" t="s">
        <v>146</v>
      </c>
      <c r="BK172" s="103">
        <f>ROUND(L172*K172,1)</f>
        <v>0</v>
      </c>
      <c r="BL172" s="16" t="s">
        <v>146</v>
      </c>
      <c r="BM172" s="16" t="s">
        <v>801</v>
      </c>
    </row>
    <row r="173" spans="2:51" s="10" customFormat="1" ht="22.5" customHeight="1">
      <c r="B173" s="165"/>
      <c r="C173" s="166"/>
      <c r="D173" s="166"/>
      <c r="E173" s="167" t="s">
        <v>20</v>
      </c>
      <c r="F173" s="258" t="s">
        <v>332</v>
      </c>
      <c r="G173" s="259"/>
      <c r="H173" s="259"/>
      <c r="I173" s="259"/>
      <c r="J173" s="166"/>
      <c r="K173" s="168" t="s">
        <v>20</v>
      </c>
      <c r="L173" s="166"/>
      <c r="M173" s="166"/>
      <c r="N173" s="166"/>
      <c r="O173" s="166"/>
      <c r="P173" s="166"/>
      <c r="Q173" s="166"/>
      <c r="R173" s="169"/>
      <c r="T173" s="170"/>
      <c r="U173" s="166"/>
      <c r="V173" s="166"/>
      <c r="W173" s="166"/>
      <c r="X173" s="166"/>
      <c r="Y173" s="166"/>
      <c r="Z173" s="166"/>
      <c r="AA173" s="171"/>
      <c r="AT173" s="172" t="s">
        <v>183</v>
      </c>
      <c r="AU173" s="172" t="s">
        <v>117</v>
      </c>
      <c r="AV173" s="10" t="s">
        <v>84</v>
      </c>
      <c r="AW173" s="10" t="s">
        <v>119</v>
      </c>
      <c r="AX173" s="10" t="s">
        <v>77</v>
      </c>
      <c r="AY173" s="172" t="s">
        <v>167</v>
      </c>
    </row>
    <row r="174" spans="2:51" s="11" customFormat="1" ht="22.5" customHeight="1">
      <c r="B174" s="173"/>
      <c r="C174" s="174"/>
      <c r="D174" s="174"/>
      <c r="E174" s="175" t="s">
        <v>20</v>
      </c>
      <c r="F174" s="260" t="s">
        <v>802</v>
      </c>
      <c r="G174" s="261"/>
      <c r="H174" s="261"/>
      <c r="I174" s="261"/>
      <c r="J174" s="174"/>
      <c r="K174" s="176">
        <v>29.4</v>
      </c>
      <c r="L174" s="174"/>
      <c r="M174" s="174"/>
      <c r="N174" s="174"/>
      <c r="O174" s="174"/>
      <c r="P174" s="174"/>
      <c r="Q174" s="174"/>
      <c r="R174" s="177"/>
      <c r="T174" s="178"/>
      <c r="U174" s="174"/>
      <c r="V174" s="174"/>
      <c r="W174" s="174"/>
      <c r="X174" s="174"/>
      <c r="Y174" s="174"/>
      <c r="Z174" s="174"/>
      <c r="AA174" s="179"/>
      <c r="AT174" s="180" t="s">
        <v>183</v>
      </c>
      <c r="AU174" s="180" t="s">
        <v>117</v>
      </c>
      <c r="AV174" s="11" t="s">
        <v>117</v>
      </c>
      <c r="AW174" s="11" t="s">
        <v>119</v>
      </c>
      <c r="AX174" s="11" t="s">
        <v>77</v>
      </c>
      <c r="AY174" s="180" t="s">
        <v>167</v>
      </c>
    </row>
    <row r="175" spans="2:51" s="12" customFormat="1" ht="22.5" customHeight="1">
      <c r="B175" s="181"/>
      <c r="C175" s="182"/>
      <c r="D175" s="182"/>
      <c r="E175" s="183" t="s">
        <v>20</v>
      </c>
      <c r="F175" s="264" t="s">
        <v>256</v>
      </c>
      <c r="G175" s="265"/>
      <c r="H175" s="265"/>
      <c r="I175" s="265"/>
      <c r="J175" s="182"/>
      <c r="K175" s="184">
        <v>29.4</v>
      </c>
      <c r="L175" s="182"/>
      <c r="M175" s="182"/>
      <c r="N175" s="182"/>
      <c r="O175" s="182"/>
      <c r="P175" s="182"/>
      <c r="Q175" s="182"/>
      <c r="R175" s="185"/>
      <c r="T175" s="186"/>
      <c r="U175" s="182"/>
      <c r="V175" s="182"/>
      <c r="W175" s="182"/>
      <c r="X175" s="182"/>
      <c r="Y175" s="182"/>
      <c r="Z175" s="182"/>
      <c r="AA175" s="187"/>
      <c r="AT175" s="188" t="s">
        <v>183</v>
      </c>
      <c r="AU175" s="188" t="s">
        <v>117</v>
      </c>
      <c r="AV175" s="12" t="s">
        <v>146</v>
      </c>
      <c r="AW175" s="12" t="s">
        <v>119</v>
      </c>
      <c r="AX175" s="12" t="s">
        <v>84</v>
      </c>
      <c r="AY175" s="188" t="s">
        <v>167</v>
      </c>
    </row>
    <row r="176" spans="2:65" s="1" customFormat="1" ht="31.5" customHeight="1">
      <c r="B176" s="128"/>
      <c r="C176" s="158" t="s">
        <v>283</v>
      </c>
      <c r="D176" s="158" t="s">
        <v>168</v>
      </c>
      <c r="E176" s="159" t="s">
        <v>335</v>
      </c>
      <c r="F176" s="254" t="s">
        <v>336</v>
      </c>
      <c r="G176" s="255"/>
      <c r="H176" s="255"/>
      <c r="I176" s="255"/>
      <c r="J176" s="160" t="s">
        <v>180</v>
      </c>
      <c r="K176" s="161">
        <v>30</v>
      </c>
      <c r="L176" s="256">
        <v>0</v>
      </c>
      <c r="M176" s="255"/>
      <c r="N176" s="257">
        <f>ROUND(L176*K176,1)</f>
        <v>0</v>
      </c>
      <c r="O176" s="255"/>
      <c r="P176" s="255"/>
      <c r="Q176" s="255"/>
      <c r="R176" s="130"/>
      <c r="T176" s="162" t="s">
        <v>20</v>
      </c>
      <c r="U176" s="42" t="s">
        <v>45</v>
      </c>
      <c r="V176" s="34"/>
      <c r="W176" s="163">
        <f>V176*K176</f>
        <v>0</v>
      </c>
      <c r="X176" s="163">
        <v>2.16</v>
      </c>
      <c r="Y176" s="163">
        <f>X176*K176</f>
        <v>64.80000000000001</v>
      </c>
      <c r="Z176" s="163">
        <v>0</v>
      </c>
      <c r="AA176" s="164">
        <f>Z176*K176</f>
        <v>0</v>
      </c>
      <c r="AR176" s="16" t="s">
        <v>146</v>
      </c>
      <c r="AT176" s="16" t="s">
        <v>168</v>
      </c>
      <c r="AU176" s="16" t="s">
        <v>117</v>
      </c>
      <c r="AY176" s="16" t="s">
        <v>167</v>
      </c>
      <c r="BE176" s="103">
        <f>IF(U176="základní",N176,0)</f>
        <v>0</v>
      </c>
      <c r="BF176" s="103">
        <f>IF(U176="snížená",N176,0)</f>
        <v>0</v>
      </c>
      <c r="BG176" s="103">
        <f>IF(U176="zákl. přenesená",N176,0)</f>
        <v>0</v>
      </c>
      <c r="BH176" s="103">
        <f>IF(U176="sníž. přenesená",N176,0)</f>
        <v>0</v>
      </c>
      <c r="BI176" s="103">
        <f>IF(U176="nulová",N176,0)</f>
        <v>0</v>
      </c>
      <c r="BJ176" s="16" t="s">
        <v>146</v>
      </c>
      <c r="BK176" s="103">
        <f>ROUND(L176*K176,1)</f>
        <v>0</v>
      </c>
      <c r="BL176" s="16" t="s">
        <v>146</v>
      </c>
      <c r="BM176" s="16" t="s">
        <v>803</v>
      </c>
    </row>
    <row r="177" spans="2:51" s="11" customFormat="1" ht="22.5" customHeight="1">
      <c r="B177" s="173"/>
      <c r="C177" s="174"/>
      <c r="D177" s="174"/>
      <c r="E177" s="175" t="s">
        <v>20</v>
      </c>
      <c r="F177" s="262" t="s">
        <v>804</v>
      </c>
      <c r="G177" s="261"/>
      <c r="H177" s="261"/>
      <c r="I177" s="261"/>
      <c r="J177" s="174"/>
      <c r="K177" s="176">
        <v>30</v>
      </c>
      <c r="L177" s="174"/>
      <c r="M177" s="174"/>
      <c r="N177" s="174"/>
      <c r="O177" s="174"/>
      <c r="P177" s="174"/>
      <c r="Q177" s="174"/>
      <c r="R177" s="177"/>
      <c r="T177" s="178"/>
      <c r="U177" s="174"/>
      <c r="V177" s="174"/>
      <c r="W177" s="174"/>
      <c r="X177" s="174"/>
      <c r="Y177" s="174"/>
      <c r="Z177" s="174"/>
      <c r="AA177" s="179"/>
      <c r="AT177" s="180" t="s">
        <v>183</v>
      </c>
      <c r="AU177" s="180" t="s">
        <v>117</v>
      </c>
      <c r="AV177" s="11" t="s">
        <v>117</v>
      </c>
      <c r="AW177" s="11" t="s">
        <v>119</v>
      </c>
      <c r="AX177" s="11" t="s">
        <v>84</v>
      </c>
      <c r="AY177" s="180" t="s">
        <v>167</v>
      </c>
    </row>
    <row r="178" spans="2:65" s="1" customFormat="1" ht="31.5" customHeight="1">
      <c r="B178" s="128"/>
      <c r="C178" s="158" t="s">
        <v>287</v>
      </c>
      <c r="D178" s="158" t="s">
        <v>168</v>
      </c>
      <c r="E178" s="159" t="s">
        <v>340</v>
      </c>
      <c r="F178" s="254" t="s">
        <v>341</v>
      </c>
      <c r="G178" s="255"/>
      <c r="H178" s="255"/>
      <c r="I178" s="255"/>
      <c r="J178" s="160" t="s">
        <v>180</v>
      </c>
      <c r="K178" s="161">
        <v>37.5</v>
      </c>
      <c r="L178" s="256">
        <v>0</v>
      </c>
      <c r="M178" s="255"/>
      <c r="N178" s="257">
        <f>ROUND(L178*K178,1)</f>
        <v>0</v>
      </c>
      <c r="O178" s="255"/>
      <c r="P178" s="255"/>
      <c r="Q178" s="255"/>
      <c r="R178" s="130"/>
      <c r="T178" s="162" t="s">
        <v>20</v>
      </c>
      <c r="U178" s="42" t="s">
        <v>45</v>
      </c>
      <c r="V178" s="34"/>
      <c r="W178" s="163">
        <f>V178*K178</f>
        <v>0</v>
      </c>
      <c r="X178" s="163">
        <v>2.16</v>
      </c>
      <c r="Y178" s="163">
        <f>X178*K178</f>
        <v>81</v>
      </c>
      <c r="Z178" s="163">
        <v>0</v>
      </c>
      <c r="AA178" s="164">
        <f>Z178*K178</f>
        <v>0</v>
      </c>
      <c r="AR178" s="16" t="s">
        <v>146</v>
      </c>
      <c r="AT178" s="16" t="s">
        <v>168</v>
      </c>
      <c r="AU178" s="16" t="s">
        <v>117</v>
      </c>
      <c r="AY178" s="16" t="s">
        <v>167</v>
      </c>
      <c r="BE178" s="103">
        <f>IF(U178="základní",N178,0)</f>
        <v>0</v>
      </c>
      <c r="BF178" s="103">
        <f>IF(U178="snížená",N178,0)</f>
        <v>0</v>
      </c>
      <c r="BG178" s="103">
        <f>IF(U178="zákl. přenesená",N178,0)</f>
        <v>0</v>
      </c>
      <c r="BH178" s="103">
        <f>IF(U178="sníž. přenesená",N178,0)</f>
        <v>0</v>
      </c>
      <c r="BI178" s="103">
        <f>IF(U178="nulová",N178,0)</f>
        <v>0</v>
      </c>
      <c r="BJ178" s="16" t="s">
        <v>146</v>
      </c>
      <c r="BK178" s="103">
        <f>ROUND(L178*K178,1)</f>
        <v>0</v>
      </c>
      <c r="BL178" s="16" t="s">
        <v>146</v>
      </c>
      <c r="BM178" s="16" t="s">
        <v>805</v>
      </c>
    </row>
    <row r="179" spans="2:51" s="11" customFormat="1" ht="22.5" customHeight="1">
      <c r="B179" s="173"/>
      <c r="C179" s="174"/>
      <c r="D179" s="174"/>
      <c r="E179" s="175" t="s">
        <v>20</v>
      </c>
      <c r="F179" s="262" t="s">
        <v>806</v>
      </c>
      <c r="G179" s="261"/>
      <c r="H179" s="261"/>
      <c r="I179" s="261"/>
      <c r="J179" s="174"/>
      <c r="K179" s="176">
        <v>37.5</v>
      </c>
      <c r="L179" s="174"/>
      <c r="M179" s="174"/>
      <c r="N179" s="174"/>
      <c r="O179" s="174"/>
      <c r="P179" s="174"/>
      <c r="Q179" s="174"/>
      <c r="R179" s="177"/>
      <c r="T179" s="178"/>
      <c r="U179" s="174"/>
      <c r="V179" s="174"/>
      <c r="W179" s="174"/>
      <c r="X179" s="174"/>
      <c r="Y179" s="174"/>
      <c r="Z179" s="174"/>
      <c r="AA179" s="179"/>
      <c r="AT179" s="180" t="s">
        <v>183</v>
      </c>
      <c r="AU179" s="180" t="s">
        <v>117</v>
      </c>
      <c r="AV179" s="11" t="s">
        <v>117</v>
      </c>
      <c r="AW179" s="11" t="s">
        <v>119</v>
      </c>
      <c r="AX179" s="11" t="s">
        <v>84</v>
      </c>
      <c r="AY179" s="180" t="s">
        <v>167</v>
      </c>
    </row>
    <row r="180" spans="2:63" s="9" customFormat="1" ht="29.25" customHeight="1">
      <c r="B180" s="147"/>
      <c r="C180" s="148"/>
      <c r="D180" s="157" t="s">
        <v>135</v>
      </c>
      <c r="E180" s="157"/>
      <c r="F180" s="157"/>
      <c r="G180" s="157"/>
      <c r="H180" s="157"/>
      <c r="I180" s="157"/>
      <c r="J180" s="157"/>
      <c r="K180" s="157"/>
      <c r="L180" s="157"/>
      <c r="M180" s="157"/>
      <c r="N180" s="273">
        <f>BK180</f>
        <v>0</v>
      </c>
      <c r="O180" s="274"/>
      <c r="P180" s="274"/>
      <c r="Q180" s="274"/>
      <c r="R180" s="150"/>
      <c r="T180" s="151"/>
      <c r="U180" s="148"/>
      <c r="V180" s="148"/>
      <c r="W180" s="152">
        <f>SUM(W181:W186)</f>
        <v>0</v>
      </c>
      <c r="X180" s="148"/>
      <c r="Y180" s="152">
        <f>SUM(Y181:Y186)</f>
        <v>3.4391504</v>
      </c>
      <c r="Z180" s="148"/>
      <c r="AA180" s="153">
        <f>SUM(AA181:AA186)</f>
        <v>0</v>
      </c>
      <c r="AR180" s="154" t="s">
        <v>84</v>
      </c>
      <c r="AT180" s="155" t="s">
        <v>76</v>
      </c>
      <c r="AU180" s="155" t="s">
        <v>84</v>
      </c>
      <c r="AY180" s="154" t="s">
        <v>167</v>
      </c>
      <c r="BK180" s="156">
        <f>SUM(BK181:BK186)</f>
        <v>0</v>
      </c>
    </row>
    <row r="181" spans="2:65" s="1" customFormat="1" ht="31.5" customHeight="1">
      <c r="B181" s="128"/>
      <c r="C181" s="158" t="s">
        <v>291</v>
      </c>
      <c r="D181" s="158" t="s">
        <v>168</v>
      </c>
      <c r="E181" s="159" t="s">
        <v>625</v>
      </c>
      <c r="F181" s="254" t="s">
        <v>626</v>
      </c>
      <c r="G181" s="255"/>
      <c r="H181" s="255"/>
      <c r="I181" s="255"/>
      <c r="J181" s="160" t="s">
        <v>223</v>
      </c>
      <c r="K181" s="161">
        <v>14</v>
      </c>
      <c r="L181" s="256">
        <v>0</v>
      </c>
      <c r="M181" s="255"/>
      <c r="N181" s="257">
        <f>ROUND(L181*K181,1)</f>
        <v>0</v>
      </c>
      <c r="O181" s="255"/>
      <c r="P181" s="255"/>
      <c r="Q181" s="255"/>
      <c r="R181" s="130"/>
      <c r="T181" s="162" t="s">
        <v>20</v>
      </c>
      <c r="U181" s="42" t="s">
        <v>45</v>
      </c>
      <c r="V181" s="34"/>
      <c r="W181" s="163">
        <f>V181*K181</f>
        <v>0</v>
      </c>
      <c r="X181" s="163">
        <v>0.1554</v>
      </c>
      <c r="Y181" s="163">
        <f>X181*K181</f>
        <v>2.1756</v>
      </c>
      <c r="Z181" s="163">
        <v>0</v>
      </c>
      <c r="AA181" s="164">
        <f>Z181*K181</f>
        <v>0</v>
      </c>
      <c r="AR181" s="16" t="s">
        <v>146</v>
      </c>
      <c r="AT181" s="16" t="s">
        <v>168</v>
      </c>
      <c r="AU181" s="16" t="s">
        <v>117</v>
      </c>
      <c r="AY181" s="16" t="s">
        <v>167</v>
      </c>
      <c r="BE181" s="103">
        <f>IF(U181="základní",N181,0)</f>
        <v>0</v>
      </c>
      <c r="BF181" s="103">
        <f>IF(U181="snížená",N181,0)</f>
        <v>0</v>
      </c>
      <c r="BG181" s="103">
        <f>IF(U181="zákl. přenesená",N181,0)</f>
        <v>0</v>
      </c>
      <c r="BH181" s="103">
        <f>IF(U181="sníž. přenesená",N181,0)</f>
        <v>0</v>
      </c>
      <c r="BI181" s="103">
        <f>IF(U181="nulová",N181,0)</f>
        <v>0</v>
      </c>
      <c r="BJ181" s="16" t="s">
        <v>146</v>
      </c>
      <c r="BK181" s="103">
        <f>ROUND(L181*K181,1)</f>
        <v>0</v>
      </c>
      <c r="BL181" s="16" t="s">
        <v>146</v>
      </c>
      <c r="BM181" s="16" t="s">
        <v>807</v>
      </c>
    </row>
    <row r="182" spans="2:51" s="11" customFormat="1" ht="22.5" customHeight="1">
      <c r="B182" s="173"/>
      <c r="C182" s="174"/>
      <c r="D182" s="174"/>
      <c r="E182" s="175" t="s">
        <v>20</v>
      </c>
      <c r="F182" s="262" t="s">
        <v>808</v>
      </c>
      <c r="G182" s="261"/>
      <c r="H182" s="261"/>
      <c r="I182" s="261"/>
      <c r="J182" s="174"/>
      <c r="K182" s="176">
        <v>14</v>
      </c>
      <c r="L182" s="174"/>
      <c r="M182" s="174"/>
      <c r="N182" s="174"/>
      <c r="O182" s="174"/>
      <c r="P182" s="174"/>
      <c r="Q182" s="174"/>
      <c r="R182" s="177"/>
      <c r="T182" s="178"/>
      <c r="U182" s="174"/>
      <c r="V182" s="174"/>
      <c r="W182" s="174"/>
      <c r="X182" s="174"/>
      <c r="Y182" s="174"/>
      <c r="Z182" s="174"/>
      <c r="AA182" s="179"/>
      <c r="AT182" s="180" t="s">
        <v>183</v>
      </c>
      <c r="AU182" s="180" t="s">
        <v>117</v>
      </c>
      <c r="AV182" s="11" t="s">
        <v>117</v>
      </c>
      <c r="AW182" s="11" t="s">
        <v>119</v>
      </c>
      <c r="AX182" s="11" t="s">
        <v>84</v>
      </c>
      <c r="AY182" s="180" t="s">
        <v>167</v>
      </c>
    </row>
    <row r="183" spans="2:65" s="1" customFormat="1" ht="22.5" customHeight="1">
      <c r="B183" s="128"/>
      <c r="C183" s="158" t="s">
        <v>301</v>
      </c>
      <c r="D183" s="158" t="s">
        <v>168</v>
      </c>
      <c r="E183" s="159" t="s">
        <v>629</v>
      </c>
      <c r="F183" s="254" t="s">
        <v>630</v>
      </c>
      <c r="G183" s="255"/>
      <c r="H183" s="255"/>
      <c r="I183" s="255"/>
      <c r="J183" s="160" t="s">
        <v>175</v>
      </c>
      <c r="K183" s="161">
        <v>14.14</v>
      </c>
      <c r="L183" s="256">
        <v>0</v>
      </c>
      <c r="M183" s="255"/>
      <c r="N183" s="257">
        <f>ROUND(L183*K183,1)</f>
        <v>0</v>
      </c>
      <c r="O183" s="255"/>
      <c r="P183" s="255"/>
      <c r="Q183" s="255"/>
      <c r="R183" s="130"/>
      <c r="T183" s="162" t="s">
        <v>20</v>
      </c>
      <c r="U183" s="42" t="s">
        <v>45</v>
      </c>
      <c r="V183" s="34"/>
      <c r="W183" s="163">
        <f>V183*K183</f>
        <v>0</v>
      </c>
      <c r="X183" s="163">
        <v>0</v>
      </c>
      <c r="Y183" s="163">
        <f>X183*K183</f>
        <v>0</v>
      </c>
      <c r="Z183" s="163">
        <v>0</v>
      </c>
      <c r="AA183" s="164">
        <f>Z183*K183</f>
        <v>0</v>
      </c>
      <c r="AR183" s="16" t="s">
        <v>146</v>
      </c>
      <c r="AT183" s="16" t="s">
        <v>168</v>
      </c>
      <c r="AU183" s="16" t="s">
        <v>117</v>
      </c>
      <c r="AY183" s="16" t="s">
        <v>167</v>
      </c>
      <c r="BE183" s="103">
        <f>IF(U183="základní",N183,0)</f>
        <v>0</v>
      </c>
      <c r="BF183" s="103">
        <f>IF(U183="snížená",N183,0)</f>
        <v>0</v>
      </c>
      <c r="BG183" s="103">
        <f>IF(U183="zákl. přenesená",N183,0)</f>
        <v>0</v>
      </c>
      <c r="BH183" s="103">
        <f>IF(U183="sníž. přenesená",N183,0)</f>
        <v>0</v>
      </c>
      <c r="BI183" s="103">
        <f>IF(U183="nulová",N183,0)</f>
        <v>0</v>
      </c>
      <c r="BJ183" s="16" t="s">
        <v>146</v>
      </c>
      <c r="BK183" s="103">
        <f>ROUND(L183*K183,1)</f>
        <v>0</v>
      </c>
      <c r="BL183" s="16" t="s">
        <v>146</v>
      </c>
      <c r="BM183" s="16" t="s">
        <v>809</v>
      </c>
    </row>
    <row r="184" spans="2:51" s="11" customFormat="1" ht="22.5" customHeight="1">
      <c r="B184" s="173"/>
      <c r="C184" s="174"/>
      <c r="D184" s="174"/>
      <c r="E184" s="175" t="s">
        <v>20</v>
      </c>
      <c r="F184" s="262" t="s">
        <v>810</v>
      </c>
      <c r="G184" s="261"/>
      <c r="H184" s="261"/>
      <c r="I184" s="261"/>
      <c r="J184" s="174"/>
      <c r="K184" s="176">
        <v>14.14</v>
      </c>
      <c r="L184" s="174"/>
      <c r="M184" s="174"/>
      <c r="N184" s="174"/>
      <c r="O184" s="174"/>
      <c r="P184" s="174"/>
      <c r="Q184" s="174"/>
      <c r="R184" s="177"/>
      <c r="T184" s="178"/>
      <c r="U184" s="174"/>
      <c r="V184" s="174"/>
      <c r="W184" s="174"/>
      <c r="X184" s="174"/>
      <c r="Y184" s="174"/>
      <c r="Z184" s="174"/>
      <c r="AA184" s="179"/>
      <c r="AT184" s="180" t="s">
        <v>183</v>
      </c>
      <c r="AU184" s="180" t="s">
        <v>117</v>
      </c>
      <c r="AV184" s="11" t="s">
        <v>117</v>
      </c>
      <c r="AW184" s="11" t="s">
        <v>119</v>
      </c>
      <c r="AX184" s="11" t="s">
        <v>84</v>
      </c>
      <c r="AY184" s="180" t="s">
        <v>167</v>
      </c>
    </row>
    <row r="185" spans="2:65" s="1" customFormat="1" ht="31.5" customHeight="1">
      <c r="B185" s="128"/>
      <c r="C185" s="158" t="s">
        <v>305</v>
      </c>
      <c r="D185" s="158" t="s">
        <v>168</v>
      </c>
      <c r="E185" s="159" t="s">
        <v>359</v>
      </c>
      <c r="F185" s="254" t="s">
        <v>360</v>
      </c>
      <c r="G185" s="255"/>
      <c r="H185" s="255"/>
      <c r="I185" s="255"/>
      <c r="J185" s="160" t="s">
        <v>180</v>
      </c>
      <c r="K185" s="161">
        <v>0.56</v>
      </c>
      <c r="L185" s="256">
        <v>0</v>
      </c>
      <c r="M185" s="255"/>
      <c r="N185" s="257">
        <f>ROUND(L185*K185,1)</f>
        <v>0</v>
      </c>
      <c r="O185" s="255"/>
      <c r="P185" s="255"/>
      <c r="Q185" s="255"/>
      <c r="R185" s="130"/>
      <c r="T185" s="162" t="s">
        <v>20</v>
      </c>
      <c r="U185" s="42" t="s">
        <v>45</v>
      </c>
      <c r="V185" s="34"/>
      <c r="W185" s="163">
        <f>V185*K185</f>
        <v>0</v>
      </c>
      <c r="X185" s="163">
        <v>2.25634</v>
      </c>
      <c r="Y185" s="163">
        <f>X185*K185</f>
        <v>1.2635504</v>
      </c>
      <c r="Z185" s="163">
        <v>0</v>
      </c>
      <c r="AA185" s="164">
        <f>Z185*K185</f>
        <v>0</v>
      </c>
      <c r="AR185" s="16" t="s">
        <v>146</v>
      </c>
      <c r="AT185" s="16" t="s">
        <v>168</v>
      </c>
      <c r="AU185" s="16" t="s">
        <v>117</v>
      </c>
      <c r="AY185" s="16" t="s">
        <v>167</v>
      </c>
      <c r="BE185" s="103">
        <f>IF(U185="základní",N185,0)</f>
        <v>0</v>
      </c>
      <c r="BF185" s="103">
        <f>IF(U185="snížená",N185,0)</f>
        <v>0</v>
      </c>
      <c r="BG185" s="103">
        <f>IF(U185="zákl. přenesená",N185,0)</f>
        <v>0</v>
      </c>
      <c r="BH185" s="103">
        <f>IF(U185="sníž. přenesená",N185,0)</f>
        <v>0</v>
      </c>
      <c r="BI185" s="103">
        <f>IF(U185="nulová",N185,0)</f>
        <v>0</v>
      </c>
      <c r="BJ185" s="16" t="s">
        <v>146</v>
      </c>
      <c r="BK185" s="103">
        <f>ROUND(L185*K185,1)</f>
        <v>0</v>
      </c>
      <c r="BL185" s="16" t="s">
        <v>146</v>
      </c>
      <c r="BM185" s="16" t="s">
        <v>811</v>
      </c>
    </row>
    <row r="186" spans="2:51" s="11" customFormat="1" ht="22.5" customHeight="1">
      <c r="B186" s="173"/>
      <c r="C186" s="174"/>
      <c r="D186" s="174"/>
      <c r="E186" s="175" t="s">
        <v>20</v>
      </c>
      <c r="F186" s="262" t="s">
        <v>812</v>
      </c>
      <c r="G186" s="261"/>
      <c r="H186" s="261"/>
      <c r="I186" s="261"/>
      <c r="J186" s="174"/>
      <c r="K186" s="176">
        <v>0.56</v>
      </c>
      <c r="L186" s="174"/>
      <c r="M186" s="174"/>
      <c r="N186" s="174"/>
      <c r="O186" s="174"/>
      <c r="P186" s="174"/>
      <c r="Q186" s="174"/>
      <c r="R186" s="177"/>
      <c r="T186" s="178"/>
      <c r="U186" s="174"/>
      <c r="V186" s="174"/>
      <c r="W186" s="174"/>
      <c r="X186" s="174"/>
      <c r="Y186" s="174"/>
      <c r="Z186" s="174"/>
      <c r="AA186" s="179"/>
      <c r="AT186" s="180" t="s">
        <v>183</v>
      </c>
      <c r="AU186" s="180" t="s">
        <v>117</v>
      </c>
      <c r="AV186" s="11" t="s">
        <v>117</v>
      </c>
      <c r="AW186" s="11" t="s">
        <v>119</v>
      </c>
      <c r="AX186" s="11" t="s">
        <v>84</v>
      </c>
      <c r="AY186" s="180" t="s">
        <v>167</v>
      </c>
    </row>
    <row r="187" spans="2:63" s="9" customFormat="1" ht="29.25" customHeight="1">
      <c r="B187" s="147"/>
      <c r="C187" s="148"/>
      <c r="D187" s="157" t="s">
        <v>137</v>
      </c>
      <c r="E187" s="157"/>
      <c r="F187" s="157"/>
      <c r="G187" s="157"/>
      <c r="H187" s="157"/>
      <c r="I187" s="157"/>
      <c r="J187" s="157"/>
      <c r="K187" s="157"/>
      <c r="L187" s="157"/>
      <c r="M187" s="157"/>
      <c r="N187" s="273">
        <f>BK187</f>
        <v>0</v>
      </c>
      <c r="O187" s="274"/>
      <c r="P187" s="274"/>
      <c r="Q187" s="274"/>
      <c r="R187" s="150"/>
      <c r="T187" s="151"/>
      <c r="U187" s="148"/>
      <c r="V187" s="148"/>
      <c r="W187" s="152">
        <f>W188</f>
        <v>0</v>
      </c>
      <c r="X187" s="148"/>
      <c r="Y187" s="152">
        <f>Y188</f>
        <v>0</v>
      </c>
      <c r="Z187" s="148"/>
      <c r="AA187" s="153">
        <f>AA188</f>
        <v>0</v>
      </c>
      <c r="AR187" s="154" t="s">
        <v>84</v>
      </c>
      <c r="AT187" s="155" t="s">
        <v>76</v>
      </c>
      <c r="AU187" s="155" t="s">
        <v>84</v>
      </c>
      <c r="AY187" s="154" t="s">
        <v>167</v>
      </c>
      <c r="BK187" s="156">
        <f>BK188</f>
        <v>0</v>
      </c>
    </row>
    <row r="188" spans="2:65" s="1" customFormat="1" ht="22.5" customHeight="1">
      <c r="B188" s="128"/>
      <c r="C188" s="158" t="s">
        <v>314</v>
      </c>
      <c r="D188" s="158" t="s">
        <v>168</v>
      </c>
      <c r="E188" s="159" t="s">
        <v>380</v>
      </c>
      <c r="F188" s="254" t="s">
        <v>381</v>
      </c>
      <c r="G188" s="255"/>
      <c r="H188" s="255"/>
      <c r="I188" s="255"/>
      <c r="J188" s="160" t="s">
        <v>308</v>
      </c>
      <c r="K188" s="161">
        <v>339.099</v>
      </c>
      <c r="L188" s="256">
        <v>0</v>
      </c>
      <c r="M188" s="255"/>
      <c r="N188" s="257">
        <f>ROUND(L188*K188,1)</f>
        <v>0</v>
      </c>
      <c r="O188" s="255"/>
      <c r="P188" s="255"/>
      <c r="Q188" s="255"/>
      <c r="R188" s="130"/>
      <c r="T188" s="162" t="s">
        <v>20</v>
      </c>
      <c r="U188" s="42" t="s">
        <v>45</v>
      </c>
      <c r="V188" s="34"/>
      <c r="W188" s="163">
        <f>V188*K188</f>
        <v>0</v>
      </c>
      <c r="X188" s="163">
        <v>0</v>
      </c>
      <c r="Y188" s="163">
        <f>X188*K188</f>
        <v>0</v>
      </c>
      <c r="Z188" s="163">
        <v>0</v>
      </c>
      <c r="AA188" s="164">
        <f>Z188*K188</f>
        <v>0</v>
      </c>
      <c r="AR188" s="16" t="s">
        <v>146</v>
      </c>
      <c r="AT188" s="16" t="s">
        <v>168</v>
      </c>
      <c r="AU188" s="16" t="s">
        <v>117</v>
      </c>
      <c r="AY188" s="16" t="s">
        <v>167</v>
      </c>
      <c r="BE188" s="103">
        <f>IF(U188="základní",N188,0)</f>
        <v>0</v>
      </c>
      <c r="BF188" s="103">
        <f>IF(U188="snížená",N188,0)</f>
        <v>0</v>
      </c>
      <c r="BG188" s="103">
        <f>IF(U188="zákl. přenesená",N188,0)</f>
        <v>0</v>
      </c>
      <c r="BH188" s="103">
        <f>IF(U188="sníž. přenesená",N188,0)</f>
        <v>0</v>
      </c>
      <c r="BI188" s="103">
        <f>IF(U188="nulová",N188,0)</f>
        <v>0</v>
      </c>
      <c r="BJ188" s="16" t="s">
        <v>146</v>
      </c>
      <c r="BK188" s="103">
        <f>ROUND(L188*K188,1)</f>
        <v>0</v>
      </c>
      <c r="BL188" s="16" t="s">
        <v>146</v>
      </c>
      <c r="BM188" s="16" t="s">
        <v>813</v>
      </c>
    </row>
    <row r="189" spans="2:63" s="9" customFormat="1" ht="36.75" customHeight="1">
      <c r="B189" s="147"/>
      <c r="C189" s="148"/>
      <c r="D189" s="149" t="s">
        <v>138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277">
        <f>BK189</f>
        <v>0</v>
      </c>
      <c r="O189" s="278"/>
      <c r="P189" s="278"/>
      <c r="Q189" s="278"/>
      <c r="R189" s="150"/>
      <c r="T189" s="151"/>
      <c r="U189" s="148"/>
      <c r="V189" s="148"/>
      <c r="W189" s="152">
        <f>W190</f>
        <v>0</v>
      </c>
      <c r="X189" s="148"/>
      <c r="Y189" s="152">
        <f>Y190</f>
        <v>1.2026055199999999</v>
      </c>
      <c r="Z189" s="148"/>
      <c r="AA189" s="153">
        <f>AA190</f>
        <v>0</v>
      </c>
      <c r="AR189" s="154" t="s">
        <v>117</v>
      </c>
      <c r="AT189" s="155" t="s">
        <v>76</v>
      </c>
      <c r="AU189" s="155" t="s">
        <v>77</v>
      </c>
      <c r="AY189" s="154" t="s">
        <v>167</v>
      </c>
      <c r="BK189" s="156">
        <f>BK190</f>
        <v>0</v>
      </c>
    </row>
    <row r="190" spans="2:63" s="9" customFormat="1" ht="19.5" customHeight="1">
      <c r="B190" s="147"/>
      <c r="C190" s="148"/>
      <c r="D190" s="157" t="s">
        <v>139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73">
        <f>BK190</f>
        <v>0</v>
      </c>
      <c r="O190" s="274"/>
      <c r="P190" s="274"/>
      <c r="Q190" s="274"/>
      <c r="R190" s="150"/>
      <c r="T190" s="151"/>
      <c r="U190" s="148"/>
      <c r="V190" s="148"/>
      <c r="W190" s="152">
        <f>SUM(W191:W225)</f>
        <v>0</v>
      </c>
      <c r="X190" s="148"/>
      <c r="Y190" s="152">
        <f>SUM(Y191:Y225)</f>
        <v>1.2026055199999999</v>
      </c>
      <c r="Z190" s="148"/>
      <c r="AA190" s="153">
        <f>SUM(AA191:AA225)</f>
        <v>0</v>
      </c>
      <c r="AR190" s="154" t="s">
        <v>117</v>
      </c>
      <c r="AT190" s="155" t="s">
        <v>76</v>
      </c>
      <c r="AU190" s="155" t="s">
        <v>84</v>
      </c>
      <c r="AY190" s="154" t="s">
        <v>167</v>
      </c>
      <c r="BK190" s="156">
        <f>SUM(BK191:BK225)</f>
        <v>0</v>
      </c>
    </row>
    <row r="191" spans="2:65" s="1" customFormat="1" ht="44.25" customHeight="1">
      <c r="B191" s="128"/>
      <c r="C191" s="158" t="s">
        <v>318</v>
      </c>
      <c r="D191" s="158" t="s">
        <v>168</v>
      </c>
      <c r="E191" s="159" t="s">
        <v>384</v>
      </c>
      <c r="F191" s="254" t="s">
        <v>385</v>
      </c>
      <c r="G191" s="255"/>
      <c r="H191" s="255"/>
      <c r="I191" s="255"/>
      <c r="J191" s="160" t="s">
        <v>212</v>
      </c>
      <c r="K191" s="161">
        <v>300</v>
      </c>
      <c r="L191" s="256">
        <v>0</v>
      </c>
      <c r="M191" s="255"/>
      <c r="N191" s="257">
        <f>ROUND(L191*K191,1)</f>
        <v>0</v>
      </c>
      <c r="O191" s="255"/>
      <c r="P191" s="255"/>
      <c r="Q191" s="255"/>
      <c r="R191" s="130"/>
      <c r="T191" s="162" t="s">
        <v>20</v>
      </c>
      <c r="U191" s="42" t="s">
        <v>45</v>
      </c>
      <c r="V191" s="34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16" t="s">
        <v>243</v>
      </c>
      <c r="AT191" s="16" t="s">
        <v>168</v>
      </c>
      <c r="AU191" s="16" t="s">
        <v>117</v>
      </c>
      <c r="AY191" s="16" t="s">
        <v>167</v>
      </c>
      <c r="BE191" s="103">
        <f>IF(U191="základní",N191,0)</f>
        <v>0</v>
      </c>
      <c r="BF191" s="103">
        <f>IF(U191="snížená",N191,0)</f>
        <v>0</v>
      </c>
      <c r="BG191" s="103">
        <f>IF(U191="zákl. přenesená",N191,0)</f>
        <v>0</v>
      </c>
      <c r="BH191" s="103">
        <f>IF(U191="sníž. přenesená",N191,0)</f>
        <v>0</v>
      </c>
      <c r="BI191" s="103">
        <f>IF(U191="nulová",N191,0)</f>
        <v>0</v>
      </c>
      <c r="BJ191" s="16" t="s">
        <v>146</v>
      </c>
      <c r="BK191" s="103">
        <f>ROUND(L191*K191,1)</f>
        <v>0</v>
      </c>
      <c r="BL191" s="16" t="s">
        <v>243</v>
      </c>
      <c r="BM191" s="16" t="s">
        <v>814</v>
      </c>
    </row>
    <row r="192" spans="2:51" s="10" customFormat="1" ht="22.5" customHeight="1">
      <c r="B192" s="165"/>
      <c r="C192" s="166"/>
      <c r="D192" s="166"/>
      <c r="E192" s="167" t="s">
        <v>20</v>
      </c>
      <c r="F192" s="258" t="s">
        <v>402</v>
      </c>
      <c r="G192" s="259"/>
      <c r="H192" s="259"/>
      <c r="I192" s="259"/>
      <c r="J192" s="166"/>
      <c r="K192" s="168" t="s">
        <v>20</v>
      </c>
      <c r="L192" s="166"/>
      <c r="M192" s="166"/>
      <c r="N192" s="166"/>
      <c r="O192" s="166"/>
      <c r="P192" s="166"/>
      <c r="Q192" s="166"/>
      <c r="R192" s="169"/>
      <c r="T192" s="170"/>
      <c r="U192" s="166"/>
      <c r="V192" s="166"/>
      <c r="W192" s="166"/>
      <c r="X192" s="166"/>
      <c r="Y192" s="166"/>
      <c r="Z192" s="166"/>
      <c r="AA192" s="171"/>
      <c r="AT192" s="172" t="s">
        <v>183</v>
      </c>
      <c r="AU192" s="172" t="s">
        <v>117</v>
      </c>
      <c r="AV192" s="10" t="s">
        <v>84</v>
      </c>
      <c r="AW192" s="10" t="s">
        <v>119</v>
      </c>
      <c r="AX192" s="10" t="s">
        <v>77</v>
      </c>
      <c r="AY192" s="172" t="s">
        <v>167</v>
      </c>
    </row>
    <row r="193" spans="2:51" s="11" customFormat="1" ht="22.5" customHeight="1">
      <c r="B193" s="173"/>
      <c r="C193" s="174"/>
      <c r="D193" s="174"/>
      <c r="E193" s="175" t="s">
        <v>20</v>
      </c>
      <c r="F193" s="260" t="s">
        <v>815</v>
      </c>
      <c r="G193" s="261"/>
      <c r="H193" s="261"/>
      <c r="I193" s="261"/>
      <c r="J193" s="174"/>
      <c r="K193" s="176">
        <v>150</v>
      </c>
      <c r="L193" s="174"/>
      <c r="M193" s="174"/>
      <c r="N193" s="174"/>
      <c r="O193" s="174"/>
      <c r="P193" s="174"/>
      <c r="Q193" s="174"/>
      <c r="R193" s="177"/>
      <c r="T193" s="178"/>
      <c r="U193" s="174"/>
      <c r="V193" s="174"/>
      <c r="W193" s="174"/>
      <c r="X193" s="174"/>
      <c r="Y193" s="174"/>
      <c r="Z193" s="174"/>
      <c r="AA193" s="179"/>
      <c r="AT193" s="180" t="s">
        <v>183</v>
      </c>
      <c r="AU193" s="180" t="s">
        <v>117</v>
      </c>
      <c r="AV193" s="11" t="s">
        <v>117</v>
      </c>
      <c r="AW193" s="11" t="s">
        <v>119</v>
      </c>
      <c r="AX193" s="11" t="s">
        <v>77</v>
      </c>
      <c r="AY193" s="180" t="s">
        <v>167</v>
      </c>
    </row>
    <row r="194" spans="2:51" s="10" customFormat="1" ht="22.5" customHeight="1">
      <c r="B194" s="165"/>
      <c r="C194" s="166"/>
      <c r="D194" s="166"/>
      <c r="E194" s="167" t="s">
        <v>20</v>
      </c>
      <c r="F194" s="263" t="s">
        <v>389</v>
      </c>
      <c r="G194" s="259"/>
      <c r="H194" s="259"/>
      <c r="I194" s="259"/>
      <c r="J194" s="166"/>
      <c r="K194" s="168" t="s">
        <v>20</v>
      </c>
      <c r="L194" s="166"/>
      <c r="M194" s="166"/>
      <c r="N194" s="166"/>
      <c r="O194" s="166"/>
      <c r="P194" s="166"/>
      <c r="Q194" s="166"/>
      <c r="R194" s="169"/>
      <c r="T194" s="170"/>
      <c r="U194" s="166"/>
      <c r="V194" s="166"/>
      <c r="W194" s="166"/>
      <c r="X194" s="166"/>
      <c r="Y194" s="166"/>
      <c r="Z194" s="166"/>
      <c r="AA194" s="171"/>
      <c r="AT194" s="172" t="s">
        <v>183</v>
      </c>
      <c r="AU194" s="172" t="s">
        <v>117</v>
      </c>
      <c r="AV194" s="10" t="s">
        <v>84</v>
      </c>
      <c r="AW194" s="10" t="s">
        <v>119</v>
      </c>
      <c r="AX194" s="10" t="s">
        <v>77</v>
      </c>
      <c r="AY194" s="172" t="s">
        <v>167</v>
      </c>
    </row>
    <row r="195" spans="2:51" s="11" customFormat="1" ht="22.5" customHeight="1">
      <c r="B195" s="173"/>
      <c r="C195" s="174"/>
      <c r="D195" s="174"/>
      <c r="E195" s="175" t="s">
        <v>20</v>
      </c>
      <c r="F195" s="260" t="s">
        <v>816</v>
      </c>
      <c r="G195" s="261"/>
      <c r="H195" s="261"/>
      <c r="I195" s="261"/>
      <c r="J195" s="174"/>
      <c r="K195" s="176">
        <v>150</v>
      </c>
      <c r="L195" s="174"/>
      <c r="M195" s="174"/>
      <c r="N195" s="174"/>
      <c r="O195" s="174"/>
      <c r="P195" s="174"/>
      <c r="Q195" s="174"/>
      <c r="R195" s="177"/>
      <c r="T195" s="178"/>
      <c r="U195" s="174"/>
      <c r="V195" s="174"/>
      <c r="W195" s="174"/>
      <c r="X195" s="174"/>
      <c r="Y195" s="174"/>
      <c r="Z195" s="174"/>
      <c r="AA195" s="179"/>
      <c r="AT195" s="180" t="s">
        <v>183</v>
      </c>
      <c r="AU195" s="180" t="s">
        <v>117</v>
      </c>
      <c r="AV195" s="11" t="s">
        <v>117</v>
      </c>
      <c r="AW195" s="11" t="s">
        <v>119</v>
      </c>
      <c r="AX195" s="11" t="s">
        <v>77</v>
      </c>
      <c r="AY195" s="180" t="s">
        <v>167</v>
      </c>
    </row>
    <row r="196" spans="2:51" s="12" customFormat="1" ht="22.5" customHeight="1">
      <c r="B196" s="181"/>
      <c r="C196" s="182"/>
      <c r="D196" s="182"/>
      <c r="E196" s="183" t="s">
        <v>20</v>
      </c>
      <c r="F196" s="264" t="s">
        <v>256</v>
      </c>
      <c r="G196" s="265"/>
      <c r="H196" s="265"/>
      <c r="I196" s="265"/>
      <c r="J196" s="182"/>
      <c r="K196" s="184">
        <v>300</v>
      </c>
      <c r="L196" s="182"/>
      <c r="M196" s="182"/>
      <c r="N196" s="182"/>
      <c r="O196" s="182"/>
      <c r="P196" s="182"/>
      <c r="Q196" s="182"/>
      <c r="R196" s="185"/>
      <c r="T196" s="186"/>
      <c r="U196" s="182"/>
      <c r="V196" s="182"/>
      <c r="W196" s="182"/>
      <c r="X196" s="182"/>
      <c r="Y196" s="182"/>
      <c r="Z196" s="182"/>
      <c r="AA196" s="187"/>
      <c r="AT196" s="188" t="s">
        <v>183</v>
      </c>
      <c r="AU196" s="188" t="s">
        <v>117</v>
      </c>
      <c r="AV196" s="12" t="s">
        <v>146</v>
      </c>
      <c r="AW196" s="12" t="s">
        <v>119</v>
      </c>
      <c r="AX196" s="12" t="s">
        <v>84</v>
      </c>
      <c r="AY196" s="188" t="s">
        <v>167</v>
      </c>
    </row>
    <row r="197" spans="2:65" s="1" customFormat="1" ht="22.5" customHeight="1">
      <c r="B197" s="128"/>
      <c r="C197" s="189" t="s">
        <v>323</v>
      </c>
      <c r="D197" s="189" t="s">
        <v>392</v>
      </c>
      <c r="E197" s="190" t="s">
        <v>393</v>
      </c>
      <c r="F197" s="266" t="s">
        <v>394</v>
      </c>
      <c r="G197" s="267"/>
      <c r="H197" s="267"/>
      <c r="I197" s="267"/>
      <c r="J197" s="191" t="s">
        <v>212</v>
      </c>
      <c r="K197" s="192">
        <v>339</v>
      </c>
      <c r="L197" s="268">
        <v>0</v>
      </c>
      <c r="M197" s="267"/>
      <c r="N197" s="269">
        <f>ROUND(L197*K197,1)</f>
        <v>0</v>
      </c>
      <c r="O197" s="255"/>
      <c r="P197" s="255"/>
      <c r="Q197" s="255"/>
      <c r="R197" s="130"/>
      <c r="T197" s="162" t="s">
        <v>20</v>
      </c>
      <c r="U197" s="42" t="s">
        <v>45</v>
      </c>
      <c r="V197" s="34"/>
      <c r="W197" s="163">
        <f>V197*K197</f>
        <v>0</v>
      </c>
      <c r="X197" s="163">
        <v>0.00191</v>
      </c>
      <c r="Y197" s="163">
        <f>X197*K197</f>
        <v>0.64749</v>
      </c>
      <c r="Z197" s="163">
        <v>0</v>
      </c>
      <c r="AA197" s="164">
        <f>Z197*K197</f>
        <v>0</v>
      </c>
      <c r="AR197" s="16" t="s">
        <v>334</v>
      </c>
      <c r="AT197" s="16" t="s">
        <v>392</v>
      </c>
      <c r="AU197" s="16" t="s">
        <v>117</v>
      </c>
      <c r="AY197" s="16" t="s">
        <v>167</v>
      </c>
      <c r="BE197" s="103">
        <f>IF(U197="základní",N197,0)</f>
        <v>0</v>
      </c>
      <c r="BF197" s="103">
        <f>IF(U197="snížená",N197,0)</f>
        <v>0</v>
      </c>
      <c r="BG197" s="103">
        <f>IF(U197="zákl. přenesená",N197,0)</f>
        <v>0</v>
      </c>
      <c r="BH197" s="103">
        <f>IF(U197="sníž. přenesená",N197,0)</f>
        <v>0</v>
      </c>
      <c r="BI197" s="103">
        <f>IF(U197="nulová",N197,0)</f>
        <v>0</v>
      </c>
      <c r="BJ197" s="16" t="s">
        <v>146</v>
      </c>
      <c r="BK197" s="103">
        <f>ROUND(L197*K197,1)</f>
        <v>0</v>
      </c>
      <c r="BL197" s="16" t="s">
        <v>243</v>
      </c>
      <c r="BM197" s="16" t="s">
        <v>817</v>
      </c>
    </row>
    <row r="198" spans="2:51" s="11" customFormat="1" ht="22.5" customHeight="1">
      <c r="B198" s="173"/>
      <c r="C198" s="174"/>
      <c r="D198" s="174"/>
      <c r="E198" s="175" t="s">
        <v>20</v>
      </c>
      <c r="F198" s="262" t="s">
        <v>818</v>
      </c>
      <c r="G198" s="261"/>
      <c r="H198" s="261"/>
      <c r="I198" s="261"/>
      <c r="J198" s="174"/>
      <c r="K198" s="176">
        <v>339</v>
      </c>
      <c r="L198" s="174"/>
      <c r="M198" s="174"/>
      <c r="N198" s="174"/>
      <c r="O198" s="174"/>
      <c r="P198" s="174"/>
      <c r="Q198" s="174"/>
      <c r="R198" s="177"/>
      <c r="T198" s="178"/>
      <c r="U198" s="174"/>
      <c r="V198" s="174"/>
      <c r="W198" s="174"/>
      <c r="X198" s="174"/>
      <c r="Y198" s="174"/>
      <c r="Z198" s="174"/>
      <c r="AA198" s="179"/>
      <c r="AT198" s="180" t="s">
        <v>183</v>
      </c>
      <c r="AU198" s="180" t="s">
        <v>117</v>
      </c>
      <c r="AV198" s="11" t="s">
        <v>117</v>
      </c>
      <c r="AW198" s="11" t="s">
        <v>119</v>
      </c>
      <c r="AX198" s="11" t="s">
        <v>84</v>
      </c>
      <c r="AY198" s="180" t="s">
        <v>167</v>
      </c>
    </row>
    <row r="199" spans="2:65" s="1" customFormat="1" ht="31.5" customHeight="1">
      <c r="B199" s="128"/>
      <c r="C199" s="158" t="s">
        <v>328</v>
      </c>
      <c r="D199" s="158" t="s">
        <v>168</v>
      </c>
      <c r="E199" s="159" t="s">
        <v>398</v>
      </c>
      <c r="F199" s="254" t="s">
        <v>399</v>
      </c>
      <c r="G199" s="255"/>
      <c r="H199" s="255"/>
      <c r="I199" s="255"/>
      <c r="J199" s="160" t="s">
        <v>212</v>
      </c>
      <c r="K199" s="161">
        <v>99.2</v>
      </c>
      <c r="L199" s="256">
        <v>0</v>
      </c>
      <c r="M199" s="255"/>
      <c r="N199" s="257">
        <f>ROUND(L199*K199,1)</f>
        <v>0</v>
      </c>
      <c r="O199" s="255"/>
      <c r="P199" s="255"/>
      <c r="Q199" s="255"/>
      <c r="R199" s="130"/>
      <c r="T199" s="162" t="s">
        <v>20</v>
      </c>
      <c r="U199" s="42" t="s">
        <v>45</v>
      </c>
      <c r="V199" s="34"/>
      <c r="W199" s="163">
        <f>V199*K199</f>
        <v>0</v>
      </c>
      <c r="X199" s="163">
        <v>0</v>
      </c>
      <c r="Y199" s="163">
        <f>X199*K199</f>
        <v>0</v>
      </c>
      <c r="Z199" s="163">
        <v>0</v>
      </c>
      <c r="AA199" s="164">
        <f>Z199*K199</f>
        <v>0</v>
      </c>
      <c r="AR199" s="16" t="s">
        <v>243</v>
      </c>
      <c r="AT199" s="16" t="s">
        <v>168</v>
      </c>
      <c r="AU199" s="16" t="s">
        <v>117</v>
      </c>
      <c r="AY199" s="16" t="s">
        <v>167</v>
      </c>
      <c r="BE199" s="103">
        <f>IF(U199="základní",N199,0)</f>
        <v>0</v>
      </c>
      <c r="BF199" s="103">
        <f>IF(U199="snížená",N199,0)</f>
        <v>0</v>
      </c>
      <c r="BG199" s="103">
        <f>IF(U199="zákl. přenesená",N199,0)</f>
        <v>0</v>
      </c>
      <c r="BH199" s="103">
        <f>IF(U199="sníž. přenesená",N199,0)</f>
        <v>0</v>
      </c>
      <c r="BI199" s="103">
        <f>IF(U199="nulová",N199,0)</f>
        <v>0</v>
      </c>
      <c r="BJ199" s="16" t="s">
        <v>146</v>
      </c>
      <c r="BK199" s="103">
        <f>ROUND(L199*K199,1)</f>
        <v>0</v>
      </c>
      <c r="BL199" s="16" t="s">
        <v>243</v>
      </c>
      <c r="BM199" s="16" t="s">
        <v>819</v>
      </c>
    </row>
    <row r="200" spans="2:51" s="10" customFormat="1" ht="22.5" customHeight="1">
      <c r="B200" s="165"/>
      <c r="C200" s="166"/>
      <c r="D200" s="166"/>
      <c r="E200" s="167" t="s">
        <v>20</v>
      </c>
      <c r="F200" s="258" t="s">
        <v>402</v>
      </c>
      <c r="G200" s="259"/>
      <c r="H200" s="259"/>
      <c r="I200" s="259"/>
      <c r="J200" s="166"/>
      <c r="K200" s="168" t="s">
        <v>20</v>
      </c>
      <c r="L200" s="166"/>
      <c r="M200" s="166"/>
      <c r="N200" s="166"/>
      <c r="O200" s="166"/>
      <c r="P200" s="166"/>
      <c r="Q200" s="166"/>
      <c r="R200" s="169"/>
      <c r="T200" s="170"/>
      <c r="U200" s="166"/>
      <c r="V200" s="166"/>
      <c r="W200" s="166"/>
      <c r="X200" s="166"/>
      <c r="Y200" s="166"/>
      <c r="Z200" s="166"/>
      <c r="AA200" s="171"/>
      <c r="AT200" s="172" t="s">
        <v>183</v>
      </c>
      <c r="AU200" s="172" t="s">
        <v>117</v>
      </c>
      <c r="AV200" s="10" t="s">
        <v>84</v>
      </c>
      <c r="AW200" s="10" t="s">
        <v>119</v>
      </c>
      <c r="AX200" s="10" t="s">
        <v>77</v>
      </c>
      <c r="AY200" s="172" t="s">
        <v>167</v>
      </c>
    </row>
    <row r="201" spans="2:51" s="11" customFormat="1" ht="22.5" customHeight="1">
      <c r="B201" s="173"/>
      <c r="C201" s="174"/>
      <c r="D201" s="174"/>
      <c r="E201" s="175" t="s">
        <v>20</v>
      </c>
      <c r="F201" s="260" t="s">
        <v>820</v>
      </c>
      <c r="G201" s="261"/>
      <c r="H201" s="261"/>
      <c r="I201" s="261"/>
      <c r="J201" s="174"/>
      <c r="K201" s="176">
        <v>49.6</v>
      </c>
      <c r="L201" s="174"/>
      <c r="M201" s="174"/>
      <c r="N201" s="174"/>
      <c r="O201" s="174"/>
      <c r="P201" s="174"/>
      <c r="Q201" s="174"/>
      <c r="R201" s="177"/>
      <c r="T201" s="178"/>
      <c r="U201" s="174"/>
      <c r="V201" s="174"/>
      <c r="W201" s="174"/>
      <c r="X201" s="174"/>
      <c r="Y201" s="174"/>
      <c r="Z201" s="174"/>
      <c r="AA201" s="179"/>
      <c r="AT201" s="180" t="s">
        <v>183</v>
      </c>
      <c r="AU201" s="180" t="s">
        <v>117</v>
      </c>
      <c r="AV201" s="11" t="s">
        <v>117</v>
      </c>
      <c r="AW201" s="11" t="s">
        <v>119</v>
      </c>
      <c r="AX201" s="11" t="s">
        <v>77</v>
      </c>
      <c r="AY201" s="180" t="s">
        <v>167</v>
      </c>
    </row>
    <row r="202" spans="2:51" s="10" customFormat="1" ht="22.5" customHeight="1">
      <c r="B202" s="165"/>
      <c r="C202" s="166"/>
      <c r="D202" s="166"/>
      <c r="E202" s="167" t="s">
        <v>20</v>
      </c>
      <c r="F202" s="263" t="s">
        <v>389</v>
      </c>
      <c r="G202" s="259"/>
      <c r="H202" s="259"/>
      <c r="I202" s="259"/>
      <c r="J202" s="166"/>
      <c r="K202" s="168" t="s">
        <v>20</v>
      </c>
      <c r="L202" s="166"/>
      <c r="M202" s="166"/>
      <c r="N202" s="166"/>
      <c r="O202" s="166"/>
      <c r="P202" s="166"/>
      <c r="Q202" s="166"/>
      <c r="R202" s="169"/>
      <c r="T202" s="170"/>
      <c r="U202" s="166"/>
      <c r="V202" s="166"/>
      <c r="W202" s="166"/>
      <c r="X202" s="166"/>
      <c r="Y202" s="166"/>
      <c r="Z202" s="166"/>
      <c r="AA202" s="171"/>
      <c r="AT202" s="172" t="s">
        <v>183</v>
      </c>
      <c r="AU202" s="172" t="s">
        <v>117</v>
      </c>
      <c r="AV202" s="10" t="s">
        <v>84</v>
      </c>
      <c r="AW202" s="10" t="s">
        <v>119</v>
      </c>
      <c r="AX202" s="10" t="s">
        <v>77</v>
      </c>
      <c r="AY202" s="172" t="s">
        <v>167</v>
      </c>
    </row>
    <row r="203" spans="2:51" s="11" customFormat="1" ht="22.5" customHeight="1">
      <c r="B203" s="173"/>
      <c r="C203" s="174"/>
      <c r="D203" s="174"/>
      <c r="E203" s="175" t="s">
        <v>20</v>
      </c>
      <c r="F203" s="260" t="s">
        <v>821</v>
      </c>
      <c r="G203" s="261"/>
      <c r="H203" s="261"/>
      <c r="I203" s="261"/>
      <c r="J203" s="174"/>
      <c r="K203" s="176">
        <v>49.6</v>
      </c>
      <c r="L203" s="174"/>
      <c r="M203" s="174"/>
      <c r="N203" s="174"/>
      <c r="O203" s="174"/>
      <c r="P203" s="174"/>
      <c r="Q203" s="174"/>
      <c r="R203" s="177"/>
      <c r="T203" s="178"/>
      <c r="U203" s="174"/>
      <c r="V203" s="174"/>
      <c r="W203" s="174"/>
      <c r="X203" s="174"/>
      <c r="Y203" s="174"/>
      <c r="Z203" s="174"/>
      <c r="AA203" s="179"/>
      <c r="AT203" s="180" t="s">
        <v>183</v>
      </c>
      <c r="AU203" s="180" t="s">
        <v>117</v>
      </c>
      <c r="AV203" s="11" t="s">
        <v>117</v>
      </c>
      <c r="AW203" s="11" t="s">
        <v>119</v>
      </c>
      <c r="AX203" s="11" t="s">
        <v>77</v>
      </c>
      <c r="AY203" s="180" t="s">
        <v>167</v>
      </c>
    </row>
    <row r="204" spans="2:51" s="12" customFormat="1" ht="22.5" customHeight="1">
      <c r="B204" s="181"/>
      <c r="C204" s="182"/>
      <c r="D204" s="182"/>
      <c r="E204" s="183" t="s">
        <v>20</v>
      </c>
      <c r="F204" s="264" t="s">
        <v>256</v>
      </c>
      <c r="G204" s="265"/>
      <c r="H204" s="265"/>
      <c r="I204" s="265"/>
      <c r="J204" s="182"/>
      <c r="K204" s="184">
        <v>99.2</v>
      </c>
      <c r="L204" s="182"/>
      <c r="M204" s="182"/>
      <c r="N204" s="182"/>
      <c r="O204" s="182"/>
      <c r="P204" s="182"/>
      <c r="Q204" s="182"/>
      <c r="R204" s="185"/>
      <c r="T204" s="186"/>
      <c r="U204" s="182"/>
      <c r="V204" s="182"/>
      <c r="W204" s="182"/>
      <c r="X204" s="182"/>
      <c r="Y204" s="182"/>
      <c r="Z204" s="182"/>
      <c r="AA204" s="187"/>
      <c r="AT204" s="188" t="s">
        <v>183</v>
      </c>
      <c r="AU204" s="188" t="s">
        <v>117</v>
      </c>
      <c r="AV204" s="12" t="s">
        <v>146</v>
      </c>
      <c r="AW204" s="12" t="s">
        <v>119</v>
      </c>
      <c r="AX204" s="12" t="s">
        <v>84</v>
      </c>
      <c r="AY204" s="188" t="s">
        <v>167</v>
      </c>
    </row>
    <row r="205" spans="2:65" s="1" customFormat="1" ht="22.5" customHeight="1">
      <c r="B205" s="128"/>
      <c r="C205" s="189" t="s">
        <v>334</v>
      </c>
      <c r="D205" s="189" t="s">
        <v>392</v>
      </c>
      <c r="E205" s="190" t="s">
        <v>393</v>
      </c>
      <c r="F205" s="266" t="s">
        <v>394</v>
      </c>
      <c r="G205" s="267"/>
      <c r="H205" s="267"/>
      <c r="I205" s="267"/>
      <c r="J205" s="191" t="s">
        <v>212</v>
      </c>
      <c r="K205" s="192">
        <v>115.072</v>
      </c>
      <c r="L205" s="268">
        <v>0</v>
      </c>
      <c r="M205" s="267"/>
      <c r="N205" s="269">
        <f>ROUND(L205*K205,1)</f>
        <v>0</v>
      </c>
      <c r="O205" s="255"/>
      <c r="P205" s="255"/>
      <c r="Q205" s="255"/>
      <c r="R205" s="130"/>
      <c r="T205" s="162" t="s">
        <v>20</v>
      </c>
      <c r="U205" s="42" t="s">
        <v>45</v>
      </c>
      <c r="V205" s="34"/>
      <c r="W205" s="163">
        <f>V205*K205</f>
        <v>0</v>
      </c>
      <c r="X205" s="163">
        <v>0.00191</v>
      </c>
      <c r="Y205" s="163">
        <f>X205*K205</f>
        <v>0.21978752000000001</v>
      </c>
      <c r="Z205" s="163">
        <v>0</v>
      </c>
      <c r="AA205" s="164">
        <f>Z205*K205</f>
        <v>0</v>
      </c>
      <c r="AR205" s="16" t="s">
        <v>334</v>
      </c>
      <c r="AT205" s="16" t="s">
        <v>392</v>
      </c>
      <c r="AU205" s="16" t="s">
        <v>117</v>
      </c>
      <c r="AY205" s="16" t="s">
        <v>167</v>
      </c>
      <c r="BE205" s="103">
        <f>IF(U205="základní",N205,0)</f>
        <v>0</v>
      </c>
      <c r="BF205" s="103">
        <f>IF(U205="snížená",N205,0)</f>
        <v>0</v>
      </c>
      <c r="BG205" s="103">
        <f>IF(U205="zákl. přenesená",N205,0)</f>
        <v>0</v>
      </c>
      <c r="BH205" s="103">
        <f>IF(U205="sníž. přenesená",N205,0)</f>
        <v>0</v>
      </c>
      <c r="BI205" s="103">
        <f>IF(U205="nulová",N205,0)</f>
        <v>0</v>
      </c>
      <c r="BJ205" s="16" t="s">
        <v>146</v>
      </c>
      <c r="BK205" s="103">
        <f>ROUND(L205*K205,1)</f>
        <v>0</v>
      </c>
      <c r="BL205" s="16" t="s">
        <v>243</v>
      </c>
      <c r="BM205" s="16" t="s">
        <v>822</v>
      </c>
    </row>
    <row r="206" spans="2:51" s="11" customFormat="1" ht="22.5" customHeight="1">
      <c r="B206" s="173"/>
      <c r="C206" s="174"/>
      <c r="D206" s="174"/>
      <c r="E206" s="175" t="s">
        <v>20</v>
      </c>
      <c r="F206" s="262" t="s">
        <v>823</v>
      </c>
      <c r="G206" s="261"/>
      <c r="H206" s="261"/>
      <c r="I206" s="261"/>
      <c r="J206" s="174"/>
      <c r="K206" s="176">
        <v>115.072</v>
      </c>
      <c r="L206" s="174"/>
      <c r="M206" s="174"/>
      <c r="N206" s="174"/>
      <c r="O206" s="174"/>
      <c r="P206" s="174"/>
      <c r="Q206" s="174"/>
      <c r="R206" s="177"/>
      <c r="T206" s="178"/>
      <c r="U206" s="174"/>
      <c r="V206" s="174"/>
      <c r="W206" s="174"/>
      <c r="X206" s="174"/>
      <c r="Y206" s="174"/>
      <c r="Z206" s="174"/>
      <c r="AA206" s="179"/>
      <c r="AT206" s="180" t="s">
        <v>183</v>
      </c>
      <c r="AU206" s="180" t="s">
        <v>117</v>
      </c>
      <c r="AV206" s="11" t="s">
        <v>117</v>
      </c>
      <c r="AW206" s="11" t="s">
        <v>119</v>
      </c>
      <c r="AX206" s="11" t="s">
        <v>84</v>
      </c>
      <c r="AY206" s="180" t="s">
        <v>167</v>
      </c>
    </row>
    <row r="207" spans="2:65" s="1" customFormat="1" ht="31.5" customHeight="1">
      <c r="B207" s="128"/>
      <c r="C207" s="158" t="s">
        <v>339</v>
      </c>
      <c r="D207" s="158" t="s">
        <v>168</v>
      </c>
      <c r="E207" s="159" t="s">
        <v>409</v>
      </c>
      <c r="F207" s="254" t="s">
        <v>410</v>
      </c>
      <c r="G207" s="255"/>
      <c r="H207" s="255"/>
      <c r="I207" s="255"/>
      <c r="J207" s="160" t="s">
        <v>212</v>
      </c>
      <c r="K207" s="161">
        <v>300</v>
      </c>
      <c r="L207" s="256">
        <v>0</v>
      </c>
      <c r="M207" s="255"/>
      <c r="N207" s="257">
        <f>ROUND(L207*K207,1)</f>
        <v>0</v>
      </c>
      <c r="O207" s="255"/>
      <c r="P207" s="255"/>
      <c r="Q207" s="255"/>
      <c r="R207" s="130"/>
      <c r="T207" s="162" t="s">
        <v>20</v>
      </c>
      <c r="U207" s="42" t="s">
        <v>45</v>
      </c>
      <c r="V207" s="34"/>
      <c r="W207" s="163">
        <f>V207*K207</f>
        <v>0</v>
      </c>
      <c r="X207" s="163">
        <v>0</v>
      </c>
      <c r="Y207" s="163">
        <f>X207*K207</f>
        <v>0</v>
      </c>
      <c r="Z207" s="163">
        <v>0</v>
      </c>
      <c r="AA207" s="164">
        <f>Z207*K207</f>
        <v>0</v>
      </c>
      <c r="AR207" s="16" t="s">
        <v>243</v>
      </c>
      <c r="AT207" s="16" t="s">
        <v>168</v>
      </c>
      <c r="AU207" s="16" t="s">
        <v>117</v>
      </c>
      <c r="AY207" s="16" t="s">
        <v>167</v>
      </c>
      <c r="BE207" s="103">
        <f>IF(U207="základní",N207,0)</f>
        <v>0</v>
      </c>
      <c r="BF207" s="103">
        <f>IF(U207="snížená",N207,0)</f>
        <v>0</v>
      </c>
      <c r="BG207" s="103">
        <f>IF(U207="zákl. přenesená",N207,0)</f>
        <v>0</v>
      </c>
      <c r="BH207" s="103">
        <f>IF(U207="sníž. přenesená",N207,0)</f>
        <v>0</v>
      </c>
      <c r="BI207" s="103">
        <f>IF(U207="nulová",N207,0)</f>
        <v>0</v>
      </c>
      <c r="BJ207" s="16" t="s">
        <v>146</v>
      </c>
      <c r="BK207" s="103">
        <f>ROUND(L207*K207,1)</f>
        <v>0</v>
      </c>
      <c r="BL207" s="16" t="s">
        <v>243</v>
      </c>
      <c r="BM207" s="16" t="s">
        <v>824</v>
      </c>
    </row>
    <row r="208" spans="2:51" s="10" customFormat="1" ht="22.5" customHeight="1">
      <c r="B208" s="165"/>
      <c r="C208" s="166"/>
      <c r="D208" s="166"/>
      <c r="E208" s="167" t="s">
        <v>20</v>
      </c>
      <c r="F208" s="258" t="s">
        <v>402</v>
      </c>
      <c r="G208" s="259"/>
      <c r="H208" s="259"/>
      <c r="I208" s="259"/>
      <c r="J208" s="166"/>
      <c r="K208" s="168" t="s">
        <v>20</v>
      </c>
      <c r="L208" s="166"/>
      <c r="M208" s="166"/>
      <c r="N208" s="166"/>
      <c r="O208" s="166"/>
      <c r="P208" s="166"/>
      <c r="Q208" s="166"/>
      <c r="R208" s="169"/>
      <c r="T208" s="170"/>
      <c r="U208" s="166"/>
      <c r="V208" s="166"/>
      <c r="W208" s="166"/>
      <c r="X208" s="166"/>
      <c r="Y208" s="166"/>
      <c r="Z208" s="166"/>
      <c r="AA208" s="171"/>
      <c r="AT208" s="172" t="s">
        <v>183</v>
      </c>
      <c r="AU208" s="172" t="s">
        <v>117</v>
      </c>
      <c r="AV208" s="10" t="s">
        <v>84</v>
      </c>
      <c r="AW208" s="10" t="s">
        <v>119</v>
      </c>
      <c r="AX208" s="10" t="s">
        <v>77</v>
      </c>
      <c r="AY208" s="172" t="s">
        <v>167</v>
      </c>
    </row>
    <row r="209" spans="2:51" s="11" customFormat="1" ht="22.5" customHeight="1">
      <c r="B209" s="173"/>
      <c r="C209" s="174"/>
      <c r="D209" s="174"/>
      <c r="E209" s="175" t="s">
        <v>20</v>
      </c>
      <c r="F209" s="260" t="s">
        <v>816</v>
      </c>
      <c r="G209" s="261"/>
      <c r="H209" s="261"/>
      <c r="I209" s="261"/>
      <c r="J209" s="174"/>
      <c r="K209" s="176">
        <v>150</v>
      </c>
      <c r="L209" s="174"/>
      <c r="M209" s="174"/>
      <c r="N209" s="174"/>
      <c r="O209" s="174"/>
      <c r="P209" s="174"/>
      <c r="Q209" s="174"/>
      <c r="R209" s="177"/>
      <c r="T209" s="178"/>
      <c r="U209" s="174"/>
      <c r="V209" s="174"/>
      <c r="W209" s="174"/>
      <c r="X209" s="174"/>
      <c r="Y209" s="174"/>
      <c r="Z209" s="174"/>
      <c r="AA209" s="179"/>
      <c r="AT209" s="180" t="s">
        <v>183</v>
      </c>
      <c r="AU209" s="180" t="s">
        <v>117</v>
      </c>
      <c r="AV209" s="11" t="s">
        <v>117</v>
      </c>
      <c r="AW209" s="11" t="s">
        <v>119</v>
      </c>
      <c r="AX209" s="11" t="s">
        <v>77</v>
      </c>
      <c r="AY209" s="180" t="s">
        <v>167</v>
      </c>
    </row>
    <row r="210" spans="2:51" s="10" customFormat="1" ht="22.5" customHeight="1">
      <c r="B210" s="165"/>
      <c r="C210" s="166"/>
      <c r="D210" s="166"/>
      <c r="E210" s="167" t="s">
        <v>20</v>
      </c>
      <c r="F210" s="263" t="s">
        <v>389</v>
      </c>
      <c r="G210" s="259"/>
      <c r="H210" s="259"/>
      <c r="I210" s="259"/>
      <c r="J210" s="166"/>
      <c r="K210" s="168" t="s">
        <v>20</v>
      </c>
      <c r="L210" s="166"/>
      <c r="M210" s="166"/>
      <c r="N210" s="166"/>
      <c r="O210" s="166"/>
      <c r="P210" s="166"/>
      <c r="Q210" s="166"/>
      <c r="R210" s="169"/>
      <c r="T210" s="170"/>
      <c r="U210" s="166"/>
      <c r="V210" s="166"/>
      <c r="W210" s="166"/>
      <c r="X210" s="166"/>
      <c r="Y210" s="166"/>
      <c r="Z210" s="166"/>
      <c r="AA210" s="171"/>
      <c r="AT210" s="172" t="s">
        <v>183</v>
      </c>
      <c r="AU210" s="172" t="s">
        <v>117</v>
      </c>
      <c r="AV210" s="10" t="s">
        <v>84</v>
      </c>
      <c r="AW210" s="10" t="s">
        <v>119</v>
      </c>
      <c r="AX210" s="10" t="s">
        <v>77</v>
      </c>
      <c r="AY210" s="172" t="s">
        <v>167</v>
      </c>
    </row>
    <row r="211" spans="2:51" s="11" customFormat="1" ht="22.5" customHeight="1">
      <c r="B211" s="173"/>
      <c r="C211" s="174"/>
      <c r="D211" s="174"/>
      <c r="E211" s="175" t="s">
        <v>20</v>
      </c>
      <c r="F211" s="260" t="s">
        <v>816</v>
      </c>
      <c r="G211" s="261"/>
      <c r="H211" s="261"/>
      <c r="I211" s="261"/>
      <c r="J211" s="174"/>
      <c r="K211" s="176">
        <v>150</v>
      </c>
      <c r="L211" s="174"/>
      <c r="M211" s="174"/>
      <c r="N211" s="174"/>
      <c r="O211" s="174"/>
      <c r="P211" s="174"/>
      <c r="Q211" s="174"/>
      <c r="R211" s="177"/>
      <c r="T211" s="178"/>
      <c r="U211" s="174"/>
      <c r="V211" s="174"/>
      <c r="W211" s="174"/>
      <c r="X211" s="174"/>
      <c r="Y211" s="174"/>
      <c r="Z211" s="174"/>
      <c r="AA211" s="179"/>
      <c r="AT211" s="180" t="s">
        <v>183</v>
      </c>
      <c r="AU211" s="180" t="s">
        <v>117</v>
      </c>
      <c r="AV211" s="11" t="s">
        <v>117</v>
      </c>
      <c r="AW211" s="11" t="s">
        <v>119</v>
      </c>
      <c r="AX211" s="11" t="s">
        <v>77</v>
      </c>
      <c r="AY211" s="180" t="s">
        <v>167</v>
      </c>
    </row>
    <row r="212" spans="2:51" s="12" customFormat="1" ht="22.5" customHeight="1">
      <c r="B212" s="181"/>
      <c r="C212" s="182"/>
      <c r="D212" s="182"/>
      <c r="E212" s="183" t="s">
        <v>20</v>
      </c>
      <c r="F212" s="264" t="s">
        <v>256</v>
      </c>
      <c r="G212" s="265"/>
      <c r="H212" s="265"/>
      <c r="I212" s="265"/>
      <c r="J212" s="182"/>
      <c r="K212" s="184">
        <v>300</v>
      </c>
      <c r="L212" s="182"/>
      <c r="M212" s="182"/>
      <c r="N212" s="182"/>
      <c r="O212" s="182"/>
      <c r="P212" s="182"/>
      <c r="Q212" s="182"/>
      <c r="R212" s="185"/>
      <c r="T212" s="186"/>
      <c r="U212" s="182"/>
      <c r="V212" s="182"/>
      <c r="W212" s="182"/>
      <c r="X212" s="182"/>
      <c r="Y212" s="182"/>
      <c r="Z212" s="182"/>
      <c r="AA212" s="187"/>
      <c r="AT212" s="188" t="s">
        <v>183</v>
      </c>
      <c r="AU212" s="188" t="s">
        <v>117</v>
      </c>
      <c r="AV212" s="12" t="s">
        <v>146</v>
      </c>
      <c r="AW212" s="12" t="s">
        <v>119</v>
      </c>
      <c r="AX212" s="12" t="s">
        <v>84</v>
      </c>
      <c r="AY212" s="188" t="s">
        <v>167</v>
      </c>
    </row>
    <row r="213" spans="2:65" s="1" customFormat="1" ht="22.5" customHeight="1">
      <c r="B213" s="128"/>
      <c r="C213" s="189" t="s">
        <v>344</v>
      </c>
      <c r="D213" s="189" t="s">
        <v>392</v>
      </c>
      <c r="E213" s="190" t="s">
        <v>413</v>
      </c>
      <c r="F213" s="266" t="s">
        <v>414</v>
      </c>
      <c r="G213" s="267"/>
      <c r="H213" s="267"/>
      <c r="I213" s="267"/>
      <c r="J213" s="191" t="s">
        <v>212</v>
      </c>
      <c r="K213" s="192">
        <v>315</v>
      </c>
      <c r="L213" s="268">
        <v>0</v>
      </c>
      <c r="M213" s="267"/>
      <c r="N213" s="269">
        <f>ROUND(L213*K213,1)</f>
        <v>0</v>
      </c>
      <c r="O213" s="255"/>
      <c r="P213" s="255"/>
      <c r="Q213" s="255"/>
      <c r="R213" s="130"/>
      <c r="T213" s="162" t="s">
        <v>20</v>
      </c>
      <c r="U213" s="42" t="s">
        <v>45</v>
      </c>
      <c r="V213" s="34"/>
      <c r="W213" s="163">
        <f>V213*K213</f>
        <v>0</v>
      </c>
      <c r="X213" s="163">
        <v>0.0003</v>
      </c>
      <c r="Y213" s="163">
        <f>X213*K213</f>
        <v>0.09449999999999999</v>
      </c>
      <c r="Z213" s="163">
        <v>0</v>
      </c>
      <c r="AA213" s="164">
        <f>Z213*K213</f>
        <v>0</v>
      </c>
      <c r="AR213" s="16" t="s">
        <v>334</v>
      </c>
      <c r="AT213" s="16" t="s">
        <v>392</v>
      </c>
      <c r="AU213" s="16" t="s">
        <v>117</v>
      </c>
      <c r="AY213" s="16" t="s">
        <v>167</v>
      </c>
      <c r="BE213" s="103">
        <f>IF(U213="základní",N213,0)</f>
        <v>0</v>
      </c>
      <c r="BF213" s="103">
        <f>IF(U213="snížená",N213,0)</f>
        <v>0</v>
      </c>
      <c r="BG213" s="103">
        <f>IF(U213="zákl. přenesená",N213,0)</f>
        <v>0</v>
      </c>
      <c r="BH213" s="103">
        <f>IF(U213="sníž. přenesená",N213,0)</f>
        <v>0</v>
      </c>
      <c r="BI213" s="103">
        <f>IF(U213="nulová",N213,0)</f>
        <v>0</v>
      </c>
      <c r="BJ213" s="16" t="s">
        <v>146</v>
      </c>
      <c r="BK213" s="103">
        <f>ROUND(L213*K213,1)</f>
        <v>0</v>
      </c>
      <c r="BL213" s="16" t="s">
        <v>243</v>
      </c>
      <c r="BM213" s="16" t="s">
        <v>825</v>
      </c>
    </row>
    <row r="214" spans="2:65" s="1" customFormat="1" ht="22.5" customHeight="1">
      <c r="B214" s="128"/>
      <c r="C214" s="158" t="s">
        <v>348</v>
      </c>
      <c r="D214" s="158" t="s">
        <v>168</v>
      </c>
      <c r="E214" s="159" t="s">
        <v>417</v>
      </c>
      <c r="F214" s="254" t="s">
        <v>418</v>
      </c>
      <c r="G214" s="255"/>
      <c r="H214" s="255"/>
      <c r="I214" s="255"/>
      <c r="J214" s="160" t="s">
        <v>212</v>
      </c>
      <c r="K214" s="161">
        <v>300</v>
      </c>
      <c r="L214" s="256">
        <v>0</v>
      </c>
      <c r="M214" s="255"/>
      <c r="N214" s="257">
        <f>ROUND(L214*K214,1)</f>
        <v>0</v>
      </c>
      <c r="O214" s="255"/>
      <c r="P214" s="255"/>
      <c r="Q214" s="255"/>
      <c r="R214" s="130"/>
      <c r="T214" s="162" t="s">
        <v>20</v>
      </c>
      <c r="U214" s="42" t="s">
        <v>45</v>
      </c>
      <c r="V214" s="34"/>
      <c r="W214" s="163">
        <f>V214*K214</f>
        <v>0</v>
      </c>
      <c r="X214" s="163">
        <v>0</v>
      </c>
      <c r="Y214" s="163">
        <f>X214*K214</f>
        <v>0</v>
      </c>
      <c r="Z214" s="163">
        <v>0</v>
      </c>
      <c r="AA214" s="164">
        <f>Z214*K214</f>
        <v>0</v>
      </c>
      <c r="AR214" s="16" t="s">
        <v>243</v>
      </c>
      <c r="AT214" s="16" t="s">
        <v>168</v>
      </c>
      <c r="AU214" s="16" t="s">
        <v>117</v>
      </c>
      <c r="AY214" s="16" t="s">
        <v>167</v>
      </c>
      <c r="BE214" s="103">
        <f>IF(U214="základní",N214,0)</f>
        <v>0</v>
      </c>
      <c r="BF214" s="103">
        <f>IF(U214="snížená",N214,0)</f>
        <v>0</v>
      </c>
      <c r="BG214" s="103">
        <f>IF(U214="zákl. přenesená",N214,0)</f>
        <v>0</v>
      </c>
      <c r="BH214" s="103">
        <f>IF(U214="sníž. přenesená",N214,0)</f>
        <v>0</v>
      </c>
      <c r="BI214" s="103">
        <f>IF(U214="nulová",N214,0)</f>
        <v>0</v>
      </c>
      <c r="BJ214" s="16" t="s">
        <v>146</v>
      </c>
      <c r="BK214" s="103">
        <f>ROUND(L214*K214,1)</f>
        <v>0</v>
      </c>
      <c r="BL214" s="16" t="s">
        <v>243</v>
      </c>
      <c r="BM214" s="16" t="s">
        <v>826</v>
      </c>
    </row>
    <row r="215" spans="2:51" s="10" customFormat="1" ht="22.5" customHeight="1">
      <c r="B215" s="165"/>
      <c r="C215" s="166"/>
      <c r="D215" s="166"/>
      <c r="E215" s="167" t="s">
        <v>20</v>
      </c>
      <c r="F215" s="258" t="s">
        <v>402</v>
      </c>
      <c r="G215" s="259"/>
      <c r="H215" s="259"/>
      <c r="I215" s="259"/>
      <c r="J215" s="166"/>
      <c r="K215" s="168" t="s">
        <v>20</v>
      </c>
      <c r="L215" s="166"/>
      <c r="M215" s="166"/>
      <c r="N215" s="166"/>
      <c r="O215" s="166"/>
      <c r="P215" s="166"/>
      <c r="Q215" s="166"/>
      <c r="R215" s="169"/>
      <c r="T215" s="170"/>
      <c r="U215" s="166"/>
      <c r="V215" s="166"/>
      <c r="W215" s="166"/>
      <c r="X215" s="166"/>
      <c r="Y215" s="166"/>
      <c r="Z215" s="166"/>
      <c r="AA215" s="171"/>
      <c r="AT215" s="172" t="s">
        <v>183</v>
      </c>
      <c r="AU215" s="172" t="s">
        <v>117</v>
      </c>
      <c r="AV215" s="10" t="s">
        <v>84</v>
      </c>
      <c r="AW215" s="10" t="s">
        <v>119</v>
      </c>
      <c r="AX215" s="10" t="s">
        <v>77</v>
      </c>
      <c r="AY215" s="172" t="s">
        <v>167</v>
      </c>
    </row>
    <row r="216" spans="2:51" s="11" customFormat="1" ht="22.5" customHeight="1">
      <c r="B216" s="173"/>
      <c r="C216" s="174"/>
      <c r="D216" s="174"/>
      <c r="E216" s="175" t="s">
        <v>20</v>
      </c>
      <c r="F216" s="260" t="s">
        <v>816</v>
      </c>
      <c r="G216" s="261"/>
      <c r="H216" s="261"/>
      <c r="I216" s="261"/>
      <c r="J216" s="174"/>
      <c r="K216" s="176">
        <v>150</v>
      </c>
      <c r="L216" s="174"/>
      <c r="M216" s="174"/>
      <c r="N216" s="174"/>
      <c r="O216" s="174"/>
      <c r="P216" s="174"/>
      <c r="Q216" s="174"/>
      <c r="R216" s="177"/>
      <c r="T216" s="178"/>
      <c r="U216" s="174"/>
      <c r="V216" s="174"/>
      <c r="W216" s="174"/>
      <c r="X216" s="174"/>
      <c r="Y216" s="174"/>
      <c r="Z216" s="174"/>
      <c r="AA216" s="179"/>
      <c r="AT216" s="180" t="s">
        <v>183</v>
      </c>
      <c r="AU216" s="180" t="s">
        <v>117</v>
      </c>
      <c r="AV216" s="11" t="s">
        <v>117</v>
      </c>
      <c r="AW216" s="11" t="s">
        <v>119</v>
      </c>
      <c r="AX216" s="11" t="s">
        <v>77</v>
      </c>
      <c r="AY216" s="180" t="s">
        <v>167</v>
      </c>
    </row>
    <row r="217" spans="2:51" s="10" customFormat="1" ht="22.5" customHeight="1">
      <c r="B217" s="165"/>
      <c r="C217" s="166"/>
      <c r="D217" s="166"/>
      <c r="E217" s="167" t="s">
        <v>20</v>
      </c>
      <c r="F217" s="263" t="s">
        <v>389</v>
      </c>
      <c r="G217" s="259"/>
      <c r="H217" s="259"/>
      <c r="I217" s="259"/>
      <c r="J217" s="166"/>
      <c r="K217" s="168" t="s">
        <v>20</v>
      </c>
      <c r="L217" s="166"/>
      <c r="M217" s="166"/>
      <c r="N217" s="166"/>
      <c r="O217" s="166"/>
      <c r="P217" s="166"/>
      <c r="Q217" s="166"/>
      <c r="R217" s="169"/>
      <c r="T217" s="170"/>
      <c r="U217" s="166"/>
      <c r="V217" s="166"/>
      <c r="W217" s="166"/>
      <c r="X217" s="166"/>
      <c r="Y217" s="166"/>
      <c r="Z217" s="166"/>
      <c r="AA217" s="171"/>
      <c r="AT217" s="172" t="s">
        <v>183</v>
      </c>
      <c r="AU217" s="172" t="s">
        <v>117</v>
      </c>
      <c r="AV217" s="10" t="s">
        <v>84</v>
      </c>
      <c r="AW217" s="10" t="s">
        <v>119</v>
      </c>
      <c r="AX217" s="10" t="s">
        <v>77</v>
      </c>
      <c r="AY217" s="172" t="s">
        <v>167</v>
      </c>
    </row>
    <row r="218" spans="2:51" s="11" customFormat="1" ht="22.5" customHeight="1">
      <c r="B218" s="173"/>
      <c r="C218" s="174"/>
      <c r="D218" s="174"/>
      <c r="E218" s="175" t="s">
        <v>20</v>
      </c>
      <c r="F218" s="260" t="s">
        <v>816</v>
      </c>
      <c r="G218" s="261"/>
      <c r="H218" s="261"/>
      <c r="I218" s="261"/>
      <c r="J218" s="174"/>
      <c r="K218" s="176">
        <v>150</v>
      </c>
      <c r="L218" s="174"/>
      <c r="M218" s="174"/>
      <c r="N218" s="174"/>
      <c r="O218" s="174"/>
      <c r="P218" s="174"/>
      <c r="Q218" s="174"/>
      <c r="R218" s="177"/>
      <c r="T218" s="178"/>
      <c r="U218" s="174"/>
      <c r="V218" s="174"/>
      <c r="W218" s="174"/>
      <c r="X218" s="174"/>
      <c r="Y218" s="174"/>
      <c r="Z218" s="174"/>
      <c r="AA218" s="179"/>
      <c r="AT218" s="180" t="s">
        <v>183</v>
      </c>
      <c r="AU218" s="180" t="s">
        <v>117</v>
      </c>
      <c r="AV218" s="11" t="s">
        <v>117</v>
      </c>
      <c r="AW218" s="11" t="s">
        <v>119</v>
      </c>
      <c r="AX218" s="11" t="s">
        <v>77</v>
      </c>
      <c r="AY218" s="180" t="s">
        <v>167</v>
      </c>
    </row>
    <row r="219" spans="2:51" s="12" customFormat="1" ht="22.5" customHeight="1">
      <c r="B219" s="181"/>
      <c r="C219" s="182"/>
      <c r="D219" s="182"/>
      <c r="E219" s="183" t="s">
        <v>20</v>
      </c>
      <c r="F219" s="264" t="s">
        <v>256</v>
      </c>
      <c r="G219" s="265"/>
      <c r="H219" s="265"/>
      <c r="I219" s="265"/>
      <c r="J219" s="182"/>
      <c r="K219" s="184">
        <v>300</v>
      </c>
      <c r="L219" s="182"/>
      <c r="M219" s="182"/>
      <c r="N219" s="182"/>
      <c r="O219" s="182"/>
      <c r="P219" s="182"/>
      <c r="Q219" s="182"/>
      <c r="R219" s="185"/>
      <c r="T219" s="186"/>
      <c r="U219" s="182"/>
      <c r="V219" s="182"/>
      <c r="W219" s="182"/>
      <c r="X219" s="182"/>
      <c r="Y219" s="182"/>
      <c r="Z219" s="182"/>
      <c r="AA219" s="187"/>
      <c r="AT219" s="188" t="s">
        <v>183</v>
      </c>
      <c r="AU219" s="188" t="s">
        <v>117</v>
      </c>
      <c r="AV219" s="12" t="s">
        <v>146</v>
      </c>
      <c r="AW219" s="12" t="s">
        <v>119</v>
      </c>
      <c r="AX219" s="12" t="s">
        <v>84</v>
      </c>
      <c r="AY219" s="188" t="s">
        <v>167</v>
      </c>
    </row>
    <row r="220" spans="2:65" s="1" customFormat="1" ht="22.5" customHeight="1">
      <c r="B220" s="128"/>
      <c r="C220" s="189" t="s">
        <v>353</v>
      </c>
      <c r="D220" s="189" t="s">
        <v>392</v>
      </c>
      <c r="E220" s="190" t="s">
        <v>421</v>
      </c>
      <c r="F220" s="266" t="s">
        <v>422</v>
      </c>
      <c r="G220" s="267"/>
      <c r="H220" s="267"/>
      <c r="I220" s="267"/>
      <c r="J220" s="191" t="s">
        <v>212</v>
      </c>
      <c r="K220" s="192">
        <v>315</v>
      </c>
      <c r="L220" s="268">
        <v>0</v>
      </c>
      <c r="M220" s="267"/>
      <c r="N220" s="269">
        <f aca="true" t="shared" si="5" ref="N220:N225">ROUND(L220*K220,1)</f>
        <v>0</v>
      </c>
      <c r="O220" s="255"/>
      <c r="P220" s="255"/>
      <c r="Q220" s="255"/>
      <c r="R220" s="130"/>
      <c r="T220" s="162" t="s">
        <v>20</v>
      </c>
      <c r="U220" s="42" t="s">
        <v>45</v>
      </c>
      <c r="V220" s="34"/>
      <c r="W220" s="163">
        <f aca="true" t="shared" si="6" ref="W220:W225">V220*K220</f>
        <v>0</v>
      </c>
      <c r="X220" s="163">
        <v>0.0005</v>
      </c>
      <c r="Y220" s="163">
        <f aca="true" t="shared" si="7" ref="Y220:Y225">X220*K220</f>
        <v>0.1575</v>
      </c>
      <c r="Z220" s="163">
        <v>0</v>
      </c>
      <c r="AA220" s="164">
        <f aca="true" t="shared" si="8" ref="AA220:AA225">Z220*K220</f>
        <v>0</v>
      </c>
      <c r="AR220" s="16" t="s">
        <v>334</v>
      </c>
      <c r="AT220" s="16" t="s">
        <v>392</v>
      </c>
      <c r="AU220" s="16" t="s">
        <v>117</v>
      </c>
      <c r="AY220" s="16" t="s">
        <v>167</v>
      </c>
      <c r="BE220" s="103">
        <f aca="true" t="shared" si="9" ref="BE220:BE225">IF(U220="základní",N220,0)</f>
        <v>0</v>
      </c>
      <c r="BF220" s="103">
        <f aca="true" t="shared" si="10" ref="BF220:BF225">IF(U220="snížená",N220,0)</f>
        <v>0</v>
      </c>
      <c r="BG220" s="103">
        <f aca="true" t="shared" si="11" ref="BG220:BG225">IF(U220="zákl. přenesená",N220,0)</f>
        <v>0</v>
      </c>
      <c r="BH220" s="103">
        <f aca="true" t="shared" si="12" ref="BH220:BH225">IF(U220="sníž. přenesená",N220,0)</f>
        <v>0</v>
      </c>
      <c r="BI220" s="103">
        <f aca="true" t="shared" si="13" ref="BI220:BI225">IF(U220="nulová",N220,0)</f>
        <v>0</v>
      </c>
      <c r="BJ220" s="16" t="s">
        <v>146</v>
      </c>
      <c r="BK220" s="103">
        <f aca="true" t="shared" si="14" ref="BK220:BK225">ROUND(L220*K220,1)</f>
        <v>0</v>
      </c>
      <c r="BL220" s="16" t="s">
        <v>243</v>
      </c>
      <c r="BM220" s="16" t="s">
        <v>827</v>
      </c>
    </row>
    <row r="221" spans="2:65" s="1" customFormat="1" ht="31.5" customHeight="1">
      <c r="B221" s="128"/>
      <c r="C221" s="158" t="s">
        <v>358</v>
      </c>
      <c r="D221" s="158" t="s">
        <v>168</v>
      </c>
      <c r="E221" s="159" t="s">
        <v>425</v>
      </c>
      <c r="F221" s="254" t="s">
        <v>426</v>
      </c>
      <c r="G221" s="255"/>
      <c r="H221" s="255"/>
      <c r="I221" s="255"/>
      <c r="J221" s="160" t="s">
        <v>212</v>
      </c>
      <c r="K221" s="161">
        <v>99.2</v>
      </c>
      <c r="L221" s="256">
        <v>0</v>
      </c>
      <c r="M221" s="255"/>
      <c r="N221" s="257">
        <f t="shared" si="5"/>
        <v>0</v>
      </c>
      <c r="O221" s="255"/>
      <c r="P221" s="255"/>
      <c r="Q221" s="255"/>
      <c r="R221" s="130"/>
      <c r="T221" s="162" t="s">
        <v>20</v>
      </c>
      <c r="U221" s="42" t="s">
        <v>45</v>
      </c>
      <c r="V221" s="34"/>
      <c r="W221" s="163">
        <f t="shared" si="6"/>
        <v>0</v>
      </c>
      <c r="X221" s="163">
        <v>0</v>
      </c>
      <c r="Y221" s="163">
        <f t="shared" si="7"/>
        <v>0</v>
      </c>
      <c r="Z221" s="163">
        <v>0</v>
      </c>
      <c r="AA221" s="164">
        <f t="shared" si="8"/>
        <v>0</v>
      </c>
      <c r="AR221" s="16" t="s">
        <v>243</v>
      </c>
      <c r="AT221" s="16" t="s">
        <v>168</v>
      </c>
      <c r="AU221" s="16" t="s">
        <v>117</v>
      </c>
      <c r="AY221" s="16" t="s">
        <v>167</v>
      </c>
      <c r="BE221" s="103">
        <f t="shared" si="9"/>
        <v>0</v>
      </c>
      <c r="BF221" s="103">
        <f t="shared" si="10"/>
        <v>0</v>
      </c>
      <c r="BG221" s="103">
        <f t="shared" si="11"/>
        <v>0</v>
      </c>
      <c r="BH221" s="103">
        <f t="shared" si="12"/>
        <v>0</v>
      </c>
      <c r="BI221" s="103">
        <f t="shared" si="13"/>
        <v>0</v>
      </c>
      <c r="BJ221" s="16" t="s">
        <v>146</v>
      </c>
      <c r="BK221" s="103">
        <f t="shared" si="14"/>
        <v>0</v>
      </c>
      <c r="BL221" s="16" t="s">
        <v>243</v>
      </c>
      <c r="BM221" s="16" t="s">
        <v>828</v>
      </c>
    </row>
    <row r="222" spans="2:65" s="1" customFormat="1" ht="22.5" customHeight="1">
      <c r="B222" s="128"/>
      <c r="C222" s="189" t="s">
        <v>363</v>
      </c>
      <c r="D222" s="189" t="s">
        <v>392</v>
      </c>
      <c r="E222" s="190" t="s">
        <v>413</v>
      </c>
      <c r="F222" s="266" t="s">
        <v>414</v>
      </c>
      <c r="G222" s="267"/>
      <c r="H222" s="267"/>
      <c r="I222" s="267"/>
      <c r="J222" s="191" t="s">
        <v>212</v>
      </c>
      <c r="K222" s="192">
        <v>104.16</v>
      </c>
      <c r="L222" s="268">
        <v>0</v>
      </c>
      <c r="M222" s="267"/>
      <c r="N222" s="269">
        <f t="shared" si="5"/>
        <v>0</v>
      </c>
      <c r="O222" s="255"/>
      <c r="P222" s="255"/>
      <c r="Q222" s="255"/>
      <c r="R222" s="130"/>
      <c r="T222" s="162" t="s">
        <v>20</v>
      </c>
      <c r="U222" s="42" t="s">
        <v>45</v>
      </c>
      <c r="V222" s="34"/>
      <c r="W222" s="163">
        <f t="shared" si="6"/>
        <v>0</v>
      </c>
      <c r="X222" s="163">
        <v>0.0003</v>
      </c>
      <c r="Y222" s="163">
        <f t="shared" si="7"/>
        <v>0.031247999999999995</v>
      </c>
      <c r="Z222" s="163">
        <v>0</v>
      </c>
      <c r="AA222" s="164">
        <f t="shared" si="8"/>
        <v>0</v>
      </c>
      <c r="AR222" s="16" t="s">
        <v>334</v>
      </c>
      <c r="AT222" s="16" t="s">
        <v>392</v>
      </c>
      <c r="AU222" s="16" t="s">
        <v>117</v>
      </c>
      <c r="AY222" s="16" t="s">
        <v>167</v>
      </c>
      <c r="BE222" s="103">
        <f t="shared" si="9"/>
        <v>0</v>
      </c>
      <c r="BF222" s="103">
        <f t="shared" si="10"/>
        <v>0</v>
      </c>
      <c r="BG222" s="103">
        <f t="shared" si="11"/>
        <v>0</v>
      </c>
      <c r="BH222" s="103">
        <f t="shared" si="12"/>
        <v>0</v>
      </c>
      <c r="BI222" s="103">
        <f t="shared" si="13"/>
        <v>0</v>
      </c>
      <c r="BJ222" s="16" t="s">
        <v>146</v>
      </c>
      <c r="BK222" s="103">
        <f t="shared" si="14"/>
        <v>0</v>
      </c>
      <c r="BL222" s="16" t="s">
        <v>243</v>
      </c>
      <c r="BM222" s="16" t="s">
        <v>829</v>
      </c>
    </row>
    <row r="223" spans="2:65" s="1" customFormat="1" ht="31.5" customHeight="1">
      <c r="B223" s="128"/>
      <c r="C223" s="158" t="s">
        <v>367</v>
      </c>
      <c r="D223" s="158" t="s">
        <v>168</v>
      </c>
      <c r="E223" s="159" t="s">
        <v>431</v>
      </c>
      <c r="F223" s="254" t="s">
        <v>432</v>
      </c>
      <c r="G223" s="255"/>
      <c r="H223" s="255"/>
      <c r="I223" s="255"/>
      <c r="J223" s="160" t="s">
        <v>212</v>
      </c>
      <c r="K223" s="161">
        <v>99.2</v>
      </c>
      <c r="L223" s="256">
        <v>0</v>
      </c>
      <c r="M223" s="255"/>
      <c r="N223" s="257">
        <f t="shared" si="5"/>
        <v>0</v>
      </c>
      <c r="O223" s="255"/>
      <c r="P223" s="255"/>
      <c r="Q223" s="255"/>
      <c r="R223" s="130"/>
      <c r="T223" s="162" t="s">
        <v>20</v>
      </c>
      <c r="U223" s="42" t="s">
        <v>45</v>
      </c>
      <c r="V223" s="34"/>
      <c r="W223" s="163">
        <f t="shared" si="6"/>
        <v>0</v>
      </c>
      <c r="X223" s="163">
        <v>0</v>
      </c>
      <c r="Y223" s="163">
        <f t="shared" si="7"/>
        <v>0</v>
      </c>
      <c r="Z223" s="163">
        <v>0</v>
      </c>
      <c r="AA223" s="164">
        <f t="shared" si="8"/>
        <v>0</v>
      </c>
      <c r="AR223" s="16" t="s">
        <v>243</v>
      </c>
      <c r="AT223" s="16" t="s">
        <v>168</v>
      </c>
      <c r="AU223" s="16" t="s">
        <v>117</v>
      </c>
      <c r="AY223" s="16" t="s">
        <v>167</v>
      </c>
      <c r="BE223" s="103">
        <f t="shared" si="9"/>
        <v>0</v>
      </c>
      <c r="BF223" s="103">
        <f t="shared" si="10"/>
        <v>0</v>
      </c>
      <c r="BG223" s="103">
        <f t="shared" si="11"/>
        <v>0</v>
      </c>
      <c r="BH223" s="103">
        <f t="shared" si="12"/>
        <v>0</v>
      </c>
      <c r="BI223" s="103">
        <f t="shared" si="13"/>
        <v>0</v>
      </c>
      <c r="BJ223" s="16" t="s">
        <v>146</v>
      </c>
      <c r="BK223" s="103">
        <f t="shared" si="14"/>
        <v>0</v>
      </c>
      <c r="BL223" s="16" t="s">
        <v>243</v>
      </c>
      <c r="BM223" s="16" t="s">
        <v>830</v>
      </c>
    </row>
    <row r="224" spans="2:65" s="1" customFormat="1" ht="22.5" customHeight="1">
      <c r="B224" s="128"/>
      <c r="C224" s="189" t="s">
        <v>371</v>
      </c>
      <c r="D224" s="189" t="s">
        <v>392</v>
      </c>
      <c r="E224" s="190" t="s">
        <v>421</v>
      </c>
      <c r="F224" s="266" t="s">
        <v>422</v>
      </c>
      <c r="G224" s="267"/>
      <c r="H224" s="267"/>
      <c r="I224" s="267"/>
      <c r="J224" s="191" t="s">
        <v>212</v>
      </c>
      <c r="K224" s="192">
        <v>104.16</v>
      </c>
      <c r="L224" s="268">
        <v>0</v>
      </c>
      <c r="M224" s="267"/>
      <c r="N224" s="269">
        <f t="shared" si="5"/>
        <v>0</v>
      </c>
      <c r="O224" s="255"/>
      <c r="P224" s="255"/>
      <c r="Q224" s="255"/>
      <c r="R224" s="130"/>
      <c r="T224" s="162" t="s">
        <v>20</v>
      </c>
      <c r="U224" s="42" t="s">
        <v>45</v>
      </c>
      <c r="V224" s="34"/>
      <c r="W224" s="163">
        <f t="shared" si="6"/>
        <v>0</v>
      </c>
      <c r="X224" s="163">
        <v>0.0005</v>
      </c>
      <c r="Y224" s="163">
        <f t="shared" si="7"/>
        <v>0.05208</v>
      </c>
      <c r="Z224" s="163">
        <v>0</v>
      </c>
      <c r="AA224" s="164">
        <f t="shared" si="8"/>
        <v>0</v>
      </c>
      <c r="AR224" s="16" t="s">
        <v>334</v>
      </c>
      <c r="AT224" s="16" t="s">
        <v>392</v>
      </c>
      <c r="AU224" s="16" t="s">
        <v>117</v>
      </c>
      <c r="AY224" s="16" t="s">
        <v>167</v>
      </c>
      <c r="BE224" s="103">
        <f t="shared" si="9"/>
        <v>0</v>
      </c>
      <c r="BF224" s="103">
        <f t="shared" si="10"/>
        <v>0</v>
      </c>
      <c r="BG224" s="103">
        <f t="shared" si="11"/>
        <v>0</v>
      </c>
      <c r="BH224" s="103">
        <f t="shared" si="12"/>
        <v>0</v>
      </c>
      <c r="BI224" s="103">
        <f t="shared" si="13"/>
        <v>0</v>
      </c>
      <c r="BJ224" s="16" t="s">
        <v>146</v>
      </c>
      <c r="BK224" s="103">
        <f t="shared" si="14"/>
        <v>0</v>
      </c>
      <c r="BL224" s="16" t="s">
        <v>243</v>
      </c>
      <c r="BM224" s="16" t="s">
        <v>831</v>
      </c>
    </row>
    <row r="225" spans="2:65" s="1" customFormat="1" ht="22.5" customHeight="1">
      <c r="B225" s="128"/>
      <c r="C225" s="158" t="s">
        <v>375</v>
      </c>
      <c r="D225" s="158" t="s">
        <v>168</v>
      </c>
      <c r="E225" s="159" t="s">
        <v>437</v>
      </c>
      <c r="F225" s="254" t="s">
        <v>438</v>
      </c>
      <c r="G225" s="255"/>
      <c r="H225" s="255"/>
      <c r="I225" s="255"/>
      <c r="J225" s="160" t="s">
        <v>308</v>
      </c>
      <c r="K225" s="161">
        <v>1.203</v>
      </c>
      <c r="L225" s="256">
        <v>0</v>
      </c>
      <c r="M225" s="255"/>
      <c r="N225" s="257">
        <f t="shared" si="5"/>
        <v>0</v>
      </c>
      <c r="O225" s="255"/>
      <c r="P225" s="255"/>
      <c r="Q225" s="255"/>
      <c r="R225" s="130"/>
      <c r="T225" s="162" t="s">
        <v>20</v>
      </c>
      <c r="U225" s="42" t="s">
        <v>45</v>
      </c>
      <c r="V225" s="34"/>
      <c r="W225" s="163">
        <f t="shared" si="6"/>
        <v>0</v>
      </c>
      <c r="X225" s="163">
        <v>0</v>
      </c>
      <c r="Y225" s="163">
        <f t="shared" si="7"/>
        <v>0</v>
      </c>
      <c r="Z225" s="163">
        <v>0</v>
      </c>
      <c r="AA225" s="164">
        <f t="shared" si="8"/>
        <v>0</v>
      </c>
      <c r="AR225" s="16" t="s">
        <v>243</v>
      </c>
      <c r="AT225" s="16" t="s">
        <v>168</v>
      </c>
      <c r="AU225" s="16" t="s">
        <v>117</v>
      </c>
      <c r="AY225" s="16" t="s">
        <v>167</v>
      </c>
      <c r="BE225" s="103">
        <f t="shared" si="9"/>
        <v>0</v>
      </c>
      <c r="BF225" s="103">
        <f t="shared" si="10"/>
        <v>0</v>
      </c>
      <c r="BG225" s="103">
        <f t="shared" si="11"/>
        <v>0</v>
      </c>
      <c r="BH225" s="103">
        <f t="shared" si="12"/>
        <v>0</v>
      </c>
      <c r="BI225" s="103">
        <f t="shared" si="13"/>
        <v>0</v>
      </c>
      <c r="BJ225" s="16" t="s">
        <v>146</v>
      </c>
      <c r="BK225" s="103">
        <f t="shared" si="14"/>
        <v>0</v>
      </c>
      <c r="BL225" s="16" t="s">
        <v>243</v>
      </c>
      <c r="BM225" s="16" t="s">
        <v>832</v>
      </c>
    </row>
    <row r="226" spans="2:63" s="1" customFormat="1" ht="49.5" customHeight="1">
      <c r="B226" s="33"/>
      <c r="C226" s="34"/>
      <c r="D226" s="149" t="s">
        <v>471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277">
        <f>BK226</f>
        <v>0</v>
      </c>
      <c r="O226" s="278"/>
      <c r="P226" s="278"/>
      <c r="Q226" s="278"/>
      <c r="R226" s="35"/>
      <c r="T226" s="193"/>
      <c r="U226" s="54"/>
      <c r="V226" s="54"/>
      <c r="W226" s="54"/>
      <c r="X226" s="54"/>
      <c r="Y226" s="54"/>
      <c r="Z226" s="54"/>
      <c r="AA226" s="56"/>
      <c r="AT226" s="16" t="s">
        <v>76</v>
      </c>
      <c r="AU226" s="16" t="s">
        <v>77</v>
      </c>
      <c r="AY226" s="16" t="s">
        <v>472</v>
      </c>
      <c r="BK226" s="103">
        <v>0</v>
      </c>
    </row>
    <row r="227" spans="2:18" s="1" customFormat="1" ht="6.75" customHeight="1"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9"/>
    </row>
  </sheetData>
  <sheetProtection password="CC35" sheet="1" objects="1" scenarios="1" formatColumns="0" formatRows="0" sort="0" autoFilter="0"/>
  <mergeCells count="256">
    <mergeCell ref="N226:Q226"/>
    <mergeCell ref="H1:K1"/>
    <mergeCell ref="S2:AC2"/>
    <mergeCell ref="F225:I225"/>
    <mergeCell ref="L225:M225"/>
    <mergeCell ref="N225:Q225"/>
    <mergeCell ref="N123:Q123"/>
    <mergeCell ref="N124:Q124"/>
    <mergeCell ref="N125:Q125"/>
    <mergeCell ref="N141:Q141"/>
    <mergeCell ref="N144:Q144"/>
    <mergeCell ref="N180:Q180"/>
    <mergeCell ref="N187:Q187"/>
    <mergeCell ref="F223:I223"/>
    <mergeCell ref="L223:M223"/>
    <mergeCell ref="N223:Q223"/>
    <mergeCell ref="F224:I224"/>
    <mergeCell ref="L224:M224"/>
    <mergeCell ref="N224:Q224"/>
    <mergeCell ref="N220:Q220"/>
    <mergeCell ref="F221:I221"/>
    <mergeCell ref="L221:M221"/>
    <mergeCell ref="N221:Q221"/>
    <mergeCell ref="F222:I222"/>
    <mergeCell ref="L222:M222"/>
    <mergeCell ref="N222:Q222"/>
    <mergeCell ref="F216:I216"/>
    <mergeCell ref="F217:I217"/>
    <mergeCell ref="F218:I218"/>
    <mergeCell ref="F219:I219"/>
    <mergeCell ref="F220:I220"/>
    <mergeCell ref="L220:M220"/>
    <mergeCell ref="L213:M213"/>
    <mergeCell ref="N213:Q213"/>
    <mergeCell ref="F214:I214"/>
    <mergeCell ref="L214:M214"/>
    <mergeCell ref="N214:Q214"/>
    <mergeCell ref="F215:I215"/>
    <mergeCell ref="F208:I208"/>
    <mergeCell ref="F209:I209"/>
    <mergeCell ref="F210:I210"/>
    <mergeCell ref="F211:I211"/>
    <mergeCell ref="F212:I212"/>
    <mergeCell ref="F213:I213"/>
    <mergeCell ref="L205:M205"/>
    <mergeCell ref="N205:Q205"/>
    <mergeCell ref="F206:I206"/>
    <mergeCell ref="F207:I207"/>
    <mergeCell ref="L207:M207"/>
    <mergeCell ref="N207:Q207"/>
    <mergeCell ref="F200:I200"/>
    <mergeCell ref="F201:I201"/>
    <mergeCell ref="F202:I202"/>
    <mergeCell ref="F203:I203"/>
    <mergeCell ref="F204:I204"/>
    <mergeCell ref="F205:I205"/>
    <mergeCell ref="L197:M197"/>
    <mergeCell ref="N197:Q197"/>
    <mergeCell ref="F198:I198"/>
    <mergeCell ref="F199:I199"/>
    <mergeCell ref="L199:M199"/>
    <mergeCell ref="N199:Q199"/>
    <mergeCell ref="F192:I192"/>
    <mergeCell ref="F193:I193"/>
    <mergeCell ref="F194:I194"/>
    <mergeCell ref="F195:I195"/>
    <mergeCell ref="F196:I196"/>
    <mergeCell ref="F197:I197"/>
    <mergeCell ref="F186:I186"/>
    <mergeCell ref="F188:I188"/>
    <mergeCell ref="L188:M188"/>
    <mergeCell ref="N188:Q188"/>
    <mergeCell ref="F191:I191"/>
    <mergeCell ref="L191:M191"/>
    <mergeCell ref="N191:Q191"/>
    <mergeCell ref="N189:Q189"/>
    <mergeCell ref="N190:Q190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7:I177"/>
    <mergeCell ref="F178:I178"/>
    <mergeCell ref="L178:M178"/>
    <mergeCell ref="N178:Q178"/>
    <mergeCell ref="F179:I179"/>
    <mergeCell ref="F181:I181"/>
    <mergeCell ref="L181:M181"/>
    <mergeCell ref="N181:Q181"/>
    <mergeCell ref="F173:I173"/>
    <mergeCell ref="F174:I174"/>
    <mergeCell ref="F175:I175"/>
    <mergeCell ref="F176:I176"/>
    <mergeCell ref="L176:M176"/>
    <mergeCell ref="N176:Q176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N165:Q165"/>
    <mergeCell ref="F166:I166"/>
    <mergeCell ref="L166:M166"/>
    <mergeCell ref="N166:Q166"/>
    <mergeCell ref="F167:I167"/>
    <mergeCell ref="F168:I168"/>
    <mergeCell ref="F161:I161"/>
    <mergeCell ref="F162:I162"/>
    <mergeCell ref="F163:I163"/>
    <mergeCell ref="F164:I164"/>
    <mergeCell ref="F165:I165"/>
    <mergeCell ref="L165:M165"/>
    <mergeCell ref="F158:I158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0:I150"/>
    <mergeCell ref="F151:I151"/>
    <mergeCell ref="L151:M151"/>
    <mergeCell ref="N151:Q151"/>
    <mergeCell ref="F152:I152"/>
    <mergeCell ref="F153:I153"/>
    <mergeCell ref="F146:I146"/>
    <mergeCell ref="F147:I147"/>
    <mergeCell ref="F148:I148"/>
    <mergeCell ref="L148:M148"/>
    <mergeCell ref="N148:Q148"/>
    <mergeCell ref="F149:I149"/>
    <mergeCell ref="F140:I140"/>
    <mergeCell ref="F142:I142"/>
    <mergeCell ref="L142:M142"/>
    <mergeCell ref="N142:Q142"/>
    <mergeCell ref="F143:I143"/>
    <mergeCell ref="F145:I145"/>
    <mergeCell ref="L145:M145"/>
    <mergeCell ref="N145:Q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2:I132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F128:I128"/>
    <mergeCell ref="L128:M128"/>
    <mergeCell ref="N128:Q128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103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833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N98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(SUM(BE98:BE105)+SUM(BE123:BE225))</f>
        <v>0</v>
      </c>
      <c r="I32" s="215"/>
      <c r="J32" s="215"/>
      <c r="K32" s="34"/>
      <c r="L32" s="34"/>
      <c r="M32" s="240">
        <f>ROUND((SUM(BE98:BE105)+SUM(BE123:BE225)),1)*F32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(SUM(BF98:BF105)+SUM(BF123:BF225))</f>
        <v>0</v>
      </c>
      <c r="I33" s="215"/>
      <c r="J33" s="215"/>
      <c r="K33" s="34"/>
      <c r="L33" s="34"/>
      <c r="M33" s="240">
        <f>ROUND((SUM(BF98:BF105)+SUM(BF123:BF225)),1)*F33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(SUM(BG98:BG105)+SUM(BG123:BG225))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(SUM(BH98:BH105)+SUM(BH123:BH225))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(SUM(BI98:BI105)+SUM(BI123:BI225))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NV2 - Manipulační plocha - SO 02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N123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N124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129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N125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132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N141</f>
        <v>0</v>
      </c>
      <c r="O91" s="247"/>
      <c r="P91" s="247"/>
      <c r="Q91" s="247"/>
      <c r="R91" s="125"/>
    </row>
    <row r="92" spans="2:18" s="7" customFormat="1" ht="19.5" customHeight="1">
      <c r="B92" s="123"/>
      <c r="C92" s="124"/>
      <c r="D92" s="99" t="s">
        <v>133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30">
        <f>N144</f>
        <v>0</v>
      </c>
      <c r="O92" s="247"/>
      <c r="P92" s="247"/>
      <c r="Q92" s="247"/>
      <c r="R92" s="125"/>
    </row>
    <row r="93" spans="2:18" s="7" customFormat="1" ht="19.5" customHeight="1">
      <c r="B93" s="123"/>
      <c r="C93" s="124"/>
      <c r="D93" s="99" t="s">
        <v>135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30">
        <f>N180</f>
        <v>0</v>
      </c>
      <c r="O93" s="247"/>
      <c r="P93" s="247"/>
      <c r="Q93" s="247"/>
      <c r="R93" s="125"/>
    </row>
    <row r="94" spans="2:18" s="7" customFormat="1" ht="19.5" customHeight="1">
      <c r="B94" s="123"/>
      <c r="C94" s="124"/>
      <c r="D94" s="99" t="s">
        <v>137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30">
        <f>N187</f>
        <v>0</v>
      </c>
      <c r="O94" s="247"/>
      <c r="P94" s="247"/>
      <c r="Q94" s="247"/>
      <c r="R94" s="125"/>
    </row>
    <row r="95" spans="2:18" s="6" customFormat="1" ht="24.75" customHeight="1">
      <c r="B95" s="119"/>
      <c r="C95" s="120"/>
      <c r="D95" s="121" t="s">
        <v>138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45">
        <f>N189</f>
        <v>0</v>
      </c>
      <c r="O95" s="246"/>
      <c r="P95" s="246"/>
      <c r="Q95" s="246"/>
      <c r="R95" s="122"/>
    </row>
    <row r="96" spans="2:18" s="7" customFormat="1" ht="19.5" customHeight="1">
      <c r="B96" s="123"/>
      <c r="C96" s="124"/>
      <c r="D96" s="99" t="s">
        <v>139</v>
      </c>
      <c r="E96" s="124"/>
      <c r="F96" s="124"/>
      <c r="G96" s="124"/>
      <c r="H96" s="124"/>
      <c r="I96" s="124"/>
      <c r="J96" s="124"/>
      <c r="K96" s="124"/>
      <c r="L96" s="124"/>
      <c r="M96" s="124"/>
      <c r="N96" s="230">
        <f>N190</f>
        <v>0</v>
      </c>
      <c r="O96" s="247"/>
      <c r="P96" s="247"/>
      <c r="Q96" s="247"/>
      <c r="R96" s="125"/>
    </row>
    <row r="97" spans="2:18" s="1" customFormat="1" ht="21.75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</row>
    <row r="98" spans="2:21" s="1" customFormat="1" ht="29.25" customHeight="1">
      <c r="B98" s="33"/>
      <c r="C98" s="118" t="s">
        <v>143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248">
        <f>ROUND(N99+N100+N101+N102+N103+N104,1)</f>
        <v>0</v>
      </c>
      <c r="O98" s="215"/>
      <c r="P98" s="215"/>
      <c r="Q98" s="215"/>
      <c r="R98" s="35"/>
      <c r="T98" s="126"/>
      <c r="U98" s="127" t="s">
        <v>41</v>
      </c>
    </row>
    <row r="99" spans="2:65" s="1" customFormat="1" ht="18" customHeight="1">
      <c r="B99" s="128"/>
      <c r="C99" s="129"/>
      <c r="D99" s="231" t="s">
        <v>144</v>
      </c>
      <c r="E99" s="249"/>
      <c r="F99" s="249"/>
      <c r="G99" s="249"/>
      <c r="H99" s="249"/>
      <c r="I99" s="129"/>
      <c r="J99" s="129"/>
      <c r="K99" s="129"/>
      <c r="L99" s="129"/>
      <c r="M99" s="129"/>
      <c r="N99" s="229">
        <f>ROUND(N88*T99,1)</f>
        <v>0</v>
      </c>
      <c r="O99" s="249"/>
      <c r="P99" s="249"/>
      <c r="Q99" s="249"/>
      <c r="R99" s="130"/>
      <c r="S99" s="131"/>
      <c r="T99" s="132"/>
      <c r="U99" s="133" t="s">
        <v>45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5" t="s">
        <v>145</v>
      </c>
      <c r="AZ99" s="134"/>
      <c r="BA99" s="134"/>
      <c r="BB99" s="134"/>
      <c r="BC99" s="134"/>
      <c r="BD99" s="134"/>
      <c r="BE99" s="136">
        <f aca="true" t="shared" si="0" ref="BE99:BE104">IF(U99="základní",N99,0)</f>
        <v>0</v>
      </c>
      <c r="BF99" s="136">
        <f aca="true" t="shared" si="1" ref="BF99:BF104">IF(U99="snížená",N99,0)</f>
        <v>0</v>
      </c>
      <c r="BG99" s="136">
        <f aca="true" t="shared" si="2" ref="BG99:BG104">IF(U99="zákl. přenesená",N99,0)</f>
        <v>0</v>
      </c>
      <c r="BH99" s="136">
        <f aca="true" t="shared" si="3" ref="BH99:BH104">IF(U99="sníž. přenesená",N99,0)</f>
        <v>0</v>
      </c>
      <c r="BI99" s="136">
        <f aca="true" t="shared" si="4" ref="BI99:BI104">IF(U99="nulová",N99,0)</f>
        <v>0</v>
      </c>
      <c r="BJ99" s="135" t="s">
        <v>146</v>
      </c>
      <c r="BK99" s="134"/>
      <c r="BL99" s="134"/>
      <c r="BM99" s="134"/>
    </row>
    <row r="100" spans="2:65" s="1" customFormat="1" ht="18" customHeight="1">
      <c r="B100" s="128"/>
      <c r="C100" s="129"/>
      <c r="D100" s="231" t="s">
        <v>147</v>
      </c>
      <c r="E100" s="249"/>
      <c r="F100" s="249"/>
      <c r="G100" s="249"/>
      <c r="H100" s="249"/>
      <c r="I100" s="129"/>
      <c r="J100" s="129"/>
      <c r="K100" s="129"/>
      <c r="L100" s="129"/>
      <c r="M100" s="129"/>
      <c r="N100" s="229">
        <f>ROUND(N88*T100,1)</f>
        <v>0</v>
      </c>
      <c r="O100" s="249"/>
      <c r="P100" s="249"/>
      <c r="Q100" s="249"/>
      <c r="R100" s="130"/>
      <c r="S100" s="131"/>
      <c r="T100" s="132"/>
      <c r="U100" s="133" t="s">
        <v>45</v>
      </c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5" t="s">
        <v>145</v>
      </c>
      <c r="AZ100" s="134"/>
      <c r="BA100" s="134"/>
      <c r="BB100" s="134"/>
      <c r="BC100" s="134"/>
      <c r="BD100" s="134"/>
      <c r="BE100" s="136">
        <f t="shared" si="0"/>
        <v>0</v>
      </c>
      <c r="BF100" s="136">
        <f t="shared" si="1"/>
        <v>0</v>
      </c>
      <c r="BG100" s="136">
        <f t="shared" si="2"/>
        <v>0</v>
      </c>
      <c r="BH100" s="136">
        <f t="shared" si="3"/>
        <v>0</v>
      </c>
      <c r="BI100" s="136">
        <f t="shared" si="4"/>
        <v>0</v>
      </c>
      <c r="BJ100" s="135" t="s">
        <v>146</v>
      </c>
      <c r="BK100" s="134"/>
      <c r="BL100" s="134"/>
      <c r="BM100" s="134"/>
    </row>
    <row r="101" spans="2:65" s="1" customFormat="1" ht="18" customHeight="1">
      <c r="B101" s="128"/>
      <c r="C101" s="129"/>
      <c r="D101" s="231" t="s">
        <v>148</v>
      </c>
      <c r="E101" s="249"/>
      <c r="F101" s="249"/>
      <c r="G101" s="249"/>
      <c r="H101" s="249"/>
      <c r="I101" s="129"/>
      <c r="J101" s="129"/>
      <c r="K101" s="129"/>
      <c r="L101" s="129"/>
      <c r="M101" s="129"/>
      <c r="N101" s="229">
        <f>ROUND(N88*T101,1)</f>
        <v>0</v>
      </c>
      <c r="O101" s="249"/>
      <c r="P101" s="249"/>
      <c r="Q101" s="249"/>
      <c r="R101" s="130"/>
      <c r="S101" s="131"/>
      <c r="T101" s="132"/>
      <c r="U101" s="133" t="s">
        <v>45</v>
      </c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5" t="s">
        <v>145</v>
      </c>
      <c r="AZ101" s="134"/>
      <c r="BA101" s="134"/>
      <c r="BB101" s="134"/>
      <c r="BC101" s="134"/>
      <c r="BD101" s="134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146</v>
      </c>
      <c r="BK101" s="134"/>
      <c r="BL101" s="134"/>
      <c r="BM101" s="134"/>
    </row>
    <row r="102" spans="2:65" s="1" customFormat="1" ht="18" customHeight="1">
      <c r="B102" s="128"/>
      <c r="C102" s="129"/>
      <c r="D102" s="231" t="s">
        <v>149</v>
      </c>
      <c r="E102" s="249"/>
      <c r="F102" s="249"/>
      <c r="G102" s="249"/>
      <c r="H102" s="249"/>
      <c r="I102" s="129"/>
      <c r="J102" s="129"/>
      <c r="K102" s="129"/>
      <c r="L102" s="129"/>
      <c r="M102" s="129"/>
      <c r="N102" s="229">
        <f>ROUND(N88*T102,1)</f>
        <v>0</v>
      </c>
      <c r="O102" s="249"/>
      <c r="P102" s="249"/>
      <c r="Q102" s="249"/>
      <c r="R102" s="130"/>
      <c r="S102" s="131"/>
      <c r="T102" s="132"/>
      <c r="U102" s="133" t="s">
        <v>45</v>
      </c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5" t="s">
        <v>145</v>
      </c>
      <c r="AZ102" s="134"/>
      <c r="BA102" s="134"/>
      <c r="BB102" s="134"/>
      <c r="BC102" s="134"/>
      <c r="BD102" s="134"/>
      <c r="BE102" s="136">
        <f t="shared" si="0"/>
        <v>0</v>
      </c>
      <c r="BF102" s="136">
        <f t="shared" si="1"/>
        <v>0</v>
      </c>
      <c r="BG102" s="136">
        <f t="shared" si="2"/>
        <v>0</v>
      </c>
      <c r="BH102" s="136">
        <f t="shared" si="3"/>
        <v>0</v>
      </c>
      <c r="BI102" s="136">
        <f t="shared" si="4"/>
        <v>0</v>
      </c>
      <c r="BJ102" s="135" t="s">
        <v>146</v>
      </c>
      <c r="BK102" s="134"/>
      <c r="BL102" s="134"/>
      <c r="BM102" s="134"/>
    </row>
    <row r="103" spans="2:65" s="1" customFormat="1" ht="18" customHeight="1">
      <c r="B103" s="128"/>
      <c r="C103" s="129"/>
      <c r="D103" s="231" t="s">
        <v>150</v>
      </c>
      <c r="E103" s="249"/>
      <c r="F103" s="249"/>
      <c r="G103" s="249"/>
      <c r="H103" s="249"/>
      <c r="I103" s="129"/>
      <c r="J103" s="129"/>
      <c r="K103" s="129"/>
      <c r="L103" s="129"/>
      <c r="M103" s="129"/>
      <c r="N103" s="229">
        <f>ROUND(N88*T103,1)</f>
        <v>0</v>
      </c>
      <c r="O103" s="249"/>
      <c r="P103" s="249"/>
      <c r="Q103" s="249"/>
      <c r="R103" s="130"/>
      <c r="S103" s="131"/>
      <c r="T103" s="132"/>
      <c r="U103" s="133" t="s">
        <v>45</v>
      </c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5" t="s">
        <v>145</v>
      </c>
      <c r="AZ103" s="134"/>
      <c r="BA103" s="134"/>
      <c r="BB103" s="134"/>
      <c r="BC103" s="134"/>
      <c r="BD103" s="134"/>
      <c r="BE103" s="136">
        <f t="shared" si="0"/>
        <v>0</v>
      </c>
      <c r="BF103" s="136">
        <f t="shared" si="1"/>
        <v>0</v>
      </c>
      <c r="BG103" s="136">
        <f t="shared" si="2"/>
        <v>0</v>
      </c>
      <c r="BH103" s="136">
        <f t="shared" si="3"/>
        <v>0</v>
      </c>
      <c r="BI103" s="136">
        <f t="shared" si="4"/>
        <v>0</v>
      </c>
      <c r="BJ103" s="135" t="s">
        <v>146</v>
      </c>
      <c r="BK103" s="134"/>
      <c r="BL103" s="134"/>
      <c r="BM103" s="134"/>
    </row>
    <row r="104" spans="2:65" s="1" customFormat="1" ht="18" customHeight="1">
      <c r="B104" s="128"/>
      <c r="C104" s="129"/>
      <c r="D104" s="137" t="s">
        <v>151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29">
        <f>ROUND(N88*T104,1)</f>
        <v>0</v>
      </c>
      <c r="O104" s="249"/>
      <c r="P104" s="249"/>
      <c r="Q104" s="249"/>
      <c r="R104" s="130"/>
      <c r="S104" s="131"/>
      <c r="T104" s="138"/>
      <c r="U104" s="139" t="s">
        <v>45</v>
      </c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5" t="s">
        <v>152</v>
      </c>
      <c r="AZ104" s="134"/>
      <c r="BA104" s="134"/>
      <c r="BB104" s="134"/>
      <c r="BC104" s="134"/>
      <c r="BD104" s="134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146</v>
      </c>
      <c r="BK104" s="134"/>
      <c r="BL104" s="134"/>
      <c r="BM104" s="134"/>
    </row>
    <row r="105" spans="2:18" s="1" customFormat="1" ht="13.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18" s="1" customFormat="1" ht="29.25" customHeight="1">
      <c r="B106" s="33"/>
      <c r="C106" s="110" t="s">
        <v>115</v>
      </c>
      <c r="D106" s="111"/>
      <c r="E106" s="111"/>
      <c r="F106" s="111"/>
      <c r="G106" s="111"/>
      <c r="H106" s="111"/>
      <c r="I106" s="111"/>
      <c r="J106" s="111"/>
      <c r="K106" s="111"/>
      <c r="L106" s="234">
        <f>ROUND(SUM(N88+N98),1)</f>
        <v>0</v>
      </c>
      <c r="M106" s="244"/>
      <c r="N106" s="244"/>
      <c r="O106" s="244"/>
      <c r="P106" s="244"/>
      <c r="Q106" s="244"/>
      <c r="R106" s="35"/>
    </row>
    <row r="107" spans="2:18" s="1" customFormat="1" ht="6.75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11" spans="2:18" s="1" customFormat="1" ht="6.7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2" spans="2:18" s="1" customFormat="1" ht="36.75" customHeight="1">
      <c r="B112" s="33"/>
      <c r="C112" s="196" t="s">
        <v>153</v>
      </c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30" customHeight="1">
      <c r="B114" s="33"/>
      <c r="C114" s="28" t="s">
        <v>17</v>
      </c>
      <c r="D114" s="34"/>
      <c r="E114" s="34"/>
      <c r="F114" s="236" t="str">
        <f>F6</f>
        <v>Silážní žlaby s jímkou Křeč</v>
      </c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34"/>
      <c r="R114" s="35"/>
    </row>
    <row r="115" spans="2:18" s="1" customFormat="1" ht="36.75" customHeight="1">
      <c r="B115" s="33"/>
      <c r="C115" s="67" t="s">
        <v>120</v>
      </c>
      <c r="D115" s="34"/>
      <c r="E115" s="34"/>
      <c r="F115" s="216" t="str">
        <f>F7</f>
        <v>NV2 - Manipulační plocha - SO 02</v>
      </c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34"/>
      <c r="R115" s="35"/>
    </row>
    <row r="116" spans="2:18" s="1" customFormat="1" ht="6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8" customHeight="1">
      <c r="B117" s="33"/>
      <c r="C117" s="28" t="s">
        <v>22</v>
      </c>
      <c r="D117" s="34"/>
      <c r="E117" s="34"/>
      <c r="F117" s="26" t="str">
        <f>F9</f>
        <v>Křeč</v>
      </c>
      <c r="G117" s="34"/>
      <c r="H117" s="34"/>
      <c r="I117" s="34"/>
      <c r="J117" s="34"/>
      <c r="K117" s="28" t="s">
        <v>24</v>
      </c>
      <c r="L117" s="34"/>
      <c r="M117" s="242" t="str">
        <f>IF(O9="","",O9)</f>
        <v>2.2.2016</v>
      </c>
      <c r="N117" s="215"/>
      <c r="O117" s="215"/>
      <c r="P117" s="215"/>
      <c r="Q117" s="34"/>
      <c r="R117" s="35"/>
    </row>
    <row r="118" spans="2:18" s="1" customFormat="1" ht="6.7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18" s="1" customFormat="1" ht="15">
      <c r="B119" s="33"/>
      <c r="C119" s="28" t="s">
        <v>26</v>
      </c>
      <c r="D119" s="34"/>
      <c r="E119" s="34"/>
      <c r="F119" s="26" t="str">
        <f>E12</f>
        <v>Zemědělské družstvo Černovice u Tábora</v>
      </c>
      <c r="G119" s="34"/>
      <c r="H119" s="34"/>
      <c r="I119" s="34"/>
      <c r="J119" s="34"/>
      <c r="K119" s="28" t="s">
        <v>33</v>
      </c>
      <c r="L119" s="34"/>
      <c r="M119" s="201" t="str">
        <f>E18</f>
        <v>ing. Jan Šlechta</v>
      </c>
      <c r="N119" s="215"/>
      <c r="O119" s="215"/>
      <c r="P119" s="215"/>
      <c r="Q119" s="215"/>
      <c r="R119" s="35"/>
    </row>
    <row r="120" spans="2:18" s="1" customFormat="1" ht="14.25" customHeight="1">
      <c r="B120" s="33"/>
      <c r="C120" s="28" t="s">
        <v>31</v>
      </c>
      <c r="D120" s="34"/>
      <c r="E120" s="34"/>
      <c r="F120" s="26" t="str">
        <f>IF(E15="","",E15)</f>
        <v>Vyplň údaj</v>
      </c>
      <c r="G120" s="34"/>
      <c r="H120" s="34"/>
      <c r="I120" s="34"/>
      <c r="J120" s="34"/>
      <c r="K120" s="28" t="s">
        <v>35</v>
      </c>
      <c r="L120" s="34"/>
      <c r="M120" s="201" t="str">
        <f>E21</f>
        <v> </v>
      </c>
      <c r="N120" s="215"/>
      <c r="O120" s="215"/>
      <c r="P120" s="215"/>
      <c r="Q120" s="215"/>
      <c r="R120" s="35"/>
    </row>
    <row r="121" spans="2:18" s="1" customFormat="1" ht="9.7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27" s="8" customFormat="1" ht="29.25" customHeight="1">
      <c r="B122" s="140"/>
      <c r="C122" s="141" t="s">
        <v>154</v>
      </c>
      <c r="D122" s="142" t="s">
        <v>155</v>
      </c>
      <c r="E122" s="142" t="s">
        <v>59</v>
      </c>
      <c r="F122" s="250" t="s">
        <v>156</v>
      </c>
      <c r="G122" s="251"/>
      <c r="H122" s="251"/>
      <c r="I122" s="251"/>
      <c r="J122" s="142" t="s">
        <v>157</v>
      </c>
      <c r="K122" s="142" t="s">
        <v>158</v>
      </c>
      <c r="L122" s="252" t="s">
        <v>159</v>
      </c>
      <c r="M122" s="251"/>
      <c r="N122" s="250" t="s">
        <v>125</v>
      </c>
      <c r="O122" s="251"/>
      <c r="P122" s="251"/>
      <c r="Q122" s="253"/>
      <c r="R122" s="143"/>
      <c r="T122" s="74" t="s">
        <v>160</v>
      </c>
      <c r="U122" s="75" t="s">
        <v>41</v>
      </c>
      <c r="V122" s="75" t="s">
        <v>161</v>
      </c>
      <c r="W122" s="75" t="s">
        <v>162</v>
      </c>
      <c r="X122" s="75" t="s">
        <v>163</v>
      </c>
      <c r="Y122" s="75" t="s">
        <v>164</v>
      </c>
      <c r="Z122" s="75" t="s">
        <v>165</v>
      </c>
      <c r="AA122" s="76" t="s">
        <v>166</v>
      </c>
    </row>
    <row r="123" spans="2:63" s="1" customFormat="1" ht="29.25" customHeight="1">
      <c r="B123" s="33"/>
      <c r="C123" s="78" t="s">
        <v>122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270">
        <f>BK123</f>
        <v>0</v>
      </c>
      <c r="O123" s="271"/>
      <c r="P123" s="271"/>
      <c r="Q123" s="271"/>
      <c r="R123" s="35"/>
      <c r="T123" s="77"/>
      <c r="U123" s="49"/>
      <c r="V123" s="49"/>
      <c r="W123" s="144">
        <f>W124+W189+W226</f>
        <v>0</v>
      </c>
      <c r="X123" s="49"/>
      <c r="Y123" s="144">
        <f>Y124+Y189+Y226</f>
        <v>339.0988249</v>
      </c>
      <c r="Z123" s="49"/>
      <c r="AA123" s="145">
        <f>AA124+AA189+AA226</f>
        <v>0</v>
      </c>
      <c r="AT123" s="16" t="s">
        <v>76</v>
      </c>
      <c r="AU123" s="16" t="s">
        <v>127</v>
      </c>
      <c r="BK123" s="146">
        <f>BK124+BK189+BK226</f>
        <v>0</v>
      </c>
    </row>
    <row r="124" spans="2:63" s="9" customFormat="1" ht="36.75" customHeight="1">
      <c r="B124" s="147"/>
      <c r="C124" s="148"/>
      <c r="D124" s="149" t="s">
        <v>128</v>
      </c>
      <c r="E124" s="149"/>
      <c r="F124" s="149"/>
      <c r="G124" s="149"/>
      <c r="H124" s="149"/>
      <c r="I124" s="149"/>
      <c r="J124" s="149"/>
      <c r="K124" s="149"/>
      <c r="L124" s="149"/>
      <c r="M124" s="149"/>
      <c r="N124" s="272">
        <f>BK124</f>
        <v>0</v>
      </c>
      <c r="O124" s="245"/>
      <c r="P124" s="245"/>
      <c r="Q124" s="245"/>
      <c r="R124" s="150"/>
      <c r="T124" s="151"/>
      <c r="U124" s="148"/>
      <c r="V124" s="148"/>
      <c r="W124" s="152">
        <f>W125+W141+W144+W180+W187</f>
        <v>0</v>
      </c>
      <c r="X124" s="148"/>
      <c r="Y124" s="152">
        <f>Y125+Y141+Y144+Y180+Y187</f>
        <v>337.89621938</v>
      </c>
      <c r="Z124" s="148"/>
      <c r="AA124" s="153">
        <f>AA125+AA141+AA144+AA180+AA187</f>
        <v>0</v>
      </c>
      <c r="AR124" s="154" t="s">
        <v>84</v>
      </c>
      <c r="AT124" s="155" t="s">
        <v>76</v>
      </c>
      <c r="AU124" s="155" t="s">
        <v>77</v>
      </c>
      <c r="AY124" s="154" t="s">
        <v>167</v>
      </c>
      <c r="BK124" s="156">
        <f>BK125+BK141+BK144+BK180+BK187</f>
        <v>0</v>
      </c>
    </row>
    <row r="125" spans="2:63" s="9" customFormat="1" ht="19.5" customHeight="1">
      <c r="B125" s="147"/>
      <c r="C125" s="148"/>
      <c r="D125" s="157" t="s">
        <v>129</v>
      </c>
      <c r="E125" s="157"/>
      <c r="F125" s="157"/>
      <c r="G125" s="157"/>
      <c r="H125" s="157"/>
      <c r="I125" s="157"/>
      <c r="J125" s="157"/>
      <c r="K125" s="157"/>
      <c r="L125" s="157"/>
      <c r="M125" s="157"/>
      <c r="N125" s="273">
        <f>BK125</f>
        <v>0</v>
      </c>
      <c r="O125" s="274"/>
      <c r="P125" s="274"/>
      <c r="Q125" s="274"/>
      <c r="R125" s="150"/>
      <c r="T125" s="151"/>
      <c r="U125" s="148"/>
      <c r="V125" s="148"/>
      <c r="W125" s="152">
        <f>SUM(W126:W140)</f>
        <v>0</v>
      </c>
      <c r="X125" s="148"/>
      <c r="Y125" s="152">
        <f>SUM(Y126:Y140)</f>
        <v>0</v>
      </c>
      <c r="Z125" s="148"/>
      <c r="AA125" s="153">
        <f>SUM(AA126:AA140)</f>
        <v>0</v>
      </c>
      <c r="AR125" s="154" t="s">
        <v>84</v>
      </c>
      <c r="AT125" s="155" t="s">
        <v>76</v>
      </c>
      <c r="AU125" s="155" t="s">
        <v>84</v>
      </c>
      <c r="AY125" s="154" t="s">
        <v>167</v>
      </c>
      <c r="BK125" s="156">
        <f>SUM(BK126:BK140)</f>
        <v>0</v>
      </c>
    </row>
    <row r="126" spans="2:65" s="1" customFormat="1" ht="22.5" customHeight="1">
      <c r="B126" s="128"/>
      <c r="C126" s="158" t="s">
        <v>84</v>
      </c>
      <c r="D126" s="158" t="s">
        <v>168</v>
      </c>
      <c r="E126" s="159" t="s">
        <v>178</v>
      </c>
      <c r="F126" s="254" t="s">
        <v>179</v>
      </c>
      <c r="G126" s="255"/>
      <c r="H126" s="255"/>
      <c r="I126" s="255"/>
      <c r="J126" s="160" t="s">
        <v>180</v>
      </c>
      <c r="K126" s="161">
        <v>34.2</v>
      </c>
      <c r="L126" s="256">
        <v>0</v>
      </c>
      <c r="M126" s="255"/>
      <c r="N126" s="257">
        <f>ROUND(L126*K126,1)</f>
        <v>0</v>
      </c>
      <c r="O126" s="255"/>
      <c r="P126" s="255"/>
      <c r="Q126" s="255"/>
      <c r="R126" s="130"/>
      <c r="T126" s="162" t="s">
        <v>20</v>
      </c>
      <c r="U126" s="42" t="s">
        <v>45</v>
      </c>
      <c r="V126" s="34"/>
      <c r="W126" s="163">
        <f>V126*K126</f>
        <v>0</v>
      </c>
      <c r="X126" s="163">
        <v>0</v>
      </c>
      <c r="Y126" s="163">
        <f>X126*K126</f>
        <v>0</v>
      </c>
      <c r="Z126" s="163">
        <v>0</v>
      </c>
      <c r="AA126" s="164">
        <f>Z126*K126</f>
        <v>0</v>
      </c>
      <c r="AR126" s="16" t="s">
        <v>146</v>
      </c>
      <c r="AT126" s="16" t="s">
        <v>168</v>
      </c>
      <c r="AU126" s="16" t="s">
        <v>117</v>
      </c>
      <c r="AY126" s="16" t="s">
        <v>167</v>
      </c>
      <c r="BE126" s="103">
        <f>IF(U126="základní",N126,0)</f>
        <v>0</v>
      </c>
      <c r="BF126" s="103">
        <f>IF(U126="snížená",N126,0)</f>
        <v>0</v>
      </c>
      <c r="BG126" s="103">
        <f>IF(U126="zákl. přenesená",N126,0)</f>
        <v>0</v>
      </c>
      <c r="BH126" s="103">
        <f>IF(U126="sníž. přenesená",N126,0)</f>
        <v>0</v>
      </c>
      <c r="BI126" s="103">
        <f>IF(U126="nulová",N126,0)</f>
        <v>0</v>
      </c>
      <c r="BJ126" s="16" t="s">
        <v>146</v>
      </c>
      <c r="BK126" s="103">
        <f>ROUND(L126*K126,1)</f>
        <v>0</v>
      </c>
      <c r="BL126" s="16" t="s">
        <v>146</v>
      </c>
      <c r="BM126" s="16" t="s">
        <v>760</v>
      </c>
    </row>
    <row r="127" spans="2:51" s="11" customFormat="1" ht="22.5" customHeight="1">
      <c r="B127" s="173"/>
      <c r="C127" s="174"/>
      <c r="D127" s="174"/>
      <c r="E127" s="175" t="s">
        <v>20</v>
      </c>
      <c r="F127" s="262" t="s">
        <v>761</v>
      </c>
      <c r="G127" s="261"/>
      <c r="H127" s="261"/>
      <c r="I127" s="261"/>
      <c r="J127" s="174"/>
      <c r="K127" s="176">
        <v>34.2</v>
      </c>
      <c r="L127" s="174"/>
      <c r="M127" s="174"/>
      <c r="N127" s="174"/>
      <c r="O127" s="174"/>
      <c r="P127" s="174"/>
      <c r="Q127" s="174"/>
      <c r="R127" s="177"/>
      <c r="T127" s="178"/>
      <c r="U127" s="174"/>
      <c r="V127" s="174"/>
      <c r="W127" s="174"/>
      <c r="X127" s="174"/>
      <c r="Y127" s="174"/>
      <c r="Z127" s="174"/>
      <c r="AA127" s="179"/>
      <c r="AT127" s="180" t="s">
        <v>183</v>
      </c>
      <c r="AU127" s="180" t="s">
        <v>117</v>
      </c>
      <c r="AV127" s="11" t="s">
        <v>117</v>
      </c>
      <c r="AW127" s="11" t="s">
        <v>119</v>
      </c>
      <c r="AX127" s="11" t="s">
        <v>84</v>
      </c>
      <c r="AY127" s="180" t="s">
        <v>167</v>
      </c>
    </row>
    <row r="128" spans="2:65" s="1" customFormat="1" ht="31.5" customHeight="1">
      <c r="B128" s="128"/>
      <c r="C128" s="158" t="s">
        <v>117</v>
      </c>
      <c r="D128" s="158" t="s">
        <v>168</v>
      </c>
      <c r="E128" s="159" t="s">
        <v>762</v>
      </c>
      <c r="F128" s="254" t="s">
        <v>763</v>
      </c>
      <c r="G128" s="255"/>
      <c r="H128" s="255"/>
      <c r="I128" s="255"/>
      <c r="J128" s="160" t="s">
        <v>180</v>
      </c>
      <c r="K128" s="161">
        <v>51.3</v>
      </c>
      <c r="L128" s="256">
        <v>0</v>
      </c>
      <c r="M128" s="255"/>
      <c r="N128" s="257">
        <f>ROUND(L128*K128,1)</f>
        <v>0</v>
      </c>
      <c r="O128" s="255"/>
      <c r="P128" s="255"/>
      <c r="Q128" s="255"/>
      <c r="R128" s="130"/>
      <c r="T128" s="162" t="s">
        <v>20</v>
      </c>
      <c r="U128" s="42" t="s">
        <v>45</v>
      </c>
      <c r="V128" s="34"/>
      <c r="W128" s="163">
        <f>V128*K128</f>
        <v>0</v>
      </c>
      <c r="X128" s="163">
        <v>0</v>
      </c>
      <c r="Y128" s="163">
        <f>X128*K128</f>
        <v>0</v>
      </c>
      <c r="Z128" s="163">
        <v>0</v>
      </c>
      <c r="AA128" s="164">
        <f>Z128*K128</f>
        <v>0</v>
      </c>
      <c r="AR128" s="16" t="s">
        <v>146</v>
      </c>
      <c r="AT128" s="16" t="s">
        <v>168</v>
      </c>
      <c r="AU128" s="16" t="s">
        <v>117</v>
      </c>
      <c r="AY128" s="16" t="s">
        <v>167</v>
      </c>
      <c r="BE128" s="103">
        <f>IF(U128="základní",N128,0)</f>
        <v>0</v>
      </c>
      <c r="BF128" s="103">
        <f>IF(U128="snížená",N128,0)</f>
        <v>0</v>
      </c>
      <c r="BG128" s="103">
        <f>IF(U128="zákl. přenesená",N128,0)</f>
        <v>0</v>
      </c>
      <c r="BH128" s="103">
        <f>IF(U128="sníž. přenesená",N128,0)</f>
        <v>0</v>
      </c>
      <c r="BI128" s="103">
        <f>IF(U128="nulová",N128,0)</f>
        <v>0</v>
      </c>
      <c r="BJ128" s="16" t="s">
        <v>146</v>
      </c>
      <c r="BK128" s="103">
        <f>ROUND(L128*K128,1)</f>
        <v>0</v>
      </c>
      <c r="BL128" s="16" t="s">
        <v>146</v>
      </c>
      <c r="BM128" s="16" t="s">
        <v>834</v>
      </c>
    </row>
    <row r="129" spans="2:51" s="11" customFormat="1" ht="22.5" customHeight="1">
      <c r="B129" s="173"/>
      <c r="C129" s="174"/>
      <c r="D129" s="174"/>
      <c r="E129" s="175" t="s">
        <v>20</v>
      </c>
      <c r="F129" s="262" t="s">
        <v>765</v>
      </c>
      <c r="G129" s="261"/>
      <c r="H129" s="261"/>
      <c r="I129" s="261"/>
      <c r="J129" s="174"/>
      <c r="K129" s="176">
        <v>51.3</v>
      </c>
      <c r="L129" s="174"/>
      <c r="M129" s="174"/>
      <c r="N129" s="174"/>
      <c r="O129" s="174"/>
      <c r="P129" s="174"/>
      <c r="Q129" s="174"/>
      <c r="R129" s="177"/>
      <c r="T129" s="178"/>
      <c r="U129" s="174"/>
      <c r="V129" s="174"/>
      <c r="W129" s="174"/>
      <c r="X129" s="174"/>
      <c r="Y129" s="174"/>
      <c r="Z129" s="174"/>
      <c r="AA129" s="179"/>
      <c r="AT129" s="180" t="s">
        <v>183</v>
      </c>
      <c r="AU129" s="180" t="s">
        <v>117</v>
      </c>
      <c r="AV129" s="11" t="s">
        <v>117</v>
      </c>
      <c r="AW129" s="11" t="s">
        <v>119</v>
      </c>
      <c r="AX129" s="11" t="s">
        <v>84</v>
      </c>
      <c r="AY129" s="180" t="s">
        <v>167</v>
      </c>
    </row>
    <row r="130" spans="2:65" s="1" customFormat="1" ht="22.5" customHeight="1">
      <c r="B130" s="128"/>
      <c r="C130" s="158" t="s">
        <v>177</v>
      </c>
      <c r="D130" s="158" t="s">
        <v>168</v>
      </c>
      <c r="E130" s="159" t="s">
        <v>191</v>
      </c>
      <c r="F130" s="254" t="s">
        <v>192</v>
      </c>
      <c r="G130" s="255"/>
      <c r="H130" s="255"/>
      <c r="I130" s="255"/>
      <c r="J130" s="160" t="s">
        <v>180</v>
      </c>
      <c r="K130" s="161">
        <v>51.3</v>
      </c>
      <c r="L130" s="256">
        <v>0</v>
      </c>
      <c r="M130" s="255"/>
      <c r="N130" s="257">
        <f>ROUND(L130*K130,1)</f>
        <v>0</v>
      </c>
      <c r="O130" s="255"/>
      <c r="P130" s="255"/>
      <c r="Q130" s="255"/>
      <c r="R130" s="130"/>
      <c r="T130" s="162" t="s">
        <v>20</v>
      </c>
      <c r="U130" s="42" t="s">
        <v>45</v>
      </c>
      <c r="V130" s="34"/>
      <c r="W130" s="163">
        <f>V130*K130</f>
        <v>0</v>
      </c>
      <c r="X130" s="163">
        <v>0</v>
      </c>
      <c r="Y130" s="163">
        <f>X130*K130</f>
        <v>0</v>
      </c>
      <c r="Z130" s="163">
        <v>0</v>
      </c>
      <c r="AA130" s="164">
        <f>Z130*K130</f>
        <v>0</v>
      </c>
      <c r="AR130" s="16" t="s">
        <v>146</v>
      </c>
      <c r="AT130" s="16" t="s">
        <v>168</v>
      </c>
      <c r="AU130" s="16" t="s">
        <v>117</v>
      </c>
      <c r="AY130" s="16" t="s">
        <v>167</v>
      </c>
      <c r="BE130" s="103">
        <f>IF(U130="základní",N130,0)</f>
        <v>0</v>
      </c>
      <c r="BF130" s="103">
        <f>IF(U130="snížená",N130,0)</f>
        <v>0</v>
      </c>
      <c r="BG130" s="103">
        <f>IF(U130="zákl. přenesená",N130,0)</f>
        <v>0</v>
      </c>
      <c r="BH130" s="103">
        <f>IF(U130="sníž. přenesená",N130,0)</f>
        <v>0</v>
      </c>
      <c r="BI130" s="103">
        <f>IF(U130="nulová",N130,0)</f>
        <v>0</v>
      </c>
      <c r="BJ130" s="16" t="s">
        <v>146</v>
      </c>
      <c r="BK130" s="103">
        <f>ROUND(L130*K130,1)</f>
        <v>0</v>
      </c>
      <c r="BL130" s="16" t="s">
        <v>146</v>
      </c>
      <c r="BM130" s="16" t="s">
        <v>766</v>
      </c>
    </row>
    <row r="131" spans="2:65" s="1" customFormat="1" ht="31.5" customHeight="1">
      <c r="B131" s="128"/>
      <c r="C131" s="158" t="s">
        <v>146</v>
      </c>
      <c r="D131" s="158" t="s">
        <v>168</v>
      </c>
      <c r="E131" s="159" t="s">
        <v>767</v>
      </c>
      <c r="F131" s="254" t="s">
        <v>768</v>
      </c>
      <c r="G131" s="255"/>
      <c r="H131" s="255"/>
      <c r="I131" s="255"/>
      <c r="J131" s="160" t="s">
        <v>180</v>
      </c>
      <c r="K131" s="161">
        <v>34.2</v>
      </c>
      <c r="L131" s="256">
        <v>0</v>
      </c>
      <c r="M131" s="255"/>
      <c r="N131" s="257">
        <f>ROUND(L131*K131,1)</f>
        <v>0</v>
      </c>
      <c r="O131" s="255"/>
      <c r="P131" s="255"/>
      <c r="Q131" s="255"/>
      <c r="R131" s="130"/>
      <c r="T131" s="162" t="s">
        <v>20</v>
      </c>
      <c r="U131" s="42" t="s">
        <v>45</v>
      </c>
      <c r="V131" s="34"/>
      <c r="W131" s="163">
        <f>V131*K131</f>
        <v>0</v>
      </c>
      <c r="X131" s="163">
        <v>0</v>
      </c>
      <c r="Y131" s="163">
        <f>X131*K131</f>
        <v>0</v>
      </c>
      <c r="Z131" s="163">
        <v>0</v>
      </c>
      <c r="AA131" s="164">
        <f>Z131*K131</f>
        <v>0</v>
      </c>
      <c r="AR131" s="16" t="s">
        <v>146</v>
      </c>
      <c r="AT131" s="16" t="s">
        <v>168</v>
      </c>
      <c r="AU131" s="16" t="s">
        <v>117</v>
      </c>
      <c r="AY131" s="16" t="s">
        <v>167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16" t="s">
        <v>146</v>
      </c>
      <c r="BK131" s="103">
        <f>ROUND(L131*K131,1)</f>
        <v>0</v>
      </c>
      <c r="BL131" s="16" t="s">
        <v>146</v>
      </c>
      <c r="BM131" s="16" t="s">
        <v>835</v>
      </c>
    </row>
    <row r="132" spans="2:51" s="10" customFormat="1" ht="22.5" customHeight="1">
      <c r="B132" s="165"/>
      <c r="C132" s="166"/>
      <c r="D132" s="166"/>
      <c r="E132" s="167" t="s">
        <v>20</v>
      </c>
      <c r="F132" s="258" t="s">
        <v>198</v>
      </c>
      <c r="G132" s="259"/>
      <c r="H132" s="259"/>
      <c r="I132" s="259"/>
      <c r="J132" s="166"/>
      <c r="K132" s="168" t="s">
        <v>20</v>
      </c>
      <c r="L132" s="166"/>
      <c r="M132" s="166"/>
      <c r="N132" s="166"/>
      <c r="O132" s="166"/>
      <c r="P132" s="166"/>
      <c r="Q132" s="166"/>
      <c r="R132" s="169"/>
      <c r="T132" s="170"/>
      <c r="U132" s="166"/>
      <c r="V132" s="166"/>
      <c r="W132" s="166"/>
      <c r="X132" s="166"/>
      <c r="Y132" s="166"/>
      <c r="Z132" s="166"/>
      <c r="AA132" s="171"/>
      <c r="AT132" s="172" t="s">
        <v>183</v>
      </c>
      <c r="AU132" s="172" t="s">
        <v>117</v>
      </c>
      <c r="AV132" s="10" t="s">
        <v>84</v>
      </c>
      <c r="AW132" s="10" t="s">
        <v>119</v>
      </c>
      <c r="AX132" s="10" t="s">
        <v>77</v>
      </c>
      <c r="AY132" s="172" t="s">
        <v>167</v>
      </c>
    </row>
    <row r="133" spans="2:51" s="11" customFormat="1" ht="22.5" customHeight="1">
      <c r="B133" s="173"/>
      <c r="C133" s="174"/>
      <c r="D133" s="174"/>
      <c r="E133" s="175" t="s">
        <v>20</v>
      </c>
      <c r="F133" s="260" t="s">
        <v>761</v>
      </c>
      <c r="G133" s="261"/>
      <c r="H133" s="261"/>
      <c r="I133" s="261"/>
      <c r="J133" s="174"/>
      <c r="K133" s="176">
        <v>34.2</v>
      </c>
      <c r="L133" s="174"/>
      <c r="M133" s="174"/>
      <c r="N133" s="174"/>
      <c r="O133" s="174"/>
      <c r="P133" s="174"/>
      <c r="Q133" s="174"/>
      <c r="R133" s="177"/>
      <c r="T133" s="178"/>
      <c r="U133" s="174"/>
      <c r="V133" s="174"/>
      <c r="W133" s="174"/>
      <c r="X133" s="174"/>
      <c r="Y133" s="174"/>
      <c r="Z133" s="174"/>
      <c r="AA133" s="179"/>
      <c r="AT133" s="180" t="s">
        <v>183</v>
      </c>
      <c r="AU133" s="180" t="s">
        <v>117</v>
      </c>
      <c r="AV133" s="11" t="s">
        <v>117</v>
      </c>
      <c r="AW133" s="11" t="s">
        <v>119</v>
      </c>
      <c r="AX133" s="11" t="s">
        <v>84</v>
      </c>
      <c r="AY133" s="180" t="s">
        <v>167</v>
      </c>
    </row>
    <row r="134" spans="2:65" s="1" customFormat="1" ht="31.5" customHeight="1">
      <c r="B134" s="128"/>
      <c r="C134" s="158" t="s">
        <v>190</v>
      </c>
      <c r="D134" s="158" t="s">
        <v>168</v>
      </c>
      <c r="E134" s="159" t="s">
        <v>201</v>
      </c>
      <c r="F134" s="254" t="s">
        <v>202</v>
      </c>
      <c r="G134" s="255"/>
      <c r="H134" s="255"/>
      <c r="I134" s="255"/>
      <c r="J134" s="160" t="s">
        <v>180</v>
      </c>
      <c r="K134" s="161">
        <v>34.2</v>
      </c>
      <c r="L134" s="256">
        <v>0</v>
      </c>
      <c r="M134" s="255"/>
      <c r="N134" s="257">
        <f>ROUND(L134*K134,1)</f>
        <v>0</v>
      </c>
      <c r="O134" s="255"/>
      <c r="P134" s="255"/>
      <c r="Q134" s="255"/>
      <c r="R134" s="130"/>
      <c r="T134" s="162" t="s">
        <v>20</v>
      </c>
      <c r="U134" s="42" t="s">
        <v>45</v>
      </c>
      <c r="V134" s="34"/>
      <c r="W134" s="163">
        <f>V134*K134</f>
        <v>0</v>
      </c>
      <c r="X134" s="163">
        <v>0</v>
      </c>
      <c r="Y134" s="163">
        <f>X134*K134</f>
        <v>0</v>
      </c>
      <c r="Z134" s="163">
        <v>0</v>
      </c>
      <c r="AA134" s="164">
        <f>Z134*K134</f>
        <v>0</v>
      </c>
      <c r="AR134" s="16" t="s">
        <v>146</v>
      </c>
      <c r="AT134" s="16" t="s">
        <v>168</v>
      </c>
      <c r="AU134" s="16" t="s">
        <v>117</v>
      </c>
      <c r="AY134" s="16" t="s">
        <v>167</v>
      </c>
      <c r="BE134" s="103">
        <f>IF(U134="základní",N134,0)</f>
        <v>0</v>
      </c>
      <c r="BF134" s="103">
        <f>IF(U134="snížená",N134,0)</f>
        <v>0</v>
      </c>
      <c r="BG134" s="103">
        <f>IF(U134="zákl. přenesená",N134,0)</f>
        <v>0</v>
      </c>
      <c r="BH134" s="103">
        <f>IF(U134="sníž. přenesená",N134,0)</f>
        <v>0</v>
      </c>
      <c r="BI134" s="103">
        <f>IF(U134="nulová",N134,0)</f>
        <v>0</v>
      </c>
      <c r="BJ134" s="16" t="s">
        <v>146</v>
      </c>
      <c r="BK134" s="103">
        <f>ROUND(L134*K134,1)</f>
        <v>0</v>
      </c>
      <c r="BL134" s="16" t="s">
        <v>146</v>
      </c>
      <c r="BM134" s="16" t="s">
        <v>770</v>
      </c>
    </row>
    <row r="135" spans="2:65" s="1" customFormat="1" ht="31.5" customHeight="1">
      <c r="B135" s="128"/>
      <c r="C135" s="158" t="s">
        <v>194</v>
      </c>
      <c r="D135" s="158" t="s">
        <v>168</v>
      </c>
      <c r="E135" s="159" t="s">
        <v>205</v>
      </c>
      <c r="F135" s="254" t="s">
        <v>206</v>
      </c>
      <c r="G135" s="255"/>
      <c r="H135" s="255"/>
      <c r="I135" s="255"/>
      <c r="J135" s="160" t="s">
        <v>180</v>
      </c>
      <c r="K135" s="161">
        <v>85.5</v>
      </c>
      <c r="L135" s="256">
        <v>0</v>
      </c>
      <c r="M135" s="255"/>
      <c r="N135" s="257">
        <f>ROUND(L135*K135,1)</f>
        <v>0</v>
      </c>
      <c r="O135" s="255"/>
      <c r="P135" s="255"/>
      <c r="Q135" s="255"/>
      <c r="R135" s="130"/>
      <c r="T135" s="162" t="s">
        <v>20</v>
      </c>
      <c r="U135" s="42" t="s">
        <v>45</v>
      </c>
      <c r="V135" s="34"/>
      <c r="W135" s="163">
        <f>V135*K135</f>
        <v>0</v>
      </c>
      <c r="X135" s="163">
        <v>0</v>
      </c>
      <c r="Y135" s="163">
        <f>X135*K135</f>
        <v>0</v>
      </c>
      <c r="Z135" s="163">
        <v>0</v>
      </c>
      <c r="AA135" s="164">
        <f>Z135*K135</f>
        <v>0</v>
      </c>
      <c r="AR135" s="16" t="s">
        <v>146</v>
      </c>
      <c r="AT135" s="16" t="s">
        <v>168</v>
      </c>
      <c r="AU135" s="16" t="s">
        <v>117</v>
      </c>
      <c r="AY135" s="16" t="s">
        <v>167</v>
      </c>
      <c r="BE135" s="103">
        <f>IF(U135="základní",N135,0)</f>
        <v>0</v>
      </c>
      <c r="BF135" s="103">
        <f>IF(U135="snížená",N135,0)</f>
        <v>0</v>
      </c>
      <c r="BG135" s="103">
        <f>IF(U135="zákl. přenesená",N135,0)</f>
        <v>0</v>
      </c>
      <c r="BH135" s="103">
        <f>IF(U135="sníž. přenesená",N135,0)</f>
        <v>0</v>
      </c>
      <c r="BI135" s="103">
        <f>IF(U135="nulová",N135,0)</f>
        <v>0</v>
      </c>
      <c r="BJ135" s="16" t="s">
        <v>146</v>
      </c>
      <c r="BK135" s="103">
        <f>ROUND(L135*K135,1)</f>
        <v>0</v>
      </c>
      <c r="BL135" s="16" t="s">
        <v>146</v>
      </c>
      <c r="BM135" s="16" t="s">
        <v>771</v>
      </c>
    </row>
    <row r="136" spans="2:51" s="11" customFormat="1" ht="22.5" customHeight="1">
      <c r="B136" s="173"/>
      <c r="C136" s="174"/>
      <c r="D136" s="174"/>
      <c r="E136" s="175" t="s">
        <v>20</v>
      </c>
      <c r="F136" s="262" t="s">
        <v>772</v>
      </c>
      <c r="G136" s="261"/>
      <c r="H136" s="261"/>
      <c r="I136" s="261"/>
      <c r="J136" s="174"/>
      <c r="K136" s="176">
        <v>85.5</v>
      </c>
      <c r="L136" s="174"/>
      <c r="M136" s="174"/>
      <c r="N136" s="174"/>
      <c r="O136" s="174"/>
      <c r="P136" s="174"/>
      <c r="Q136" s="174"/>
      <c r="R136" s="177"/>
      <c r="T136" s="178"/>
      <c r="U136" s="174"/>
      <c r="V136" s="174"/>
      <c r="W136" s="174"/>
      <c r="X136" s="174"/>
      <c r="Y136" s="174"/>
      <c r="Z136" s="174"/>
      <c r="AA136" s="179"/>
      <c r="AT136" s="180" t="s">
        <v>183</v>
      </c>
      <c r="AU136" s="180" t="s">
        <v>117</v>
      </c>
      <c r="AV136" s="11" t="s">
        <v>117</v>
      </c>
      <c r="AW136" s="11" t="s">
        <v>119</v>
      </c>
      <c r="AX136" s="11" t="s">
        <v>84</v>
      </c>
      <c r="AY136" s="180" t="s">
        <v>167</v>
      </c>
    </row>
    <row r="137" spans="2:65" s="1" customFormat="1" ht="22.5" customHeight="1">
      <c r="B137" s="128"/>
      <c r="C137" s="158" t="s">
        <v>200</v>
      </c>
      <c r="D137" s="158" t="s">
        <v>168</v>
      </c>
      <c r="E137" s="159" t="s">
        <v>210</v>
      </c>
      <c r="F137" s="254" t="s">
        <v>211</v>
      </c>
      <c r="G137" s="255"/>
      <c r="H137" s="255"/>
      <c r="I137" s="255"/>
      <c r="J137" s="160" t="s">
        <v>212</v>
      </c>
      <c r="K137" s="161">
        <v>168</v>
      </c>
      <c r="L137" s="256">
        <v>0</v>
      </c>
      <c r="M137" s="255"/>
      <c r="N137" s="257">
        <f>ROUND(L137*K137,1)</f>
        <v>0</v>
      </c>
      <c r="O137" s="255"/>
      <c r="P137" s="255"/>
      <c r="Q137" s="255"/>
      <c r="R137" s="130"/>
      <c r="T137" s="162" t="s">
        <v>20</v>
      </c>
      <c r="U137" s="42" t="s">
        <v>45</v>
      </c>
      <c r="V137" s="34"/>
      <c r="W137" s="163">
        <f>V137*K137</f>
        <v>0</v>
      </c>
      <c r="X137" s="163">
        <v>0</v>
      </c>
      <c r="Y137" s="163">
        <f>X137*K137</f>
        <v>0</v>
      </c>
      <c r="Z137" s="163">
        <v>0</v>
      </c>
      <c r="AA137" s="164">
        <f>Z137*K137</f>
        <v>0</v>
      </c>
      <c r="AR137" s="16" t="s">
        <v>146</v>
      </c>
      <c r="AT137" s="16" t="s">
        <v>168</v>
      </c>
      <c r="AU137" s="16" t="s">
        <v>117</v>
      </c>
      <c r="AY137" s="16" t="s">
        <v>167</v>
      </c>
      <c r="BE137" s="103">
        <f>IF(U137="základní",N137,0)</f>
        <v>0</v>
      </c>
      <c r="BF137" s="103">
        <f>IF(U137="snížená",N137,0)</f>
        <v>0</v>
      </c>
      <c r="BG137" s="103">
        <f>IF(U137="zákl. přenesená",N137,0)</f>
        <v>0</v>
      </c>
      <c r="BH137" s="103">
        <f>IF(U137="sníž. přenesená",N137,0)</f>
        <v>0</v>
      </c>
      <c r="BI137" s="103">
        <f>IF(U137="nulová",N137,0)</f>
        <v>0</v>
      </c>
      <c r="BJ137" s="16" t="s">
        <v>146</v>
      </c>
      <c r="BK137" s="103">
        <f>ROUND(L137*K137,1)</f>
        <v>0</v>
      </c>
      <c r="BL137" s="16" t="s">
        <v>146</v>
      </c>
      <c r="BM137" s="16" t="s">
        <v>773</v>
      </c>
    </row>
    <row r="138" spans="2:51" s="11" customFormat="1" ht="22.5" customHeight="1">
      <c r="B138" s="173"/>
      <c r="C138" s="174"/>
      <c r="D138" s="174"/>
      <c r="E138" s="175" t="s">
        <v>20</v>
      </c>
      <c r="F138" s="262" t="s">
        <v>774</v>
      </c>
      <c r="G138" s="261"/>
      <c r="H138" s="261"/>
      <c r="I138" s="261"/>
      <c r="J138" s="174"/>
      <c r="K138" s="176">
        <v>168</v>
      </c>
      <c r="L138" s="174"/>
      <c r="M138" s="174"/>
      <c r="N138" s="174"/>
      <c r="O138" s="174"/>
      <c r="P138" s="174"/>
      <c r="Q138" s="174"/>
      <c r="R138" s="177"/>
      <c r="T138" s="178"/>
      <c r="U138" s="174"/>
      <c r="V138" s="174"/>
      <c r="W138" s="174"/>
      <c r="X138" s="174"/>
      <c r="Y138" s="174"/>
      <c r="Z138" s="174"/>
      <c r="AA138" s="179"/>
      <c r="AT138" s="180" t="s">
        <v>183</v>
      </c>
      <c r="AU138" s="180" t="s">
        <v>117</v>
      </c>
      <c r="AV138" s="11" t="s">
        <v>117</v>
      </c>
      <c r="AW138" s="11" t="s">
        <v>119</v>
      </c>
      <c r="AX138" s="11" t="s">
        <v>84</v>
      </c>
      <c r="AY138" s="180" t="s">
        <v>167</v>
      </c>
    </row>
    <row r="139" spans="2:65" s="1" customFormat="1" ht="31.5" customHeight="1">
      <c r="B139" s="128"/>
      <c r="C139" s="158" t="s">
        <v>204</v>
      </c>
      <c r="D139" s="158" t="s">
        <v>168</v>
      </c>
      <c r="E139" s="159" t="s">
        <v>216</v>
      </c>
      <c r="F139" s="254" t="s">
        <v>217</v>
      </c>
      <c r="G139" s="255"/>
      <c r="H139" s="255"/>
      <c r="I139" s="255"/>
      <c r="J139" s="160" t="s">
        <v>212</v>
      </c>
      <c r="K139" s="161">
        <v>114</v>
      </c>
      <c r="L139" s="256">
        <v>0</v>
      </c>
      <c r="M139" s="255"/>
      <c r="N139" s="257">
        <f>ROUND(L139*K139,1)</f>
        <v>0</v>
      </c>
      <c r="O139" s="255"/>
      <c r="P139" s="255"/>
      <c r="Q139" s="255"/>
      <c r="R139" s="130"/>
      <c r="T139" s="162" t="s">
        <v>20</v>
      </c>
      <c r="U139" s="42" t="s">
        <v>45</v>
      </c>
      <c r="V139" s="34"/>
      <c r="W139" s="163">
        <f>V139*K139</f>
        <v>0</v>
      </c>
      <c r="X139" s="163">
        <v>0</v>
      </c>
      <c r="Y139" s="163">
        <f>X139*K139</f>
        <v>0</v>
      </c>
      <c r="Z139" s="163">
        <v>0</v>
      </c>
      <c r="AA139" s="164">
        <f>Z139*K139</f>
        <v>0</v>
      </c>
      <c r="AR139" s="16" t="s">
        <v>146</v>
      </c>
      <c r="AT139" s="16" t="s">
        <v>168</v>
      </c>
      <c r="AU139" s="16" t="s">
        <v>117</v>
      </c>
      <c r="AY139" s="16" t="s">
        <v>167</v>
      </c>
      <c r="BE139" s="103">
        <f>IF(U139="základní",N139,0)</f>
        <v>0</v>
      </c>
      <c r="BF139" s="103">
        <f>IF(U139="snížená",N139,0)</f>
        <v>0</v>
      </c>
      <c r="BG139" s="103">
        <f>IF(U139="zákl. přenesená",N139,0)</f>
        <v>0</v>
      </c>
      <c r="BH139" s="103">
        <f>IF(U139="sníž. přenesená",N139,0)</f>
        <v>0</v>
      </c>
      <c r="BI139" s="103">
        <f>IF(U139="nulová",N139,0)</f>
        <v>0</v>
      </c>
      <c r="BJ139" s="16" t="s">
        <v>146</v>
      </c>
      <c r="BK139" s="103">
        <f>ROUND(L139*K139,1)</f>
        <v>0</v>
      </c>
      <c r="BL139" s="16" t="s">
        <v>146</v>
      </c>
      <c r="BM139" s="16" t="s">
        <v>775</v>
      </c>
    </row>
    <row r="140" spans="2:51" s="11" customFormat="1" ht="22.5" customHeight="1">
      <c r="B140" s="173"/>
      <c r="C140" s="174"/>
      <c r="D140" s="174"/>
      <c r="E140" s="175" t="s">
        <v>20</v>
      </c>
      <c r="F140" s="262" t="s">
        <v>776</v>
      </c>
      <c r="G140" s="261"/>
      <c r="H140" s="261"/>
      <c r="I140" s="261"/>
      <c r="J140" s="174"/>
      <c r="K140" s="176">
        <v>114</v>
      </c>
      <c r="L140" s="174"/>
      <c r="M140" s="174"/>
      <c r="N140" s="174"/>
      <c r="O140" s="174"/>
      <c r="P140" s="174"/>
      <c r="Q140" s="174"/>
      <c r="R140" s="177"/>
      <c r="T140" s="178"/>
      <c r="U140" s="174"/>
      <c r="V140" s="174"/>
      <c r="W140" s="174"/>
      <c r="X140" s="174"/>
      <c r="Y140" s="174"/>
      <c r="Z140" s="174"/>
      <c r="AA140" s="179"/>
      <c r="AT140" s="180" t="s">
        <v>183</v>
      </c>
      <c r="AU140" s="180" t="s">
        <v>117</v>
      </c>
      <c r="AV140" s="11" t="s">
        <v>117</v>
      </c>
      <c r="AW140" s="11" t="s">
        <v>119</v>
      </c>
      <c r="AX140" s="11" t="s">
        <v>84</v>
      </c>
      <c r="AY140" s="180" t="s">
        <v>167</v>
      </c>
    </row>
    <row r="141" spans="2:63" s="9" customFormat="1" ht="29.25" customHeight="1">
      <c r="B141" s="147"/>
      <c r="C141" s="148"/>
      <c r="D141" s="157" t="s">
        <v>132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273">
        <f>BK141</f>
        <v>0</v>
      </c>
      <c r="O141" s="274"/>
      <c r="P141" s="274"/>
      <c r="Q141" s="274"/>
      <c r="R141" s="150"/>
      <c r="T141" s="151"/>
      <c r="U141" s="148"/>
      <c r="V141" s="148"/>
      <c r="W141" s="152">
        <f>SUM(W142:W143)</f>
        <v>0</v>
      </c>
      <c r="X141" s="148"/>
      <c r="Y141" s="152">
        <f>SUM(Y142:Y143)</f>
        <v>0</v>
      </c>
      <c r="Z141" s="148"/>
      <c r="AA141" s="153">
        <f>SUM(AA142:AA143)</f>
        <v>0</v>
      </c>
      <c r="AR141" s="154" t="s">
        <v>84</v>
      </c>
      <c r="AT141" s="155" t="s">
        <v>76</v>
      </c>
      <c r="AU141" s="155" t="s">
        <v>84</v>
      </c>
      <c r="AY141" s="154" t="s">
        <v>167</v>
      </c>
      <c r="BK141" s="156">
        <f>SUM(BK142:BK143)</f>
        <v>0</v>
      </c>
    </row>
    <row r="142" spans="2:65" s="1" customFormat="1" ht="31.5" customHeight="1">
      <c r="B142" s="128"/>
      <c r="C142" s="158" t="s">
        <v>209</v>
      </c>
      <c r="D142" s="158" t="s">
        <v>168</v>
      </c>
      <c r="E142" s="159" t="s">
        <v>244</v>
      </c>
      <c r="F142" s="254" t="s">
        <v>245</v>
      </c>
      <c r="G142" s="255"/>
      <c r="H142" s="255"/>
      <c r="I142" s="255"/>
      <c r="J142" s="160" t="s">
        <v>212</v>
      </c>
      <c r="K142" s="161">
        <v>147</v>
      </c>
      <c r="L142" s="256">
        <v>0</v>
      </c>
      <c r="M142" s="255"/>
      <c r="N142" s="257">
        <f>ROUND(L142*K142,1)</f>
        <v>0</v>
      </c>
      <c r="O142" s="255"/>
      <c r="P142" s="255"/>
      <c r="Q142" s="255"/>
      <c r="R142" s="130"/>
      <c r="T142" s="162" t="s">
        <v>20</v>
      </c>
      <c r="U142" s="42" t="s">
        <v>45</v>
      </c>
      <c r="V142" s="34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6" t="s">
        <v>146</v>
      </c>
      <c r="AT142" s="16" t="s">
        <v>168</v>
      </c>
      <c r="AU142" s="16" t="s">
        <v>117</v>
      </c>
      <c r="AY142" s="16" t="s">
        <v>167</v>
      </c>
      <c r="BE142" s="103">
        <f>IF(U142="základní",N142,0)</f>
        <v>0</v>
      </c>
      <c r="BF142" s="103">
        <f>IF(U142="snížená",N142,0)</f>
        <v>0</v>
      </c>
      <c r="BG142" s="103">
        <f>IF(U142="zákl. přenesená",N142,0)</f>
        <v>0</v>
      </c>
      <c r="BH142" s="103">
        <f>IF(U142="sníž. přenesená",N142,0)</f>
        <v>0</v>
      </c>
      <c r="BI142" s="103">
        <f>IF(U142="nulová",N142,0)</f>
        <v>0</v>
      </c>
      <c r="BJ142" s="16" t="s">
        <v>146</v>
      </c>
      <c r="BK142" s="103">
        <f>ROUND(L142*K142,1)</f>
        <v>0</v>
      </c>
      <c r="BL142" s="16" t="s">
        <v>146</v>
      </c>
      <c r="BM142" s="16" t="s">
        <v>836</v>
      </c>
    </row>
    <row r="143" spans="2:51" s="11" customFormat="1" ht="22.5" customHeight="1">
      <c r="B143" s="173"/>
      <c r="C143" s="174"/>
      <c r="D143" s="174"/>
      <c r="E143" s="175" t="s">
        <v>20</v>
      </c>
      <c r="F143" s="262" t="s">
        <v>778</v>
      </c>
      <c r="G143" s="261"/>
      <c r="H143" s="261"/>
      <c r="I143" s="261"/>
      <c r="J143" s="174"/>
      <c r="K143" s="176">
        <v>147</v>
      </c>
      <c r="L143" s="174"/>
      <c r="M143" s="174"/>
      <c r="N143" s="174"/>
      <c r="O143" s="174"/>
      <c r="P143" s="174"/>
      <c r="Q143" s="174"/>
      <c r="R143" s="177"/>
      <c r="T143" s="178"/>
      <c r="U143" s="174"/>
      <c r="V143" s="174"/>
      <c r="W143" s="174"/>
      <c r="X143" s="174"/>
      <c r="Y143" s="174"/>
      <c r="Z143" s="174"/>
      <c r="AA143" s="179"/>
      <c r="AT143" s="180" t="s">
        <v>183</v>
      </c>
      <c r="AU143" s="180" t="s">
        <v>117</v>
      </c>
      <c r="AV143" s="11" t="s">
        <v>117</v>
      </c>
      <c r="AW143" s="11" t="s">
        <v>119</v>
      </c>
      <c r="AX143" s="11" t="s">
        <v>84</v>
      </c>
      <c r="AY143" s="180" t="s">
        <v>167</v>
      </c>
    </row>
    <row r="144" spans="2:63" s="9" customFormat="1" ht="29.25" customHeight="1">
      <c r="B144" s="147"/>
      <c r="C144" s="148"/>
      <c r="D144" s="157" t="s">
        <v>133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73">
        <f>BK144</f>
        <v>0</v>
      </c>
      <c r="O144" s="274"/>
      <c r="P144" s="274"/>
      <c r="Q144" s="274"/>
      <c r="R144" s="150"/>
      <c r="T144" s="151"/>
      <c r="U144" s="148"/>
      <c r="V144" s="148"/>
      <c r="W144" s="152">
        <f>SUM(W145:W179)</f>
        <v>0</v>
      </c>
      <c r="X144" s="148"/>
      <c r="Y144" s="152">
        <f>SUM(Y145:Y179)</f>
        <v>334.45706898</v>
      </c>
      <c r="Z144" s="148"/>
      <c r="AA144" s="153">
        <f>SUM(AA145:AA179)</f>
        <v>0</v>
      </c>
      <c r="AR144" s="154" t="s">
        <v>84</v>
      </c>
      <c r="AT144" s="155" t="s">
        <v>76</v>
      </c>
      <c r="AU144" s="155" t="s">
        <v>84</v>
      </c>
      <c r="AY144" s="154" t="s">
        <v>167</v>
      </c>
      <c r="BK144" s="156">
        <f>SUM(BK145:BK179)</f>
        <v>0</v>
      </c>
    </row>
    <row r="145" spans="2:65" s="1" customFormat="1" ht="22.5" customHeight="1">
      <c r="B145" s="128"/>
      <c r="C145" s="158" t="s">
        <v>215</v>
      </c>
      <c r="D145" s="158" t="s">
        <v>168</v>
      </c>
      <c r="E145" s="159" t="s">
        <v>258</v>
      </c>
      <c r="F145" s="254" t="s">
        <v>259</v>
      </c>
      <c r="G145" s="255"/>
      <c r="H145" s="255"/>
      <c r="I145" s="255"/>
      <c r="J145" s="160" t="s">
        <v>180</v>
      </c>
      <c r="K145" s="161">
        <v>15</v>
      </c>
      <c r="L145" s="256">
        <v>0</v>
      </c>
      <c r="M145" s="255"/>
      <c r="N145" s="257">
        <f>ROUND(L145*K145,1)</f>
        <v>0</v>
      </c>
      <c r="O145" s="255"/>
      <c r="P145" s="255"/>
      <c r="Q145" s="255"/>
      <c r="R145" s="130"/>
      <c r="T145" s="162" t="s">
        <v>20</v>
      </c>
      <c r="U145" s="42" t="s">
        <v>45</v>
      </c>
      <c r="V145" s="34"/>
      <c r="W145" s="163">
        <f>V145*K145</f>
        <v>0</v>
      </c>
      <c r="X145" s="163">
        <v>2.25634</v>
      </c>
      <c r="Y145" s="163">
        <f>X145*K145</f>
        <v>33.845099999999995</v>
      </c>
      <c r="Z145" s="163">
        <v>0</v>
      </c>
      <c r="AA145" s="164">
        <f>Z145*K145</f>
        <v>0</v>
      </c>
      <c r="AR145" s="16" t="s">
        <v>146</v>
      </c>
      <c r="AT145" s="16" t="s">
        <v>168</v>
      </c>
      <c r="AU145" s="16" t="s">
        <v>117</v>
      </c>
      <c r="AY145" s="16" t="s">
        <v>167</v>
      </c>
      <c r="BE145" s="103">
        <f>IF(U145="základní",N145,0)</f>
        <v>0</v>
      </c>
      <c r="BF145" s="103">
        <f>IF(U145="snížená",N145,0)</f>
        <v>0</v>
      </c>
      <c r="BG145" s="103">
        <f>IF(U145="zákl. přenesená",N145,0)</f>
        <v>0</v>
      </c>
      <c r="BH145" s="103">
        <f>IF(U145="sníž. přenesená",N145,0)</f>
        <v>0</v>
      </c>
      <c r="BI145" s="103">
        <f>IF(U145="nulová",N145,0)</f>
        <v>0</v>
      </c>
      <c r="BJ145" s="16" t="s">
        <v>146</v>
      </c>
      <c r="BK145" s="103">
        <f>ROUND(L145*K145,1)</f>
        <v>0</v>
      </c>
      <c r="BL145" s="16" t="s">
        <v>146</v>
      </c>
      <c r="BM145" s="16" t="s">
        <v>779</v>
      </c>
    </row>
    <row r="146" spans="2:51" s="10" customFormat="1" ht="22.5" customHeight="1">
      <c r="B146" s="165"/>
      <c r="C146" s="166"/>
      <c r="D146" s="166"/>
      <c r="E146" s="167" t="s">
        <v>20</v>
      </c>
      <c r="F146" s="258" t="s">
        <v>261</v>
      </c>
      <c r="G146" s="259"/>
      <c r="H146" s="259"/>
      <c r="I146" s="259"/>
      <c r="J146" s="166"/>
      <c r="K146" s="168" t="s">
        <v>20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183</v>
      </c>
      <c r="AU146" s="172" t="s">
        <v>117</v>
      </c>
      <c r="AV146" s="10" t="s">
        <v>84</v>
      </c>
      <c r="AW146" s="10" t="s">
        <v>119</v>
      </c>
      <c r="AX146" s="10" t="s">
        <v>77</v>
      </c>
      <c r="AY146" s="172" t="s">
        <v>167</v>
      </c>
    </row>
    <row r="147" spans="2:51" s="11" customFormat="1" ht="22.5" customHeight="1">
      <c r="B147" s="173"/>
      <c r="C147" s="174"/>
      <c r="D147" s="174"/>
      <c r="E147" s="175" t="s">
        <v>20</v>
      </c>
      <c r="F147" s="260" t="s">
        <v>780</v>
      </c>
      <c r="G147" s="261"/>
      <c r="H147" s="261"/>
      <c r="I147" s="261"/>
      <c r="J147" s="174"/>
      <c r="K147" s="176">
        <v>15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183</v>
      </c>
      <c r="AU147" s="180" t="s">
        <v>117</v>
      </c>
      <c r="AV147" s="11" t="s">
        <v>117</v>
      </c>
      <c r="AW147" s="11" t="s">
        <v>119</v>
      </c>
      <c r="AX147" s="11" t="s">
        <v>84</v>
      </c>
      <c r="AY147" s="180" t="s">
        <v>167</v>
      </c>
    </row>
    <row r="148" spans="2:65" s="1" customFormat="1" ht="31.5" customHeight="1">
      <c r="B148" s="128"/>
      <c r="C148" s="158" t="s">
        <v>220</v>
      </c>
      <c r="D148" s="158" t="s">
        <v>168</v>
      </c>
      <c r="E148" s="159" t="s">
        <v>266</v>
      </c>
      <c r="F148" s="254" t="s">
        <v>267</v>
      </c>
      <c r="G148" s="255"/>
      <c r="H148" s="255"/>
      <c r="I148" s="255"/>
      <c r="J148" s="160" t="s">
        <v>180</v>
      </c>
      <c r="K148" s="161">
        <v>30</v>
      </c>
      <c r="L148" s="256">
        <v>0</v>
      </c>
      <c r="M148" s="255"/>
      <c r="N148" s="257">
        <f>ROUND(L148*K148,1)</f>
        <v>0</v>
      </c>
      <c r="O148" s="255"/>
      <c r="P148" s="255"/>
      <c r="Q148" s="255"/>
      <c r="R148" s="130"/>
      <c r="T148" s="162" t="s">
        <v>20</v>
      </c>
      <c r="U148" s="42" t="s">
        <v>45</v>
      </c>
      <c r="V148" s="34"/>
      <c r="W148" s="163">
        <f>V148*K148</f>
        <v>0</v>
      </c>
      <c r="X148" s="163">
        <v>2.45329</v>
      </c>
      <c r="Y148" s="163">
        <f>X148*K148</f>
        <v>73.5987</v>
      </c>
      <c r="Z148" s="163">
        <v>0</v>
      </c>
      <c r="AA148" s="164">
        <f>Z148*K148</f>
        <v>0</v>
      </c>
      <c r="AR148" s="16" t="s">
        <v>146</v>
      </c>
      <c r="AT148" s="16" t="s">
        <v>168</v>
      </c>
      <c r="AU148" s="16" t="s">
        <v>117</v>
      </c>
      <c r="AY148" s="16" t="s">
        <v>167</v>
      </c>
      <c r="BE148" s="103">
        <f>IF(U148="základní",N148,0)</f>
        <v>0</v>
      </c>
      <c r="BF148" s="103">
        <f>IF(U148="snížená",N148,0)</f>
        <v>0</v>
      </c>
      <c r="BG148" s="103">
        <f>IF(U148="zákl. přenesená",N148,0)</f>
        <v>0</v>
      </c>
      <c r="BH148" s="103">
        <f>IF(U148="sníž. přenesená",N148,0)</f>
        <v>0</v>
      </c>
      <c r="BI148" s="103">
        <f>IF(U148="nulová",N148,0)</f>
        <v>0</v>
      </c>
      <c r="BJ148" s="16" t="s">
        <v>146</v>
      </c>
      <c r="BK148" s="103">
        <f>ROUND(L148*K148,1)</f>
        <v>0</v>
      </c>
      <c r="BL148" s="16" t="s">
        <v>146</v>
      </c>
      <c r="BM148" s="16" t="s">
        <v>781</v>
      </c>
    </row>
    <row r="149" spans="2:51" s="10" customFormat="1" ht="22.5" customHeight="1">
      <c r="B149" s="165"/>
      <c r="C149" s="166"/>
      <c r="D149" s="166"/>
      <c r="E149" s="167" t="s">
        <v>20</v>
      </c>
      <c r="F149" s="258" t="s">
        <v>782</v>
      </c>
      <c r="G149" s="259"/>
      <c r="H149" s="259"/>
      <c r="I149" s="259"/>
      <c r="J149" s="166"/>
      <c r="K149" s="168" t="s">
        <v>20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183</v>
      </c>
      <c r="AU149" s="172" t="s">
        <v>117</v>
      </c>
      <c r="AV149" s="10" t="s">
        <v>84</v>
      </c>
      <c r="AW149" s="10" t="s">
        <v>119</v>
      </c>
      <c r="AX149" s="10" t="s">
        <v>77</v>
      </c>
      <c r="AY149" s="172" t="s">
        <v>167</v>
      </c>
    </row>
    <row r="150" spans="2:51" s="11" customFormat="1" ht="22.5" customHeight="1">
      <c r="B150" s="173"/>
      <c r="C150" s="174"/>
      <c r="D150" s="174"/>
      <c r="E150" s="175" t="s">
        <v>20</v>
      </c>
      <c r="F150" s="260" t="s">
        <v>783</v>
      </c>
      <c r="G150" s="261"/>
      <c r="H150" s="261"/>
      <c r="I150" s="261"/>
      <c r="J150" s="174"/>
      <c r="K150" s="176">
        <v>30</v>
      </c>
      <c r="L150" s="174"/>
      <c r="M150" s="174"/>
      <c r="N150" s="174"/>
      <c r="O150" s="174"/>
      <c r="P150" s="174"/>
      <c r="Q150" s="174"/>
      <c r="R150" s="177"/>
      <c r="T150" s="178"/>
      <c r="U150" s="174"/>
      <c r="V150" s="174"/>
      <c r="W150" s="174"/>
      <c r="X150" s="174"/>
      <c r="Y150" s="174"/>
      <c r="Z150" s="174"/>
      <c r="AA150" s="179"/>
      <c r="AT150" s="180" t="s">
        <v>183</v>
      </c>
      <c r="AU150" s="180" t="s">
        <v>117</v>
      </c>
      <c r="AV150" s="11" t="s">
        <v>117</v>
      </c>
      <c r="AW150" s="11" t="s">
        <v>119</v>
      </c>
      <c r="AX150" s="11" t="s">
        <v>84</v>
      </c>
      <c r="AY150" s="180" t="s">
        <v>167</v>
      </c>
    </row>
    <row r="151" spans="2:65" s="1" customFormat="1" ht="22.5" customHeight="1">
      <c r="B151" s="128"/>
      <c r="C151" s="158" t="s">
        <v>226</v>
      </c>
      <c r="D151" s="158" t="s">
        <v>168</v>
      </c>
      <c r="E151" s="159" t="s">
        <v>288</v>
      </c>
      <c r="F151" s="254" t="s">
        <v>289</v>
      </c>
      <c r="G151" s="255"/>
      <c r="H151" s="255"/>
      <c r="I151" s="255"/>
      <c r="J151" s="160" t="s">
        <v>212</v>
      </c>
      <c r="K151" s="161">
        <v>150</v>
      </c>
      <c r="L151" s="256">
        <v>0</v>
      </c>
      <c r="M151" s="255"/>
      <c r="N151" s="257">
        <f>ROUND(L151*K151,1)</f>
        <v>0</v>
      </c>
      <c r="O151" s="255"/>
      <c r="P151" s="255"/>
      <c r="Q151" s="255"/>
      <c r="R151" s="130"/>
      <c r="T151" s="162" t="s">
        <v>20</v>
      </c>
      <c r="U151" s="42" t="s">
        <v>45</v>
      </c>
      <c r="V151" s="34"/>
      <c r="W151" s="163">
        <f>V151*K151</f>
        <v>0</v>
      </c>
      <c r="X151" s="163">
        <v>0</v>
      </c>
      <c r="Y151" s="163">
        <f>X151*K151</f>
        <v>0</v>
      </c>
      <c r="Z151" s="163">
        <v>0</v>
      </c>
      <c r="AA151" s="164">
        <f>Z151*K151</f>
        <v>0</v>
      </c>
      <c r="AR151" s="16" t="s">
        <v>146</v>
      </c>
      <c r="AT151" s="16" t="s">
        <v>168</v>
      </c>
      <c r="AU151" s="16" t="s">
        <v>117</v>
      </c>
      <c r="AY151" s="16" t="s">
        <v>167</v>
      </c>
      <c r="BE151" s="103">
        <f>IF(U151="základní",N151,0)</f>
        <v>0</v>
      </c>
      <c r="BF151" s="103">
        <f>IF(U151="snížená",N151,0)</f>
        <v>0</v>
      </c>
      <c r="BG151" s="103">
        <f>IF(U151="zákl. přenesená",N151,0)</f>
        <v>0</v>
      </c>
      <c r="BH151" s="103">
        <f>IF(U151="sníž. přenesená",N151,0)</f>
        <v>0</v>
      </c>
      <c r="BI151" s="103">
        <f>IF(U151="nulová",N151,0)</f>
        <v>0</v>
      </c>
      <c r="BJ151" s="16" t="s">
        <v>146</v>
      </c>
      <c r="BK151" s="103">
        <f>ROUND(L151*K151,1)</f>
        <v>0</v>
      </c>
      <c r="BL151" s="16" t="s">
        <v>146</v>
      </c>
      <c r="BM151" s="16" t="s">
        <v>784</v>
      </c>
    </row>
    <row r="152" spans="2:51" s="10" customFormat="1" ht="22.5" customHeight="1">
      <c r="B152" s="165"/>
      <c r="C152" s="166"/>
      <c r="D152" s="166"/>
      <c r="E152" s="167" t="s">
        <v>20</v>
      </c>
      <c r="F152" s="258" t="s">
        <v>782</v>
      </c>
      <c r="G152" s="259"/>
      <c r="H152" s="259"/>
      <c r="I152" s="259"/>
      <c r="J152" s="166"/>
      <c r="K152" s="168" t="s">
        <v>20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183</v>
      </c>
      <c r="AU152" s="172" t="s">
        <v>117</v>
      </c>
      <c r="AV152" s="10" t="s">
        <v>84</v>
      </c>
      <c r="AW152" s="10" t="s">
        <v>119</v>
      </c>
      <c r="AX152" s="10" t="s">
        <v>77</v>
      </c>
      <c r="AY152" s="172" t="s">
        <v>167</v>
      </c>
    </row>
    <row r="153" spans="2:51" s="11" customFormat="1" ht="22.5" customHeight="1">
      <c r="B153" s="173"/>
      <c r="C153" s="174"/>
      <c r="D153" s="174"/>
      <c r="E153" s="175" t="s">
        <v>20</v>
      </c>
      <c r="F153" s="260" t="s">
        <v>785</v>
      </c>
      <c r="G153" s="261"/>
      <c r="H153" s="261"/>
      <c r="I153" s="261"/>
      <c r="J153" s="174"/>
      <c r="K153" s="176">
        <v>150</v>
      </c>
      <c r="L153" s="174"/>
      <c r="M153" s="174"/>
      <c r="N153" s="174"/>
      <c r="O153" s="174"/>
      <c r="P153" s="174"/>
      <c r="Q153" s="174"/>
      <c r="R153" s="177"/>
      <c r="T153" s="178"/>
      <c r="U153" s="174"/>
      <c r="V153" s="174"/>
      <c r="W153" s="174"/>
      <c r="X153" s="174"/>
      <c r="Y153" s="174"/>
      <c r="Z153" s="174"/>
      <c r="AA153" s="179"/>
      <c r="AT153" s="180" t="s">
        <v>183</v>
      </c>
      <c r="AU153" s="180" t="s">
        <v>117</v>
      </c>
      <c r="AV153" s="11" t="s">
        <v>117</v>
      </c>
      <c r="AW153" s="11" t="s">
        <v>119</v>
      </c>
      <c r="AX153" s="11" t="s">
        <v>84</v>
      </c>
      <c r="AY153" s="180" t="s">
        <v>167</v>
      </c>
    </row>
    <row r="154" spans="2:65" s="1" customFormat="1" ht="31.5" customHeight="1">
      <c r="B154" s="128"/>
      <c r="C154" s="158" t="s">
        <v>231</v>
      </c>
      <c r="D154" s="158" t="s">
        <v>168</v>
      </c>
      <c r="E154" s="159" t="s">
        <v>284</v>
      </c>
      <c r="F154" s="254" t="s">
        <v>285</v>
      </c>
      <c r="G154" s="255"/>
      <c r="H154" s="255"/>
      <c r="I154" s="255"/>
      <c r="J154" s="160" t="s">
        <v>180</v>
      </c>
      <c r="K154" s="161">
        <v>30</v>
      </c>
      <c r="L154" s="256">
        <v>0</v>
      </c>
      <c r="M154" s="255"/>
      <c r="N154" s="257">
        <f>ROUND(L154*K154,1)</f>
        <v>0</v>
      </c>
      <c r="O154" s="255"/>
      <c r="P154" s="255"/>
      <c r="Q154" s="255"/>
      <c r="R154" s="130"/>
      <c r="T154" s="162" t="s">
        <v>20</v>
      </c>
      <c r="U154" s="42" t="s">
        <v>45</v>
      </c>
      <c r="V154" s="34"/>
      <c r="W154" s="163">
        <f>V154*K154</f>
        <v>0</v>
      </c>
      <c r="X154" s="163">
        <v>0.01</v>
      </c>
      <c r="Y154" s="163">
        <f>X154*K154</f>
        <v>0.3</v>
      </c>
      <c r="Z154" s="163">
        <v>0</v>
      </c>
      <c r="AA154" s="164">
        <f>Z154*K154</f>
        <v>0</v>
      </c>
      <c r="AR154" s="16" t="s">
        <v>146</v>
      </c>
      <c r="AT154" s="16" t="s">
        <v>168</v>
      </c>
      <c r="AU154" s="16" t="s">
        <v>117</v>
      </c>
      <c r="AY154" s="16" t="s">
        <v>167</v>
      </c>
      <c r="BE154" s="103">
        <f>IF(U154="základní",N154,0)</f>
        <v>0</v>
      </c>
      <c r="BF154" s="103">
        <f>IF(U154="snížená",N154,0)</f>
        <v>0</v>
      </c>
      <c r="BG154" s="103">
        <f>IF(U154="zákl. přenesená",N154,0)</f>
        <v>0</v>
      </c>
      <c r="BH154" s="103">
        <f>IF(U154="sníž. přenesená",N154,0)</f>
        <v>0</v>
      </c>
      <c r="BI154" s="103">
        <f>IF(U154="nulová",N154,0)</f>
        <v>0</v>
      </c>
      <c r="BJ154" s="16" t="s">
        <v>146</v>
      </c>
      <c r="BK154" s="103">
        <f>ROUND(L154*K154,1)</f>
        <v>0</v>
      </c>
      <c r="BL154" s="16" t="s">
        <v>146</v>
      </c>
      <c r="BM154" s="16" t="s">
        <v>786</v>
      </c>
    </row>
    <row r="155" spans="2:65" s="1" customFormat="1" ht="31.5" customHeight="1">
      <c r="B155" s="128"/>
      <c r="C155" s="158" t="s">
        <v>235</v>
      </c>
      <c r="D155" s="158" t="s">
        <v>168</v>
      </c>
      <c r="E155" s="159" t="s">
        <v>276</v>
      </c>
      <c r="F155" s="254" t="s">
        <v>277</v>
      </c>
      <c r="G155" s="255"/>
      <c r="H155" s="255"/>
      <c r="I155" s="255"/>
      <c r="J155" s="160" t="s">
        <v>180</v>
      </c>
      <c r="K155" s="161">
        <v>30</v>
      </c>
      <c r="L155" s="256">
        <v>0</v>
      </c>
      <c r="M155" s="255"/>
      <c r="N155" s="257">
        <f>ROUND(L155*K155,1)</f>
        <v>0</v>
      </c>
      <c r="O155" s="255"/>
      <c r="P155" s="255"/>
      <c r="Q155" s="255"/>
      <c r="R155" s="130"/>
      <c r="T155" s="162" t="s">
        <v>20</v>
      </c>
      <c r="U155" s="42" t="s">
        <v>45</v>
      </c>
      <c r="V155" s="34"/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16" t="s">
        <v>146</v>
      </c>
      <c r="AT155" s="16" t="s">
        <v>168</v>
      </c>
      <c r="AU155" s="16" t="s">
        <v>117</v>
      </c>
      <c r="AY155" s="16" t="s">
        <v>167</v>
      </c>
      <c r="BE155" s="103">
        <f>IF(U155="základní",N155,0)</f>
        <v>0</v>
      </c>
      <c r="BF155" s="103">
        <f>IF(U155="snížená",N155,0)</f>
        <v>0</v>
      </c>
      <c r="BG155" s="103">
        <f>IF(U155="zákl. přenesená",N155,0)</f>
        <v>0</v>
      </c>
      <c r="BH155" s="103">
        <f>IF(U155="sníž. přenesená",N155,0)</f>
        <v>0</v>
      </c>
      <c r="BI155" s="103">
        <f>IF(U155="nulová",N155,0)</f>
        <v>0</v>
      </c>
      <c r="BJ155" s="16" t="s">
        <v>146</v>
      </c>
      <c r="BK155" s="103">
        <f>ROUND(L155*K155,1)</f>
        <v>0</v>
      </c>
      <c r="BL155" s="16" t="s">
        <v>146</v>
      </c>
      <c r="BM155" s="16" t="s">
        <v>787</v>
      </c>
    </row>
    <row r="156" spans="2:65" s="1" customFormat="1" ht="22.5" customHeight="1">
      <c r="B156" s="128"/>
      <c r="C156" s="158" t="s">
        <v>9</v>
      </c>
      <c r="D156" s="158" t="s">
        <v>168</v>
      </c>
      <c r="E156" s="159" t="s">
        <v>280</v>
      </c>
      <c r="F156" s="254" t="s">
        <v>281</v>
      </c>
      <c r="G156" s="255"/>
      <c r="H156" s="255"/>
      <c r="I156" s="255"/>
      <c r="J156" s="160" t="s">
        <v>180</v>
      </c>
      <c r="K156" s="161">
        <v>30</v>
      </c>
      <c r="L156" s="256">
        <v>0</v>
      </c>
      <c r="M156" s="255"/>
      <c r="N156" s="257">
        <f>ROUND(L156*K156,1)</f>
        <v>0</v>
      </c>
      <c r="O156" s="255"/>
      <c r="P156" s="255"/>
      <c r="Q156" s="255"/>
      <c r="R156" s="130"/>
      <c r="T156" s="162" t="s">
        <v>20</v>
      </c>
      <c r="U156" s="42" t="s">
        <v>45</v>
      </c>
      <c r="V156" s="34"/>
      <c r="W156" s="163">
        <f>V156*K156</f>
        <v>0</v>
      </c>
      <c r="X156" s="163">
        <v>0</v>
      </c>
      <c r="Y156" s="163">
        <f>X156*K156</f>
        <v>0</v>
      </c>
      <c r="Z156" s="163">
        <v>0</v>
      </c>
      <c r="AA156" s="164">
        <f>Z156*K156</f>
        <v>0</v>
      </c>
      <c r="AR156" s="16" t="s">
        <v>146</v>
      </c>
      <c r="AT156" s="16" t="s">
        <v>168</v>
      </c>
      <c r="AU156" s="16" t="s">
        <v>117</v>
      </c>
      <c r="AY156" s="16" t="s">
        <v>167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16" t="s">
        <v>146</v>
      </c>
      <c r="BK156" s="103">
        <f>ROUND(L156*K156,1)</f>
        <v>0</v>
      </c>
      <c r="BL156" s="16" t="s">
        <v>146</v>
      </c>
      <c r="BM156" s="16" t="s">
        <v>788</v>
      </c>
    </row>
    <row r="157" spans="2:65" s="1" customFormat="1" ht="22.5" customHeight="1">
      <c r="B157" s="128"/>
      <c r="C157" s="158" t="s">
        <v>243</v>
      </c>
      <c r="D157" s="158" t="s">
        <v>168</v>
      </c>
      <c r="E157" s="159" t="s">
        <v>292</v>
      </c>
      <c r="F157" s="254" t="s">
        <v>293</v>
      </c>
      <c r="G157" s="255"/>
      <c r="H157" s="255"/>
      <c r="I157" s="255"/>
      <c r="J157" s="160" t="s">
        <v>212</v>
      </c>
      <c r="K157" s="161">
        <v>7.5</v>
      </c>
      <c r="L157" s="256">
        <v>0</v>
      </c>
      <c r="M157" s="255"/>
      <c r="N157" s="257">
        <f>ROUND(L157*K157,1)</f>
        <v>0</v>
      </c>
      <c r="O157" s="255"/>
      <c r="P157" s="255"/>
      <c r="Q157" s="255"/>
      <c r="R157" s="130"/>
      <c r="T157" s="162" t="s">
        <v>20</v>
      </c>
      <c r="U157" s="42" t="s">
        <v>45</v>
      </c>
      <c r="V157" s="34"/>
      <c r="W157" s="163">
        <f>V157*K157</f>
        <v>0</v>
      </c>
      <c r="X157" s="163">
        <v>0.01352</v>
      </c>
      <c r="Y157" s="163">
        <f>X157*K157</f>
        <v>0.1014</v>
      </c>
      <c r="Z157" s="163">
        <v>0</v>
      </c>
      <c r="AA157" s="164">
        <f>Z157*K157</f>
        <v>0</v>
      </c>
      <c r="AR157" s="16" t="s">
        <v>146</v>
      </c>
      <c r="AT157" s="16" t="s">
        <v>168</v>
      </c>
      <c r="AU157" s="16" t="s">
        <v>117</v>
      </c>
      <c r="AY157" s="16" t="s">
        <v>167</v>
      </c>
      <c r="BE157" s="103">
        <f>IF(U157="základní",N157,0)</f>
        <v>0</v>
      </c>
      <c r="BF157" s="103">
        <f>IF(U157="snížená",N157,0)</f>
        <v>0</v>
      </c>
      <c r="BG157" s="103">
        <f>IF(U157="zákl. přenesená",N157,0)</f>
        <v>0</v>
      </c>
      <c r="BH157" s="103">
        <f>IF(U157="sníž. přenesená",N157,0)</f>
        <v>0</v>
      </c>
      <c r="BI157" s="103">
        <f>IF(U157="nulová",N157,0)</f>
        <v>0</v>
      </c>
      <c r="BJ157" s="16" t="s">
        <v>146</v>
      </c>
      <c r="BK157" s="103">
        <f>ROUND(L157*K157,1)</f>
        <v>0</v>
      </c>
      <c r="BL157" s="16" t="s">
        <v>146</v>
      </c>
      <c r="BM157" s="16" t="s">
        <v>789</v>
      </c>
    </row>
    <row r="158" spans="2:51" s="11" customFormat="1" ht="22.5" customHeight="1">
      <c r="B158" s="173"/>
      <c r="C158" s="174"/>
      <c r="D158" s="174"/>
      <c r="E158" s="175" t="s">
        <v>20</v>
      </c>
      <c r="F158" s="262" t="s">
        <v>790</v>
      </c>
      <c r="G158" s="261"/>
      <c r="H158" s="261"/>
      <c r="I158" s="261"/>
      <c r="J158" s="174"/>
      <c r="K158" s="176">
        <v>7.5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183</v>
      </c>
      <c r="AU158" s="180" t="s">
        <v>117</v>
      </c>
      <c r="AV158" s="11" t="s">
        <v>117</v>
      </c>
      <c r="AW158" s="11" t="s">
        <v>119</v>
      </c>
      <c r="AX158" s="11" t="s">
        <v>84</v>
      </c>
      <c r="AY158" s="180" t="s">
        <v>167</v>
      </c>
    </row>
    <row r="159" spans="2:65" s="1" customFormat="1" ht="22.5" customHeight="1">
      <c r="B159" s="128"/>
      <c r="C159" s="158" t="s">
        <v>249</v>
      </c>
      <c r="D159" s="158" t="s">
        <v>168</v>
      </c>
      <c r="E159" s="159" t="s">
        <v>302</v>
      </c>
      <c r="F159" s="254" t="s">
        <v>303</v>
      </c>
      <c r="G159" s="255"/>
      <c r="H159" s="255"/>
      <c r="I159" s="255"/>
      <c r="J159" s="160" t="s">
        <v>212</v>
      </c>
      <c r="K159" s="161">
        <v>7.5</v>
      </c>
      <c r="L159" s="256">
        <v>0</v>
      </c>
      <c r="M159" s="255"/>
      <c r="N159" s="257">
        <f>ROUND(L159*K159,1)</f>
        <v>0</v>
      </c>
      <c r="O159" s="255"/>
      <c r="P159" s="255"/>
      <c r="Q159" s="255"/>
      <c r="R159" s="130"/>
      <c r="T159" s="162" t="s">
        <v>20</v>
      </c>
      <c r="U159" s="42" t="s">
        <v>45</v>
      </c>
      <c r="V159" s="34"/>
      <c r="W159" s="163">
        <f>V159*K159</f>
        <v>0</v>
      </c>
      <c r="X159" s="163">
        <v>0</v>
      </c>
      <c r="Y159" s="163">
        <f>X159*K159</f>
        <v>0</v>
      </c>
      <c r="Z159" s="163">
        <v>0</v>
      </c>
      <c r="AA159" s="164">
        <f>Z159*K159</f>
        <v>0</v>
      </c>
      <c r="AR159" s="16" t="s">
        <v>146</v>
      </c>
      <c r="AT159" s="16" t="s">
        <v>168</v>
      </c>
      <c r="AU159" s="16" t="s">
        <v>117</v>
      </c>
      <c r="AY159" s="16" t="s">
        <v>167</v>
      </c>
      <c r="BE159" s="103">
        <f>IF(U159="základní",N159,0)</f>
        <v>0</v>
      </c>
      <c r="BF159" s="103">
        <f>IF(U159="snížená",N159,0)</f>
        <v>0</v>
      </c>
      <c r="BG159" s="103">
        <f>IF(U159="zákl. přenesená",N159,0)</f>
        <v>0</v>
      </c>
      <c r="BH159" s="103">
        <f>IF(U159="sníž. přenesená",N159,0)</f>
        <v>0</v>
      </c>
      <c r="BI159" s="103">
        <f>IF(U159="nulová",N159,0)</f>
        <v>0</v>
      </c>
      <c r="BJ159" s="16" t="s">
        <v>146</v>
      </c>
      <c r="BK159" s="103">
        <f>ROUND(L159*K159,1)</f>
        <v>0</v>
      </c>
      <c r="BL159" s="16" t="s">
        <v>146</v>
      </c>
      <c r="BM159" s="16" t="s">
        <v>791</v>
      </c>
    </row>
    <row r="160" spans="2:65" s="1" customFormat="1" ht="22.5" customHeight="1">
      <c r="B160" s="128"/>
      <c r="C160" s="158" t="s">
        <v>257</v>
      </c>
      <c r="D160" s="158" t="s">
        <v>168</v>
      </c>
      <c r="E160" s="159" t="s">
        <v>306</v>
      </c>
      <c r="F160" s="254" t="s">
        <v>307</v>
      </c>
      <c r="G160" s="255"/>
      <c r="H160" s="255"/>
      <c r="I160" s="255"/>
      <c r="J160" s="160" t="s">
        <v>308</v>
      </c>
      <c r="K160" s="161">
        <v>2.333</v>
      </c>
      <c r="L160" s="256">
        <v>0</v>
      </c>
      <c r="M160" s="255"/>
      <c r="N160" s="257">
        <f>ROUND(L160*K160,1)</f>
        <v>0</v>
      </c>
      <c r="O160" s="255"/>
      <c r="P160" s="255"/>
      <c r="Q160" s="255"/>
      <c r="R160" s="130"/>
      <c r="T160" s="162" t="s">
        <v>20</v>
      </c>
      <c r="U160" s="42" t="s">
        <v>45</v>
      </c>
      <c r="V160" s="34"/>
      <c r="W160" s="163">
        <f>V160*K160</f>
        <v>0</v>
      </c>
      <c r="X160" s="163">
        <v>1.05306</v>
      </c>
      <c r="Y160" s="163">
        <f>X160*K160</f>
        <v>2.4567889800000002</v>
      </c>
      <c r="Z160" s="163">
        <v>0</v>
      </c>
      <c r="AA160" s="164">
        <f>Z160*K160</f>
        <v>0</v>
      </c>
      <c r="AR160" s="16" t="s">
        <v>146</v>
      </c>
      <c r="AT160" s="16" t="s">
        <v>168</v>
      </c>
      <c r="AU160" s="16" t="s">
        <v>117</v>
      </c>
      <c r="AY160" s="16" t="s">
        <v>167</v>
      </c>
      <c r="BE160" s="103">
        <f>IF(U160="základní",N160,0)</f>
        <v>0</v>
      </c>
      <c r="BF160" s="103">
        <f>IF(U160="snížená",N160,0)</f>
        <v>0</v>
      </c>
      <c r="BG160" s="103">
        <f>IF(U160="zákl. přenesená",N160,0)</f>
        <v>0</v>
      </c>
      <c r="BH160" s="103">
        <f>IF(U160="sníž. přenesená",N160,0)</f>
        <v>0</v>
      </c>
      <c r="BI160" s="103">
        <f>IF(U160="nulová",N160,0)</f>
        <v>0</v>
      </c>
      <c r="BJ160" s="16" t="s">
        <v>146</v>
      </c>
      <c r="BK160" s="103">
        <f>ROUND(L160*K160,1)</f>
        <v>0</v>
      </c>
      <c r="BL160" s="16" t="s">
        <v>146</v>
      </c>
      <c r="BM160" s="16" t="s">
        <v>792</v>
      </c>
    </row>
    <row r="161" spans="2:51" s="10" customFormat="1" ht="22.5" customHeight="1">
      <c r="B161" s="165"/>
      <c r="C161" s="166"/>
      <c r="D161" s="166"/>
      <c r="E161" s="167" t="s">
        <v>20</v>
      </c>
      <c r="F161" s="258" t="s">
        <v>311</v>
      </c>
      <c r="G161" s="259"/>
      <c r="H161" s="259"/>
      <c r="I161" s="259"/>
      <c r="J161" s="166"/>
      <c r="K161" s="168" t="s">
        <v>20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183</v>
      </c>
      <c r="AU161" s="172" t="s">
        <v>117</v>
      </c>
      <c r="AV161" s="10" t="s">
        <v>84</v>
      </c>
      <c r="AW161" s="10" t="s">
        <v>119</v>
      </c>
      <c r="AX161" s="10" t="s">
        <v>77</v>
      </c>
      <c r="AY161" s="172" t="s">
        <v>167</v>
      </c>
    </row>
    <row r="162" spans="2:51" s="11" customFormat="1" ht="22.5" customHeight="1">
      <c r="B162" s="173"/>
      <c r="C162" s="174"/>
      <c r="D162" s="174"/>
      <c r="E162" s="175" t="s">
        <v>20</v>
      </c>
      <c r="F162" s="260" t="s">
        <v>793</v>
      </c>
      <c r="G162" s="261"/>
      <c r="H162" s="261"/>
      <c r="I162" s="261"/>
      <c r="J162" s="174"/>
      <c r="K162" s="176">
        <v>0.8325</v>
      </c>
      <c r="L162" s="174"/>
      <c r="M162" s="174"/>
      <c r="N162" s="174"/>
      <c r="O162" s="174"/>
      <c r="P162" s="174"/>
      <c r="Q162" s="174"/>
      <c r="R162" s="177"/>
      <c r="T162" s="178"/>
      <c r="U162" s="174"/>
      <c r="V162" s="174"/>
      <c r="W162" s="174"/>
      <c r="X162" s="174"/>
      <c r="Y162" s="174"/>
      <c r="Z162" s="174"/>
      <c r="AA162" s="179"/>
      <c r="AT162" s="180" t="s">
        <v>183</v>
      </c>
      <c r="AU162" s="180" t="s">
        <v>117</v>
      </c>
      <c r="AV162" s="11" t="s">
        <v>117</v>
      </c>
      <c r="AW162" s="11" t="s">
        <v>119</v>
      </c>
      <c r="AX162" s="11" t="s">
        <v>77</v>
      </c>
      <c r="AY162" s="180" t="s">
        <v>167</v>
      </c>
    </row>
    <row r="163" spans="2:51" s="11" customFormat="1" ht="22.5" customHeight="1">
      <c r="B163" s="173"/>
      <c r="C163" s="174"/>
      <c r="D163" s="174"/>
      <c r="E163" s="175" t="s">
        <v>20</v>
      </c>
      <c r="F163" s="260" t="s">
        <v>794</v>
      </c>
      <c r="G163" s="261"/>
      <c r="H163" s="261"/>
      <c r="I163" s="261"/>
      <c r="J163" s="174"/>
      <c r="K163" s="176">
        <v>1.5</v>
      </c>
      <c r="L163" s="174"/>
      <c r="M163" s="174"/>
      <c r="N163" s="174"/>
      <c r="O163" s="174"/>
      <c r="P163" s="174"/>
      <c r="Q163" s="174"/>
      <c r="R163" s="177"/>
      <c r="T163" s="178"/>
      <c r="U163" s="174"/>
      <c r="V163" s="174"/>
      <c r="W163" s="174"/>
      <c r="X163" s="174"/>
      <c r="Y163" s="174"/>
      <c r="Z163" s="174"/>
      <c r="AA163" s="179"/>
      <c r="AT163" s="180" t="s">
        <v>183</v>
      </c>
      <c r="AU163" s="180" t="s">
        <v>117</v>
      </c>
      <c r="AV163" s="11" t="s">
        <v>117</v>
      </c>
      <c r="AW163" s="11" t="s">
        <v>119</v>
      </c>
      <c r="AX163" s="11" t="s">
        <v>77</v>
      </c>
      <c r="AY163" s="180" t="s">
        <v>167</v>
      </c>
    </row>
    <row r="164" spans="2:51" s="12" customFormat="1" ht="22.5" customHeight="1">
      <c r="B164" s="181"/>
      <c r="C164" s="182"/>
      <c r="D164" s="182"/>
      <c r="E164" s="183" t="s">
        <v>20</v>
      </c>
      <c r="F164" s="264" t="s">
        <v>256</v>
      </c>
      <c r="G164" s="265"/>
      <c r="H164" s="265"/>
      <c r="I164" s="265"/>
      <c r="J164" s="182"/>
      <c r="K164" s="184">
        <v>2.3325</v>
      </c>
      <c r="L164" s="182"/>
      <c r="M164" s="182"/>
      <c r="N164" s="182"/>
      <c r="O164" s="182"/>
      <c r="P164" s="182"/>
      <c r="Q164" s="182"/>
      <c r="R164" s="185"/>
      <c r="T164" s="186"/>
      <c r="U164" s="182"/>
      <c r="V164" s="182"/>
      <c r="W164" s="182"/>
      <c r="X164" s="182"/>
      <c r="Y164" s="182"/>
      <c r="Z164" s="182"/>
      <c r="AA164" s="187"/>
      <c r="AT164" s="188" t="s">
        <v>183</v>
      </c>
      <c r="AU164" s="188" t="s">
        <v>117</v>
      </c>
      <c r="AV164" s="12" t="s">
        <v>146</v>
      </c>
      <c r="AW164" s="12" t="s">
        <v>119</v>
      </c>
      <c r="AX164" s="12" t="s">
        <v>84</v>
      </c>
      <c r="AY164" s="188" t="s">
        <v>167</v>
      </c>
    </row>
    <row r="165" spans="2:65" s="1" customFormat="1" ht="31.5" customHeight="1">
      <c r="B165" s="128"/>
      <c r="C165" s="158" t="s">
        <v>265</v>
      </c>
      <c r="D165" s="158" t="s">
        <v>168</v>
      </c>
      <c r="E165" s="159" t="s">
        <v>315</v>
      </c>
      <c r="F165" s="254" t="s">
        <v>316</v>
      </c>
      <c r="G165" s="255"/>
      <c r="H165" s="255"/>
      <c r="I165" s="255"/>
      <c r="J165" s="160" t="s">
        <v>223</v>
      </c>
      <c r="K165" s="161">
        <v>12</v>
      </c>
      <c r="L165" s="256">
        <v>0</v>
      </c>
      <c r="M165" s="255"/>
      <c r="N165" s="257">
        <f>ROUND(L165*K165,1)</f>
        <v>0</v>
      </c>
      <c r="O165" s="255"/>
      <c r="P165" s="255"/>
      <c r="Q165" s="255"/>
      <c r="R165" s="130"/>
      <c r="T165" s="162" t="s">
        <v>20</v>
      </c>
      <c r="U165" s="42" t="s">
        <v>45</v>
      </c>
      <c r="V165" s="34"/>
      <c r="W165" s="163">
        <f>V165*K165</f>
        <v>0</v>
      </c>
      <c r="X165" s="163">
        <v>8E-05</v>
      </c>
      <c r="Y165" s="163">
        <f>X165*K165</f>
        <v>0.0009600000000000001</v>
      </c>
      <c r="Z165" s="163">
        <v>0</v>
      </c>
      <c r="AA165" s="164">
        <f>Z165*K165</f>
        <v>0</v>
      </c>
      <c r="AR165" s="16" t="s">
        <v>146</v>
      </c>
      <c r="AT165" s="16" t="s">
        <v>168</v>
      </c>
      <c r="AU165" s="16" t="s">
        <v>117</v>
      </c>
      <c r="AY165" s="16" t="s">
        <v>167</v>
      </c>
      <c r="BE165" s="103">
        <f>IF(U165="základní",N165,0)</f>
        <v>0</v>
      </c>
      <c r="BF165" s="103">
        <f>IF(U165="snížená",N165,0)</f>
        <v>0</v>
      </c>
      <c r="BG165" s="103">
        <f>IF(U165="zákl. přenesená",N165,0)</f>
        <v>0</v>
      </c>
      <c r="BH165" s="103">
        <f>IF(U165="sníž. přenesená",N165,0)</f>
        <v>0</v>
      </c>
      <c r="BI165" s="103">
        <f>IF(U165="nulová",N165,0)</f>
        <v>0</v>
      </c>
      <c r="BJ165" s="16" t="s">
        <v>146</v>
      </c>
      <c r="BK165" s="103">
        <f>ROUND(L165*K165,1)</f>
        <v>0</v>
      </c>
      <c r="BL165" s="16" t="s">
        <v>146</v>
      </c>
      <c r="BM165" s="16" t="s">
        <v>795</v>
      </c>
    </row>
    <row r="166" spans="2:65" s="1" customFormat="1" ht="31.5" customHeight="1">
      <c r="B166" s="128"/>
      <c r="C166" s="158" t="s">
        <v>272</v>
      </c>
      <c r="D166" s="158" t="s">
        <v>168</v>
      </c>
      <c r="E166" s="159" t="s">
        <v>319</v>
      </c>
      <c r="F166" s="254" t="s">
        <v>320</v>
      </c>
      <c r="G166" s="255"/>
      <c r="H166" s="255"/>
      <c r="I166" s="255"/>
      <c r="J166" s="160" t="s">
        <v>223</v>
      </c>
      <c r="K166" s="161">
        <v>12</v>
      </c>
      <c r="L166" s="256">
        <v>0</v>
      </c>
      <c r="M166" s="255"/>
      <c r="N166" s="257">
        <f>ROUND(L166*K166,1)</f>
        <v>0</v>
      </c>
      <c r="O166" s="255"/>
      <c r="P166" s="255"/>
      <c r="Q166" s="255"/>
      <c r="R166" s="130"/>
      <c r="T166" s="162" t="s">
        <v>20</v>
      </c>
      <c r="U166" s="42" t="s">
        <v>45</v>
      </c>
      <c r="V166" s="34"/>
      <c r="W166" s="163">
        <f>V166*K166</f>
        <v>0</v>
      </c>
      <c r="X166" s="163">
        <v>1E-05</v>
      </c>
      <c r="Y166" s="163">
        <f>X166*K166</f>
        <v>0.00012000000000000002</v>
      </c>
      <c r="Z166" s="163">
        <v>0</v>
      </c>
      <c r="AA166" s="164">
        <f>Z166*K166</f>
        <v>0</v>
      </c>
      <c r="AR166" s="16" t="s">
        <v>146</v>
      </c>
      <c r="AT166" s="16" t="s">
        <v>168</v>
      </c>
      <c r="AU166" s="16" t="s">
        <v>117</v>
      </c>
      <c r="AY166" s="16" t="s">
        <v>167</v>
      </c>
      <c r="BE166" s="103">
        <f>IF(U166="základní",N166,0)</f>
        <v>0</v>
      </c>
      <c r="BF166" s="103">
        <f>IF(U166="snížená",N166,0)</f>
        <v>0</v>
      </c>
      <c r="BG166" s="103">
        <f>IF(U166="zákl. přenesená",N166,0)</f>
        <v>0</v>
      </c>
      <c r="BH166" s="103">
        <f>IF(U166="sníž. přenesená",N166,0)</f>
        <v>0</v>
      </c>
      <c r="BI166" s="103">
        <f>IF(U166="nulová",N166,0)</f>
        <v>0</v>
      </c>
      <c r="BJ166" s="16" t="s">
        <v>146</v>
      </c>
      <c r="BK166" s="103">
        <f>ROUND(L166*K166,1)</f>
        <v>0</v>
      </c>
      <c r="BL166" s="16" t="s">
        <v>146</v>
      </c>
      <c r="BM166" s="16" t="s">
        <v>796</v>
      </c>
    </row>
    <row r="167" spans="2:51" s="10" customFormat="1" ht="22.5" customHeight="1">
      <c r="B167" s="165"/>
      <c r="C167" s="166"/>
      <c r="D167" s="166"/>
      <c r="E167" s="167" t="s">
        <v>20</v>
      </c>
      <c r="F167" s="258" t="s">
        <v>797</v>
      </c>
      <c r="G167" s="259"/>
      <c r="H167" s="259"/>
      <c r="I167" s="259"/>
      <c r="J167" s="166"/>
      <c r="K167" s="168" t="s">
        <v>20</v>
      </c>
      <c r="L167" s="166"/>
      <c r="M167" s="166"/>
      <c r="N167" s="166"/>
      <c r="O167" s="166"/>
      <c r="P167" s="166"/>
      <c r="Q167" s="166"/>
      <c r="R167" s="169"/>
      <c r="T167" s="170"/>
      <c r="U167" s="166"/>
      <c r="V167" s="166"/>
      <c r="W167" s="166"/>
      <c r="X167" s="166"/>
      <c r="Y167" s="166"/>
      <c r="Z167" s="166"/>
      <c r="AA167" s="171"/>
      <c r="AT167" s="172" t="s">
        <v>183</v>
      </c>
      <c r="AU167" s="172" t="s">
        <v>117</v>
      </c>
      <c r="AV167" s="10" t="s">
        <v>84</v>
      </c>
      <c r="AW167" s="10" t="s">
        <v>119</v>
      </c>
      <c r="AX167" s="10" t="s">
        <v>77</v>
      </c>
      <c r="AY167" s="172" t="s">
        <v>167</v>
      </c>
    </row>
    <row r="168" spans="2:51" s="11" customFormat="1" ht="22.5" customHeight="1">
      <c r="B168" s="173"/>
      <c r="C168" s="174"/>
      <c r="D168" s="174"/>
      <c r="E168" s="175" t="s">
        <v>20</v>
      </c>
      <c r="F168" s="260" t="s">
        <v>798</v>
      </c>
      <c r="G168" s="261"/>
      <c r="H168" s="261"/>
      <c r="I168" s="261"/>
      <c r="J168" s="174"/>
      <c r="K168" s="176">
        <v>12</v>
      </c>
      <c r="L168" s="174"/>
      <c r="M168" s="174"/>
      <c r="N168" s="174"/>
      <c r="O168" s="174"/>
      <c r="P168" s="174"/>
      <c r="Q168" s="174"/>
      <c r="R168" s="177"/>
      <c r="T168" s="178"/>
      <c r="U168" s="174"/>
      <c r="V168" s="174"/>
      <c r="W168" s="174"/>
      <c r="X168" s="174"/>
      <c r="Y168" s="174"/>
      <c r="Z168" s="174"/>
      <c r="AA168" s="179"/>
      <c r="AT168" s="180" t="s">
        <v>183</v>
      </c>
      <c r="AU168" s="180" t="s">
        <v>117</v>
      </c>
      <c r="AV168" s="11" t="s">
        <v>117</v>
      </c>
      <c r="AW168" s="11" t="s">
        <v>119</v>
      </c>
      <c r="AX168" s="11" t="s">
        <v>77</v>
      </c>
      <c r="AY168" s="180" t="s">
        <v>167</v>
      </c>
    </row>
    <row r="169" spans="2:51" s="12" customFormat="1" ht="22.5" customHeight="1">
      <c r="B169" s="181"/>
      <c r="C169" s="182"/>
      <c r="D169" s="182"/>
      <c r="E169" s="183" t="s">
        <v>20</v>
      </c>
      <c r="F169" s="264" t="s">
        <v>256</v>
      </c>
      <c r="G169" s="265"/>
      <c r="H169" s="265"/>
      <c r="I169" s="265"/>
      <c r="J169" s="182"/>
      <c r="K169" s="184">
        <v>12</v>
      </c>
      <c r="L169" s="182"/>
      <c r="M169" s="182"/>
      <c r="N169" s="182"/>
      <c r="O169" s="182"/>
      <c r="P169" s="182"/>
      <c r="Q169" s="182"/>
      <c r="R169" s="185"/>
      <c r="T169" s="186"/>
      <c r="U169" s="182"/>
      <c r="V169" s="182"/>
      <c r="W169" s="182"/>
      <c r="X169" s="182"/>
      <c r="Y169" s="182"/>
      <c r="Z169" s="182"/>
      <c r="AA169" s="187"/>
      <c r="AT169" s="188" t="s">
        <v>183</v>
      </c>
      <c r="AU169" s="188" t="s">
        <v>117</v>
      </c>
      <c r="AV169" s="12" t="s">
        <v>146</v>
      </c>
      <c r="AW169" s="12" t="s">
        <v>119</v>
      </c>
      <c r="AX169" s="12" t="s">
        <v>84</v>
      </c>
      <c r="AY169" s="188" t="s">
        <v>167</v>
      </c>
    </row>
    <row r="170" spans="2:65" s="1" customFormat="1" ht="31.5" customHeight="1">
      <c r="B170" s="128"/>
      <c r="C170" s="158" t="s">
        <v>8</v>
      </c>
      <c r="D170" s="158" t="s">
        <v>168</v>
      </c>
      <c r="E170" s="159" t="s">
        <v>324</v>
      </c>
      <c r="F170" s="254" t="s">
        <v>325</v>
      </c>
      <c r="G170" s="255"/>
      <c r="H170" s="255"/>
      <c r="I170" s="255"/>
      <c r="J170" s="160" t="s">
        <v>180</v>
      </c>
      <c r="K170" s="161">
        <v>7.5</v>
      </c>
      <c r="L170" s="256">
        <v>0</v>
      </c>
      <c r="M170" s="255"/>
      <c r="N170" s="257">
        <f>ROUND(L170*K170,1)</f>
        <v>0</v>
      </c>
      <c r="O170" s="255"/>
      <c r="P170" s="255"/>
      <c r="Q170" s="255"/>
      <c r="R170" s="130"/>
      <c r="T170" s="162" t="s">
        <v>20</v>
      </c>
      <c r="U170" s="42" t="s">
        <v>45</v>
      </c>
      <c r="V170" s="34"/>
      <c r="W170" s="163">
        <f>V170*K170</f>
        <v>0</v>
      </c>
      <c r="X170" s="163">
        <v>1.98</v>
      </c>
      <c r="Y170" s="163">
        <f>X170*K170</f>
        <v>14.85</v>
      </c>
      <c r="Z170" s="163">
        <v>0</v>
      </c>
      <c r="AA170" s="164">
        <f>Z170*K170</f>
        <v>0</v>
      </c>
      <c r="AR170" s="16" t="s">
        <v>146</v>
      </c>
      <c r="AT170" s="16" t="s">
        <v>168</v>
      </c>
      <c r="AU170" s="16" t="s">
        <v>117</v>
      </c>
      <c r="AY170" s="16" t="s">
        <v>167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16" t="s">
        <v>146</v>
      </c>
      <c r="BK170" s="103">
        <f>ROUND(L170*K170,1)</f>
        <v>0</v>
      </c>
      <c r="BL170" s="16" t="s">
        <v>146</v>
      </c>
      <c r="BM170" s="16" t="s">
        <v>799</v>
      </c>
    </row>
    <row r="171" spans="2:51" s="11" customFormat="1" ht="22.5" customHeight="1">
      <c r="B171" s="173"/>
      <c r="C171" s="174"/>
      <c r="D171" s="174"/>
      <c r="E171" s="175" t="s">
        <v>20</v>
      </c>
      <c r="F171" s="262" t="s">
        <v>800</v>
      </c>
      <c r="G171" s="261"/>
      <c r="H171" s="261"/>
      <c r="I171" s="261"/>
      <c r="J171" s="174"/>
      <c r="K171" s="176">
        <v>7.5</v>
      </c>
      <c r="L171" s="174"/>
      <c r="M171" s="174"/>
      <c r="N171" s="174"/>
      <c r="O171" s="174"/>
      <c r="P171" s="174"/>
      <c r="Q171" s="174"/>
      <c r="R171" s="177"/>
      <c r="T171" s="178"/>
      <c r="U171" s="174"/>
      <c r="V171" s="174"/>
      <c r="W171" s="174"/>
      <c r="X171" s="174"/>
      <c r="Y171" s="174"/>
      <c r="Z171" s="174"/>
      <c r="AA171" s="179"/>
      <c r="AT171" s="180" t="s">
        <v>183</v>
      </c>
      <c r="AU171" s="180" t="s">
        <v>117</v>
      </c>
      <c r="AV171" s="11" t="s">
        <v>117</v>
      </c>
      <c r="AW171" s="11" t="s">
        <v>119</v>
      </c>
      <c r="AX171" s="11" t="s">
        <v>84</v>
      </c>
      <c r="AY171" s="180" t="s">
        <v>167</v>
      </c>
    </row>
    <row r="172" spans="2:65" s="1" customFormat="1" ht="31.5" customHeight="1">
      <c r="B172" s="128"/>
      <c r="C172" s="158" t="s">
        <v>279</v>
      </c>
      <c r="D172" s="158" t="s">
        <v>168</v>
      </c>
      <c r="E172" s="159" t="s">
        <v>329</v>
      </c>
      <c r="F172" s="254" t="s">
        <v>330</v>
      </c>
      <c r="G172" s="255"/>
      <c r="H172" s="255"/>
      <c r="I172" s="255"/>
      <c r="J172" s="160" t="s">
        <v>180</v>
      </c>
      <c r="K172" s="161">
        <v>29.4</v>
      </c>
      <c r="L172" s="256">
        <v>0</v>
      </c>
      <c r="M172" s="255"/>
      <c r="N172" s="257">
        <f>ROUND(L172*K172,1)</f>
        <v>0</v>
      </c>
      <c r="O172" s="255"/>
      <c r="P172" s="255"/>
      <c r="Q172" s="255"/>
      <c r="R172" s="130"/>
      <c r="T172" s="162" t="s">
        <v>20</v>
      </c>
      <c r="U172" s="42" t="s">
        <v>45</v>
      </c>
      <c r="V172" s="34"/>
      <c r="W172" s="163">
        <f>V172*K172</f>
        <v>0</v>
      </c>
      <c r="X172" s="163">
        <v>2.16</v>
      </c>
      <c r="Y172" s="163">
        <f>X172*K172</f>
        <v>63.504</v>
      </c>
      <c r="Z172" s="163">
        <v>0</v>
      </c>
      <c r="AA172" s="164">
        <f>Z172*K172</f>
        <v>0</v>
      </c>
      <c r="AR172" s="16" t="s">
        <v>146</v>
      </c>
      <c r="AT172" s="16" t="s">
        <v>168</v>
      </c>
      <c r="AU172" s="16" t="s">
        <v>117</v>
      </c>
      <c r="AY172" s="16" t="s">
        <v>167</v>
      </c>
      <c r="BE172" s="103">
        <f>IF(U172="základní",N172,0)</f>
        <v>0</v>
      </c>
      <c r="BF172" s="103">
        <f>IF(U172="snížená",N172,0)</f>
        <v>0</v>
      </c>
      <c r="BG172" s="103">
        <f>IF(U172="zákl. přenesená",N172,0)</f>
        <v>0</v>
      </c>
      <c r="BH172" s="103">
        <f>IF(U172="sníž. přenesená",N172,0)</f>
        <v>0</v>
      </c>
      <c r="BI172" s="103">
        <f>IF(U172="nulová",N172,0)</f>
        <v>0</v>
      </c>
      <c r="BJ172" s="16" t="s">
        <v>146</v>
      </c>
      <c r="BK172" s="103">
        <f>ROUND(L172*K172,1)</f>
        <v>0</v>
      </c>
      <c r="BL172" s="16" t="s">
        <v>146</v>
      </c>
      <c r="BM172" s="16" t="s">
        <v>801</v>
      </c>
    </row>
    <row r="173" spans="2:51" s="10" customFormat="1" ht="22.5" customHeight="1">
      <c r="B173" s="165"/>
      <c r="C173" s="166"/>
      <c r="D173" s="166"/>
      <c r="E173" s="167" t="s">
        <v>20</v>
      </c>
      <c r="F173" s="258" t="s">
        <v>332</v>
      </c>
      <c r="G173" s="259"/>
      <c r="H173" s="259"/>
      <c r="I173" s="259"/>
      <c r="J173" s="166"/>
      <c r="K173" s="168" t="s">
        <v>20</v>
      </c>
      <c r="L173" s="166"/>
      <c r="M173" s="166"/>
      <c r="N173" s="166"/>
      <c r="O173" s="166"/>
      <c r="P173" s="166"/>
      <c r="Q173" s="166"/>
      <c r="R173" s="169"/>
      <c r="T173" s="170"/>
      <c r="U173" s="166"/>
      <c r="V173" s="166"/>
      <c r="W173" s="166"/>
      <c r="X173" s="166"/>
      <c r="Y173" s="166"/>
      <c r="Z173" s="166"/>
      <c r="AA173" s="171"/>
      <c r="AT173" s="172" t="s">
        <v>183</v>
      </c>
      <c r="AU173" s="172" t="s">
        <v>117</v>
      </c>
      <c r="AV173" s="10" t="s">
        <v>84</v>
      </c>
      <c r="AW173" s="10" t="s">
        <v>119</v>
      </c>
      <c r="AX173" s="10" t="s">
        <v>77</v>
      </c>
      <c r="AY173" s="172" t="s">
        <v>167</v>
      </c>
    </row>
    <row r="174" spans="2:51" s="11" customFormat="1" ht="22.5" customHeight="1">
      <c r="B174" s="173"/>
      <c r="C174" s="174"/>
      <c r="D174" s="174"/>
      <c r="E174" s="175" t="s">
        <v>20</v>
      </c>
      <c r="F174" s="260" t="s">
        <v>802</v>
      </c>
      <c r="G174" s="261"/>
      <c r="H174" s="261"/>
      <c r="I174" s="261"/>
      <c r="J174" s="174"/>
      <c r="K174" s="176">
        <v>29.4</v>
      </c>
      <c r="L174" s="174"/>
      <c r="M174" s="174"/>
      <c r="N174" s="174"/>
      <c r="O174" s="174"/>
      <c r="P174" s="174"/>
      <c r="Q174" s="174"/>
      <c r="R174" s="177"/>
      <c r="T174" s="178"/>
      <c r="U174" s="174"/>
      <c r="V174" s="174"/>
      <c r="W174" s="174"/>
      <c r="X174" s="174"/>
      <c r="Y174" s="174"/>
      <c r="Z174" s="174"/>
      <c r="AA174" s="179"/>
      <c r="AT174" s="180" t="s">
        <v>183</v>
      </c>
      <c r="AU174" s="180" t="s">
        <v>117</v>
      </c>
      <c r="AV174" s="11" t="s">
        <v>117</v>
      </c>
      <c r="AW174" s="11" t="s">
        <v>119</v>
      </c>
      <c r="AX174" s="11" t="s">
        <v>77</v>
      </c>
      <c r="AY174" s="180" t="s">
        <v>167</v>
      </c>
    </row>
    <row r="175" spans="2:51" s="12" customFormat="1" ht="22.5" customHeight="1">
      <c r="B175" s="181"/>
      <c r="C175" s="182"/>
      <c r="D175" s="182"/>
      <c r="E175" s="183" t="s">
        <v>20</v>
      </c>
      <c r="F175" s="264" t="s">
        <v>256</v>
      </c>
      <c r="G175" s="265"/>
      <c r="H175" s="265"/>
      <c r="I175" s="265"/>
      <c r="J175" s="182"/>
      <c r="K175" s="184">
        <v>29.4</v>
      </c>
      <c r="L175" s="182"/>
      <c r="M175" s="182"/>
      <c r="N175" s="182"/>
      <c r="O175" s="182"/>
      <c r="P175" s="182"/>
      <c r="Q175" s="182"/>
      <c r="R175" s="185"/>
      <c r="T175" s="186"/>
      <c r="U175" s="182"/>
      <c r="V175" s="182"/>
      <c r="W175" s="182"/>
      <c r="X175" s="182"/>
      <c r="Y175" s="182"/>
      <c r="Z175" s="182"/>
      <c r="AA175" s="187"/>
      <c r="AT175" s="188" t="s">
        <v>183</v>
      </c>
      <c r="AU175" s="188" t="s">
        <v>117</v>
      </c>
      <c r="AV175" s="12" t="s">
        <v>146</v>
      </c>
      <c r="AW175" s="12" t="s">
        <v>119</v>
      </c>
      <c r="AX175" s="12" t="s">
        <v>84</v>
      </c>
      <c r="AY175" s="188" t="s">
        <v>167</v>
      </c>
    </row>
    <row r="176" spans="2:65" s="1" customFormat="1" ht="31.5" customHeight="1">
      <c r="B176" s="128"/>
      <c r="C176" s="158" t="s">
        <v>283</v>
      </c>
      <c r="D176" s="158" t="s">
        <v>168</v>
      </c>
      <c r="E176" s="159" t="s">
        <v>335</v>
      </c>
      <c r="F176" s="254" t="s">
        <v>336</v>
      </c>
      <c r="G176" s="255"/>
      <c r="H176" s="255"/>
      <c r="I176" s="255"/>
      <c r="J176" s="160" t="s">
        <v>180</v>
      </c>
      <c r="K176" s="161">
        <v>30</v>
      </c>
      <c r="L176" s="256">
        <v>0</v>
      </c>
      <c r="M176" s="255"/>
      <c r="N176" s="257">
        <f>ROUND(L176*K176,1)</f>
        <v>0</v>
      </c>
      <c r="O176" s="255"/>
      <c r="P176" s="255"/>
      <c r="Q176" s="255"/>
      <c r="R176" s="130"/>
      <c r="T176" s="162" t="s">
        <v>20</v>
      </c>
      <c r="U176" s="42" t="s">
        <v>45</v>
      </c>
      <c r="V176" s="34"/>
      <c r="W176" s="163">
        <f>V176*K176</f>
        <v>0</v>
      </c>
      <c r="X176" s="163">
        <v>2.16</v>
      </c>
      <c r="Y176" s="163">
        <f>X176*K176</f>
        <v>64.80000000000001</v>
      </c>
      <c r="Z176" s="163">
        <v>0</v>
      </c>
      <c r="AA176" s="164">
        <f>Z176*K176</f>
        <v>0</v>
      </c>
      <c r="AR176" s="16" t="s">
        <v>146</v>
      </c>
      <c r="AT176" s="16" t="s">
        <v>168</v>
      </c>
      <c r="AU176" s="16" t="s">
        <v>117</v>
      </c>
      <c r="AY176" s="16" t="s">
        <v>167</v>
      </c>
      <c r="BE176" s="103">
        <f>IF(U176="základní",N176,0)</f>
        <v>0</v>
      </c>
      <c r="BF176" s="103">
        <f>IF(U176="snížená",N176,0)</f>
        <v>0</v>
      </c>
      <c r="BG176" s="103">
        <f>IF(U176="zákl. přenesená",N176,0)</f>
        <v>0</v>
      </c>
      <c r="BH176" s="103">
        <f>IF(U176="sníž. přenesená",N176,0)</f>
        <v>0</v>
      </c>
      <c r="BI176" s="103">
        <f>IF(U176="nulová",N176,0)</f>
        <v>0</v>
      </c>
      <c r="BJ176" s="16" t="s">
        <v>146</v>
      </c>
      <c r="BK176" s="103">
        <f>ROUND(L176*K176,1)</f>
        <v>0</v>
      </c>
      <c r="BL176" s="16" t="s">
        <v>146</v>
      </c>
      <c r="BM176" s="16" t="s">
        <v>803</v>
      </c>
    </row>
    <row r="177" spans="2:51" s="11" customFormat="1" ht="22.5" customHeight="1">
      <c r="B177" s="173"/>
      <c r="C177" s="174"/>
      <c r="D177" s="174"/>
      <c r="E177" s="175" t="s">
        <v>20</v>
      </c>
      <c r="F177" s="262" t="s">
        <v>804</v>
      </c>
      <c r="G177" s="261"/>
      <c r="H177" s="261"/>
      <c r="I177" s="261"/>
      <c r="J177" s="174"/>
      <c r="K177" s="176">
        <v>30</v>
      </c>
      <c r="L177" s="174"/>
      <c r="M177" s="174"/>
      <c r="N177" s="174"/>
      <c r="O177" s="174"/>
      <c r="P177" s="174"/>
      <c r="Q177" s="174"/>
      <c r="R177" s="177"/>
      <c r="T177" s="178"/>
      <c r="U177" s="174"/>
      <c r="V177" s="174"/>
      <c r="W177" s="174"/>
      <c r="X177" s="174"/>
      <c r="Y177" s="174"/>
      <c r="Z177" s="174"/>
      <c r="AA177" s="179"/>
      <c r="AT177" s="180" t="s">
        <v>183</v>
      </c>
      <c r="AU177" s="180" t="s">
        <v>117</v>
      </c>
      <c r="AV177" s="11" t="s">
        <v>117</v>
      </c>
      <c r="AW177" s="11" t="s">
        <v>119</v>
      </c>
      <c r="AX177" s="11" t="s">
        <v>84</v>
      </c>
      <c r="AY177" s="180" t="s">
        <v>167</v>
      </c>
    </row>
    <row r="178" spans="2:65" s="1" customFormat="1" ht="31.5" customHeight="1">
      <c r="B178" s="128"/>
      <c r="C178" s="158" t="s">
        <v>287</v>
      </c>
      <c r="D178" s="158" t="s">
        <v>168</v>
      </c>
      <c r="E178" s="159" t="s">
        <v>340</v>
      </c>
      <c r="F178" s="254" t="s">
        <v>341</v>
      </c>
      <c r="G178" s="255"/>
      <c r="H178" s="255"/>
      <c r="I178" s="255"/>
      <c r="J178" s="160" t="s">
        <v>180</v>
      </c>
      <c r="K178" s="161">
        <v>37.5</v>
      </c>
      <c r="L178" s="256">
        <v>0</v>
      </c>
      <c r="M178" s="255"/>
      <c r="N178" s="257">
        <f>ROUND(L178*K178,1)</f>
        <v>0</v>
      </c>
      <c r="O178" s="255"/>
      <c r="P178" s="255"/>
      <c r="Q178" s="255"/>
      <c r="R178" s="130"/>
      <c r="T178" s="162" t="s">
        <v>20</v>
      </c>
      <c r="U178" s="42" t="s">
        <v>45</v>
      </c>
      <c r="V178" s="34"/>
      <c r="W178" s="163">
        <f>V178*K178</f>
        <v>0</v>
      </c>
      <c r="X178" s="163">
        <v>2.16</v>
      </c>
      <c r="Y178" s="163">
        <f>X178*K178</f>
        <v>81</v>
      </c>
      <c r="Z178" s="163">
        <v>0</v>
      </c>
      <c r="AA178" s="164">
        <f>Z178*K178</f>
        <v>0</v>
      </c>
      <c r="AR178" s="16" t="s">
        <v>146</v>
      </c>
      <c r="AT178" s="16" t="s">
        <v>168</v>
      </c>
      <c r="AU178" s="16" t="s">
        <v>117</v>
      </c>
      <c r="AY178" s="16" t="s">
        <v>167</v>
      </c>
      <c r="BE178" s="103">
        <f>IF(U178="základní",N178,0)</f>
        <v>0</v>
      </c>
      <c r="BF178" s="103">
        <f>IF(U178="snížená",N178,0)</f>
        <v>0</v>
      </c>
      <c r="BG178" s="103">
        <f>IF(U178="zákl. přenesená",N178,0)</f>
        <v>0</v>
      </c>
      <c r="BH178" s="103">
        <f>IF(U178="sníž. přenesená",N178,0)</f>
        <v>0</v>
      </c>
      <c r="BI178" s="103">
        <f>IF(U178="nulová",N178,0)</f>
        <v>0</v>
      </c>
      <c r="BJ178" s="16" t="s">
        <v>146</v>
      </c>
      <c r="BK178" s="103">
        <f>ROUND(L178*K178,1)</f>
        <v>0</v>
      </c>
      <c r="BL178" s="16" t="s">
        <v>146</v>
      </c>
      <c r="BM178" s="16" t="s">
        <v>805</v>
      </c>
    </row>
    <row r="179" spans="2:51" s="11" customFormat="1" ht="22.5" customHeight="1">
      <c r="B179" s="173"/>
      <c r="C179" s="174"/>
      <c r="D179" s="174"/>
      <c r="E179" s="175" t="s">
        <v>20</v>
      </c>
      <c r="F179" s="262" t="s">
        <v>806</v>
      </c>
      <c r="G179" s="261"/>
      <c r="H179" s="261"/>
      <c r="I179" s="261"/>
      <c r="J179" s="174"/>
      <c r="K179" s="176">
        <v>37.5</v>
      </c>
      <c r="L179" s="174"/>
      <c r="M179" s="174"/>
      <c r="N179" s="174"/>
      <c r="O179" s="174"/>
      <c r="P179" s="174"/>
      <c r="Q179" s="174"/>
      <c r="R179" s="177"/>
      <c r="T179" s="178"/>
      <c r="U179" s="174"/>
      <c r="V179" s="174"/>
      <c r="W179" s="174"/>
      <c r="X179" s="174"/>
      <c r="Y179" s="174"/>
      <c r="Z179" s="174"/>
      <c r="AA179" s="179"/>
      <c r="AT179" s="180" t="s">
        <v>183</v>
      </c>
      <c r="AU179" s="180" t="s">
        <v>117</v>
      </c>
      <c r="AV179" s="11" t="s">
        <v>117</v>
      </c>
      <c r="AW179" s="11" t="s">
        <v>119</v>
      </c>
      <c r="AX179" s="11" t="s">
        <v>84</v>
      </c>
      <c r="AY179" s="180" t="s">
        <v>167</v>
      </c>
    </row>
    <row r="180" spans="2:63" s="9" customFormat="1" ht="29.25" customHeight="1">
      <c r="B180" s="147"/>
      <c r="C180" s="148"/>
      <c r="D180" s="157" t="s">
        <v>135</v>
      </c>
      <c r="E180" s="157"/>
      <c r="F180" s="157"/>
      <c r="G180" s="157"/>
      <c r="H180" s="157"/>
      <c r="I180" s="157"/>
      <c r="J180" s="157"/>
      <c r="K180" s="157"/>
      <c r="L180" s="157"/>
      <c r="M180" s="157"/>
      <c r="N180" s="273">
        <f>BK180</f>
        <v>0</v>
      </c>
      <c r="O180" s="274"/>
      <c r="P180" s="274"/>
      <c r="Q180" s="274"/>
      <c r="R180" s="150"/>
      <c r="T180" s="151"/>
      <c r="U180" s="148"/>
      <c r="V180" s="148"/>
      <c r="W180" s="152">
        <f>SUM(W181:W186)</f>
        <v>0</v>
      </c>
      <c r="X180" s="148"/>
      <c r="Y180" s="152">
        <f>SUM(Y181:Y186)</f>
        <v>3.4391504</v>
      </c>
      <c r="Z180" s="148"/>
      <c r="AA180" s="153">
        <f>SUM(AA181:AA186)</f>
        <v>0</v>
      </c>
      <c r="AR180" s="154" t="s">
        <v>84</v>
      </c>
      <c r="AT180" s="155" t="s">
        <v>76</v>
      </c>
      <c r="AU180" s="155" t="s">
        <v>84</v>
      </c>
      <c r="AY180" s="154" t="s">
        <v>167</v>
      </c>
      <c r="BK180" s="156">
        <f>SUM(BK181:BK186)</f>
        <v>0</v>
      </c>
    </row>
    <row r="181" spans="2:65" s="1" customFormat="1" ht="31.5" customHeight="1">
      <c r="B181" s="128"/>
      <c r="C181" s="158" t="s">
        <v>291</v>
      </c>
      <c r="D181" s="158" t="s">
        <v>168</v>
      </c>
      <c r="E181" s="159" t="s">
        <v>625</v>
      </c>
      <c r="F181" s="254" t="s">
        <v>626</v>
      </c>
      <c r="G181" s="255"/>
      <c r="H181" s="255"/>
      <c r="I181" s="255"/>
      <c r="J181" s="160" t="s">
        <v>223</v>
      </c>
      <c r="K181" s="161">
        <v>14</v>
      </c>
      <c r="L181" s="256">
        <v>0</v>
      </c>
      <c r="M181" s="255"/>
      <c r="N181" s="257">
        <f>ROUND(L181*K181,1)</f>
        <v>0</v>
      </c>
      <c r="O181" s="255"/>
      <c r="P181" s="255"/>
      <c r="Q181" s="255"/>
      <c r="R181" s="130"/>
      <c r="T181" s="162" t="s">
        <v>20</v>
      </c>
      <c r="U181" s="42" t="s">
        <v>45</v>
      </c>
      <c r="V181" s="34"/>
      <c r="W181" s="163">
        <f>V181*K181</f>
        <v>0</v>
      </c>
      <c r="X181" s="163">
        <v>0.1554</v>
      </c>
      <c r="Y181" s="163">
        <f>X181*K181</f>
        <v>2.1756</v>
      </c>
      <c r="Z181" s="163">
        <v>0</v>
      </c>
      <c r="AA181" s="164">
        <f>Z181*K181</f>
        <v>0</v>
      </c>
      <c r="AR181" s="16" t="s">
        <v>146</v>
      </c>
      <c r="AT181" s="16" t="s">
        <v>168</v>
      </c>
      <c r="AU181" s="16" t="s">
        <v>117</v>
      </c>
      <c r="AY181" s="16" t="s">
        <v>167</v>
      </c>
      <c r="BE181" s="103">
        <f>IF(U181="základní",N181,0)</f>
        <v>0</v>
      </c>
      <c r="BF181" s="103">
        <f>IF(U181="snížená",N181,0)</f>
        <v>0</v>
      </c>
      <c r="BG181" s="103">
        <f>IF(U181="zákl. přenesená",N181,0)</f>
        <v>0</v>
      </c>
      <c r="BH181" s="103">
        <f>IF(U181="sníž. přenesená",N181,0)</f>
        <v>0</v>
      </c>
      <c r="BI181" s="103">
        <f>IF(U181="nulová",N181,0)</f>
        <v>0</v>
      </c>
      <c r="BJ181" s="16" t="s">
        <v>146</v>
      </c>
      <c r="BK181" s="103">
        <f>ROUND(L181*K181,1)</f>
        <v>0</v>
      </c>
      <c r="BL181" s="16" t="s">
        <v>146</v>
      </c>
      <c r="BM181" s="16" t="s">
        <v>807</v>
      </c>
    </row>
    <row r="182" spans="2:51" s="11" customFormat="1" ht="22.5" customHeight="1">
      <c r="B182" s="173"/>
      <c r="C182" s="174"/>
      <c r="D182" s="174"/>
      <c r="E182" s="175" t="s">
        <v>20</v>
      </c>
      <c r="F182" s="262" t="s">
        <v>808</v>
      </c>
      <c r="G182" s="261"/>
      <c r="H182" s="261"/>
      <c r="I182" s="261"/>
      <c r="J182" s="174"/>
      <c r="K182" s="176">
        <v>14</v>
      </c>
      <c r="L182" s="174"/>
      <c r="M182" s="174"/>
      <c r="N182" s="174"/>
      <c r="O182" s="174"/>
      <c r="P182" s="174"/>
      <c r="Q182" s="174"/>
      <c r="R182" s="177"/>
      <c r="T182" s="178"/>
      <c r="U182" s="174"/>
      <c r="V182" s="174"/>
      <c r="W182" s="174"/>
      <c r="X182" s="174"/>
      <c r="Y182" s="174"/>
      <c r="Z182" s="174"/>
      <c r="AA182" s="179"/>
      <c r="AT182" s="180" t="s">
        <v>183</v>
      </c>
      <c r="AU182" s="180" t="s">
        <v>117</v>
      </c>
      <c r="AV182" s="11" t="s">
        <v>117</v>
      </c>
      <c r="AW182" s="11" t="s">
        <v>119</v>
      </c>
      <c r="AX182" s="11" t="s">
        <v>84</v>
      </c>
      <c r="AY182" s="180" t="s">
        <v>167</v>
      </c>
    </row>
    <row r="183" spans="2:65" s="1" customFormat="1" ht="22.5" customHeight="1">
      <c r="B183" s="128"/>
      <c r="C183" s="158" t="s">
        <v>301</v>
      </c>
      <c r="D183" s="158" t="s">
        <v>168</v>
      </c>
      <c r="E183" s="159" t="s">
        <v>629</v>
      </c>
      <c r="F183" s="254" t="s">
        <v>630</v>
      </c>
      <c r="G183" s="255"/>
      <c r="H183" s="255"/>
      <c r="I183" s="255"/>
      <c r="J183" s="160" t="s">
        <v>175</v>
      </c>
      <c r="K183" s="161">
        <v>14.14</v>
      </c>
      <c r="L183" s="256">
        <v>0</v>
      </c>
      <c r="M183" s="255"/>
      <c r="N183" s="257">
        <f>ROUND(L183*K183,1)</f>
        <v>0</v>
      </c>
      <c r="O183" s="255"/>
      <c r="P183" s="255"/>
      <c r="Q183" s="255"/>
      <c r="R183" s="130"/>
      <c r="T183" s="162" t="s">
        <v>20</v>
      </c>
      <c r="U183" s="42" t="s">
        <v>45</v>
      </c>
      <c r="V183" s="34"/>
      <c r="W183" s="163">
        <f>V183*K183</f>
        <v>0</v>
      </c>
      <c r="X183" s="163">
        <v>0</v>
      </c>
      <c r="Y183" s="163">
        <f>X183*K183</f>
        <v>0</v>
      </c>
      <c r="Z183" s="163">
        <v>0</v>
      </c>
      <c r="AA183" s="164">
        <f>Z183*K183</f>
        <v>0</v>
      </c>
      <c r="AR183" s="16" t="s">
        <v>146</v>
      </c>
      <c r="AT183" s="16" t="s">
        <v>168</v>
      </c>
      <c r="AU183" s="16" t="s">
        <v>117</v>
      </c>
      <c r="AY183" s="16" t="s">
        <v>167</v>
      </c>
      <c r="BE183" s="103">
        <f>IF(U183="základní",N183,0)</f>
        <v>0</v>
      </c>
      <c r="BF183" s="103">
        <f>IF(U183="snížená",N183,0)</f>
        <v>0</v>
      </c>
      <c r="BG183" s="103">
        <f>IF(U183="zákl. přenesená",N183,0)</f>
        <v>0</v>
      </c>
      <c r="BH183" s="103">
        <f>IF(U183="sníž. přenesená",N183,0)</f>
        <v>0</v>
      </c>
      <c r="BI183" s="103">
        <f>IF(U183="nulová",N183,0)</f>
        <v>0</v>
      </c>
      <c r="BJ183" s="16" t="s">
        <v>146</v>
      </c>
      <c r="BK183" s="103">
        <f>ROUND(L183*K183,1)</f>
        <v>0</v>
      </c>
      <c r="BL183" s="16" t="s">
        <v>146</v>
      </c>
      <c r="BM183" s="16" t="s">
        <v>809</v>
      </c>
    </row>
    <row r="184" spans="2:51" s="11" customFormat="1" ht="22.5" customHeight="1">
      <c r="B184" s="173"/>
      <c r="C184" s="174"/>
      <c r="D184" s="174"/>
      <c r="E184" s="175" t="s">
        <v>20</v>
      </c>
      <c r="F184" s="262" t="s">
        <v>810</v>
      </c>
      <c r="G184" s="261"/>
      <c r="H184" s="261"/>
      <c r="I184" s="261"/>
      <c r="J184" s="174"/>
      <c r="K184" s="176">
        <v>14.14</v>
      </c>
      <c r="L184" s="174"/>
      <c r="M184" s="174"/>
      <c r="N184" s="174"/>
      <c r="O184" s="174"/>
      <c r="P184" s="174"/>
      <c r="Q184" s="174"/>
      <c r="R184" s="177"/>
      <c r="T184" s="178"/>
      <c r="U184" s="174"/>
      <c r="V184" s="174"/>
      <c r="W184" s="174"/>
      <c r="X184" s="174"/>
      <c r="Y184" s="174"/>
      <c r="Z184" s="174"/>
      <c r="AA184" s="179"/>
      <c r="AT184" s="180" t="s">
        <v>183</v>
      </c>
      <c r="AU184" s="180" t="s">
        <v>117</v>
      </c>
      <c r="AV184" s="11" t="s">
        <v>117</v>
      </c>
      <c r="AW184" s="11" t="s">
        <v>119</v>
      </c>
      <c r="AX184" s="11" t="s">
        <v>84</v>
      </c>
      <c r="AY184" s="180" t="s">
        <v>167</v>
      </c>
    </row>
    <row r="185" spans="2:65" s="1" customFormat="1" ht="31.5" customHeight="1">
      <c r="B185" s="128"/>
      <c r="C185" s="158" t="s">
        <v>305</v>
      </c>
      <c r="D185" s="158" t="s">
        <v>168</v>
      </c>
      <c r="E185" s="159" t="s">
        <v>359</v>
      </c>
      <c r="F185" s="254" t="s">
        <v>360</v>
      </c>
      <c r="G185" s="255"/>
      <c r="H185" s="255"/>
      <c r="I185" s="255"/>
      <c r="J185" s="160" t="s">
        <v>180</v>
      </c>
      <c r="K185" s="161">
        <v>0.56</v>
      </c>
      <c r="L185" s="256">
        <v>0</v>
      </c>
      <c r="M185" s="255"/>
      <c r="N185" s="257">
        <f>ROUND(L185*K185,1)</f>
        <v>0</v>
      </c>
      <c r="O185" s="255"/>
      <c r="P185" s="255"/>
      <c r="Q185" s="255"/>
      <c r="R185" s="130"/>
      <c r="T185" s="162" t="s">
        <v>20</v>
      </c>
      <c r="U185" s="42" t="s">
        <v>45</v>
      </c>
      <c r="V185" s="34"/>
      <c r="W185" s="163">
        <f>V185*K185</f>
        <v>0</v>
      </c>
      <c r="X185" s="163">
        <v>2.25634</v>
      </c>
      <c r="Y185" s="163">
        <f>X185*K185</f>
        <v>1.2635504</v>
      </c>
      <c r="Z185" s="163">
        <v>0</v>
      </c>
      <c r="AA185" s="164">
        <f>Z185*K185</f>
        <v>0</v>
      </c>
      <c r="AR185" s="16" t="s">
        <v>146</v>
      </c>
      <c r="AT185" s="16" t="s">
        <v>168</v>
      </c>
      <c r="AU185" s="16" t="s">
        <v>117</v>
      </c>
      <c r="AY185" s="16" t="s">
        <v>167</v>
      </c>
      <c r="BE185" s="103">
        <f>IF(U185="základní",N185,0)</f>
        <v>0</v>
      </c>
      <c r="BF185" s="103">
        <f>IF(U185="snížená",N185,0)</f>
        <v>0</v>
      </c>
      <c r="BG185" s="103">
        <f>IF(U185="zákl. přenesená",N185,0)</f>
        <v>0</v>
      </c>
      <c r="BH185" s="103">
        <f>IF(U185="sníž. přenesená",N185,0)</f>
        <v>0</v>
      </c>
      <c r="BI185" s="103">
        <f>IF(U185="nulová",N185,0)</f>
        <v>0</v>
      </c>
      <c r="BJ185" s="16" t="s">
        <v>146</v>
      </c>
      <c r="BK185" s="103">
        <f>ROUND(L185*K185,1)</f>
        <v>0</v>
      </c>
      <c r="BL185" s="16" t="s">
        <v>146</v>
      </c>
      <c r="BM185" s="16" t="s">
        <v>811</v>
      </c>
    </row>
    <row r="186" spans="2:51" s="11" customFormat="1" ht="22.5" customHeight="1">
      <c r="B186" s="173"/>
      <c r="C186" s="174"/>
      <c r="D186" s="174"/>
      <c r="E186" s="175" t="s">
        <v>20</v>
      </c>
      <c r="F186" s="262" t="s">
        <v>812</v>
      </c>
      <c r="G186" s="261"/>
      <c r="H186" s="261"/>
      <c r="I186" s="261"/>
      <c r="J186" s="174"/>
      <c r="K186" s="176">
        <v>0.56</v>
      </c>
      <c r="L186" s="174"/>
      <c r="M186" s="174"/>
      <c r="N186" s="174"/>
      <c r="O186" s="174"/>
      <c r="P186" s="174"/>
      <c r="Q186" s="174"/>
      <c r="R186" s="177"/>
      <c r="T186" s="178"/>
      <c r="U186" s="174"/>
      <c r="V186" s="174"/>
      <c r="W186" s="174"/>
      <c r="X186" s="174"/>
      <c r="Y186" s="174"/>
      <c r="Z186" s="174"/>
      <c r="AA186" s="179"/>
      <c r="AT186" s="180" t="s">
        <v>183</v>
      </c>
      <c r="AU186" s="180" t="s">
        <v>117</v>
      </c>
      <c r="AV186" s="11" t="s">
        <v>117</v>
      </c>
      <c r="AW186" s="11" t="s">
        <v>119</v>
      </c>
      <c r="AX186" s="11" t="s">
        <v>84</v>
      </c>
      <c r="AY186" s="180" t="s">
        <v>167</v>
      </c>
    </row>
    <row r="187" spans="2:63" s="9" customFormat="1" ht="29.25" customHeight="1">
      <c r="B187" s="147"/>
      <c r="C187" s="148"/>
      <c r="D187" s="157" t="s">
        <v>137</v>
      </c>
      <c r="E187" s="157"/>
      <c r="F187" s="157"/>
      <c r="G187" s="157"/>
      <c r="H187" s="157"/>
      <c r="I187" s="157"/>
      <c r="J187" s="157"/>
      <c r="K187" s="157"/>
      <c r="L187" s="157"/>
      <c r="M187" s="157"/>
      <c r="N187" s="273">
        <f>BK187</f>
        <v>0</v>
      </c>
      <c r="O187" s="274"/>
      <c r="P187" s="274"/>
      <c r="Q187" s="274"/>
      <c r="R187" s="150"/>
      <c r="T187" s="151"/>
      <c r="U187" s="148"/>
      <c r="V187" s="148"/>
      <c r="W187" s="152">
        <f>W188</f>
        <v>0</v>
      </c>
      <c r="X187" s="148"/>
      <c r="Y187" s="152">
        <f>Y188</f>
        <v>0</v>
      </c>
      <c r="Z187" s="148"/>
      <c r="AA187" s="153">
        <f>AA188</f>
        <v>0</v>
      </c>
      <c r="AR187" s="154" t="s">
        <v>84</v>
      </c>
      <c r="AT187" s="155" t="s">
        <v>76</v>
      </c>
      <c r="AU187" s="155" t="s">
        <v>84</v>
      </c>
      <c r="AY187" s="154" t="s">
        <v>167</v>
      </c>
      <c r="BK187" s="156">
        <f>BK188</f>
        <v>0</v>
      </c>
    </row>
    <row r="188" spans="2:65" s="1" customFormat="1" ht="22.5" customHeight="1">
      <c r="B188" s="128"/>
      <c r="C188" s="158" t="s">
        <v>314</v>
      </c>
      <c r="D188" s="158" t="s">
        <v>168</v>
      </c>
      <c r="E188" s="159" t="s">
        <v>380</v>
      </c>
      <c r="F188" s="254" t="s">
        <v>381</v>
      </c>
      <c r="G188" s="255"/>
      <c r="H188" s="255"/>
      <c r="I188" s="255"/>
      <c r="J188" s="160" t="s">
        <v>308</v>
      </c>
      <c r="K188" s="161">
        <v>339.099</v>
      </c>
      <c r="L188" s="256">
        <v>0</v>
      </c>
      <c r="M188" s="255"/>
      <c r="N188" s="257">
        <f>ROUND(L188*K188,1)</f>
        <v>0</v>
      </c>
      <c r="O188" s="255"/>
      <c r="P188" s="255"/>
      <c r="Q188" s="255"/>
      <c r="R188" s="130"/>
      <c r="T188" s="162" t="s">
        <v>20</v>
      </c>
      <c r="U188" s="42" t="s">
        <v>45</v>
      </c>
      <c r="V188" s="34"/>
      <c r="W188" s="163">
        <f>V188*K188</f>
        <v>0</v>
      </c>
      <c r="X188" s="163">
        <v>0</v>
      </c>
      <c r="Y188" s="163">
        <f>X188*K188</f>
        <v>0</v>
      </c>
      <c r="Z188" s="163">
        <v>0</v>
      </c>
      <c r="AA188" s="164">
        <f>Z188*K188</f>
        <v>0</v>
      </c>
      <c r="AR188" s="16" t="s">
        <v>146</v>
      </c>
      <c r="AT188" s="16" t="s">
        <v>168</v>
      </c>
      <c r="AU188" s="16" t="s">
        <v>117</v>
      </c>
      <c r="AY188" s="16" t="s">
        <v>167</v>
      </c>
      <c r="BE188" s="103">
        <f>IF(U188="základní",N188,0)</f>
        <v>0</v>
      </c>
      <c r="BF188" s="103">
        <f>IF(U188="snížená",N188,0)</f>
        <v>0</v>
      </c>
      <c r="BG188" s="103">
        <f>IF(U188="zákl. přenesená",N188,0)</f>
        <v>0</v>
      </c>
      <c r="BH188" s="103">
        <f>IF(U188="sníž. přenesená",N188,0)</f>
        <v>0</v>
      </c>
      <c r="BI188" s="103">
        <f>IF(U188="nulová",N188,0)</f>
        <v>0</v>
      </c>
      <c r="BJ188" s="16" t="s">
        <v>146</v>
      </c>
      <c r="BK188" s="103">
        <f>ROUND(L188*K188,1)</f>
        <v>0</v>
      </c>
      <c r="BL188" s="16" t="s">
        <v>146</v>
      </c>
      <c r="BM188" s="16" t="s">
        <v>813</v>
      </c>
    </row>
    <row r="189" spans="2:63" s="9" customFormat="1" ht="36.75" customHeight="1">
      <c r="B189" s="147"/>
      <c r="C189" s="148"/>
      <c r="D189" s="149" t="s">
        <v>138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277">
        <f>BK189</f>
        <v>0</v>
      </c>
      <c r="O189" s="278"/>
      <c r="P189" s="278"/>
      <c r="Q189" s="278"/>
      <c r="R189" s="150"/>
      <c r="T189" s="151"/>
      <c r="U189" s="148"/>
      <c r="V189" s="148"/>
      <c r="W189" s="152">
        <f>W190</f>
        <v>0</v>
      </c>
      <c r="X189" s="148"/>
      <c r="Y189" s="152">
        <f>Y190</f>
        <v>1.2026055199999999</v>
      </c>
      <c r="Z189" s="148"/>
      <c r="AA189" s="153">
        <f>AA190</f>
        <v>0</v>
      </c>
      <c r="AR189" s="154" t="s">
        <v>117</v>
      </c>
      <c r="AT189" s="155" t="s">
        <v>76</v>
      </c>
      <c r="AU189" s="155" t="s">
        <v>77</v>
      </c>
      <c r="AY189" s="154" t="s">
        <v>167</v>
      </c>
      <c r="BK189" s="156">
        <f>BK190</f>
        <v>0</v>
      </c>
    </row>
    <row r="190" spans="2:63" s="9" customFormat="1" ht="19.5" customHeight="1">
      <c r="B190" s="147"/>
      <c r="C190" s="148"/>
      <c r="D190" s="157" t="s">
        <v>139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73">
        <f>BK190</f>
        <v>0</v>
      </c>
      <c r="O190" s="274"/>
      <c r="P190" s="274"/>
      <c r="Q190" s="274"/>
      <c r="R190" s="150"/>
      <c r="T190" s="151"/>
      <c r="U190" s="148"/>
      <c r="V190" s="148"/>
      <c r="W190" s="152">
        <f>SUM(W191:W225)</f>
        <v>0</v>
      </c>
      <c r="X190" s="148"/>
      <c r="Y190" s="152">
        <f>SUM(Y191:Y225)</f>
        <v>1.2026055199999999</v>
      </c>
      <c r="Z190" s="148"/>
      <c r="AA190" s="153">
        <f>SUM(AA191:AA225)</f>
        <v>0</v>
      </c>
      <c r="AR190" s="154" t="s">
        <v>117</v>
      </c>
      <c r="AT190" s="155" t="s">
        <v>76</v>
      </c>
      <c r="AU190" s="155" t="s">
        <v>84</v>
      </c>
      <c r="AY190" s="154" t="s">
        <v>167</v>
      </c>
      <c r="BK190" s="156">
        <f>SUM(BK191:BK225)</f>
        <v>0</v>
      </c>
    </row>
    <row r="191" spans="2:65" s="1" customFormat="1" ht="44.25" customHeight="1">
      <c r="B191" s="128"/>
      <c r="C191" s="158" t="s">
        <v>318</v>
      </c>
      <c r="D191" s="158" t="s">
        <v>168</v>
      </c>
      <c r="E191" s="159" t="s">
        <v>384</v>
      </c>
      <c r="F191" s="254" t="s">
        <v>385</v>
      </c>
      <c r="G191" s="255"/>
      <c r="H191" s="255"/>
      <c r="I191" s="255"/>
      <c r="J191" s="160" t="s">
        <v>212</v>
      </c>
      <c r="K191" s="161">
        <v>300</v>
      </c>
      <c r="L191" s="256">
        <v>0</v>
      </c>
      <c r="M191" s="255"/>
      <c r="N191" s="257">
        <f>ROUND(L191*K191,1)</f>
        <v>0</v>
      </c>
      <c r="O191" s="255"/>
      <c r="P191" s="255"/>
      <c r="Q191" s="255"/>
      <c r="R191" s="130"/>
      <c r="T191" s="162" t="s">
        <v>20</v>
      </c>
      <c r="U191" s="42" t="s">
        <v>45</v>
      </c>
      <c r="V191" s="34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16" t="s">
        <v>243</v>
      </c>
      <c r="AT191" s="16" t="s">
        <v>168</v>
      </c>
      <c r="AU191" s="16" t="s">
        <v>117</v>
      </c>
      <c r="AY191" s="16" t="s">
        <v>167</v>
      </c>
      <c r="BE191" s="103">
        <f>IF(U191="základní",N191,0)</f>
        <v>0</v>
      </c>
      <c r="BF191" s="103">
        <f>IF(U191="snížená",N191,0)</f>
        <v>0</v>
      </c>
      <c r="BG191" s="103">
        <f>IF(U191="zákl. přenesená",N191,0)</f>
        <v>0</v>
      </c>
      <c r="BH191" s="103">
        <f>IF(U191="sníž. přenesená",N191,0)</f>
        <v>0</v>
      </c>
      <c r="BI191" s="103">
        <f>IF(U191="nulová",N191,0)</f>
        <v>0</v>
      </c>
      <c r="BJ191" s="16" t="s">
        <v>146</v>
      </c>
      <c r="BK191" s="103">
        <f>ROUND(L191*K191,1)</f>
        <v>0</v>
      </c>
      <c r="BL191" s="16" t="s">
        <v>243</v>
      </c>
      <c r="BM191" s="16" t="s">
        <v>814</v>
      </c>
    </row>
    <row r="192" spans="2:51" s="10" customFormat="1" ht="22.5" customHeight="1">
      <c r="B192" s="165"/>
      <c r="C192" s="166"/>
      <c r="D192" s="166"/>
      <c r="E192" s="167" t="s">
        <v>20</v>
      </c>
      <c r="F192" s="258" t="s">
        <v>837</v>
      </c>
      <c r="G192" s="259"/>
      <c r="H192" s="259"/>
      <c r="I192" s="259"/>
      <c r="J192" s="166"/>
      <c r="K192" s="168" t="s">
        <v>20</v>
      </c>
      <c r="L192" s="166"/>
      <c r="M192" s="166"/>
      <c r="N192" s="166"/>
      <c r="O192" s="166"/>
      <c r="P192" s="166"/>
      <c r="Q192" s="166"/>
      <c r="R192" s="169"/>
      <c r="T192" s="170"/>
      <c r="U192" s="166"/>
      <c r="V192" s="166"/>
      <c r="W192" s="166"/>
      <c r="X192" s="166"/>
      <c r="Y192" s="166"/>
      <c r="Z192" s="166"/>
      <c r="AA192" s="171"/>
      <c r="AT192" s="172" t="s">
        <v>183</v>
      </c>
      <c r="AU192" s="172" t="s">
        <v>117</v>
      </c>
      <c r="AV192" s="10" t="s">
        <v>84</v>
      </c>
      <c r="AW192" s="10" t="s">
        <v>119</v>
      </c>
      <c r="AX192" s="10" t="s">
        <v>77</v>
      </c>
      <c r="AY192" s="172" t="s">
        <v>167</v>
      </c>
    </row>
    <row r="193" spans="2:51" s="11" customFormat="1" ht="22.5" customHeight="1">
      <c r="B193" s="173"/>
      <c r="C193" s="174"/>
      <c r="D193" s="174"/>
      <c r="E193" s="175" t="s">
        <v>20</v>
      </c>
      <c r="F193" s="260" t="s">
        <v>815</v>
      </c>
      <c r="G193" s="261"/>
      <c r="H193" s="261"/>
      <c r="I193" s="261"/>
      <c r="J193" s="174"/>
      <c r="K193" s="176">
        <v>150</v>
      </c>
      <c r="L193" s="174"/>
      <c r="M193" s="174"/>
      <c r="N193" s="174"/>
      <c r="O193" s="174"/>
      <c r="P193" s="174"/>
      <c r="Q193" s="174"/>
      <c r="R193" s="177"/>
      <c r="T193" s="178"/>
      <c r="U193" s="174"/>
      <c r="V193" s="174"/>
      <c r="W193" s="174"/>
      <c r="X193" s="174"/>
      <c r="Y193" s="174"/>
      <c r="Z193" s="174"/>
      <c r="AA193" s="179"/>
      <c r="AT193" s="180" t="s">
        <v>183</v>
      </c>
      <c r="AU193" s="180" t="s">
        <v>117</v>
      </c>
      <c r="AV193" s="11" t="s">
        <v>117</v>
      </c>
      <c r="AW193" s="11" t="s">
        <v>119</v>
      </c>
      <c r="AX193" s="11" t="s">
        <v>77</v>
      </c>
      <c r="AY193" s="180" t="s">
        <v>167</v>
      </c>
    </row>
    <row r="194" spans="2:51" s="10" customFormat="1" ht="22.5" customHeight="1">
      <c r="B194" s="165"/>
      <c r="C194" s="166"/>
      <c r="D194" s="166"/>
      <c r="E194" s="167" t="s">
        <v>20</v>
      </c>
      <c r="F194" s="263" t="s">
        <v>389</v>
      </c>
      <c r="G194" s="259"/>
      <c r="H194" s="259"/>
      <c r="I194" s="259"/>
      <c r="J194" s="166"/>
      <c r="K194" s="168" t="s">
        <v>20</v>
      </c>
      <c r="L194" s="166"/>
      <c r="M194" s="166"/>
      <c r="N194" s="166"/>
      <c r="O194" s="166"/>
      <c r="P194" s="166"/>
      <c r="Q194" s="166"/>
      <c r="R194" s="169"/>
      <c r="T194" s="170"/>
      <c r="U194" s="166"/>
      <c r="V194" s="166"/>
      <c r="W194" s="166"/>
      <c r="X194" s="166"/>
      <c r="Y194" s="166"/>
      <c r="Z194" s="166"/>
      <c r="AA194" s="171"/>
      <c r="AT194" s="172" t="s">
        <v>183</v>
      </c>
      <c r="AU194" s="172" t="s">
        <v>117</v>
      </c>
      <c r="AV194" s="10" t="s">
        <v>84</v>
      </c>
      <c r="AW194" s="10" t="s">
        <v>119</v>
      </c>
      <c r="AX194" s="10" t="s">
        <v>77</v>
      </c>
      <c r="AY194" s="172" t="s">
        <v>167</v>
      </c>
    </row>
    <row r="195" spans="2:51" s="11" customFormat="1" ht="22.5" customHeight="1">
      <c r="B195" s="173"/>
      <c r="C195" s="174"/>
      <c r="D195" s="174"/>
      <c r="E195" s="175" t="s">
        <v>20</v>
      </c>
      <c r="F195" s="260" t="s">
        <v>816</v>
      </c>
      <c r="G195" s="261"/>
      <c r="H195" s="261"/>
      <c r="I195" s="261"/>
      <c r="J195" s="174"/>
      <c r="K195" s="176">
        <v>150</v>
      </c>
      <c r="L195" s="174"/>
      <c r="M195" s="174"/>
      <c r="N195" s="174"/>
      <c r="O195" s="174"/>
      <c r="P195" s="174"/>
      <c r="Q195" s="174"/>
      <c r="R195" s="177"/>
      <c r="T195" s="178"/>
      <c r="U195" s="174"/>
      <c r="V195" s="174"/>
      <c r="W195" s="174"/>
      <c r="X195" s="174"/>
      <c r="Y195" s="174"/>
      <c r="Z195" s="174"/>
      <c r="AA195" s="179"/>
      <c r="AT195" s="180" t="s">
        <v>183</v>
      </c>
      <c r="AU195" s="180" t="s">
        <v>117</v>
      </c>
      <c r="AV195" s="11" t="s">
        <v>117</v>
      </c>
      <c r="AW195" s="11" t="s">
        <v>119</v>
      </c>
      <c r="AX195" s="11" t="s">
        <v>77</v>
      </c>
      <c r="AY195" s="180" t="s">
        <v>167</v>
      </c>
    </row>
    <row r="196" spans="2:51" s="12" customFormat="1" ht="22.5" customHeight="1">
      <c r="B196" s="181"/>
      <c r="C196" s="182"/>
      <c r="D196" s="182"/>
      <c r="E196" s="183" t="s">
        <v>20</v>
      </c>
      <c r="F196" s="264" t="s">
        <v>256</v>
      </c>
      <c r="G196" s="265"/>
      <c r="H196" s="265"/>
      <c r="I196" s="265"/>
      <c r="J196" s="182"/>
      <c r="K196" s="184">
        <v>300</v>
      </c>
      <c r="L196" s="182"/>
      <c r="M196" s="182"/>
      <c r="N196" s="182"/>
      <c r="O196" s="182"/>
      <c r="P196" s="182"/>
      <c r="Q196" s="182"/>
      <c r="R196" s="185"/>
      <c r="T196" s="186"/>
      <c r="U196" s="182"/>
      <c r="V196" s="182"/>
      <c r="W196" s="182"/>
      <c r="X196" s="182"/>
      <c r="Y196" s="182"/>
      <c r="Z196" s="182"/>
      <c r="AA196" s="187"/>
      <c r="AT196" s="188" t="s">
        <v>183</v>
      </c>
      <c r="AU196" s="188" t="s">
        <v>117</v>
      </c>
      <c r="AV196" s="12" t="s">
        <v>146</v>
      </c>
      <c r="AW196" s="12" t="s">
        <v>119</v>
      </c>
      <c r="AX196" s="12" t="s">
        <v>84</v>
      </c>
      <c r="AY196" s="188" t="s">
        <v>167</v>
      </c>
    </row>
    <row r="197" spans="2:65" s="1" customFormat="1" ht="22.5" customHeight="1">
      <c r="B197" s="128"/>
      <c r="C197" s="189" t="s">
        <v>323</v>
      </c>
      <c r="D197" s="189" t="s">
        <v>392</v>
      </c>
      <c r="E197" s="190" t="s">
        <v>393</v>
      </c>
      <c r="F197" s="266" t="s">
        <v>394</v>
      </c>
      <c r="G197" s="267"/>
      <c r="H197" s="267"/>
      <c r="I197" s="267"/>
      <c r="J197" s="191" t="s">
        <v>212</v>
      </c>
      <c r="K197" s="192">
        <v>339</v>
      </c>
      <c r="L197" s="268">
        <v>0</v>
      </c>
      <c r="M197" s="267"/>
      <c r="N197" s="269">
        <f>ROUND(L197*K197,1)</f>
        <v>0</v>
      </c>
      <c r="O197" s="255"/>
      <c r="P197" s="255"/>
      <c r="Q197" s="255"/>
      <c r="R197" s="130"/>
      <c r="T197" s="162" t="s">
        <v>20</v>
      </c>
      <c r="U197" s="42" t="s">
        <v>45</v>
      </c>
      <c r="V197" s="34"/>
      <c r="W197" s="163">
        <f>V197*K197</f>
        <v>0</v>
      </c>
      <c r="X197" s="163">
        <v>0.00191</v>
      </c>
      <c r="Y197" s="163">
        <f>X197*K197</f>
        <v>0.64749</v>
      </c>
      <c r="Z197" s="163">
        <v>0</v>
      </c>
      <c r="AA197" s="164">
        <f>Z197*K197</f>
        <v>0</v>
      </c>
      <c r="AR197" s="16" t="s">
        <v>334</v>
      </c>
      <c r="AT197" s="16" t="s">
        <v>392</v>
      </c>
      <c r="AU197" s="16" t="s">
        <v>117</v>
      </c>
      <c r="AY197" s="16" t="s">
        <v>167</v>
      </c>
      <c r="BE197" s="103">
        <f>IF(U197="základní",N197,0)</f>
        <v>0</v>
      </c>
      <c r="BF197" s="103">
        <f>IF(U197="snížená",N197,0)</f>
        <v>0</v>
      </c>
      <c r="BG197" s="103">
        <f>IF(U197="zákl. přenesená",N197,0)</f>
        <v>0</v>
      </c>
      <c r="BH197" s="103">
        <f>IF(U197="sníž. přenesená",N197,0)</f>
        <v>0</v>
      </c>
      <c r="BI197" s="103">
        <f>IF(U197="nulová",N197,0)</f>
        <v>0</v>
      </c>
      <c r="BJ197" s="16" t="s">
        <v>146</v>
      </c>
      <c r="BK197" s="103">
        <f>ROUND(L197*K197,1)</f>
        <v>0</v>
      </c>
      <c r="BL197" s="16" t="s">
        <v>243</v>
      </c>
      <c r="BM197" s="16" t="s">
        <v>817</v>
      </c>
    </row>
    <row r="198" spans="2:51" s="11" customFormat="1" ht="22.5" customHeight="1">
      <c r="B198" s="173"/>
      <c r="C198" s="174"/>
      <c r="D198" s="174"/>
      <c r="E198" s="175" t="s">
        <v>20</v>
      </c>
      <c r="F198" s="262" t="s">
        <v>818</v>
      </c>
      <c r="G198" s="261"/>
      <c r="H198" s="261"/>
      <c r="I198" s="261"/>
      <c r="J198" s="174"/>
      <c r="K198" s="176">
        <v>339</v>
      </c>
      <c r="L198" s="174"/>
      <c r="M198" s="174"/>
      <c r="N198" s="174"/>
      <c r="O198" s="174"/>
      <c r="P198" s="174"/>
      <c r="Q198" s="174"/>
      <c r="R198" s="177"/>
      <c r="T198" s="178"/>
      <c r="U198" s="174"/>
      <c r="V198" s="174"/>
      <c r="W198" s="174"/>
      <c r="X198" s="174"/>
      <c r="Y198" s="174"/>
      <c r="Z198" s="174"/>
      <c r="AA198" s="179"/>
      <c r="AT198" s="180" t="s">
        <v>183</v>
      </c>
      <c r="AU198" s="180" t="s">
        <v>117</v>
      </c>
      <c r="AV198" s="11" t="s">
        <v>117</v>
      </c>
      <c r="AW198" s="11" t="s">
        <v>119</v>
      </c>
      <c r="AX198" s="11" t="s">
        <v>84</v>
      </c>
      <c r="AY198" s="180" t="s">
        <v>167</v>
      </c>
    </row>
    <row r="199" spans="2:65" s="1" customFormat="1" ht="31.5" customHeight="1">
      <c r="B199" s="128"/>
      <c r="C199" s="158" t="s">
        <v>328</v>
      </c>
      <c r="D199" s="158" t="s">
        <v>168</v>
      </c>
      <c r="E199" s="159" t="s">
        <v>398</v>
      </c>
      <c r="F199" s="254" t="s">
        <v>399</v>
      </c>
      <c r="G199" s="255"/>
      <c r="H199" s="255"/>
      <c r="I199" s="255"/>
      <c r="J199" s="160" t="s">
        <v>212</v>
      </c>
      <c r="K199" s="161">
        <v>99.2</v>
      </c>
      <c r="L199" s="256">
        <v>0</v>
      </c>
      <c r="M199" s="255"/>
      <c r="N199" s="257">
        <f>ROUND(L199*K199,1)</f>
        <v>0</v>
      </c>
      <c r="O199" s="255"/>
      <c r="P199" s="255"/>
      <c r="Q199" s="255"/>
      <c r="R199" s="130"/>
      <c r="T199" s="162" t="s">
        <v>20</v>
      </c>
      <c r="U199" s="42" t="s">
        <v>45</v>
      </c>
      <c r="V199" s="34"/>
      <c r="W199" s="163">
        <f>V199*K199</f>
        <v>0</v>
      </c>
      <c r="X199" s="163">
        <v>0</v>
      </c>
      <c r="Y199" s="163">
        <f>X199*K199</f>
        <v>0</v>
      </c>
      <c r="Z199" s="163">
        <v>0</v>
      </c>
      <c r="AA199" s="164">
        <f>Z199*K199</f>
        <v>0</v>
      </c>
      <c r="AR199" s="16" t="s">
        <v>243</v>
      </c>
      <c r="AT199" s="16" t="s">
        <v>168</v>
      </c>
      <c r="AU199" s="16" t="s">
        <v>117</v>
      </c>
      <c r="AY199" s="16" t="s">
        <v>167</v>
      </c>
      <c r="BE199" s="103">
        <f>IF(U199="základní",N199,0)</f>
        <v>0</v>
      </c>
      <c r="BF199" s="103">
        <f>IF(U199="snížená",N199,0)</f>
        <v>0</v>
      </c>
      <c r="BG199" s="103">
        <f>IF(U199="zákl. přenesená",N199,0)</f>
        <v>0</v>
      </c>
      <c r="BH199" s="103">
        <f>IF(U199="sníž. přenesená",N199,0)</f>
        <v>0</v>
      </c>
      <c r="BI199" s="103">
        <f>IF(U199="nulová",N199,0)</f>
        <v>0</v>
      </c>
      <c r="BJ199" s="16" t="s">
        <v>146</v>
      </c>
      <c r="BK199" s="103">
        <f>ROUND(L199*K199,1)</f>
        <v>0</v>
      </c>
      <c r="BL199" s="16" t="s">
        <v>243</v>
      </c>
      <c r="BM199" s="16" t="s">
        <v>819</v>
      </c>
    </row>
    <row r="200" spans="2:51" s="10" customFormat="1" ht="22.5" customHeight="1">
      <c r="B200" s="165"/>
      <c r="C200" s="166"/>
      <c r="D200" s="166"/>
      <c r="E200" s="167" t="s">
        <v>20</v>
      </c>
      <c r="F200" s="258" t="s">
        <v>402</v>
      </c>
      <c r="G200" s="259"/>
      <c r="H200" s="259"/>
      <c r="I200" s="259"/>
      <c r="J200" s="166"/>
      <c r="K200" s="168" t="s">
        <v>20</v>
      </c>
      <c r="L200" s="166"/>
      <c r="M200" s="166"/>
      <c r="N200" s="166"/>
      <c r="O200" s="166"/>
      <c r="P200" s="166"/>
      <c r="Q200" s="166"/>
      <c r="R200" s="169"/>
      <c r="T200" s="170"/>
      <c r="U200" s="166"/>
      <c r="V200" s="166"/>
      <c r="W200" s="166"/>
      <c r="X200" s="166"/>
      <c r="Y200" s="166"/>
      <c r="Z200" s="166"/>
      <c r="AA200" s="171"/>
      <c r="AT200" s="172" t="s">
        <v>183</v>
      </c>
      <c r="AU200" s="172" t="s">
        <v>117</v>
      </c>
      <c r="AV200" s="10" t="s">
        <v>84</v>
      </c>
      <c r="AW200" s="10" t="s">
        <v>119</v>
      </c>
      <c r="AX200" s="10" t="s">
        <v>77</v>
      </c>
      <c r="AY200" s="172" t="s">
        <v>167</v>
      </c>
    </row>
    <row r="201" spans="2:51" s="11" customFormat="1" ht="22.5" customHeight="1">
      <c r="B201" s="173"/>
      <c r="C201" s="174"/>
      <c r="D201" s="174"/>
      <c r="E201" s="175" t="s">
        <v>20</v>
      </c>
      <c r="F201" s="260" t="s">
        <v>820</v>
      </c>
      <c r="G201" s="261"/>
      <c r="H201" s="261"/>
      <c r="I201" s="261"/>
      <c r="J201" s="174"/>
      <c r="K201" s="176">
        <v>49.6</v>
      </c>
      <c r="L201" s="174"/>
      <c r="M201" s="174"/>
      <c r="N201" s="174"/>
      <c r="O201" s="174"/>
      <c r="P201" s="174"/>
      <c r="Q201" s="174"/>
      <c r="R201" s="177"/>
      <c r="T201" s="178"/>
      <c r="U201" s="174"/>
      <c r="V201" s="174"/>
      <c r="W201" s="174"/>
      <c r="X201" s="174"/>
      <c r="Y201" s="174"/>
      <c r="Z201" s="174"/>
      <c r="AA201" s="179"/>
      <c r="AT201" s="180" t="s">
        <v>183</v>
      </c>
      <c r="AU201" s="180" t="s">
        <v>117</v>
      </c>
      <c r="AV201" s="11" t="s">
        <v>117</v>
      </c>
      <c r="AW201" s="11" t="s">
        <v>119</v>
      </c>
      <c r="AX201" s="11" t="s">
        <v>77</v>
      </c>
      <c r="AY201" s="180" t="s">
        <v>167</v>
      </c>
    </row>
    <row r="202" spans="2:51" s="10" customFormat="1" ht="22.5" customHeight="1">
      <c r="B202" s="165"/>
      <c r="C202" s="166"/>
      <c r="D202" s="166"/>
      <c r="E202" s="167" t="s">
        <v>20</v>
      </c>
      <c r="F202" s="263" t="s">
        <v>389</v>
      </c>
      <c r="G202" s="259"/>
      <c r="H202" s="259"/>
      <c r="I202" s="259"/>
      <c r="J202" s="166"/>
      <c r="K202" s="168" t="s">
        <v>20</v>
      </c>
      <c r="L202" s="166"/>
      <c r="M202" s="166"/>
      <c r="N202" s="166"/>
      <c r="O202" s="166"/>
      <c r="P202" s="166"/>
      <c r="Q202" s="166"/>
      <c r="R202" s="169"/>
      <c r="T202" s="170"/>
      <c r="U202" s="166"/>
      <c r="V202" s="166"/>
      <c r="W202" s="166"/>
      <c r="X202" s="166"/>
      <c r="Y202" s="166"/>
      <c r="Z202" s="166"/>
      <c r="AA202" s="171"/>
      <c r="AT202" s="172" t="s">
        <v>183</v>
      </c>
      <c r="AU202" s="172" t="s">
        <v>117</v>
      </c>
      <c r="AV202" s="10" t="s">
        <v>84</v>
      </c>
      <c r="AW202" s="10" t="s">
        <v>119</v>
      </c>
      <c r="AX202" s="10" t="s">
        <v>77</v>
      </c>
      <c r="AY202" s="172" t="s">
        <v>167</v>
      </c>
    </row>
    <row r="203" spans="2:51" s="11" customFormat="1" ht="22.5" customHeight="1">
      <c r="B203" s="173"/>
      <c r="C203" s="174"/>
      <c r="D203" s="174"/>
      <c r="E203" s="175" t="s">
        <v>20</v>
      </c>
      <c r="F203" s="260" t="s">
        <v>821</v>
      </c>
      <c r="G203" s="261"/>
      <c r="H203" s="261"/>
      <c r="I203" s="261"/>
      <c r="J203" s="174"/>
      <c r="K203" s="176">
        <v>49.6</v>
      </c>
      <c r="L203" s="174"/>
      <c r="M203" s="174"/>
      <c r="N203" s="174"/>
      <c r="O203" s="174"/>
      <c r="P203" s="174"/>
      <c r="Q203" s="174"/>
      <c r="R203" s="177"/>
      <c r="T203" s="178"/>
      <c r="U203" s="174"/>
      <c r="V203" s="174"/>
      <c r="W203" s="174"/>
      <c r="X203" s="174"/>
      <c r="Y203" s="174"/>
      <c r="Z203" s="174"/>
      <c r="AA203" s="179"/>
      <c r="AT203" s="180" t="s">
        <v>183</v>
      </c>
      <c r="AU203" s="180" t="s">
        <v>117</v>
      </c>
      <c r="AV203" s="11" t="s">
        <v>117</v>
      </c>
      <c r="AW203" s="11" t="s">
        <v>119</v>
      </c>
      <c r="AX203" s="11" t="s">
        <v>77</v>
      </c>
      <c r="AY203" s="180" t="s">
        <v>167</v>
      </c>
    </row>
    <row r="204" spans="2:51" s="12" customFormat="1" ht="22.5" customHeight="1">
      <c r="B204" s="181"/>
      <c r="C204" s="182"/>
      <c r="D204" s="182"/>
      <c r="E204" s="183" t="s">
        <v>20</v>
      </c>
      <c r="F204" s="264" t="s">
        <v>256</v>
      </c>
      <c r="G204" s="265"/>
      <c r="H204" s="265"/>
      <c r="I204" s="265"/>
      <c r="J204" s="182"/>
      <c r="K204" s="184">
        <v>99.2</v>
      </c>
      <c r="L204" s="182"/>
      <c r="M204" s="182"/>
      <c r="N204" s="182"/>
      <c r="O204" s="182"/>
      <c r="P204" s="182"/>
      <c r="Q204" s="182"/>
      <c r="R204" s="185"/>
      <c r="T204" s="186"/>
      <c r="U204" s="182"/>
      <c r="V204" s="182"/>
      <c r="W204" s="182"/>
      <c r="X204" s="182"/>
      <c r="Y204" s="182"/>
      <c r="Z204" s="182"/>
      <c r="AA204" s="187"/>
      <c r="AT204" s="188" t="s">
        <v>183</v>
      </c>
      <c r="AU204" s="188" t="s">
        <v>117</v>
      </c>
      <c r="AV204" s="12" t="s">
        <v>146</v>
      </c>
      <c r="AW204" s="12" t="s">
        <v>119</v>
      </c>
      <c r="AX204" s="12" t="s">
        <v>84</v>
      </c>
      <c r="AY204" s="188" t="s">
        <v>167</v>
      </c>
    </row>
    <row r="205" spans="2:65" s="1" customFormat="1" ht="22.5" customHeight="1">
      <c r="B205" s="128"/>
      <c r="C205" s="189" t="s">
        <v>334</v>
      </c>
      <c r="D205" s="189" t="s">
        <v>392</v>
      </c>
      <c r="E205" s="190" t="s">
        <v>393</v>
      </c>
      <c r="F205" s="266" t="s">
        <v>394</v>
      </c>
      <c r="G205" s="267"/>
      <c r="H205" s="267"/>
      <c r="I205" s="267"/>
      <c r="J205" s="191" t="s">
        <v>212</v>
      </c>
      <c r="K205" s="192">
        <v>115.072</v>
      </c>
      <c r="L205" s="268">
        <v>0</v>
      </c>
      <c r="M205" s="267"/>
      <c r="N205" s="269">
        <f>ROUND(L205*K205,1)</f>
        <v>0</v>
      </c>
      <c r="O205" s="255"/>
      <c r="P205" s="255"/>
      <c r="Q205" s="255"/>
      <c r="R205" s="130"/>
      <c r="T205" s="162" t="s">
        <v>20</v>
      </c>
      <c r="U205" s="42" t="s">
        <v>45</v>
      </c>
      <c r="V205" s="34"/>
      <c r="W205" s="163">
        <f>V205*K205</f>
        <v>0</v>
      </c>
      <c r="X205" s="163">
        <v>0.00191</v>
      </c>
      <c r="Y205" s="163">
        <f>X205*K205</f>
        <v>0.21978752000000001</v>
      </c>
      <c r="Z205" s="163">
        <v>0</v>
      </c>
      <c r="AA205" s="164">
        <f>Z205*K205</f>
        <v>0</v>
      </c>
      <c r="AR205" s="16" t="s">
        <v>334</v>
      </c>
      <c r="AT205" s="16" t="s">
        <v>392</v>
      </c>
      <c r="AU205" s="16" t="s">
        <v>117</v>
      </c>
      <c r="AY205" s="16" t="s">
        <v>167</v>
      </c>
      <c r="BE205" s="103">
        <f>IF(U205="základní",N205,0)</f>
        <v>0</v>
      </c>
      <c r="BF205" s="103">
        <f>IF(U205="snížená",N205,0)</f>
        <v>0</v>
      </c>
      <c r="BG205" s="103">
        <f>IF(U205="zákl. přenesená",N205,0)</f>
        <v>0</v>
      </c>
      <c r="BH205" s="103">
        <f>IF(U205="sníž. přenesená",N205,0)</f>
        <v>0</v>
      </c>
      <c r="BI205" s="103">
        <f>IF(U205="nulová",N205,0)</f>
        <v>0</v>
      </c>
      <c r="BJ205" s="16" t="s">
        <v>146</v>
      </c>
      <c r="BK205" s="103">
        <f>ROUND(L205*K205,1)</f>
        <v>0</v>
      </c>
      <c r="BL205" s="16" t="s">
        <v>243</v>
      </c>
      <c r="BM205" s="16" t="s">
        <v>822</v>
      </c>
    </row>
    <row r="206" spans="2:51" s="11" customFormat="1" ht="22.5" customHeight="1">
      <c r="B206" s="173"/>
      <c r="C206" s="174"/>
      <c r="D206" s="174"/>
      <c r="E206" s="175" t="s">
        <v>20</v>
      </c>
      <c r="F206" s="262" t="s">
        <v>823</v>
      </c>
      <c r="G206" s="261"/>
      <c r="H206" s="261"/>
      <c r="I206" s="261"/>
      <c r="J206" s="174"/>
      <c r="K206" s="176">
        <v>115.072</v>
      </c>
      <c r="L206" s="174"/>
      <c r="M206" s="174"/>
      <c r="N206" s="174"/>
      <c r="O206" s="174"/>
      <c r="P206" s="174"/>
      <c r="Q206" s="174"/>
      <c r="R206" s="177"/>
      <c r="T206" s="178"/>
      <c r="U206" s="174"/>
      <c r="V206" s="174"/>
      <c r="W206" s="174"/>
      <c r="X206" s="174"/>
      <c r="Y206" s="174"/>
      <c r="Z206" s="174"/>
      <c r="AA206" s="179"/>
      <c r="AT206" s="180" t="s">
        <v>183</v>
      </c>
      <c r="AU206" s="180" t="s">
        <v>117</v>
      </c>
      <c r="AV206" s="11" t="s">
        <v>117</v>
      </c>
      <c r="AW206" s="11" t="s">
        <v>119</v>
      </c>
      <c r="AX206" s="11" t="s">
        <v>84</v>
      </c>
      <c r="AY206" s="180" t="s">
        <v>167</v>
      </c>
    </row>
    <row r="207" spans="2:65" s="1" customFormat="1" ht="31.5" customHeight="1">
      <c r="B207" s="128"/>
      <c r="C207" s="158" t="s">
        <v>339</v>
      </c>
      <c r="D207" s="158" t="s">
        <v>168</v>
      </c>
      <c r="E207" s="159" t="s">
        <v>409</v>
      </c>
      <c r="F207" s="254" t="s">
        <v>410</v>
      </c>
      <c r="G207" s="255"/>
      <c r="H207" s="255"/>
      <c r="I207" s="255"/>
      <c r="J207" s="160" t="s">
        <v>212</v>
      </c>
      <c r="K207" s="161">
        <v>300</v>
      </c>
      <c r="L207" s="256">
        <v>0</v>
      </c>
      <c r="M207" s="255"/>
      <c r="N207" s="257">
        <f>ROUND(L207*K207,1)</f>
        <v>0</v>
      </c>
      <c r="O207" s="255"/>
      <c r="P207" s="255"/>
      <c r="Q207" s="255"/>
      <c r="R207" s="130"/>
      <c r="T207" s="162" t="s">
        <v>20</v>
      </c>
      <c r="U207" s="42" t="s">
        <v>45</v>
      </c>
      <c r="V207" s="34"/>
      <c r="W207" s="163">
        <f>V207*K207</f>
        <v>0</v>
      </c>
      <c r="X207" s="163">
        <v>0</v>
      </c>
      <c r="Y207" s="163">
        <f>X207*K207</f>
        <v>0</v>
      </c>
      <c r="Z207" s="163">
        <v>0</v>
      </c>
      <c r="AA207" s="164">
        <f>Z207*K207</f>
        <v>0</v>
      </c>
      <c r="AR207" s="16" t="s">
        <v>243</v>
      </c>
      <c r="AT207" s="16" t="s">
        <v>168</v>
      </c>
      <c r="AU207" s="16" t="s">
        <v>117</v>
      </c>
      <c r="AY207" s="16" t="s">
        <v>167</v>
      </c>
      <c r="BE207" s="103">
        <f>IF(U207="základní",N207,0)</f>
        <v>0</v>
      </c>
      <c r="BF207" s="103">
        <f>IF(U207="snížená",N207,0)</f>
        <v>0</v>
      </c>
      <c r="BG207" s="103">
        <f>IF(U207="zákl. přenesená",N207,0)</f>
        <v>0</v>
      </c>
      <c r="BH207" s="103">
        <f>IF(U207="sníž. přenesená",N207,0)</f>
        <v>0</v>
      </c>
      <c r="BI207" s="103">
        <f>IF(U207="nulová",N207,0)</f>
        <v>0</v>
      </c>
      <c r="BJ207" s="16" t="s">
        <v>146</v>
      </c>
      <c r="BK207" s="103">
        <f>ROUND(L207*K207,1)</f>
        <v>0</v>
      </c>
      <c r="BL207" s="16" t="s">
        <v>243</v>
      </c>
      <c r="BM207" s="16" t="s">
        <v>824</v>
      </c>
    </row>
    <row r="208" spans="2:51" s="10" customFormat="1" ht="22.5" customHeight="1">
      <c r="B208" s="165"/>
      <c r="C208" s="166"/>
      <c r="D208" s="166"/>
      <c r="E208" s="167" t="s">
        <v>20</v>
      </c>
      <c r="F208" s="258" t="s">
        <v>838</v>
      </c>
      <c r="G208" s="259"/>
      <c r="H208" s="259"/>
      <c r="I208" s="259"/>
      <c r="J208" s="166"/>
      <c r="K208" s="168" t="s">
        <v>20</v>
      </c>
      <c r="L208" s="166"/>
      <c r="M208" s="166"/>
      <c r="N208" s="166"/>
      <c r="O208" s="166"/>
      <c r="P208" s="166"/>
      <c r="Q208" s="166"/>
      <c r="R208" s="169"/>
      <c r="T208" s="170"/>
      <c r="U208" s="166"/>
      <c r="V208" s="166"/>
      <c r="W208" s="166"/>
      <c r="X208" s="166"/>
      <c r="Y208" s="166"/>
      <c r="Z208" s="166"/>
      <c r="AA208" s="171"/>
      <c r="AT208" s="172" t="s">
        <v>183</v>
      </c>
      <c r="AU208" s="172" t="s">
        <v>117</v>
      </c>
      <c r="AV208" s="10" t="s">
        <v>84</v>
      </c>
      <c r="AW208" s="10" t="s">
        <v>119</v>
      </c>
      <c r="AX208" s="10" t="s">
        <v>77</v>
      </c>
      <c r="AY208" s="172" t="s">
        <v>167</v>
      </c>
    </row>
    <row r="209" spans="2:51" s="11" customFormat="1" ht="22.5" customHeight="1">
      <c r="B209" s="173"/>
      <c r="C209" s="174"/>
      <c r="D209" s="174"/>
      <c r="E209" s="175" t="s">
        <v>20</v>
      </c>
      <c r="F209" s="260" t="s">
        <v>816</v>
      </c>
      <c r="G209" s="261"/>
      <c r="H209" s="261"/>
      <c r="I209" s="261"/>
      <c r="J209" s="174"/>
      <c r="K209" s="176">
        <v>150</v>
      </c>
      <c r="L209" s="174"/>
      <c r="M209" s="174"/>
      <c r="N209" s="174"/>
      <c r="O209" s="174"/>
      <c r="P209" s="174"/>
      <c r="Q209" s="174"/>
      <c r="R209" s="177"/>
      <c r="T209" s="178"/>
      <c r="U209" s="174"/>
      <c r="V209" s="174"/>
      <c r="W209" s="174"/>
      <c r="X209" s="174"/>
      <c r="Y209" s="174"/>
      <c r="Z209" s="174"/>
      <c r="AA209" s="179"/>
      <c r="AT209" s="180" t="s">
        <v>183</v>
      </c>
      <c r="AU209" s="180" t="s">
        <v>117</v>
      </c>
      <c r="AV209" s="11" t="s">
        <v>117</v>
      </c>
      <c r="AW209" s="11" t="s">
        <v>119</v>
      </c>
      <c r="AX209" s="11" t="s">
        <v>77</v>
      </c>
      <c r="AY209" s="180" t="s">
        <v>167</v>
      </c>
    </row>
    <row r="210" spans="2:51" s="10" customFormat="1" ht="22.5" customHeight="1">
      <c r="B210" s="165"/>
      <c r="C210" s="166"/>
      <c r="D210" s="166"/>
      <c r="E210" s="167" t="s">
        <v>20</v>
      </c>
      <c r="F210" s="263" t="s">
        <v>389</v>
      </c>
      <c r="G210" s="259"/>
      <c r="H210" s="259"/>
      <c r="I210" s="259"/>
      <c r="J210" s="166"/>
      <c r="K210" s="168" t="s">
        <v>20</v>
      </c>
      <c r="L210" s="166"/>
      <c r="M210" s="166"/>
      <c r="N210" s="166"/>
      <c r="O210" s="166"/>
      <c r="P210" s="166"/>
      <c r="Q210" s="166"/>
      <c r="R210" s="169"/>
      <c r="T210" s="170"/>
      <c r="U210" s="166"/>
      <c r="V210" s="166"/>
      <c r="W210" s="166"/>
      <c r="X210" s="166"/>
      <c r="Y210" s="166"/>
      <c r="Z210" s="166"/>
      <c r="AA210" s="171"/>
      <c r="AT210" s="172" t="s">
        <v>183</v>
      </c>
      <c r="AU210" s="172" t="s">
        <v>117</v>
      </c>
      <c r="AV210" s="10" t="s">
        <v>84</v>
      </c>
      <c r="AW210" s="10" t="s">
        <v>119</v>
      </c>
      <c r="AX210" s="10" t="s">
        <v>77</v>
      </c>
      <c r="AY210" s="172" t="s">
        <v>167</v>
      </c>
    </row>
    <row r="211" spans="2:51" s="11" customFormat="1" ht="22.5" customHeight="1">
      <c r="B211" s="173"/>
      <c r="C211" s="174"/>
      <c r="D211" s="174"/>
      <c r="E211" s="175" t="s">
        <v>20</v>
      </c>
      <c r="F211" s="260" t="s">
        <v>816</v>
      </c>
      <c r="G211" s="261"/>
      <c r="H211" s="261"/>
      <c r="I211" s="261"/>
      <c r="J211" s="174"/>
      <c r="K211" s="176">
        <v>150</v>
      </c>
      <c r="L211" s="174"/>
      <c r="M211" s="174"/>
      <c r="N211" s="174"/>
      <c r="O211" s="174"/>
      <c r="P211" s="174"/>
      <c r="Q211" s="174"/>
      <c r="R211" s="177"/>
      <c r="T211" s="178"/>
      <c r="U211" s="174"/>
      <c r="V211" s="174"/>
      <c r="W211" s="174"/>
      <c r="X211" s="174"/>
      <c r="Y211" s="174"/>
      <c r="Z211" s="174"/>
      <c r="AA211" s="179"/>
      <c r="AT211" s="180" t="s">
        <v>183</v>
      </c>
      <c r="AU211" s="180" t="s">
        <v>117</v>
      </c>
      <c r="AV211" s="11" t="s">
        <v>117</v>
      </c>
      <c r="AW211" s="11" t="s">
        <v>119</v>
      </c>
      <c r="AX211" s="11" t="s">
        <v>77</v>
      </c>
      <c r="AY211" s="180" t="s">
        <v>167</v>
      </c>
    </row>
    <row r="212" spans="2:51" s="12" customFormat="1" ht="22.5" customHeight="1">
      <c r="B212" s="181"/>
      <c r="C212" s="182"/>
      <c r="D212" s="182"/>
      <c r="E212" s="183" t="s">
        <v>20</v>
      </c>
      <c r="F212" s="264" t="s">
        <v>256</v>
      </c>
      <c r="G212" s="265"/>
      <c r="H212" s="265"/>
      <c r="I212" s="265"/>
      <c r="J212" s="182"/>
      <c r="K212" s="184">
        <v>300</v>
      </c>
      <c r="L212" s="182"/>
      <c r="M212" s="182"/>
      <c r="N212" s="182"/>
      <c r="O212" s="182"/>
      <c r="P212" s="182"/>
      <c r="Q212" s="182"/>
      <c r="R212" s="185"/>
      <c r="T212" s="186"/>
      <c r="U212" s="182"/>
      <c r="V212" s="182"/>
      <c r="W212" s="182"/>
      <c r="X212" s="182"/>
      <c r="Y212" s="182"/>
      <c r="Z212" s="182"/>
      <c r="AA212" s="187"/>
      <c r="AT212" s="188" t="s">
        <v>183</v>
      </c>
      <c r="AU212" s="188" t="s">
        <v>117</v>
      </c>
      <c r="AV212" s="12" t="s">
        <v>146</v>
      </c>
      <c r="AW212" s="12" t="s">
        <v>119</v>
      </c>
      <c r="AX212" s="12" t="s">
        <v>84</v>
      </c>
      <c r="AY212" s="188" t="s">
        <v>167</v>
      </c>
    </row>
    <row r="213" spans="2:65" s="1" customFormat="1" ht="22.5" customHeight="1">
      <c r="B213" s="128"/>
      <c r="C213" s="189" t="s">
        <v>344</v>
      </c>
      <c r="D213" s="189" t="s">
        <v>392</v>
      </c>
      <c r="E213" s="190" t="s">
        <v>413</v>
      </c>
      <c r="F213" s="266" t="s">
        <v>414</v>
      </c>
      <c r="G213" s="267"/>
      <c r="H213" s="267"/>
      <c r="I213" s="267"/>
      <c r="J213" s="191" t="s">
        <v>212</v>
      </c>
      <c r="K213" s="192">
        <v>315</v>
      </c>
      <c r="L213" s="268">
        <v>0</v>
      </c>
      <c r="M213" s="267"/>
      <c r="N213" s="269">
        <f>ROUND(L213*K213,1)</f>
        <v>0</v>
      </c>
      <c r="O213" s="255"/>
      <c r="P213" s="255"/>
      <c r="Q213" s="255"/>
      <c r="R213" s="130"/>
      <c r="T213" s="162" t="s">
        <v>20</v>
      </c>
      <c r="U213" s="42" t="s">
        <v>45</v>
      </c>
      <c r="V213" s="34"/>
      <c r="W213" s="163">
        <f>V213*K213</f>
        <v>0</v>
      </c>
      <c r="X213" s="163">
        <v>0.0003</v>
      </c>
      <c r="Y213" s="163">
        <f>X213*K213</f>
        <v>0.09449999999999999</v>
      </c>
      <c r="Z213" s="163">
        <v>0</v>
      </c>
      <c r="AA213" s="164">
        <f>Z213*K213</f>
        <v>0</v>
      </c>
      <c r="AR213" s="16" t="s">
        <v>334</v>
      </c>
      <c r="AT213" s="16" t="s">
        <v>392</v>
      </c>
      <c r="AU213" s="16" t="s">
        <v>117</v>
      </c>
      <c r="AY213" s="16" t="s">
        <v>167</v>
      </c>
      <c r="BE213" s="103">
        <f>IF(U213="základní",N213,0)</f>
        <v>0</v>
      </c>
      <c r="BF213" s="103">
        <f>IF(U213="snížená",N213,0)</f>
        <v>0</v>
      </c>
      <c r="BG213" s="103">
        <f>IF(U213="zákl. přenesená",N213,0)</f>
        <v>0</v>
      </c>
      <c r="BH213" s="103">
        <f>IF(U213="sníž. přenesená",N213,0)</f>
        <v>0</v>
      </c>
      <c r="BI213" s="103">
        <f>IF(U213="nulová",N213,0)</f>
        <v>0</v>
      </c>
      <c r="BJ213" s="16" t="s">
        <v>146</v>
      </c>
      <c r="BK213" s="103">
        <f>ROUND(L213*K213,1)</f>
        <v>0</v>
      </c>
      <c r="BL213" s="16" t="s">
        <v>243</v>
      </c>
      <c r="BM213" s="16" t="s">
        <v>825</v>
      </c>
    </row>
    <row r="214" spans="2:65" s="1" customFormat="1" ht="22.5" customHeight="1">
      <c r="B214" s="128"/>
      <c r="C214" s="158" t="s">
        <v>348</v>
      </c>
      <c r="D214" s="158" t="s">
        <v>168</v>
      </c>
      <c r="E214" s="159" t="s">
        <v>417</v>
      </c>
      <c r="F214" s="254" t="s">
        <v>418</v>
      </c>
      <c r="G214" s="255"/>
      <c r="H214" s="255"/>
      <c r="I214" s="255"/>
      <c r="J214" s="160" t="s">
        <v>212</v>
      </c>
      <c r="K214" s="161">
        <v>300</v>
      </c>
      <c r="L214" s="256">
        <v>0</v>
      </c>
      <c r="M214" s="255"/>
      <c r="N214" s="257">
        <f>ROUND(L214*K214,1)</f>
        <v>0</v>
      </c>
      <c r="O214" s="255"/>
      <c r="P214" s="255"/>
      <c r="Q214" s="255"/>
      <c r="R214" s="130"/>
      <c r="T214" s="162" t="s">
        <v>20</v>
      </c>
      <c r="U214" s="42" t="s">
        <v>45</v>
      </c>
      <c r="V214" s="34"/>
      <c r="W214" s="163">
        <f>V214*K214</f>
        <v>0</v>
      </c>
      <c r="X214" s="163">
        <v>0</v>
      </c>
      <c r="Y214" s="163">
        <f>X214*K214</f>
        <v>0</v>
      </c>
      <c r="Z214" s="163">
        <v>0</v>
      </c>
      <c r="AA214" s="164">
        <f>Z214*K214</f>
        <v>0</v>
      </c>
      <c r="AR214" s="16" t="s">
        <v>243</v>
      </c>
      <c r="AT214" s="16" t="s">
        <v>168</v>
      </c>
      <c r="AU214" s="16" t="s">
        <v>117</v>
      </c>
      <c r="AY214" s="16" t="s">
        <v>167</v>
      </c>
      <c r="BE214" s="103">
        <f>IF(U214="základní",N214,0)</f>
        <v>0</v>
      </c>
      <c r="BF214" s="103">
        <f>IF(U214="snížená",N214,0)</f>
        <v>0</v>
      </c>
      <c r="BG214" s="103">
        <f>IF(U214="zákl. přenesená",N214,0)</f>
        <v>0</v>
      </c>
      <c r="BH214" s="103">
        <f>IF(U214="sníž. přenesená",N214,0)</f>
        <v>0</v>
      </c>
      <c r="BI214" s="103">
        <f>IF(U214="nulová",N214,0)</f>
        <v>0</v>
      </c>
      <c r="BJ214" s="16" t="s">
        <v>146</v>
      </c>
      <c r="BK214" s="103">
        <f>ROUND(L214*K214,1)</f>
        <v>0</v>
      </c>
      <c r="BL214" s="16" t="s">
        <v>243</v>
      </c>
      <c r="BM214" s="16" t="s">
        <v>826</v>
      </c>
    </row>
    <row r="215" spans="2:51" s="10" customFormat="1" ht="22.5" customHeight="1">
      <c r="B215" s="165"/>
      <c r="C215" s="166"/>
      <c r="D215" s="166"/>
      <c r="E215" s="167" t="s">
        <v>20</v>
      </c>
      <c r="F215" s="258" t="s">
        <v>402</v>
      </c>
      <c r="G215" s="259"/>
      <c r="H215" s="259"/>
      <c r="I215" s="259"/>
      <c r="J215" s="166"/>
      <c r="K215" s="168" t="s">
        <v>20</v>
      </c>
      <c r="L215" s="166"/>
      <c r="M215" s="166"/>
      <c r="N215" s="166"/>
      <c r="O215" s="166"/>
      <c r="P215" s="166"/>
      <c r="Q215" s="166"/>
      <c r="R215" s="169"/>
      <c r="T215" s="170"/>
      <c r="U215" s="166"/>
      <c r="V215" s="166"/>
      <c r="W215" s="166"/>
      <c r="X215" s="166"/>
      <c r="Y215" s="166"/>
      <c r="Z215" s="166"/>
      <c r="AA215" s="171"/>
      <c r="AT215" s="172" t="s">
        <v>183</v>
      </c>
      <c r="AU215" s="172" t="s">
        <v>117</v>
      </c>
      <c r="AV215" s="10" t="s">
        <v>84</v>
      </c>
      <c r="AW215" s="10" t="s">
        <v>119</v>
      </c>
      <c r="AX215" s="10" t="s">
        <v>77</v>
      </c>
      <c r="AY215" s="172" t="s">
        <v>167</v>
      </c>
    </row>
    <row r="216" spans="2:51" s="11" customFormat="1" ht="22.5" customHeight="1">
      <c r="B216" s="173"/>
      <c r="C216" s="174"/>
      <c r="D216" s="174"/>
      <c r="E216" s="175" t="s">
        <v>20</v>
      </c>
      <c r="F216" s="260" t="s">
        <v>816</v>
      </c>
      <c r="G216" s="261"/>
      <c r="H216" s="261"/>
      <c r="I216" s="261"/>
      <c r="J216" s="174"/>
      <c r="K216" s="176">
        <v>150</v>
      </c>
      <c r="L216" s="174"/>
      <c r="M216" s="174"/>
      <c r="N216" s="174"/>
      <c r="O216" s="174"/>
      <c r="P216" s="174"/>
      <c r="Q216" s="174"/>
      <c r="R216" s="177"/>
      <c r="T216" s="178"/>
      <c r="U216" s="174"/>
      <c r="V216" s="174"/>
      <c r="W216" s="174"/>
      <c r="X216" s="174"/>
      <c r="Y216" s="174"/>
      <c r="Z216" s="174"/>
      <c r="AA216" s="179"/>
      <c r="AT216" s="180" t="s">
        <v>183</v>
      </c>
      <c r="AU216" s="180" t="s">
        <v>117</v>
      </c>
      <c r="AV216" s="11" t="s">
        <v>117</v>
      </c>
      <c r="AW216" s="11" t="s">
        <v>119</v>
      </c>
      <c r="AX216" s="11" t="s">
        <v>77</v>
      </c>
      <c r="AY216" s="180" t="s">
        <v>167</v>
      </c>
    </row>
    <row r="217" spans="2:51" s="10" customFormat="1" ht="22.5" customHeight="1">
      <c r="B217" s="165"/>
      <c r="C217" s="166"/>
      <c r="D217" s="166"/>
      <c r="E217" s="167" t="s">
        <v>20</v>
      </c>
      <c r="F217" s="263" t="s">
        <v>389</v>
      </c>
      <c r="G217" s="259"/>
      <c r="H217" s="259"/>
      <c r="I217" s="259"/>
      <c r="J217" s="166"/>
      <c r="K217" s="168" t="s">
        <v>20</v>
      </c>
      <c r="L217" s="166"/>
      <c r="M217" s="166"/>
      <c r="N217" s="166"/>
      <c r="O217" s="166"/>
      <c r="P217" s="166"/>
      <c r="Q217" s="166"/>
      <c r="R217" s="169"/>
      <c r="T217" s="170"/>
      <c r="U217" s="166"/>
      <c r="V217" s="166"/>
      <c r="W217" s="166"/>
      <c r="X217" s="166"/>
      <c r="Y217" s="166"/>
      <c r="Z217" s="166"/>
      <c r="AA217" s="171"/>
      <c r="AT217" s="172" t="s">
        <v>183</v>
      </c>
      <c r="AU217" s="172" t="s">
        <v>117</v>
      </c>
      <c r="AV217" s="10" t="s">
        <v>84</v>
      </c>
      <c r="AW217" s="10" t="s">
        <v>119</v>
      </c>
      <c r="AX217" s="10" t="s">
        <v>77</v>
      </c>
      <c r="AY217" s="172" t="s">
        <v>167</v>
      </c>
    </row>
    <row r="218" spans="2:51" s="11" customFormat="1" ht="22.5" customHeight="1">
      <c r="B218" s="173"/>
      <c r="C218" s="174"/>
      <c r="D218" s="174"/>
      <c r="E218" s="175" t="s">
        <v>20</v>
      </c>
      <c r="F218" s="260" t="s">
        <v>816</v>
      </c>
      <c r="G218" s="261"/>
      <c r="H218" s="261"/>
      <c r="I218" s="261"/>
      <c r="J218" s="174"/>
      <c r="K218" s="176">
        <v>150</v>
      </c>
      <c r="L218" s="174"/>
      <c r="M218" s="174"/>
      <c r="N218" s="174"/>
      <c r="O218" s="174"/>
      <c r="P218" s="174"/>
      <c r="Q218" s="174"/>
      <c r="R218" s="177"/>
      <c r="T218" s="178"/>
      <c r="U218" s="174"/>
      <c r="V218" s="174"/>
      <c r="W218" s="174"/>
      <c r="X218" s="174"/>
      <c r="Y218" s="174"/>
      <c r="Z218" s="174"/>
      <c r="AA218" s="179"/>
      <c r="AT218" s="180" t="s">
        <v>183</v>
      </c>
      <c r="AU218" s="180" t="s">
        <v>117</v>
      </c>
      <c r="AV218" s="11" t="s">
        <v>117</v>
      </c>
      <c r="AW218" s="11" t="s">
        <v>119</v>
      </c>
      <c r="AX218" s="11" t="s">
        <v>77</v>
      </c>
      <c r="AY218" s="180" t="s">
        <v>167</v>
      </c>
    </row>
    <row r="219" spans="2:51" s="12" customFormat="1" ht="22.5" customHeight="1">
      <c r="B219" s="181"/>
      <c r="C219" s="182"/>
      <c r="D219" s="182"/>
      <c r="E219" s="183" t="s">
        <v>20</v>
      </c>
      <c r="F219" s="264" t="s">
        <v>256</v>
      </c>
      <c r="G219" s="265"/>
      <c r="H219" s="265"/>
      <c r="I219" s="265"/>
      <c r="J219" s="182"/>
      <c r="K219" s="184">
        <v>300</v>
      </c>
      <c r="L219" s="182"/>
      <c r="M219" s="182"/>
      <c r="N219" s="182"/>
      <c r="O219" s="182"/>
      <c r="P219" s="182"/>
      <c r="Q219" s="182"/>
      <c r="R219" s="185"/>
      <c r="T219" s="186"/>
      <c r="U219" s="182"/>
      <c r="V219" s="182"/>
      <c r="W219" s="182"/>
      <c r="X219" s="182"/>
      <c r="Y219" s="182"/>
      <c r="Z219" s="182"/>
      <c r="AA219" s="187"/>
      <c r="AT219" s="188" t="s">
        <v>183</v>
      </c>
      <c r="AU219" s="188" t="s">
        <v>117</v>
      </c>
      <c r="AV219" s="12" t="s">
        <v>146</v>
      </c>
      <c r="AW219" s="12" t="s">
        <v>119</v>
      </c>
      <c r="AX219" s="12" t="s">
        <v>84</v>
      </c>
      <c r="AY219" s="188" t="s">
        <v>167</v>
      </c>
    </row>
    <row r="220" spans="2:65" s="1" customFormat="1" ht="22.5" customHeight="1">
      <c r="B220" s="128"/>
      <c r="C220" s="189" t="s">
        <v>353</v>
      </c>
      <c r="D220" s="189" t="s">
        <v>392</v>
      </c>
      <c r="E220" s="190" t="s">
        <v>421</v>
      </c>
      <c r="F220" s="266" t="s">
        <v>422</v>
      </c>
      <c r="G220" s="267"/>
      <c r="H220" s="267"/>
      <c r="I220" s="267"/>
      <c r="J220" s="191" t="s">
        <v>212</v>
      </c>
      <c r="K220" s="192">
        <v>315</v>
      </c>
      <c r="L220" s="268">
        <v>0</v>
      </c>
      <c r="M220" s="267"/>
      <c r="N220" s="269">
        <f aca="true" t="shared" si="5" ref="N220:N225">ROUND(L220*K220,1)</f>
        <v>0</v>
      </c>
      <c r="O220" s="255"/>
      <c r="P220" s="255"/>
      <c r="Q220" s="255"/>
      <c r="R220" s="130"/>
      <c r="T220" s="162" t="s">
        <v>20</v>
      </c>
      <c r="U220" s="42" t="s">
        <v>45</v>
      </c>
      <c r="V220" s="34"/>
      <c r="W220" s="163">
        <f aca="true" t="shared" si="6" ref="W220:W225">V220*K220</f>
        <v>0</v>
      </c>
      <c r="X220" s="163">
        <v>0.0005</v>
      </c>
      <c r="Y220" s="163">
        <f aca="true" t="shared" si="7" ref="Y220:Y225">X220*K220</f>
        <v>0.1575</v>
      </c>
      <c r="Z220" s="163">
        <v>0</v>
      </c>
      <c r="AA220" s="164">
        <f aca="true" t="shared" si="8" ref="AA220:AA225">Z220*K220</f>
        <v>0</v>
      </c>
      <c r="AR220" s="16" t="s">
        <v>334</v>
      </c>
      <c r="AT220" s="16" t="s">
        <v>392</v>
      </c>
      <c r="AU220" s="16" t="s">
        <v>117</v>
      </c>
      <c r="AY220" s="16" t="s">
        <v>167</v>
      </c>
      <c r="BE220" s="103">
        <f aca="true" t="shared" si="9" ref="BE220:BE225">IF(U220="základní",N220,0)</f>
        <v>0</v>
      </c>
      <c r="BF220" s="103">
        <f aca="true" t="shared" si="10" ref="BF220:BF225">IF(U220="snížená",N220,0)</f>
        <v>0</v>
      </c>
      <c r="BG220" s="103">
        <f aca="true" t="shared" si="11" ref="BG220:BG225">IF(U220="zákl. přenesená",N220,0)</f>
        <v>0</v>
      </c>
      <c r="BH220" s="103">
        <f aca="true" t="shared" si="12" ref="BH220:BH225">IF(U220="sníž. přenesená",N220,0)</f>
        <v>0</v>
      </c>
      <c r="BI220" s="103">
        <f aca="true" t="shared" si="13" ref="BI220:BI225">IF(U220="nulová",N220,0)</f>
        <v>0</v>
      </c>
      <c r="BJ220" s="16" t="s">
        <v>146</v>
      </c>
      <c r="BK220" s="103">
        <f aca="true" t="shared" si="14" ref="BK220:BK225">ROUND(L220*K220,1)</f>
        <v>0</v>
      </c>
      <c r="BL220" s="16" t="s">
        <v>243</v>
      </c>
      <c r="BM220" s="16" t="s">
        <v>827</v>
      </c>
    </row>
    <row r="221" spans="2:65" s="1" customFormat="1" ht="31.5" customHeight="1">
      <c r="B221" s="128"/>
      <c r="C221" s="158" t="s">
        <v>358</v>
      </c>
      <c r="D221" s="158" t="s">
        <v>168</v>
      </c>
      <c r="E221" s="159" t="s">
        <v>425</v>
      </c>
      <c r="F221" s="254" t="s">
        <v>426</v>
      </c>
      <c r="G221" s="255"/>
      <c r="H221" s="255"/>
      <c r="I221" s="255"/>
      <c r="J221" s="160" t="s">
        <v>212</v>
      </c>
      <c r="K221" s="161">
        <v>99.2</v>
      </c>
      <c r="L221" s="256">
        <v>0</v>
      </c>
      <c r="M221" s="255"/>
      <c r="N221" s="257">
        <f t="shared" si="5"/>
        <v>0</v>
      </c>
      <c r="O221" s="255"/>
      <c r="P221" s="255"/>
      <c r="Q221" s="255"/>
      <c r="R221" s="130"/>
      <c r="T221" s="162" t="s">
        <v>20</v>
      </c>
      <c r="U221" s="42" t="s">
        <v>45</v>
      </c>
      <c r="V221" s="34"/>
      <c r="W221" s="163">
        <f t="shared" si="6"/>
        <v>0</v>
      </c>
      <c r="X221" s="163">
        <v>0</v>
      </c>
      <c r="Y221" s="163">
        <f t="shared" si="7"/>
        <v>0</v>
      </c>
      <c r="Z221" s="163">
        <v>0</v>
      </c>
      <c r="AA221" s="164">
        <f t="shared" si="8"/>
        <v>0</v>
      </c>
      <c r="AR221" s="16" t="s">
        <v>243</v>
      </c>
      <c r="AT221" s="16" t="s">
        <v>168</v>
      </c>
      <c r="AU221" s="16" t="s">
        <v>117</v>
      </c>
      <c r="AY221" s="16" t="s">
        <v>167</v>
      </c>
      <c r="BE221" s="103">
        <f t="shared" si="9"/>
        <v>0</v>
      </c>
      <c r="BF221" s="103">
        <f t="shared" si="10"/>
        <v>0</v>
      </c>
      <c r="BG221" s="103">
        <f t="shared" si="11"/>
        <v>0</v>
      </c>
      <c r="BH221" s="103">
        <f t="shared" si="12"/>
        <v>0</v>
      </c>
      <c r="BI221" s="103">
        <f t="shared" si="13"/>
        <v>0</v>
      </c>
      <c r="BJ221" s="16" t="s">
        <v>146</v>
      </c>
      <c r="BK221" s="103">
        <f t="shared" si="14"/>
        <v>0</v>
      </c>
      <c r="BL221" s="16" t="s">
        <v>243</v>
      </c>
      <c r="BM221" s="16" t="s">
        <v>828</v>
      </c>
    </row>
    <row r="222" spans="2:65" s="1" customFormat="1" ht="22.5" customHeight="1">
      <c r="B222" s="128"/>
      <c r="C222" s="189" t="s">
        <v>363</v>
      </c>
      <c r="D222" s="189" t="s">
        <v>392</v>
      </c>
      <c r="E222" s="190" t="s">
        <v>413</v>
      </c>
      <c r="F222" s="266" t="s">
        <v>414</v>
      </c>
      <c r="G222" s="267"/>
      <c r="H222" s="267"/>
      <c r="I222" s="267"/>
      <c r="J222" s="191" t="s">
        <v>212</v>
      </c>
      <c r="K222" s="192">
        <v>104.16</v>
      </c>
      <c r="L222" s="268">
        <v>0</v>
      </c>
      <c r="M222" s="267"/>
      <c r="N222" s="269">
        <f t="shared" si="5"/>
        <v>0</v>
      </c>
      <c r="O222" s="255"/>
      <c r="P222" s="255"/>
      <c r="Q222" s="255"/>
      <c r="R222" s="130"/>
      <c r="T222" s="162" t="s">
        <v>20</v>
      </c>
      <c r="U222" s="42" t="s">
        <v>45</v>
      </c>
      <c r="V222" s="34"/>
      <c r="W222" s="163">
        <f t="shared" si="6"/>
        <v>0</v>
      </c>
      <c r="X222" s="163">
        <v>0.0003</v>
      </c>
      <c r="Y222" s="163">
        <f t="shared" si="7"/>
        <v>0.031247999999999995</v>
      </c>
      <c r="Z222" s="163">
        <v>0</v>
      </c>
      <c r="AA222" s="164">
        <f t="shared" si="8"/>
        <v>0</v>
      </c>
      <c r="AR222" s="16" t="s">
        <v>334</v>
      </c>
      <c r="AT222" s="16" t="s">
        <v>392</v>
      </c>
      <c r="AU222" s="16" t="s">
        <v>117</v>
      </c>
      <c r="AY222" s="16" t="s">
        <v>167</v>
      </c>
      <c r="BE222" s="103">
        <f t="shared" si="9"/>
        <v>0</v>
      </c>
      <c r="BF222" s="103">
        <f t="shared" si="10"/>
        <v>0</v>
      </c>
      <c r="BG222" s="103">
        <f t="shared" si="11"/>
        <v>0</v>
      </c>
      <c r="BH222" s="103">
        <f t="shared" si="12"/>
        <v>0</v>
      </c>
      <c r="BI222" s="103">
        <f t="shared" si="13"/>
        <v>0</v>
      </c>
      <c r="BJ222" s="16" t="s">
        <v>146</v>
      </c>
      <c r="BK222" s="103">
        <f t="shared" si="14"/>
        <v>0</v>
      </c>
      <c r="BL222" s="16" t="s">
        <v>243</v>
      </c>
      <c r="BM222" s="16" t="s">
        <v>829</v>
      </c>
    </row>
    <row r="223" spans="2:65" s="1" customFormat="1" ht="31.5" customHeight="1">
      <c r="B223" s="128"/>
      <c r="C223" s="158" t="s">
        <v>367</v>
      </c>
      <c r="D223" s="158" t="s">
        <v>168</v>
      </c>
      <c r="E223" s="159" t="s">
        <v>431</v>
      </c>
      <c r="F223" s="254" t="s">
        <v>432</v>
      </c>
      <c r="G223" s="255"/>
      <c r="H223" s="255"/>
      <c r="I223" s="255"/>
      <c r="J223" s="160" t="s">
        <v>212</v>
      </c>
      <c r="K223" s="161">
        <v>99.2</v>
      </c>
      <c r="L223" s="256">
        <v>0</v>
      </c>
      <c r="M223" s="255"/>
      <c r="N223" s="257">
        <f t="shared" si="5"/>
        <v>0</v>
      </c>
      <c r="O223" s="255"/>
      <c r="P223" s="255"/>
      <c r="Q223" s="255"/>
      <c r="R223" s="130"/>
      <c r="T223" s="162" t="s">
        <v>20</v>
      </c>
      <c r="U223" s="42" t="s">
        <v>45</v>
      </c>
      <c r="V223" s="34"/>
      <c r="W223" s="163">
        <f t="shared" si="6"/>
        <v>0</v>
      </c>
      <c r="X223" s="163">
        <v>0</v>
      </c>
      <c r="Y223" s="163">
        <f t="shared" si="7"/>
        <v>0</v>
      </c>
      <c r="Z223" s="163">
        <v>0</v>
      </c>
      <c r="AA223" s="164">
        <f t="shared" si="8"/>
        <v>0</v>
      </c>
      <c r="AR223" s="16" t="s">
        <v>243</v>
      </c>
      <c r="AT223" s="16" t="s">
        <v>168</v>
      </c>
      <c r="AU223" s="16" t="s">
        <v>117</v>
      </c>
      <c r="AY223" s="16" t="s">
        <v>167</v>
      </c>
      <c r="BE223" s="103">
        <f t="shared" si="9"/>
        <v>0</v>
      </c>
      <c r="BF223" s="103">
        <f t="shared" si="10"/>
        <v>0</v>
      </c>
      <c r="BG223" s="103">
        <f t="shared" si="11"/>
        <v>0</v>
      </c>
      <c r="BH223" s="103">
        <f t="shared" si="12"/>
        <v>0</v>
      </c>
      <c r="BI223" s="103">
        <f t="shared" si="13"/>
        <v>0</v>
      </c>
      <c r="BJ223" s="16" t="s">
        <v>146</v>
      </c>
      <c r="BK223" s="103">
        <f t="shared" si="14"/>
        <v>0</v>
      </c>
      <c r="BL223" s="16" t="s">
        <v>243</v>
      </c>
      <c r="BM223" s="16" t="s">
        <v>830</v>
      </c>
    </row>
    <row r="224" spans="2:65" s="1" customFormat="1" ht="22.5" customHeight="1">
      <c r="B224" s="128"/>
      <c r="C224" s="189" t="s">
        <v>371</v>
      </c>
      <c r="D224" s="189" t="s">
        <v>392</v>
      </c>
      <c r="E224" s="190" t="s">
        <v>421</v>
      </c>
      <c r="F224" s="266" t="s">
        <v>422</v>
      </c>
      <c r="G224" s="267"/>
      <c r="H224" s="267"/>
      <c r="I224" s="267"/>
      <c r="J224" s="191" t="s">
        <v>212</v>
      </c>
      <c r="K224" s="192">
        <v>104.16</v>
      </c>
      <c r="L224" s="268">
        <v>0</v>
      </c>
      <c r="M224" s="267"/>
      <c r="N224" s="269">
        <f t="shared" si="5"/>
        <v>0</v>
      </c>
      <c r="O224" s="255"/>
      <c r="P224" s="255"/>
      <c r="Q224" s="255"/>
      <c r="R224" s="130"/>
      <c r="T224" s="162" t="s">
        <v>20</v>
      </c>
      <c r="U224" s="42" t="s">
        <v>45</v>
      </c>
      <c r="V224" s="34"/>
      <c r="W224" s="163">
        <f t="shared" si="6"/>
        <v>0</v>
      </c>
      <c r="X224" s="163">
        <v>0.0005</v>
      </c>
      <c r="Y224" s="163">
        <f t="shared" si="7"/>
        <v>0.05208</v>
      </c>
      <c r="Z224" s="163">
        <v>0</v>
      </c>
      <c r="AA224" s="164">
        <f t="shared" si="8"/>
        <v>0</v>
      </c>
      <c r="AR224" s="16" t="s">
        <v>334</v>
      </c>
      <c r="AT224" s="16" t="s">
        <v>392</v>
      </c>
      <c r="AU224" s="16" t="s">
        <v>117</v>
      </c>
      <c r="AY224" s="16" t="s">
        <v>167</v>
      </c>
      <c r="BE224" s="103">
        <f t="shared" si="9"/>
        <v>0</v>
      </c>
      <c r="BF224" s="103">
        <f t="shared" si="10"/>
        <v>0</v>
      </c>
      <c r="BG224" s="103">
        <f t="shared" si="11"/>
        <v>0</v>
      </c>
      <c r="BH224" s="103">
        <f t="shared" si="12"/>
        <v>0</v>
      </c>
      <c r="BI224" s="103">
        <f t="shared" si="13"/>
        <v>0</v>
      </c>
      <c r="BJ224" s="16" t="s">
        <v>146</v>
      </c>
      <c r="BK224" s="103">
        <f t="shared" si="14"/>
        <v>0</v>
      </c>
      <c r="BL224" s="16" t="s">
        <v>243</v>
      </c>
      <c r="BM224" s="16" t="s">
        <v>831</v>
      </c>
    </row>
    <row r="225" spans="2:65" s="1" customFormat="1" ht="22.5" customHeight="1">
      <c r="B225" s="128"/>
      <c r="C225" s="158" t="s">
        <v>375</v>
      </c>
      <c r="D225" s="158" t="s">
        <v>168</v>
      </c>
      <c r="E225" s="159" t="s">
        <v>437</v>
      </c>
      <c r="F225" s="254" t="s">
        <v>438</v>
      </c>
      <c r="G225" s="255"/>
      <c r="H225" s="255"/>
      <c r="I225" s="255"/>
      <c r="J225" s="160" t="s">
        <v>308</v>
      </c>
      <c r="K225" s="161">
        <v>1.203</v>
      </c>
      <c r="L225" s="256">
        <v>0</v>
      </c>
      <c r="M225" s="255"/>
      <c r="N225" s="257">
        <f t="shared" si="5"/>
        <v>0</v>
      </c>
      <c r="O225" s="255"/>
      <c r="P225" s="255"/>
      <c r="Q225" s="255"/>
      <c r="R225" s="130"/>
      <c r="T225" s="162" t="s">
        <v>20</v>
      </c>
      <c r="U225" s="42" t="s">
        <v>45</v>
      </c>
      <c r="V225" s="34"/>
      <c r="W225" s="163">
        <f t="shared" si="6"/>
        <v>0</v>
      </c>
      <c r="X225" s="163">
        <v>0</v>
      </c>
      <c r="Y225" s="163">
        <f t="shared" si="7"/>
        <v>0</v>
      </c>
      <c r="Z225" s="163">
        <v>0</v>
      </c>
      <c r="AA225" s="164">
        <f t="shared" si="8"/>
        <v>0</v>
      </c>
      <c r="AR225" s="16" t="s">
        <v>243</v>
      </c>
      <c r="AT225" s="16" t="s">
        <v>168</v>
      </c>
      <c r="AU225" s="16" t="s">
        <v>117</v>
      </c>
      <c r="AY225" s="16" t="s">
        <v>167</v>
      </c>
      <c r="BE225" s="103">
        <f t="shared" si="9"/>
        <v>0</v>
      </c>
      <c r="BF225" s="103">
        <f t="shared" si="10"/>
        <v>0</v>
      </c>
      <c r="BG225" s="103">
        <f t="shared" si="11"/>
        <v>0</v>
      </c>
      <c r="BH225" s="103">
        <f t="shared" si="12"/>
        <v>0</v>
      </c>
      <c r="BI225" s="103">
        <f t="shared" si="13"/>
        <v>0</v>
      </c>
      <c r="BJ225" s="16" t="s">
        <v>146</v>
      </c>
      <c r="BK225" s="103">
        <f t="shared" si="14"/>
        <v>0</v>
      </c>
      <c r="BL225" s="16" t="s">
        <v>243</v>
      </c>
      <c r="BM225" s="16" t="s">
        <v>832</v>
      </c>
    </row>
    <row r="226" spans="2:63" s="1" customFormat="1" ht="49.5" customHeight="1">
      <c r="B226" s="33"/>
      <c r="C226" s="34"/>
      <c r="D226" s="149" t="s">
        <v>471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277">
        <f>BK226</f>
        <v>0</v>
      </c>
      <c r="O226" s="278"/>
      <c r="P226" s="278"/>
      <c r="Q226" s="278"/>
      <c r="R226" s="35"/>
      <c r="T226" s="193"/>
      <c r="U226" s="54"/>
      <c r="V226" s="54"/>
      <c r="W226" s="54"/>
      <c r="X226" s="54"/>
      <c r="Y226" s="54"/>
      <c r="Z226" s="54"/>
      <c r="AA226" s="56"/>
      <c r="AT226" s="16" t="s">
        <v>76</v>
      </c>
      <c r="AU226" s="16" t="s">
        <v>77</v>
      </c>
      <c r="AY226" s="16" t="s">
        <v>472</v>
      </c>
      <c r="BK226" s="103">
        <v>0</v>
      </c>
    </row>
    <row r="227" spans="2:18" s="1" customFormat="1" ht="6.75" customHeight="1"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9"/>
    </row>
  </sheetData>
  <sheetProtection password="CC35" sheet="1" objects="1" scenarios="1" formatColumns="0" formatRows="0" sort="0" autoFilter="0"/>
  <mergeCells count="256">
    <mergeCell ref="N226:Q226"/>
    <mergeCell ref="H1:K1"/>
    <mergeCell ref="S2:AC2"/>
    <mergeCell ref="F225:I225"/>
    <mergeCell ref="L225:M225"/>
    <mergeCell ref="N225:Q225"/>
    <mergeCell ref="N123:Q123"/>
    <mergeCell ref="N124:Q124"/>
    <mergeCell ref="N125:Q125"/>
    <mergeCell ref="N141:Q141"/>
    <mergeCell ref="N144:Q144"/>
    <mergeCell ref="N180:Q180"/>
    <mergeCell ref="N187:Q187"/>
    <mergeCell ref="F223:I223"/>
    <mergeCell ref="L223:M223"/>
    <mergeCell ref="N223:Q223"/>
    <mergeCell ref="F224:I224"/>
    <mergeCell ref="L224:M224"/>
    <mergeCell ref="N224:Q224"/>
    <mergeCell ref="N220:Q220"/>
    <mergeCell ref="F221:I221"/>
    <mergeCell ref="L221:M221"/>
    <mergeCell ref="N221:Q221"/>
    <mergeCell ref="F222:I222"/>
    <mergeCell ref="L222:M222"/>
    <mergeCell ref="N222:Q222"/>
    <mergeCell ref="F216:I216"/>
    <mergeCell ref="F217:I217"/>
    <mergeCell ref="F218:I218"/>
    <mergeCell ref="F219:I219"/>
    <mergeCell ref="F220:I220"/>
    <mergeCell ref="L220:M220"/>
    <mergeCell ref="L213:M213"/>
    <mergeCell ref="N213:Q213"/>
    <mergeCell ref="F214:I214"/>
    <mergeCell ref="L214:M214"/>
    <mergeCell ref="N214:Q214"/>
    <mergeCell ref="F215:I215"/>
    <mergeCell ref="F208:I208"/>
    <mergeCell ref="F209:I209"/>
    <mergeCell ref="F210:I210"/>
    <mergeCell ref="F211:I211"/>
    <mergeCell ref="F212:I212"/>
    <mergeCell ref="F213:I213"/>
    <mergeCell ref="L205:M205"/>
    <mergeCell ref="N205:Q205"/>
    <mergeCell ref="F206:I206"/>
    <mergeCell ref="F207:I207"/>
    <mergeCell ref="L207:M207"/>
    <mergeCell ref="N207:Q207"/>
    <mergeCell ref="F200:I200"/>
    <mergeCell ref="F201:I201"/>
    <mergeCell ref="F202:I202"/>
    <mergeCell ref="F203:I203"/>
    <mergeCell ref="F204:I204"/>
    <mergeCell ref="F205:I205"/>
    <mergeCell ref="L197:M197"/>
    <mergeCell ref="N197:Q197"/>
    <mergeCell ref="F198:I198"/>
    <mergeCell ref="F199:I199"/>
    <mergeCell ref="L199:M199"/>
    <mergeCell ref="N199:Q199"/>
    <mergeCell ref="F192:I192"/>
    <mergeCell ref="F193:I193"/>
    <mergeCell ref="F194:I194"/>
    <mergeCell ref="F195:I195"/>
    <mergeCell ref="F196:I196"/>
    <mergeCell ref="F197:I197"/>
    <mergeCell ref="F186:I186"/>
    <mergeCell ref="F188:I188"/>
    <mergeCell ref="L188:M188"/>
    <mergeCell ref="N188:Q188"/>
    <mergeCell ref="F191:I191"/>
    <mergeCell ref="L191:M191"/>
    <mergeCell ref="N191:Q191"/>
    <mergeCell ref="N189:Q189"/>
    <mergeCell ref="N190:Q190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7:I177"/>
    <mergeCell ref="F178:I178"/>
    <mergeCell ref="L178:M178"/>
    <mergeCell ref="N178:Q178"/>
    <mergeCell ref="F179:I179"/>
    <mergeCell ref="F181:I181"/>
    <mergeCell ref="L181:M181"/>
    <mergeCell ref="N181:Q181"/>
    <mergeCell ref="F173:I173"/>
    <mergeCell ref="F174:I174"/>
    <mergeCell ref="F175:I175"/>
    <mergeCell ref="F176:I176"/>
    <mergeCell ref="L176:M176"/>
    <mergeCell ref="N176:Q176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N165:Q165"/>
    <mergeCell ref="F166:I166"/>
    <mergeCell ref="L166:M166"/>
    <mergeCell ref="N166:Q166"/>
    <mergeCell ref="F167:I167"/>
    <mergeCell ref="F168:I168"/>
    <mergeCell ref="F161:I161"/>
    <mergeCell ref="F162:I162"/>
    <mergeCell ref="F163:I163"/>
    <mergeCell ref="F164:I164"/>
    <mergeCell ref="F165:I165"/>
    <mergeCell ref="L165:M165"/>
    <mergeCell ref="F158:I158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0:I150"/>
    <mergeCell ref="F151:I151"/>
    <mergeCell ref="L151:M151"/>
    <mergeCell ref="N151:Q151"/>
    <mergeCell ref="F152:I152"/>
    <mergeCell ref="F153:I153"/>
    <mergeCell ref="F146:I146"/>
    <mergeCell ref="F147:I147"/>
    <mergeCell ref="F148:I148"/>
    <mergeCell ref="L148:M148"/>
    <mergeCell ref="N148:Q148"/>
    <mergeCell ref="F149:I149"/>
    <mergeCell ref="F140:I140"/>
    <mergeCell ref="F142:I142"/>
    <mergeCell ref="L142:M142"/>
    <mergeCell ref="N142:Q142"/>
    <mergeCell ref="F143:I143"/>
    <mergeCell ref="F145:I145"/>
    <mergeCell ref="L145:M145"/>
    <mergeCell ref="N145:Q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2:I132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F128:I128"/>
    <mergeCell ref="L128:M128"/>
    <mergeCell ref="N128:Q128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284"/>
      <c r="B1" s="281"/>
      <c r="C1" s="281"/>
      <c r="D1" s="282" t="s">
        <v>1</v>
      </c>
      <c r="E1" s="281"/>
      <c r="F1" s="283" t="s">
        <v>863</v>
      </c>
      <c r="G1" s="283"/>
      <c r="H1" s="285" t="s">
        <v>864</v>
      </c>
      <c r="I1" s="285"/>
      <c r="J1" s="285"/>
      <c r="K1" s="285"/>
      <c r="L1" s="283" t="s">
        <v>865</v>
      </c>
      <c r="M1" s="281"/>
      <c r="N1" s="281"/>
      <c r="O1" s="282" t="s">
        <v>116</v>
      </c>
      <c r="P1" s="281"/>
      <c r="Q1" s="281"/>
      <c r="R1" s="281"/>
      <c r="S1" s="283" t="s">
        <v>866</v>
      </c>
      <c r="T1" s="283"/>
      <c r="U1" s="284"/>
      <c r="V1" s="28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35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106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117</v>
      </c>
    </row>
    <row r="4" spans="2:46" ht="36.75" customHeight="1">
      <c r="B4" s="20"/>
      <c r="C4" s="196" t="s">
        <v>118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11</v>
      </c>
      <c r="AT4" s="16" t="s">
        <v>119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36" t="str">
        <f>'Rekapitulace stavby'!K6</f>
        <v>Silážní žlaby s jímkou Křeč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2:18" s="1" customFormat="1" ht="32.25" customHeight="1">
      <c r="B7" s="33"/>
      <c r="C7" s="34"/>
      <c r="D7" s="27" t="s">
        <v>120</v>
      </c>
      <c r="E7" s="34"/>
      <c r="F7" s="202" t="s">
        <v>839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4"/>
      <c r="R7" s="35"/>
    </row>
    <row r="8" spans="2:18" s="1" customFormat="1" ht="14.25" customHeight="1">
      <c r="B8" s="33"/>
      <c r="C8" s="34"/>
      <c r="D8" s="28" t="s">
        <v>19</v>
      </c>
      <c r="E8" s="34"/>
      <c r="F8" s="26" t="s">
        <v>20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20</v>
      </c>
      <c r="P8" s="34"/>
      <c r="Q8" s="34"/>
      <c r="R8" s="35"/>
    </row>
    <row r="9" spans="2:18" s="1" customFormat="1" ht="14.25" customHeight="1">
      <c r="B9" s="33"/>
      <c r="C9" s="34"/>
      <c r="D9" s="28" t="s">
        <v>22</v>
      </c>
      <c r="E9" s="34"/>
      <c r="F9" s="26" t="s">
        <v>23</v>
      </c>
      <c r="G9" s="34"/>
      <c r="H9" s="34"/>
      <c r="I9" s="34"/>
      <c r="J9" s="34"/>
      <c r="K9" s="34"/>
      <c r="L9" s="34"/>
      <c r="M9" s="28" t="s">
        <v>24</v>
      </c>
      <c r="N9" s="34"/>
      <c r="O9" s="237" t="str">
        <f>'Rekapitulace stavby'!AN8</f>
        <v>2.2.2016</v>
      </c>
      <c r="P9" s="215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26</v>
      </c>
      <c r="E11" s="34"/>
      <c r="F11" s="34"/>
      <c r="G11" s="34"/>
      <c r="H11" s="34"/>
      <c r="I11" s="34"/>
      <c r="J11" s="34"/>
      <c r="K11" s="34"/>
      <c r="L11" s="34"/>
      <c r="M11" s="28" t="s">
        <v>27</v>
      </c>
      <c r="N11" s="34"/>
      <c r="O11" s="201" t="s">
        <v>28</v>
      </c>
      <c r="P11" s="215"/>
      <c r="Q11" s="34"/>
      <c r="R11" s="35"/>
    </row>
    <row r="12" spans="2:18" s="1" customFormat="1" ht="18" customHeight="1">
      <c r="B12" s="33"/>
      <c r="C12" s="34"/>
      <c r="D12" s="34"/>
      <c r="E12" s="26" t="s">
        <v>29</v>
      </c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01" t="s">
        <v>20</v>
      </c>
      <c r="P12" s="215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31</v>
      </c>
      <c r="E14" s="34"/>
      <c r="F14" s="34"/>
      <c r="G14" s="34"/>
      <c r="H14" s="34"/>
      <c r="I14" s="34"/>
      <c r="J14" s="34"/>
      <c r="K14" s="34"/>
      <c r="L14" s="34"/>
      <c r="M14" s="28" t="s">
        <v>27</v>
      </c>
      <c r="N14" s="34"/>
      <c r="O14" s="238" t="str">
        <f>IF('Rekapitulace stavby'!AN13="","",'Rekapitulace stavby'!AN13)</f>
        <v>Vyplň údaj</v>
      </c>
      <c r="P14" s="215"/>
      <c r="Q14" s="34"/>
      <c r="R14" s="35"/>
    </row>
    <row r="15" spans="2:18" s="1" customFormat="1" ht="18" customHeight="1">
      <c r="B15" s="33"/>
      <c r="C15" s="34"/>
      <c r="D15" s="34"/>
      <c r="E15" s="238" t="str">
        <f>IF('Rekapitulace stavby'!E14="","",'Rekapitulace stavby'!E14)</f>
        <v>Vyplň údaj</v>
      </c>
      <c r="F15" s="215"/>
      <c r="G15" s="215"/>
      <c r="H15" s="215"/>
      <c r="I15" s="215"/>
      <c r="J15" s="215"/>
      <c r="K15" s="215"/>
      <c r="L15" s="215"/>
      <c r="M15" s="28" t="s">
        <v>30</v>
      </c>
      <c r="N15" s="34"/>
      <c r="O15" s="238" t="str">
        <f>IF('Rekapitulace stavby'!AN14="","",'Rekapitulace stavby'!AN14)</f>
        <v>Vyplň údaj</v>
      </c>
      <c r="P15" s="215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33</v>
      </c>
      <c r="E17" s="34"/>
      <c r="F17" s="34"/>
      <c r="G17" s="34"/>
      <c r="H17" s="34"/>
      <c r="I17" s="34"/>
      <c r="J17" s="34"/>
      <c r="K17" s="34"/>
      <c r="L17" s="34"/>
      <c r="M17" s="28" t="s">
        <v>27</v>
      </c>
      <c r="N17" s="34"/>
      <c r="O17" s="201" t="s">
        <v>20</v>
      </c>
      <c r="P17" s="215"/>
      <c r="Q17" s="34"/>
      <c r="R17" s="35"/>
    </row>
    <row r="18" spans="2:18" s="1" customFormat="1" ht="18" customHeight="1">
      <c r="B18" s="33"/>
      <c r="C18" s="34"/>
      <c r="D18" s="34"/>
      <c r="E18" s="26" t="s">
        <v>34</v>
      </c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01" t="s">
        <v>20</v>
      </c>
      <c r="P18" s="215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35</v>
      </c>
      <c r="E20" s="34"/>
      <c r="F20" s="34"/>
      <c r="G20" s="34"/>
      <c r="H20" s="34"/>
      <c r="I20" s="34"/>
      <c r="J20" s="34"/>
      <c r="K20" s="34"/>
      <c r="L20" s="34"/>
      <c r="M20" s="28" t="s">
        <v>27</v>
      </c>
      <c r="N20" s="34"/>
      <c r="O20" s="201">
        <f>IF('Rekapitulace stavby'!AN19="","",'Rekapitulace stavby'!AN19)</f>
      </c>
      <c r="P20" s="215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 </v>
      </c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01">
        <f>IF('Rekapitulace stavby'!AN20="","",'Rekapitulace stavby'!AN20)</f>
      </c>
      <c r="P21" s="215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4" t="s">
        <v>20</v>
      </c>
      <c r="F24" s="215"/>
      <c r="G24" s="215"/>
      <c r="H24" s="215"/>
      <c r="I24" s="215"/>
      <c r="J24" s="215"/>
      <c r="K24" s="215"/>
      <c r="L24" s="215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2" t="s">
        <v>122</v>
      </c>
      <c r="E27" s="34"/>
      <c r="F27" s="34"/>
      <c r="G27" s="34"/>
      <c r="H27" s="34"/>
      <c r="I27" s="34"/>
      <c r="J27" s="34"/>
      <c r="K27" s="34"/>
      <c r="L27" s="34"/>
      <c r="M27" s="205">
        <f>N88</f>
        <v>0</v>
      </c>
      <c r="N27" s="215"/>
      <c r="O27" s="215"/>
      <c r="P27" s="215"/>
      <c r="Q27" s="34"/>
      <c r="R27" s="35"/>
    </row>
    <row r="28" spans="2:18" s="1" customFormat="1" ht="14.25" customHeight="1">
      <c r="B28" s="33"/>
      <c r="C28" s="34"/>
      <c r="D28" s="32" t="s">
        <v>110</v>
      </c>
      <c r="E28" s="34"/>
      <c r="F28" s="34"/>
      <c r="G28" s="34"/>
      <c r="H28" s="34"/>
      <c r="I28" s="34"/>
      <c r="J28" s="34"/>
      <c r="K28" s="34"/>
      <c r="L28" s="34"/>
      <c r="M28" s="205">
        <f>N93</f>
        <v>0</v>
      </c>
      <c r="N28" s="215"/>
      <c r="O28" s="215"/>
      <c r="P28" s="215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3" t="s">
        <v>40</v>
      </c>
      <c r="E30" s="34"/>
      <c r="F30" s="34"/>
      <c r="G30" s="34"/>
      <c r="H30" s="34"/>
      <c r="I30" s="34"/>
      <c r="J30" s="34"/>
      <c r="K30" s="34"/>
      <c r="L30" s="34"/>
      <c r="M30" s="239">
        <f>ROUND(M27+M28,1)</f>
        <v>0</v>
      </c>
      <c r="N30" s="215"/>
      <c r="O30" s="215"/>
      <c r="P30" s="215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 hidden="1">
      <c r="B32" s="33"/>
      <c r="C32" s="34"/>
      <c r="D32" s="40" t="s">
        <v>41</v>
      </c>
      <c r="E32" s="40" t="s">
        <v>42</v>
      </c>
      <c r="F32" s="41">
        <v>0.21</v>
      </c>
      <c r="G32" s="114" t="s">
        <v>43</v>
      </c>
      <c r="H32" s="240">
        <f>(SUM(BE93:BE100)+SUM(BE118:BE131))</f>
        <v>0</v>
      </c>
      <c r="I32" s="215"/>
      <c r="J32" s="215"/>
      <c r="K32" s="34"/>
      <c r="L32" s="34"/>
      <c r="M32" s="240">
        <f>ROUND((SUM(BE93:BE100)+SUM(BE118:BE131)),1)*F32</f>
        <v>0</v>
      </c>
      <c r="N32" s="215"/>
      <c r="O32" s="215"/>
      <c r="P32" s="215"/>
      <c r="Q32" s="34"/>
      <c r="R32" s="35"/>
    </row>
    <row r="33" spans="2:18" s="1" customFormat="1" ht="14.25" customHeight="1" hidden="1">
      <c r="B33" s="33"/>
      <c r="C33" s="34"/>
      <c r="D33" s="34"/>
      <c r="E33" s="40" t="s">
        <v>44</v>
      </c>
      <c r="F33" s="41">
        <v>0.15</v>
      </c>
      <c r="G33" s="114" t="s">
        <v>43</v>
      </c>
      <c r="H33" s="240">
        <f>(SUM(BF93:BF100)+SUM(BF118:BF131))</f>
        <v>0</v>
      </c>
      <c r="I33" s="215"/>
      <c r="J33" s="215"/>
      <c r="K33" s="34"/>
      <c r="L33" s="34"/>
      <c r="M33" s="240">
        <f>ROUND((SUM(BF93:BF100)+SUM(BF118:BF131)),1)*F33</f>
        <v>0</v>
      </c>
      <c r="N33" s="215"/>
      <c r="O33" s="215"/>
      <c r="P33" s="215"/>
      <c r="Q33" s="34"/>
      <c r="R33" s="35"/>
    </row>
    <row r="34" spans="2:18" s="1" customFormat="1" ht="14.25" customHeight="1">
      <c r="B34" s="33"/>
      <c r="C34" s="34"/>
      <c r="D34" s="40" t="s">
        <v>41</v>
      </c>
      <c r="E34" s="40" t="s">
        <v>45</v>
      </c>
      <c r="F34" s="41">
        <v>0.21</v>
      </c>
      <c r="G34" s="114" t="s">
        <v>43</v>
      </c>
      <c r="H34" s="240">
        <f>(SUM(BG93:BG100)+SUM(BG118:BG131))</f>
        <v>0</v>
      </c>
      <c r="I34" s="215"/>
      <c r="J34" s="215"/>
      <c r="K34" s="34"/>
      <c r="L34" s="34"/>
      <c r="M34" s="240">
        <v>0</v>
      </c>
      <c r="N34" s="215"/>
      <c r="O34" s="215"/>
      <c r="P34" s="215"/>
      <c r="Q34" s="34"/>
      <c r="R34" s="35"/>
    </row>
    <row r="35" spans="2:18" s="1" customFormat="1" ht="14.25" customHeight="1">
      <c r="B35" s="33"/>
      <c r="C35" s="34"/>
      <c r="D35" s="34"/>
      <c r="E35" s="40" t="s">
        <v>46</v>
      </c>
      <c r="F35" s="41">
        <v>0.15</v>
      </c>
      <c r="G35" s="114" t="s">
        <v>43</v>
      </c>
      <c r="H35" s="240">
        <f>(SUM(BH93:BH100)+SUM(BH118:BH131))</f>
        <v>0</v>
      </c>
      <c r="I35" s="215"/>
      <c r="J35" s="215"/>
      <c r="K35" s="34"/>
      <c r="L35" s="34"/>
      <c r="M35" s="240">
        <v>0</v>
      </c>
      <c r="N35" s="215"/>
      <c r="O35" s="215"/>
      <c r="P35" s="215"/>
      <c r="Q35" s="34"/>
      <c r="R35" s="35"/>
    </row>
    <row r="36" spans="2:18" s="1" customFormat="1" ht="14.25" customHeight="1" hidden="1">
      <c r="B36" s="33"/>
      <c r="C36" s="34"/>
      <c r="D36" s="34"/>
      <c r="E36" s="40" t="s">
        <v>47</v>
      </c>
      <c r="F36" s="41">
        <v>0</v>
      </c>
      <c r="G36" s="114" t="s">
        <v>43</v>
      </c>
      <c r="H36" s="240">
        <f>(SUM(BI93:BI100)+SUM(BI118:BI131))</f>
        <v>0</v>
      </c>
      <c r="I36" s="215"/>
      <c r="J36" s="215"/>
      <c r="K36" s="34"/>
      <c r="L36" s="34"/>
      <c r="M36" s="240">
        <v>0</v>
      </c>
      <c r="N36" s="215"/>
      <c r="O36" s="215"/>
      <c r="P36" s="215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1"/>
      <c r="D38" s="115" t="s">
        <v>48</v>
      </c>
      <c r="E38" s="73"/>
      <c r="F38" s="73"/>
      <c r="G38" s="116" t="s">
        <v>49</v>
      </c>
      <c r="H38" s="117" t="s">
        <v>50</v>
      </c>
      <c r="I38" s="73"/>
      <c r="J38" s="73"/>
      <c r="K38" s="73"/>
      <c r="L38" s="241">
        <f>SUM(M30:M36)</f>
        <v>0</v>
      </c>
      <c r="M38" s="223"/>
      <c r="N38" s="223"/>
      <c r="O38" s="223"/>
      <c r="P38" s="225"/>
      <c r="Q38" s="111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196" t="s">
        <v>123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6" t="str">
        <f>F6</f>
        <v>Silážní žlaby s jímkou Křeč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</row>
    <row r="79" spans="2:18" s="1" customFormat="1" ht="36.75" customHeight="1">
      <c r="B79" s="33"/>
      <c r="C79" s="67" t="s">
        <v>120</v>
      </c>
      <c r="D79" s="34"/>
      <c r="E79" s="34"/>
      <c r="F79" s="216" t="str">
        <f>F7</f>
        <v>DEMOLICE - Vybourání základů v místě stavby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22</v>
      </c>
      <c r="D81" s="34"/>
      <c r="E81" s="34"/>
      <c r="F81" s="26" t="str">
        <f>F9</f>
        <v>Křeč</v>
      </c>
      <c r="G81" s="34"/>
      <c r="H81" s="34"/>
      <c r="I81" s="34"/>
      <c r="J81" s="34"/>
      <c r="K81" s="28" t="s">
        <v>24</v>
      </c>
      <c r="L81" s="34"/>
      <c r="M81" s="242" t="str">
        <f>IF(O9="","",O9)</f>
        <v>2.2.2016</v>
      </c>
      <c r="N81" s="215"/>
      <c r="O81" s="215"/>
      <c r="P81" s="215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26</v>
      </c>
      <c r="D83" s="34"/>
      <c r="E83" s="34"/>
      <c r="F83" s="26" t="str">
        <f>E12</f>
        <v>Zemědělské družstvo Černovice u Tábora</v>
      </c>
      <c r="G83" s="34"/>
      <c r="H83" s="34"/>
      <c r="I83" s="34"/>
      <c r="J83" s="34"/>
      <c r="K83" s="28" t="s">
        <v>33</v>
      </c>
      <c r="L83" s="34"/>
      <c r="M83" s="201" t="str">
        <f>E18</f>
        <v>ing. Jan Šlechta</v>
      </c>
      <c r="N83" s="215"/>
      <c r="O83" s="215"/>
      <c r="P83" s="215"/>
      <c r="Q83" s="215"/>
      <c r="R83" s="35"/>
    </row>
    <row r="84" spans="2:18" s="1" customFormat="1" ht="14.25" customHeight="1">
      <c r="B84" s="33"/>
      <c r="C84" s="28" t="s">
        <v>31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35</v>
      </c>
      <c r="L84" s="34"/>
      <c r="M84" s="201" t="str">
        <f>E21</f>
        <v> </v>
      </c>
      <c r="N84" s="215"/>
      <c r="O84" s="215"/>
      <c r="P84" s="215"/>
      <c r="Q84" s="215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3" t="s">
        <v>124</v>
      </c>
      <c r="D86" s="244"/>
      <c r="E86" s="244"/>
      <c r="F86" s="244"/>
      <c r="G86" s="244"/>
      <c r="H86" s="111"/>
      <c r="I86" s="111"/>
      <c r="J86" s="111"/>
      <c r="K86" s="111"/>
      <c r="L86" s="111"/>
      <c r="M86" s="111"/>
      <c r="N86" s="243" t="s">
        <v>125</v>
      </c>
      <c r="O86" s="215"/>
      <c r="P86" s="215"/>
      <c r="Q86" s="215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8" t="s">
        <v>126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3">
        <f>N118</f>
        <v>0</v>
      </c>
      <c r="O88" s="215"/>
      <c r="P88" s="215"/>
      <c r="Q88" s="215"/>
      <c r="R88" s="35"/>
      <c r="AU88" s="16" t="s">
        <v>127</v>
      </c>
    </row>
    <row r="89" spans="2:18" s="6" customFormat="1" ht="24.75" customHeight="1">
      <c r="B89" s="119"/>
      <c r="C89" s="120"/>
      <c r="D89" s="121" t="s">
        <v>128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45">
        <f>N119</f>
        <v>0</v>
      </c>
      <c r="O89" s="246"/>
      <c r="P89" s="246"/>
      <c r="Q89" s="246"/>
      <c r="R89" s="122"/>
    </row>
    <row r="90" spans="2:18" s="7" customFormat="1" ht="19.5" customHeight="1">
      <c r="B90" s="123"/>
      <c r="C90" s="124"/>
      <c r="D90" s="99" t="s">
        <v>129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30">
        <f>N120</f>
        <v>0</v>
      </c>
      <c r="O90" s="247"/>
      <c r="P90" s="247"/>
      <c r="Q90" s="247"/>
      <c r="R90" s="125"/>
    </row>
    <row r="91" spans="2:18" s="7" customFormat="1" ht="19.5" customHeight="1">
      <c r="B91" s="123"/>
      <c r="C91" s="124"/>
      <c r="D91" s="99" t="s">
        <v>840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30">
        <f>N127</f>
        <v>0</v>
      </c>
      <c r="O91" s="247"/>
      <c r="P91" s="247"/>
      <c r="Q91" s="247"/>
      <c r="R91" s="125"/>
    </row>
    <row r="92" spans="2:18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2:21" s="1" customFormat="1" ht="29.25" customHeight="1">
      <c r="B93" s="33"/>
      <c r="C93" s="118" t="s">
        <v>143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48">
        <f>ROUND(N94+N95+N96+N97+N98+N99,1)</f>
        <v>0</v>
      </c>
      <c r="O93" s="215"/>
      <c r="P93" s="215"/>
      <c r="Q93" s="215"/>
      <c r="R93" s="35"/>
      <c r="T93" s="126"/>
      <c r="U93" s="127" t="s">
        <v>41</v>
      </c>
    </row>
    <row r="94" spans="2:65" s="1" customFormat="1" ht="18" customHeight="1">
      <c r="B94" s="128"/>
      <c r="C94" s="129"/>
      <c r="D94" s="231" t="s">
        <v>144</v>
      </c>
      <c r="E94" s="249"/>
      <c r="F94" s="249"/>
      <c r="G94" s="249"/>
      <c r="H94" s="249"/>
      <c r="I94" s="129"/>
      <c r="J94" s="129"/>
      <c r="K94" s="129"/>
      <c r="L94" s="129"/>
      <c r="M94" s="129"/>
      <c r="N94" s="229">
        <f>ROUND(N88*T94,1)</f>
        <v>0</v>
      </c>
      <c r="O94" s="249"/>
      <c r="P94" s="249"/>
      <c r="Q94" s="249"/>
      <c r="R94" s="130"/>
      <c r="S94" s="131"/>
      <c r="T94" s="132"/>
      <c r="U94" s="133" t="s">
        <v>45</v>
      </c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5" t="s">
        <v>145</v>
      </c>
      <c r="AZ94" s="134"/>
      <c r="BA94" s="134"/>
      <c r="BB94" s="134"/>
      <c r="BC94" s="134"/>
      <c r="BD94" s="134"/>
      <c r="BE94" s="136">
        <f aca="true" t="shared" si="0" ref="BE94:BE99">IF(U94="základní",N94,0)</f>
        <v>0</v>
      </c>
      <c r="BF94" s="136">
        <f aca="true" t="shared" si="1" ref="BF94:BF99">IF(U94="snížená",N94,0)</f>
        <v>0</v>
      </c>
      <c r="BG94" s="136">
        <f aca="true" t="shared" si="2" ref="BG94:BG99">IF(U94="zákl. přenesená",N94,0)</f>
        <v>0</v>
      </c>
      <c r="BH94" s="136">
        <f aca="true" t="shared" si="3" ref="BH94:BH99">IF(U94="sníž. přenesená",N94,0)</f>
        <v>0</v>
      </c>
      <c r="BI94" s="136">
        <f aca="true" t="shared" si="4" ref="BI94:BI99">IF(U94="nulová",N94,0)</f>
        <v>0</v>
      </c>
      <c r="BJ94" s="135" t="s">
        <v>146</v>
      </c>
      <c r="BK94" s="134"/>
      <c r="BL94" s="134"/>
      <c r="BM94" s="134"/>
    </row>
    <row r="95" spans="2:65" s="1" customFormat="1" ht="18" customHeight="1">
      <c r="B95" s="128"/>
      <c r="C95" s="129"/>
      <c r="D95" s="231" t="s">
        <v>147</v>
      </c>
      <c r="E95" s="249"/>
      <c r="F95" s="249"/>
      <c r="G95" s="249"/>
      <c r="H95" s="249"/>
      <c r="I95" s="129"/>
      <c r="J95" s="129"/>
      <c r="K95" s="129"/>
      <c r="L95" s="129"/>
      <c r="M95" s="129"/>
      <c r="N95" s="229">
        <f>ROUND(N88*T95,1)</f>
        <v>0</v>
      </c>
      <c r="O95" s="249"/>
      <c r="P95" s="249"/>
      <c r="Q95" s="249"/>
      <c r="R95" s="130"/>
      <c r="S95" s="131"/>
      <c r="T95" s="132"/>
      <c r="U95" s="133" t="s">
        <v>45</v>
      </c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5" t="s">
        <v>145</v>
      </c>
      <c r="AZ95" s="134"/>
      <c r="BA95" s="134"/>
      <c r="BB95" s="134"/>
      <c r="BC95" s="134"/>
      <c r="BD95" s="134"/>
      <c r="BE95" s="136">
        <f t="shared" si="0"/>
        <v>0</v>
      </c>
      <c r="BF95" s="136">
        <f t="shared" si="1"/>
        <v>0</v>
      </c>
      <c r="BG95" s="136">
        <f t="shared" si="2"/>
        <v>0</v>
      </c>
      <c r="BH95" s="136">
        <f t="shared" si="3"/>
        <v>0</v>
      </c>
      <c r="BI95" s="136">
        <f t="shared" si="4"/>
        <v>0</v>
      </c>
      <c r="BJ95" s="135" t="s">
        <v>146</v>
      </c>
      <c r="BK95" s="134"/>
      <c r="BL95" s="134"/>
      <c r="BM95" s="134"/>
    </row>
    <row r="96" spans="2:65" s="1" customFormat="1" ht="18" customHeight="1">
      <c r="B96" s="128"/>
      <c r="C96" s="129"/>
      <c r="D96" s="231" t="s">
        <v>148</v>
      </c>
      <c r="E96" s="249"/>
      <c r="F96" s="249"/>
      <c r="G96" s="249"/>
      <c r="H96" s="249"/>
      <c r="I96" s="129"/>
      <c r="J96" s="129"/>
      <c r="K96" s="129"/>
      <c r="L96" s="129"/>
      <c r="M96" s="129"/>
      <c r="N96" s="229">
        <f>ROUND(N88*T96,1)</f>
        <v>0</v>
      </c>
      <c r="O96" s="249"/>
      <c r="P96" s="249"/>
      <c r="Q96" s="249"/>
      <c r="R96" s="130"/>
      <c r="S96" s="131"/>
      <c r="T96" s="132"/>
      <c r="U96" s="133" t="s">
        <v>45</v>
      </c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5" t="s">
        <v>145</v>
      </c>
      <c r="AZ96" s="134"/>
      <c r="BA96" s="134"/>
      <c r="BB96" s="134"/>
      <c r="BC96" s="134"/>
      <c r="BD96" s="134"/>
      <c r="BE96" s="136">
        <f t="shared" si="0"/>
        <v>0</v>
      </c>
      <c r="BF96" s="136">
        <f t="shared" si="1"/>
        <v>0</v>
      </c>
      <c r="BG96" s="136">
        <f t="shared" si="2"/>
        <v>0</v>
      </c>
      <c r="BH96" s="136">
        <f t="shared" si="3"/>
        <v>0</v>
      </c>
      <c r="BI96" s="136">
        <f t="shared" si="4"/>
        <v>0</v>
      </c>
      <c r="BJ96" s="135" t="s">
        <v>146</v>
      </c>
      <c r="BK96" s="134"/>
      <c r="BL96" s="134"/>
      <c r="BM96" s="134"/>
    </row>
    <row r="97" spans="2:65" s="1" customFormat="1" ht="18" customHeight="1">
      <c r="B97" s="128"/>
      <c r="C97" s="129"/>
      <c r="D97" s="231" t="s">
        <v>149</v>
      </c>
      <c r="E97" s="249"/>
      <c r="F97" s="249"/>
      <c r="G97" s="249"/>
      <c r="H97" s="249"/>
      <c r="I97" s="129"/>
      <c r="J97" s="129"/>
      <c r="K97" s="129"/>
      <c r="L97" s="129"/>
      <c r="M97" s="129"/>
      <c r="N97" s="229">
        <f>ROUND(N88*T97,1)</f>
        <v>0</v>
      </c>
      <c r="O97" s="249"/>
      <c r="P97" s="249"/>
      <c r="Q97" s="249"/>
      <c r="R97" s="130"/>
      <c r="S97" s="131"/>
      <c r="T97" s="132"/>
      <c r="U97" s="133" t="s">
        <v>45</v>
      </c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5" t="s">
        <v>145</v>
      </c>
      <c r="AZ97" s="134"/>
      <c r="BA97" s="134"/>
      <c r="BB97" s="134"/>
      <c r="BC97" s="134"/>
      <c r="BD97" s="134"/>
      <c r="BE97" s="136">
        <f t="shared" si="0"/>
        <v>0</v>
      </c>
      <c r="BF97" s="136">
        <f t="shared" si="1"/>
        <v>0</v>
      </c>
      <c r="BG97" s="136">
        <f t="shared" si="2"/>
        <v>0</v>
      </c>
      <c r="BH97" s="136">
        <f t="shared" si="3"/>
        <v>0</v>
      </c>
      <c r="BI97" s="136">
        <f t="shared" si="4"/>
        <v>0</v>
      </c>
      <c r="BJ97" s="135" t="s">
        <v>146</v>
      </c>
      <c r="BK97" s="134"/>
      <c r="BL97" s="134"/>
      <c r="BM97" s="134"/>
    </row>
    <row r="98" spans="2:65" s="1" customFormat="1" ht="18" customHeight="1">
      <c r="B98" s="128"/>
      <c r="C98" s="129"/>
      <c r="D98" s="231" t="s">
        <v>150</v>
      </c>
      <c r="E98" s="249"/>
      <c r="F98" s="249"/>
      <c r="G98" s="249"/>
      <c r="H98" s="249"/>
      <c r="I98" s="129"/>
      <c r="J98" s="129"/>
      <c r="K98" s="129"/>
      <c r="L98" s="129"/>
      <c r="M98" s="129"/>
      <c r="N98" s="229">
        <f>ROUND(N88*T98,1)</f>
        <v>0</v>
      </c>
      <c r="O98" s="249"/>
      <c r="P98" s="249"/>
      <c r="Q98" s="249"/>
      <c r="R98" s="130"/>
      <c r="S98" s="131"/>
      <c r="T98" s="132"/>
      <c r="U98" s="133" t="s">
        <v>45</v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5" t="s">
        <v>145</v>
      </c>
      <c r="AZ98" s="134"/>
      <c r="BA98" s="134"/>
      <c r="BB98" s="134"/>
      <c r="BC98" s="134"/>
      <c r="BD98" s="134"/>
      <c r="BE98" s="136">
        <f t="shared" si="0"/>
        <v>0</v>
      </c>
      <c r="BF98" s="136">
        <f t="shared" si="1"/>
        <v>0</v>
      </c>
      <c r="BG98" s="136">
        <f t="shared" si="2"/>
        <v>0</v>
      </c>
      <c r="BH98" s="136">
        <f t="shared" si="3"/>
        <v>0</v>
      </c>
      <c r="BI98" s="136">
        <f t="shared" si="4"/>
        <v>0</v>
      </c>
      <c r="BJ98" s="135" t="s">
        <v>146</v>
      </c>
      <c r="BK98" s="134"/>
      <c r="BL98" s="134"/>
      <c r="BM98" s="134"/>
    </row>
    <row r="99" spans="2:65" s="1" customFormat="1" ht="18" customHeight="1">
      <c r="B99" s="128"/>
      <c r="C99" s="129"/>
      <c r="D99" s="137" t="s">
        <v>151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29">
        <f>ROUND(N88*T99,1)</f>
        <v>0</v>
      </c>
      <c r="O99" s="249"/>
      <c r="P99" s="249"/>
      <c r="Q99" s="249"/>
      <c r="R99" s="130"/>
      <c r="S99" s="131"/>
      <c r="T99" s="138"/>
      <c r="U99" s="139" t="s">
        <v>45</v>
      </c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5" t="s">
        <v>152</v>
      </c>
      <c r="AZ99" s="134"/>
      <c r="BA99" s="134"/>
      <c r="BB99" s="134"/>
      <c r="BC99" s="134"/>
      <c r="BD99" s="134"/>
      <c r="BE99" s="136">
        <f t="shared" si="0"/>
        <v>0</v>
      </c>
      <c r="BF99" s="136">
        <f t="shared" si="1"/>
        <v>0</v>
      </c>
      <c r="BG99" s="136">
        <f t="shared" si="2"/>
        <v>0</v>
      </c>
      <c r="BH99" s="136">
        <f t="shared" si="3"/>
        <v>0</v>
      </c>
      <c r="BI99" s="136">
        <f t="shared" si="4"/>
        <v>0</v>
      </c>
      <c r="BJ99" s="135" t="s">
        <v>146</v>
      </c>
      <c r="BK99" s="134"/>
      <c r="BL99" s="134"/>
      <c r="BM99" s="134"/>
    </row>
    <row r="100" spans="2:18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10" t="s">
        <v>115</v>
      </c>
      <c r="D101" s="111"/>
      <c r="E101" s="111"/>
      <c r="F101" s="111"/>
      <c r="G101" s="111"/>
      <c r="H101" s="111"/>
      <c r="I101" s="111"/>
      <c r="J101" s="111"/>
      <c r="K101" s="111"/>
      <c r="L101" s="234">
        <f>ROUND(SUM(N88+N93),1)</f>
        <v>0</v>
      </c>
      <c r="M101" s="244"/>
      <c r="N101" s="244"/>
      <c r="O101" s="244"/>
      <c r="P101" s="244"/>
      <c r="Q101" s="244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196" t="s">
        <v>153</v>
      </c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36" t="str">
        <f>F6</f>
        <v>Silážní žlaby s jímkou Křeč</v>
      </c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34"/>
      <c r="R109" s="35"/>
    </row>
    <row r="110" spans="2:18" s="1" customFormat="1" ht="36.75" customHeight="1">
      <c r="B110" s="33"/>
      <c r="C110" s="67" t="s">
        <v>120</v>
      </c>
      <c r="D110" s="34"/>
      <c r="E110" s="34"/>
      <c r="F110" s="216" t="str">
        <f>F7</f>
        <v>DEMOLICE - Vybourání základů v místě stavby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22</v>
      </c>
      <c r="D112" s="34"/>
      <c r="E112" s="34"/>
      <c r="F112" s="26" t="str">
        <f>F9</f>
        <v>Křeč</v>
      </c>
      <c r="G112" s="34"/>
      <c r="H112" s="34"/>
      <c r="I112" s="34"/>
      <c r="J112" s="34"/>
      <c r="K112" s="28" t="s">
        <v>24</v>
      </c>
      <c r="L112" s="34"/>
      <c r="M112" s="242" t="str">
        <f>IF(O9="","",O9)</f>
        <v>2.2.2016</v>
      </c>
      <c r="N112" s="215"/>
      <c r="O112" s="215"/>
      <c r="P112" s="215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26</v>
      </c>
      <c r="D114" s="34"/>
      <c r="E114" s="34"/>
      <c r="F114" s="26" t="str">
        <f>E12</f>
        <v>Zemědělské družstvo Černovice u Tábora</v>
      </c>
      <c r="G114" s="34"/>
      <c r="H114" s="34"/>
      <c r="I114" s="34"/>
      <c r="J114" s="34"/>
      <c r="K114" s="28" t="s">
        <v>33</v>
      </c>
      <c r="L114" s="34"/>
      <c r="M114" s="201" t="str">
        <f>E18</f>
        <v>ing. Jan Šlechta</v>
      </c>
      <c r="N114" s="215"/>
      <c r="O114" s="215"/>
      <c r="P114" s="215"/>
      <c r="Q114" s="215"/>
      <c r="R114" s="35"/>
    </row>
    <row r="115" spans="2:18" s="1" customFormat="1" ht="14.25" customHeight="1">
      <c r="B115" s="33"/>
      <c r="C115" s="28" t="s">
        <v>31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35</v>
      </c>
      <c r="L115" s="34"/>
      <c r="M115" s="201" t="str">
        <f>E21</f>
        <v> </v>
      </c>
      <c r="N115" s="215"/>
      <c r="O115" s="215"/>
      <c r="P115" s="215"/>
      <c r="Q115" s="215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0"/>
      <c r="C117" s="141" t="s">
        <v>154</v>
      </c>
      <c r="D117" s="142" t="s">
        <v>155</v>
      </c>
      <c r="E117" s="142" t="s">
        <v>59</v>
      </c>
      <c r="F117" s="250" t="s">
        <v>156</v>
      </c>
      <c r="G117" s="251"/>
      <c r="H117" s="251"/>
      <c r="I117" s="251"/>
      <c r="J117" s="142" t="s">
        <v>157</v>
      </c>
      <c r="K117" s="142" t="s">
        <v>158</v>
      </c>
      <c r="L117" s="252" t="s">
        <v>159</v>
      </c>
      <c r="M117" s="251"/>
      <c r="N117" s="250" t="s">
        <v>125</v>
      </c>
      <c r="O117" s="251"/>
      <c r="P117" s="251"/>
      <c r="Q117" s="253"/>
      <c r="R117" s="143"/>
      <c r="T117" s="74" t="s">
        <v>160</v>
      </c>
      <c r="U117" s="75" t="s">
        <v>41</v>
      </c>
      <c r="V117" s="75" t="s">
        <v>161</v>
      </c>
      <c r="W117" s="75" t="s">
        <v>162</v>
      </c>
      <c r="X117" s="75" t="s">
        <v>163</v>
      </c>
      <c r="Y117" s="75" t="s">
        <v>164</v>
      </c>
      <c r="Z117" s="75" t="s">
        <v>165</v>
      </c>
      <c r="AA117" s="76" t="s">
        <v>166</v>
      </c>
    </row>
    <row r="118" spans="2:63" s="1" customFormat="1" ht="29.25" customHeight="1">
      <c r="B118" s="33"/>
      <c r="C118" s="78" t="s">
        <v>122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0">
        <f>BK118</f>
        <v>0</v>
      </c>
      <c r="O118" s="271"/>
      <c r="P118" s="271"/>
      <c r="Q118" s="271"/>
      <c r="R118" s="35"/>
      <c r="T118" s="77"/>
      <c r="U118" s="49"/>
      <c r="V118" s="49"/>
      <c r="W118" s="144">
        <f>W119+W132</f>
        <v>0</v>
      </c>
      <c r="X118" s="49"/>
      <c r="Y118" s="144">
        <f>Y119+Y132</f>
        <v>0</v>
      </c>
      <c r="Z118" s="49"/>
      <c r="AA118" s="145">
        <f>AA119+AA132</f>
        <v>150.33599999999998</v>
      </c>
      <c r="AT118" s="16" t="s">
        <v>76</v>
      </c>
      <c r="AU118" s="16" t="s">
        <v>127</v>
      </c>
      <c r="BK118" s="146">
        <f>BK119+BK132</f>
        <v>0</v>
      </c>
    </row>
    <row r="119" spans="2:63" s="9" customFormat="1" ht="36.75" customHeight="1">
      <c r="B119" s="147"/>
      <c r="C119" s="148"/>
      <c r="D119" s="149" t="s">
        <v>128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272">
        <f>BK119</f>
        <v>0</v>
      </c>
      <c r="O119" s="245"/>
      <c r="P119" s="245"/>
      <c r="Q119" s="245"/>
      <c r="R119" s="150"/>
      <c r="T119" s="151"/>
      <c r="U119" s="148"/>
      <c r="V119" s="148"/>
      <c r="W119" s="152">
        <f>W120+W127</f>
        <v>0</v>
      </c>
      <c r="X119" s="148"/>
      <c r="Y119" s="152">
        <f>Y120+Y127</f>
        <v>0</v>
      </c>
      <c r="Z119" s="148"/>
      <c r="AA119" s="153">
        <f>AA120+AA127</f>
        <v>150.33599999999998</v>
      </c>
      <c r="AR119" s="154" t="s">
        <v>84</v>
      </c>
      <c r="AT119" s="155" t="s">
        <v>76</v>
      </c>
      <c r="AU119" s="155" t="s">
        <v>77</v>
      </c>
      <c r="AY119" s="154" t="s">
        <v>167</v>
      </c>
      <c r="BK119" s="156">
        <f>BK120+BK127</f>
        <v>0</v>
      </c>
    </row>
    <row r="120" spans="2:63" s="9" customFormat="1" ht="19.5" customHeight="1">
      <c r="B120" s="147"/>
      <c r="C120" s="148"/>
      <c r="D120" s="157" t="s">
        <v>129</v>
      </c>
      <c r="E120" s="157"/>
      <c r="F120" s="157"/>
      <c r="G120" s="157"/>
      <c r="H120" s="157"/>
      <c r="I120" s="157"/>
      <c r="J120" s="157"/>
      <c r="K120" s="157"/>
      <c r="L120" s="157"/>
      <c r="M120" s="157"/>
      <c r="N120" s="273">
        <f>BK120</f>
        <v>0</v>
      </c>
      <c r="O120" s="274"/>
      <c r="P120" s="274"/>
      <c r="Q120" s="274"/>
      <c r="R120" s="150"/>
      <c r="T120" s="151"/>
      <c r="U120" s="148"/>
      <c r="V120" s="148"/>
      <c r="W120" s="152">
        <f>SUM(W121:W126)</f>
        <v>0</v>
      </c>
      <c r="X120" s="148"/>
      <c r="Y120" s="152">
        <f>SUM(Y121:Y126)</f>
        <v>0</v>
      </c>
      <c r="Z120" s="148"/>
      <c r="AA120" s="153">
        <f>SUM(AA121:AA126)</f>
        <v>150.33599999999998</v>
      </c>
      <c r="AR120" s="154" t="s">
        <v>84</v>
      </c>
      <c r="AT120" s="155" t="s">
        <v>76</v>
      </c>
      <c r="AU120" s="155" t="s">
        <v>84</v>
      </c>
      <c r="AY120" s="154" t="s">
        <v>167</v>
      </c>
      <c r="BK120" s="156">
        <f>SUM(BK121:BK126)</f>
        <v>0</v>
      </c>
    </row>
    <row r="121" spans="2:65" s="1" customFormat="1" ht="31.5" customHeight="1">
      <c r="B121" s="128"/>
      <c r="C121" s="158" t="s">
        <v>84</v>
      </c>
      <c r="D121" s="158" t="s">
        <v>168</v>
      </c>
      <c r="E121" s="159" t="s">
        <v>841</v>
      </c>
      <c r="F121" s="254" t="s">
        <v>842</v>
      </c>
      <c r="G121" s="255"/>
      <c r="H121" s="255"/>
      <c r="I121" s="255"/>
      <c r="J121" s="160" t="s">
        <v>180</v>
      </c>
      <c r="K121" s="161">
        <v>62.64</v>
      </c>
      <c r="L121" s="256">
        <v>0</v>
      </c>
      <c r="M121" s="255"/>
      <c r="N121" s="257">
        <f>ROUND(L121*K121,1)</f>
        <v>0</v>
      </c>
      <c r="O121" s="255"/>
      <c r="P121" s="255"/>
      <c r="Q121" s="255"/>
      <c r="R121" s="130"/>
      <c r="T121" s="162" t="s">
        <v>20</v>
      </c>
      <c r="U121" s="42" t="s">
        <v>45</v>
      </c>
      <c r="V121" s="34"/>
      <c r="W121" s="163">
        <f>V121*K121</f>
        <v>0</v>
      </c>
      <c r="X121" s="163">
        <v>0</v>
      </c>
      <c r="Y121" s="163">
        <f>X121*K121</f>
        <v>0</v>
      </c>
      <c r="Z121" s="163">
        <v>2.4</v>
      </c>
      <c r="AA121" s="164">
        <f>Z121*K121</f>
        <v>150.33599999999998</v>
      </c>
      <c r="AR121" s="16" t="s">
        <v>146</v>
      </c>
      <c r="AT121" s="16" t="s">
        <v>168</v>
      </c>
      <c r="AU121" s="16" t="s">
        <v>117</v>
      </c>
      <c r="AY121" s="16" t="s">
        <v>167</v>
      </c>
      <c r="BE121" s="103">
        <f>IF(U121="základní",N121,0)</f>
        <v>0</v>
      </c>
      <c r="BF121" s="103">
        <f>IF(U121="snížená",N121,0)</f>
        <v>0</v>
      </c>
      <c r="BG121" s="103">
        <f>IF(U121="zákl. přenesená",N121,0)</f>
        <v>0</v>
      </c>
      <c r="BH121" s="103">
        <f>IF(U121="sníž. přenesená",N121,0)</f>
        <v>0</v>
      </c>
      <c r="BI121" s="103">
        <f>IF(U121="nulová",N121,0)</f>
        <v>0</v>
      </c>
      <c r="BJ121" s="16" t="s">
        <v>146</v>
      </c>
      <c r="BK121" s="103">
        <f>ROUND(L121*K121,1)</f>
        <v>0</v>
      </c>
      <c r="BL121" s="16" t="s">
        <v>146</v>
      </c>
      <c r="BM121" s="16" t="s">
        <v>843</v>
      </c>
    </row>
    <row r="122" spans="2:51" s="10" customFormat="1" ht="22.5" customHeight="1">
      <c r="B122" s="165"/>
      <c r="C122" s="166"/>
      <c r="D122" s="166"/>
      <c r="E122" s="167" t="s">
        <v>20</v>
      </c>
      <c r="F122" s="258" t="s">
        <v>844</v>
      </c>
      <c r="G122" s="259"/>
      <c r="H122" s="259"/>
      <c r="I122" s="259"/>
      <c r="J122" s="166"/>
      <c r="K122" s="168" t="s">
        <v>20</v>
      </c>
      <c r="L122" s="166"/>
      <c r="M122" s="166"/>
      <c r="N122" s="166"/>
      <c r="O122" s="166"/>
      <c r="P122" s="166"/>
      <c r="Q122" s="166"/>
      <c r="R122" s="169"/>
      <c r="T122" s="170"/>
      <c r="U122" s="166"/>
      <c r="V122" s="166"/>
      <c r="W122" s="166"/>
      <c r="X122" s="166"/>
      <c r="Y122" s="166"/>
      <c r="Z122" s="166"/>
      <c r="AA122" s="171"/>
      <c r="AT122" s="172" t="s">
        <v>183</v>
      </c>
      <c r="AU122" s="172" t="s">
        <v>117</v>
      </c>
      <c r="AV122" s="10" t="s">
        <v>84</v>
      </c>
      <c r="AW122" s="10" t="s">
        <v>119</v>
      </c>
      <c r="AX122" s="10" t="s">
        <v>77</v>
      </c>
      <c r="AY122" s="172" t="s">
        <v>167</v>
      </c>
    </row>
    <row r="123" spans="2:51" s="11" customFormat="1" ht="22.5" customHeight="1">
      <c r="B123" s="173"/>
      <c r="C123" s="174"/>
      <c r="D123" s="174"/>
      <c r="E123" s="175" t="s">
        <v>20</v>
      </c>
      <c r="F123" s="260" t="s">
        <v>845</v>
      </c>
      <c r="G123" s="261"/>
      <c r="H123" s="261"/>
      <c r="I123" s="261"/>
      <c r="J123" s="174"/>
      <c r="K123" s="176">
        <v>32.4</v>
      </c>
      <c r="L123" s="174"/>
      <c r="M123" s="174"/>
      <c r="N123" s="174"/>
      <c r="O123" s="174"/>
      <c r="P123" s="174"/>
      <c r="Q123" s="174"/>
      <c r="R123" s="177"/>
      <c r="T123" s="178"/>
      <c r="U123" s="174"/>
      <c r="V123" s="174"/>
      <c r="W123" s="174"/>
      <c r="X123" s="174"/>
      <c r="Y123" s="174"/>
      <c r="Z123" s="174"/>
      <c r="AA123" s="179"/>
      <c r="AT123" s="180" t="s">
        <v>183</v>
      </c>
      <c r="AU123" s="180" t="s">
        <v>117</v>
      </c>
      <c r="AV123" s="11" t="s">
        <v>117</v>
      </c>
      <c r="AW123" s="11" t="s">
        <v>119</v>
      </c>
      <c r="AX123" s="11" t="s">
        <v>77</v>
      </c>
      <c r="AY123" s="180" t="s">
        <v>167</v>
      </c>
    </row>
    <row r="124" spans="2:51" s="10" customFormat="1" ht="22.5" customHeight="1">
      <c r="B124" s="165"/>
      <c r="C124" s="166"/>
      <c r="D124" s="166"/>
      <c r="E124" s="167" t="s">
        <v>20</v>
      </c>
      <c r="F124" s="263" t="s">
        <v>846</v>
      </c>
      <c r="G124" s="259"/>
      <c r="H124" s="259"/>
      <c r="I124" s="259"/>
      <c r="J124" s="166"/>
      <c r="K124" s="168" t="s">
        <v>20</v>
      </c>
      <c r="L124" s="166"/>
      <c r="M124" s="166"/>
      <c r="N124" s="166"/>
      <c r="O124" s="166"/>
      <c r="P124" s="166"/>
      <c r="Q124" s="166"/>
      <c r="R124" s="169"/>
      <c r="T124" s="170"/>
      <c r="U124" s="166"/>
      <c r="V124" s="166"/>
      <c r="W124" s="166"/>
      <c r="X124" s="166"/>
      <c r="Y124" s="166"/>
      <c r="Z124" s="166"/>
      <c r="AA124" s="171"/>
      <c r="AT124" s="172" t="s">
        <v>183</v>
      </c>
      <c r="AU124" s="172" t="s">
        <v>117</v>
      </c>
      <c r="AV124" s="10" t="s">
        <v>84</v>
      </c>
      <c r="AW124" s="10" t="s">
        <v>119</v>
      </c>
      <c r="AX124" s="10" t="s">
        <v>77</v>
      </c>
      <c r="AY124" s="172" t="s">
        <v>167</v>
      </c>
    </row>
    <row r="125" spans="2:51" s="11" customFormat="1" ht="22.5" customHeight="1">
      <c r="B125" s="173"/>
      <c r="C125" s="174"/>
      <c r="D125" s="174"/>
      <c r="E125" s="175" t="s">
        <v>20</v>
      </c>
      <c r="F125" s="260" t="s">
        <v>847</v>
      </c>
      <c r="G125" s="261"/>
      <c r="H125" s="261"/>
      <c r="I125" s="261"/>
      <c r="J125" s="174"/>
      <c r="K125" s="176">
        <v>30.24</v>
      </c>
      <c r="L125" s="174"/>
      <c r="M125" s="174"/>
      <c r="N125" s="174"/>
      <c r="O125" s="174"/>
      <c r="P125" s="174"/>
      <c r="Q125" s="174"/>
      <c r="R125" s="177"/>
      <c r="T125" s="178"/>
      <c r="U125" s="174"/>
      <c r="V125" s="174"/>
      <c r="W125" s="174"/>
      <c r="X125" s="174"/>
      <c r="Y125" s="174"/>
      <c r="Z125" s="174"/>
      <c r="AA125" s="179"/>
      <c r="AT125" s="180" t="s">
        <v>183</v>
      </c>
      <c r="AU125" s="180" t="s">
        <v>117</v>
      </c>
      <c r="AV125" s="11" t="s">
        <v>117</v>
      </c>
      <c r="AW125" s="11" t="s">
        <v>119</v>
      </c>
      <c r="AX125" s="11" t="s">
        <v>77</v>
      </c>
      <c r="AY125" s="180" t="s">
        <v>167</v>
      </c>
    </row>
    <row r="126" spans="2:51" s="12" customFormat="1" ht="22.5" customHeight="1">
      <c r="B126" s="181"/>
      <c r="C126" s="182"/>
      <c r="D126" s="182"/>
      <c r="E126" s="183" t="s">
        <v>20</v>
      </c>
      <c r="F126" s="264" t="s">
        <v>256</v>
      </c>
      <c r="G126" s="265"/>
      <c r="H126" s="265"/>
      <c r="I126" s="265"/>
      <c r="J126" s="182"/>
      <c r="K126" s="184">
        <v>62.64</v>
      </c>
      <c r="L126" s="182"/>
      <c r="M126" s="182"/>
      <c r="N126" s="182"/>
      <c r="O126" s="182"/>
      <c r="P126" s="182"/>
      <c r="Q126" s="182"/>
      <c r="R126" s="185"/>
      <c r="T126" s="186"/>
      <c r="U126" s="182"/>
      <c r="V126" s="182"/>
      <c r="W126" s="182"/>
      <c r="X126" s="182"/>
      <c r="Y126" s="182"/>
      <c r="Z126" s="182"/>
      <c r="AA126" s="187"/>
      <c r="AT126" s="188" t="s">
        <v>183</v>
      </c>
      <c r="AU126" s="188" t="s">
        <v>117</v>
      </c>
      <c r="AV126" s="12" t="s">
        <v>146</v>
      </c>
      <c r="AW126" s="12" t="s">
        <v>119</v>
      </c>
      <c r="AX126" s="12" t="s">
        <v>84</v>
      </c>
      <c r="AY126" s="188" t="s">
        <v>167</v>
      </c>
    </row>
    <row r="127" spans="2:63" s="9" customFormat="1" ht="29.25" customHeight="1">
      <c r="B127" s="147"/>
      <c r="C127" s="148"/>
      <c r="D127" s="157" t="s">
        <v>840</v>
      </c>
      <c r="E127" s="157"/>
      <c r="F127" s="157"/>
      <c r="G127" s="157"/>
      <c r="H127" s="157"/>
      <c r="I127" s="157"/>
      <c r="J127" s="157"/>
      <c r="K127" s="157"/>
      <c r="L127" s="157"/>
      <c r="M127" s="157"/>
      <c r="N127" s="273">
        <f>BK127</f>
        <v>0</v>
      </c>
      <c r="O127" s="274"/>
      <c r="P127" s="274"/>
      <c r="Q127" s="274"/>
      <c r="R127" s="150"/>
      <c r="T127" s="151"/>
      <c r="U127" s="148"/>
      <c r="V127" s="148"/>
      <c r="W127" s="152">
        <f>SUM(W128:W131)</f>
        <v>0</v>
      </c>
      <c r="X127" s="148"/>
      <c r="Y127" s="152">
        <f>SUM(Y128:Y131)</f>
        <v>0</v>
      </c>
      <c r="Z127" s="148"/>
      <c r="AA127" s="153">
        <f>SUM(AA128:AA131)</f>
        <v>0</v>
      </c>
      <c r="AR127" s="154" t="s">
        <v>84</v>
      </c>
      <c r="AT127" s="155" t="s">
        <v>76</v>
      </c>
      <c r="AU127" s="155" t="s">
        <v>84</v>
      </c>
      <c r="AY127" s="154" t="s">
        <v>167</v>
      </c>
      <c r="BK127" s="156">
        <f>SUM(BK128:BK131)</f>
        <v>0</v>
      </c>
    </row>
    <row r="128" spans="2:65" s="1" customFormat="1" ht="22.5" customHeight="1">
      <c r="B128" s="128"/>
      <c r="C128" s="158" t="s">
        <v>117</v>
      </c>
      <c r="D128" s="158" t="s">
        <v>168</v>
      </c>
      <c r="E128" s="159" t="s">
        <v>848</v>
      </c>
      <c r="F128" s="254" t="s">
        <v>849</v>
      </c>
      <c r="G128" s="255"/>
      <c r="H128" s="255"/>
      <c r="I128" s="255"/>
      <c r="J128" s="160" t="s">
        <v>171</v>
      </c>
      <c r="K128" s="161">
        <v>1</v>
      </c>
      <c r="L128" s="256">
        <v>0</v>
      </c>
      <c r="M128" s="255"/>
      <c r="N128" s="257">
        <f>ROUND(L128*K128,1)</f>
        <v>0</v>
      </c>
      <c r="O128" s="255"/>
      <c r="P128" s="255"/>
      <c r="Q128" s="255"/>
      <c r="R128" s="130"/>
      <c r="T128" s="162" t="s">
        <v>20</v>
      </c>
      <c r="U128" s="42" t="s">
        <v>45</v>
      </c>
      <c r="V128" s="34"/>
      <c r="W128" s="163">
        <f>V128*K128</f>
        <v>0</v>
      </c>
      <c r="X128" s="163">
        <v>0</v>
      </c>
      <c r="Y128" s="163">
        <f>X128*K128</f>
        <v>0</v>
      </c>
      <c r="Z128" s="163">
        <v>0</v>
      </c>
      <c r="AA128" s="164">
        <f>Z128*K128</f>
        <v>0</v>
      </c>
      <c r="AR128" s="16" t="s">
        <v>146</v>
      </c>
      <c r="AT128" s="16" t="s">
        <v>168</v>
      </c>
      <c r="AU128" s="16" t="s">
        <v>117</v>
      </c>
      <c r="AY128" s="16" t="s">
        <v>167</v>
      </c>
      <c r="BE128" s="103">
        <f>IF(U128="základní",N128,0)</f>
        <v>0</v>
      </c>
      <c r="BF128" s="103">
        <f>IF(U128="snížená",N128,0)</f>
        <v>0</v>
      </c>
      <c r="BG128" s="103">
        <f>IF(U128="zákl. přenesená",N128,0)</f>
        <v>0</v>
      </c>
      <c r="BH128" s="103">
        <f>IF(U128="sníž. přenesená",N128,0)</f>
        <v>0</v>
      </c>
      <c r="BI128" s="103">
        <f>IF(U128="nulová",N128,0)</f>
        <v>0</v>
      </c>
      <c r="BJ128" s="16" t="s">
        <v>146</v>
      </c>
      <c r="BK128" s="103">
        <f>ROUND(L128*K128,1)</f>
        <v>0</v>
      </c>
      <c r="BL128" s="16" t="s">
        <v>146</v>
      </c>
      <c r="BM128" s="16" t="s">
        <v>850</v>
      </c>
    </row>
    <row r="129" spans="2:65" s="1" customFormat="1" ht="31.5" customHeight="1">
      <c r="B129" s="128"/>
      <c r="C129" s="158" t="s">
        <v>177</v>
      </c>
      <c r="D129" s="158" t="s">
        <v>168</v>
      </c>
      <c r="E129" s="159" t="s">
        <v>851</v>
      </c>
      <c r="F129" s="254" t="s">
        <v>852</v>
      </c>
      <c r="G129" s="255"/>
      <c r="H129" s="255"/>
      <c r="I129" s="255"/>
      <c r="J129" s="160" t="s">
        <v>308</v>
      </c>
      <c r="K129" s="161">
        <v>150.336</v>
      </c>
      <c r="L129" s="256">
        <v>0</v>
      </c>
      <c r="M129" s="255"/>
      <c r="N129" s="257">
        <f>ROUND(L129*K129,1)</f>
        <v>0</v>
      </c>
      <c r="O129" s="255"/>
      <c r="P129" s="255"/>
      <c r="Q129" s="255"/>
      <c r="R129" s="130"/>
      <c r="T129" s="162" t="s">
        <v>20</v>
      </c>
      <c r="U129" s="42" t="s">
        <v>45</v>
      </c>
      <c r="V129" s="34"/>
      <c r="W129" s="163">
        <f>V129*K129</f>
        <v>0</v>
      </c>
      <c r="X129" s="163">
        <v>0</v>
      </c>
      <c r="Y129" s="163">
        <f>X129*K129</f>
        <v>0</v>
      </c>
      <c r="Z129" s="163">
        <v>0</v>
      </c>
      <c r="AA129" s="164">
        <f>Z129*K129</f>
        <v>0</v>
      </c>
      <c r="AR129" s="16" t="s">
        <v>146</v>
      </c>
      <c r="AT129" s="16" t="s">
        <v>168</v>
      </c>
      <c r="AU129" s="16" t="s">
        <v>117</v>
      </c>
      <c r="AY129" s="16" t="s">
        <v>167</v>
      </c>
      <c r="BE129" s="103">
        <f>IF(U129="základní",N129,0)</f>
        <v>0</v>
      </c>
      <c r="BF129" s="103">
        <f>IF(U129="snížená",N129,0)</f>
        <v>0</v>
      </c>
      <c r="BG129" s="103">
        <f>IF(U129="zákl. přenesená",N129,0)</f>
        <v>0</v>
      </c>
      <c r="BH129" s="103">
        <f>IF(U129="sníž. přenesená",N129,0)</f>
        <v>0</v>
      </c>
      <c r="BI129" s="103">
        <f>IF(U129="nulová",N129,0)</f>
        <v>0</v>
      </c>
      <c r="BJ129" s="16" t="s">
        <v>146</v>
      </c>
      <c r="BK129" s="103">
        <f>ROUND(L129*K129,1)</f>
        <v>0</v>
      </c>
      <c r="BL129" s="16" t="s">
        <v>146</v>
      </c>
      <c r="BM129" s="16" t="s">
        <v>853</v>
      </c>
    </row>
    <row r="130" spans="2:65" s="1" customFormat="1" ht="22.5" customHeight="1">
      <c r="B130" s="128"/>
      <c r="C130" s="158" t="s">
        <v>146</v>
      </c>
      <c r="D130" s="158" t="s">
        <v>168</v>
      </c>
      <c r="E130" s="159" t="s">
        <v>854</v>
      </c>
      <c r="F130" s="254" t="s">
        <v>855</v>
      </c>
      <c r="G130" s="255"/>
      <c r="H130" s="255"/>
      <c r="I130" s="255"/>
      <c r="J130" s="160" t="s">
        <v>308</v>
      </c>
      <c r="K130" s="161">
        <v>150.336</v>
      </c>
      <c r="L130" s="256">
        <v>0</v>
      </c>
      <c r="M130" s="255"/>
      <c r="N130" s="257">
        <f>ROUND(L130*K130,1)</f>
        <v>0</v>
      </c>
      <c r="O130" s="255"/>
      <c r="P130" s="255"/>
      <c r="Q130" s="255"/>
      <c r="R130" s="130"/>
      <c r="T130" s="162" t="s">
        <v>20</v>
      </c>
      <c r="U130" s="42" t="s">
        <v>45</v>
      </c>
      <c r="V130" s="34"/>
      <c r="W130" s="163">
        <f>V130*K130</f>
        <v>0</v>
      </c>
      <c r="X130" s="163">
        <v>0</v>
      </c>
      <c r="Y130" s="163">
        <f>X130*K130</f>
        <v>0</v>
      </c>
      <c r="Z130" s="163">
        <v>0</v>
      </c>
      <c r="AA130" s="164">
        <f>Z130*K130</f>
        <v>0</v>
      </c>
      <c r="AR130" s="16" t="s">
        <v>146</v>
      </c>
      <c r="AT130" s="16" t="s">
        <v>168</v>
      </c>
      <c r="AU130" s="16" t="s">
        <v>117</v>
      </c>
      <c r="AY130" s="16" t="s">
        <v>167</v>
      </c>
      <c r="BE130" s="103">
        <f>IF(U130="základní",N130,0)</f>
        <v>0</v>
      </c>
      <c r="BF130" s="103">
        <f>IF(U130="snížená",N130,0)</f>
        <v>0</v>
      </c>
      <c r="BG130" s="103">
        <f>IF(U130="zákl. přenesená",N130,0)</f>
        <v>0</v>
      </c>
      <c r="BH130" s="103">
        <f>IF(U130="sníž. přenesená",N130,0)</f>
        <v>0</v>
      </c>
      <c r="BI130" s="103">
        <f>IF(U130="nulová",N130,0)</f>
        <v>0</v>
      </c>
      <c r="BJ130" s="16" t="s">
        <v>146</v>
      </c>
      <c r="BK130" s="103">
        <f>ROUND(L130*K130,1)</f>
        <v>0</v>
      </c>
      <c r="BL130" s="16" t="s">
        <v>146</v>
      </c>
      <c r="BM130" s="16" t="s">
        <v>856</v>
      </c>
    </row>
    <row r="131" spans="2:65" s="1" customFormat="1" ht="31.5" customHeight="1">
      <c r="B131" s="128"/>
      <c r="C131" s="158" t="s">
        <v>190</v>
      </c>
      <c r="D131" s="158" t="s">
        <v>168</v>
      </c>
      <c r="E131" s="159" t="s">
        <v>857</v>
      </c>
      <c r="F131" s="254" t="s">
        <v>858</v>
      </c>
      <c r="G131" s="255"/>
      <c r="H131" s="255"/>
      <c r="I131" s="255"/>
      <c r="J131" s="160" t="s">
        <v>308</v>
      </c>
      <c r="K131" s="161">
        <v>150.336</v>
      </c>
      <c r="L131" s="256">
        <v>0</v>
      </c>
      <c r="M131" s="255"/>
      <c r="N131" s="257">
        <f>ROUND(L131*K131,1)</f>
        <v>0</v>
      </c>
      <c r="O131" s="255"/>
      <c r="P131" s="255"/>
      <c r="Q131" s="255"/>
      <c r="R131" s="130"/>
      <c r="T131" s="162" t="s">
        <v>20</v>
      </c>
      <c r="U131" s="42" t="s">
        <v>45</v>
      </c>
      <c r="V131" s="34"/>
      <c r="W131" s="163">
        <f>V131*K131</f>
        <v>0</v>
      </c>
      <c r="X131" s="163">
        <v>0</v>
      </c>
      <c r="Y131" s="163">
        <f>X131*K131</f>
        <v>0</v>
      </c>
      <c r="Z131" s="163">
        <v>0</v>
      </c>
      <c r="AA131" s="164">
        <f>Z131*K131</f>
        <v>0</v>
      </c>
      <c r="AR131" s="16" t="s">
        <v>146</v>
      </c>
      <c r="AT131" s="16" t="s">
        <v>168</v>
      </c>
      <c r="AU131" s="16" t="s">
        <v>117</v>
      </c>
      <c r="AY131" s="16" t="s">
        <v>167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16" t="s">
        <v>146</v>
      </c>
      <c r="BK131" s="103">
        <f>ROUND(L131*K131,1)</f>
        <v>0</v>
      </c>
      <c r="BL131" s="16" t="s">
        <v>146</v>
      </c>
      <c r="BM131" s="16" t="s">
        <v>859</v>
      </c>
    </row>
    <row r="132" spans="2:63" s="1" customFormat="1" ht="49.5" customHeight="1">
      <c r="B132" s="33"/>
      <c r="C132" s="34"/>
      <c r="D132" s="149" t="s">
        <v>471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277">
        <f>BK132</f>
        <v>0</v>
      </c>
      <c r="O132" s="278"/>
      <c r="P132" s="278"/>
      <c r="Q132" s="278"/>
      <c r="R132" s="35"/>
      <c r="T132" s="193"/>
      <c r="U132" s="54"/>
      <c r="V132" s="54"/>
      <c r="W132" s="54"/>
      <c r="X132" s="54"/>
      <c r="Y132" s="54"/>
      <c r="Z132" s="54"/>
      <c r="AA132" s="56"/>
      <c r="AT132" s="16" t="s">
        <v>76</v>
      </c>
      <c r="AU132" s="16" t="s">
        <v>77</v>
      </c>
      <c r="AY132" s="16" t="s">
        <v>472</v>
      </c>
      <c r="BK132" s="103">
        <v>0</v>
      </c>
    </row>
    <row r="133" spans="2:18" s="1" customFormat="1" ht="6.75" customHeight="1"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9"/>
    </row>
  </sheetData>
  <sheetProtection password="CC35" sheet="1" objects="1" scenarios="1" formatColumns="0" formatRows="0" sort="0" autoFilter="0"/>
  <mergeCells count="90">
    <mergeCell ref="S2:AC2"/>
    <mergeCell ref="N118:Q118"/>
    <mergeCell ref="N119:Q119"/>
    <mergeCell ref="N120:Q120"/>
    <mergeCell ref="N127:Q127"/>
    <mergeCell ref="N132:Q132"/>
    <mergeCell ref="H1:K1"/>
    <mergeCell ref="F130:I130"/>
    <mergeCell ref="L130:M130"/>
    <mergeCell ref="N130:Q130"/>
    <mergeCell ref="F131:I131"/>
    <mergeCell ref="L131:M131"/>
    <mergeCell ref="N131:Q131"/>
    <mergeCell ref="F125:I125"/>
    <mergeCell ref="F126:I126"/>
    <mergeCell ref="F128:I128"/>
    <mergeCell ref="L128:M128"/>
    <mergeCell ref="N128:Q128"/>
    <mergeCell ref="F129:I129"/>
    <mergeCell ref="L129:M129"/>
    <mergeCell ref="N129:Q129"/>
    <mergeCell ref="F121:I121"/>
    <mergeCell ref="L121:M121"/>
    <mergeCell ref="N121:Q121"/>
    <mergeCell ref="F122:I122"/>
    <mergeCell ref="F123:I123"/>
    <mergeCell ref="F124:I124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2016-03-14T07:16:35Z</dcterms:created>
  <dcterms:modified xsi:type="dcterms:W3CDTF">2016-03-14T07:17:18Z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