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480" yWindow="360" windowWidth="16995" windowHeight="7200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Rekapitulace!$G$11</definedName>
    <definedName name="Dodavka0">Položky!#REF!</definedName>
    <definedName name="HSV">Rekapitulace!$E$11</definedName>
    <definedName name="HSV0">Položky!#REF!</definedName>
    <definedName name="HZS">Rekapitulace!$I$11</definedName>
    <definedName name="HZS0">Položky!#REF!</definedName>
    <definedName name="JKSO">'Krycí list'!$G$2</definedName>
    <definedName name="MJ">'Krycí list'!$G$5</definedName>
    <definedName name="Mont">Rekapitulace!$H$11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Položky!$A$1:$G$63</definedName>
    <definedName name="_xlnm.Print_Area" localSheetId="1">Rekapitulace!$A$1:$I$25</definedName>
    <definedName name="PocetMJ">'Krycí list'!$G$6</definedName>
    <definedName name="Poznamka">'Krycí list'!$B$37</definedName>
    <definedName name="Projektant">'Krycí list'!$C$8</definedName>
    <definedName name="PSV">Rekapitulace!$F$11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Rekapitulace!$H$24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25725"/>
</workbook>
</file>

<file path=xl/calcChain.xml><?xml version="1.0" encoding="utf-8"?>
<calcChain xmlns="http://schemas.openxmlformats.org/spreadsheetml/2006/main">
  <c r="D21" i="1"/>
  <c r="D20"/>
  <c r="D19"/>
  <c r="D18"/>
  <c r="D17"/>
  <c r="D16"/>
  <c r="D15"/>
  <c r="BE62" i="3"/>
  <c r="BD62"/>
  <c r="BC62"/>
  <c r="BA62"/>
  <c r="G62"/>
  <c r="BB62" s="1"/>
  <c r="BE61"/>
  <c r="BD61"/>
  <c r="BC61"/>
  <c r="BA61"/>
  <c r="G61"/>
  <c r="BB61" s="1"/>
  <c r="BE60"/>
  <c r="BD60"/>
  <c r="BC60"/>
  <c r="BA60"/>
  <c r="G60"/>
  <c r="BB60" s="1"/>
  <c r="BE59"/>
  <c r="BD59"/>
  <c r="BC59"/>
  <c r="BA59"/>
  <c r="G59"/>
  <c r="BB59" s="1"/>
  <c r="BE58"/>
  <c r="BD58"/>
  <c r="BC58"/>
  <c r="BA58"/>
  <c r="G58"/>
  <c r="BB58" s="1"/>
  <c r="BE57"/>
  <c r="BD57"/>
  <c r="BC57"/>
  <c r="BA57"/>
  <c r="G57"/>
  <c r="BB57" s="1"/>
  <c r="BE56"/>
  <c r="BD56"/>
  <c r="BC56"/>
  <c r="BA56"/>
  <c r="G56"/>
  <c r="BB56" s="1"/>
  <c r="BE55"/>
  <c r="BD55"/>
  <c r="BC55"/>
  <c r="BA55"/>
  <c r="G55"/>
  <c r="BB55" s="1"/>
  <c r="BE54"/>
  <c r="BD54"/>
  <c r="BC54"/>
  <c r="BA54"/>
  <c r="G54"/>
  <c r="BB54" s="1"/>
  <c r="BE53"/>
  <c r="BD53"/>
  <c r="BC53"/>
  <c r="BA53"/>
  <c r="G53"/>
  <c r="BB53" s="1"/>
  <c r="BE52"/>
  <c r="BD52"/>
  <c r="BC52"/>
  <c r="BA52"/>
  <c r="G52"/>
  <c r="BB52" s="1"/>
  <c r="BE51"/>
  <c r="BD51"/>
  <c r="BC51"/>
  <c r="BA51"/>
  <c r="G51"/>
  <c r="BB51" s="1"/>
  <c r="BE50"/>
  <c r="BD50"/>
  <c r="BC50"/>
  <c r="BA50"/>
  <c r="G50"/>
  <c r="BB50" s="1"/>
  <c r="BE49"/>
  <c r="BD49"/>
  <c r="BC49"/>
  <c r="BA49"/>
  <c r="G49"/>
  <c r="BB49" s="1"/>
  <c r="BE48"/>
  <c r="BD48"/>
  <c r="BC48"/>
  <c r="BA48"/>
  <c r="G48"/>
  <c r="BB48" s="1"/>
  <c r="BE47"/>
  <c r="BD47"/>
  <c r="BC47"/>
  <c r="BA47"/>
  <c r="G47"/>
  <c r="BB47" s="1"/>
  <c r="BE46"/>
  <c r="BD46"/>
  <c r="BC46"/>
  <c r="BA46"/>
  <c r="G46"/>
  <c r="BB46" s="1"/>
  <c r="BE45"/>
  <c r="BE63" s="1"/>
  <c r="I10" i="2" s="1"/>
  <c r="BD45" i="3"/>
  <c r="BC45"/>
  <c r="BC63" s="1"/>
  <c r="G10" i="2" s="1"/>
  <c r="BA45" i="3"/>
  <c r="G45"/>
  <c r="BB45" s="1"/>
  <c r="BB63" s="1"/>
  <c r="F10" i="2" s="1"/>
  <c r="B10"/>
  <c r="A10"/>
  <c r="C63" i="3"/>
  <c r="BE42"/>
  <c r="BD42"/>
  <c r="BC42"/>
  <c r="BA42"/>
  <c r="G42"/>
  <c r="BB42" s="1"/>
  <c r="BE40"/>
  <c r="BD40"/>
  <c r="BC40"/>
  <c r="BA40"/>
  <c r="G40"/>
  <c r="BB40" s="1"/>
  <c r="B9" i="2"/>
  <c r="A9"/>
  <c r="C43" i="3"/>
  <c r="BE37"/>
  <c r="BD37"/>
  <c r="BC37"/>
  <c r="BA37"/>
  <c r="G37"/>
  <c r="BB37" s="1"/>
  <c r="BE35"/>
  <c r="BD35"/>
  <c r="BC35"/>
  <c r="BA35"/>
  <c r="G35"/>
  <c r="BB35" s="1"/>
  <c r="BE33"/>
  <c r="BE38" s="1"/>
  <c r="I8" i="2" s="1"/>
  <c r="BD33" i="3"/>
  <c r="BC33"/>
  <c r="BC38" s="1"/>
  <c r="G8" i="2" s="1"/>
  <c r="BA33" i="3"/>
  <c r="G33"/>
  <c r="BB33" s="1"/>
  <c r="BB38" s="1"/>
  <c r="F8" i="2" s="1"/>
  <c r="B8"/>
  <c r="A8"/>
  <c r="C38" i="3"/>
  <c r="BE30"/>
  <c r="BD30"/>
  <c r="BC30"/>
  <c r="BB30"/>
  <c r="G30"/>
  <c r="BA30" s="1"/>
  <c r="BE25"/>
  <c r="BD25"/>
  <c r="BC25"/>
  <c r="BB25"/>
  <c r="G25"/>
  <c r="BA25" s="1"/>
  <c r="BE24"/>
  <c r="BD24"/>
  <c r="BC24"/>
  <c r="BB24"/>
  <c r="G24"/>
  <c r="BA24" s="1"/>
  <c r="BE23"/>
  <c r="BD23"/>
  <c r="BC23"/>
  <c r="BB23"/>
  <c r="G23"/>
  <c r="BA23" s="1"/>
  <c r="BE21"/>
  <c r="BD21"/>
  <c r="BC21"/>
  <c r="BB21"/>
  <c r="G21"/>
  <c r="BA21" s="1"/>
  <c r="BE18"/>
  <c r="BD18"/>
  <c r="BC18"/>
  <c r="BB18"/>
  <c r="G18"/>
  <c r="BA18" s="1"/>
  <c r="BE13"/>
  <c r="BD13"/>
  <c r="BC13"/>
  <c r="BB13"/>
  <c r="G13"/>
  <c r="BA13" s="1"/>
  <c r="BE11"/>
  <c r="BD11"/>
  <c r="BC11"/>
  <c r="BB11"/>
  <c r="G11"/>
  <c r="BA11" s="1"/>
  <c r="BE10"/>
  <c r="BD10"/>
  <c r="BC10"/>
  <c r="BB10"/>
  <c r="G10"/>
  <c r="BA10" s="1"/>
  <c r="BE8"/>
  <c r="BD8"/>
  <c r="BC8"/>
  <c r="BB8"/>
  <c r="G8"/>
  <c r="BA8" s="1"/>
  <c r="B7" i="2"/>
  <c r="A7"/>
  <c r="BC31" i="3"/>
  <c r="G7" i="2" s="1"/>
  <c r="C31" i="3"/>
  <c r="E4"/>
  <c r="C4"/>
  <c r="F3"/>
  <c r="C3"/>
  <c r="C2" i="2"/>
  <c r="C1"/>
  <c r="C33" i="1"/>
  <c r="F33" s="1"/>
  <c r="C31"/>
  <c r="C9"/>
  <c r="G7"/>
  <c r="D2"/>
  <c r="C2"/>
  <c r="BA38" i="3" l="1"/>
  <c r="E8" i="2" s="1"/>
  <c r="BD38" i="3"/>
  <c r="H8" i="2" s="1"/>
  <c r="BA63" i="3"/>
  <c r="E10" i="2" s="1"/>
  <c r="BD63" i="3"/>
  <c r="H10" i="2" s="1"/>
  <c r="BE31" i="3"/>
  <c r="I7" i="2" s="1"/>
  <c r="G31" i="3"/>
  <c r="BB31"/>
  <c r="F7" i="2" s="1"/>
  <c r="BD31" i="3"/>
  <c r="H7" i="2" s="1"/>
  <c r="BD43" i="3"/>
  <c r="H9" i="2" s="1"/>
  <c r="BA43" i="3"/>
  <c r="E9" i="2" s="1"/>
  <c r="BB43" i="3"/>
  <c r="F9" i="2" s="1"/>
  <c r="BC43" i="3"/>
  <c r="G9" i="2" s="1"/>
  <c r="BE43" i="3"/>
  <c r="I9" i="2" s="1"/>
  <c r="G38" i="3"/>
  <c r="G43"/>
  <c r="G63"/>
  <c r="G11" i="2"/>
  <c r="C18" i="1" s="1"/>
  <c r="I11" i="2"/>
  <c r="C21" i="1" s="1"/>
  <c r="H11" i="2"/>
  <c r="C17" i="1" s="1"/>
  <c r="BA31" i="3"/>
  <c r="E7" i="2" s="1"/>
  <c r="F11"/>
  <c r="C16" i="1" s="1"/>
  <c r="E11" i="2" l="1"/>
  <c r="G23" s="1"/>
  <c r="I23" s="1"/>
  <c r="G22"/>
  <c r="I22" s="1"/>
  <c r="G21" i="1" s="1"/>
  <c r="G21" i="2"/>
  <c r="I21" s="1"/>
  <c r="G20" i="1" s="1"/>
  <c r="G20" i="2"/>
  <c r="I20" s="1"/>
  <c r="G19" i="1" s="1"/>
  <c r="G19" i="2"/>
  <c r="I19" s="1"/>
  <c r="G18" i="1" s="1"/>
  <c r="G18" i="2"/>
  <c r="I18" s="1"/>
  <c r="G17" i="1" s="1"/>
  <c r="G17" i="2"/>
  <c r="I17" s="1"/>
  <c r="G16" i="1" s="1"/>
  <c r="G16" i="2"/>
  <c r="I16" s="1"/>
  <c r="C15" i="1"/>
  <c r="C19" s="1"/>
  <c r="C22" s="1"/>
  <c r="H24" i="2" l="1"/>
  <c r="G23" i="1" s="1"/>
  <c r="G15"/>
  <c r="G22" l="1"/>
  <c r="C23"/>
  <c r="F30" s="1"/>
  <c r="F31" l="1"/>
  <c r="F34" s="1"/>
</calcChain>
</file>

<file path=xl/sharedStrings.xml><?xml version="1.0" encoding="utf-8"?>
<sst xmlns="http://schemas.openxmlformats.org/spreadsheetml/2006/main" count="261" uniqueCount="188">
  <si>
    <t>POLOŽKOVÝ ROZPOČET</t>
  </si>
  <si>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</si>
  <si>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</si>
  <si>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</si>
  <si>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</si>
  <si>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</si>
  <si>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</si>
  <si>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</si>
  <si>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</si>
  <si>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</si>
  <si>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</si>
  <si>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</si>
  <si>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</si>
  <si>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</si>
  <si>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</si>
  <si>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</si>
  <si>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</si>
  <si>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</si>
  <si>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</si>
  <si>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</si>
  <si>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</si>
  <si>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</si>
  <si>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</si>
  <si>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</si>
  <si>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</si>
  <si>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</si>
  <si>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</si>
  <si>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</si>
  <si>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</si>
  <si>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</si>
  <si>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</si>
  <si>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</si>
  <si>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</si>
  <si>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</si>
  <si>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</si>
  <si>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</si>
  <si>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</si>
  <si>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</si>
  <si>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</si>
  <si>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</si>
  <si>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</si>
  <si>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</si>
  <si>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</si>
  <si>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</si>
  <si>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</si>
  <si>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</si>
  <si>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</si>
  <si>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</si>
  <si>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</si>
  <si>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</si>
  <si>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</si>
  <si>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</si>
  <si>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</si>
  <si>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</si>
  <si>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</si>
  <si>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</si>
  <si>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</si>
  <si>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</si>
  <si>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</si>
  <si>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</si>
  <si>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</si>
  <si>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</si>
  <si>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</si>
  <si>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</si>
  <si>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</si>
  <si>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</si>
  <si>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</si>
  <si>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</si>
  <si>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</si>
  <si>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</si>
  <si>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</si>
  <si>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</si>
  <si>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</si>
  <si>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</si>
  <si>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</si>
  <si>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</si>
  <si>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ks</t>
  </si>
  <si>
    <t>Celkem za</t>
  </si>
  <si>
    <t>42014a</t>
  </si>
  <si>
    <t>REKONSTRUKCE OCELANA, areál Závodní VSPŠ</t>
  </si>
  <si>
    <t>1014A</t>
  </si>
  <si>
    <t>01</t>
  </si>
  <si>
    <t>Učebny</t>
  </si>
  <si>
    <t>Zateplení obálky budovy</t>
  </si>
  <si>
    <t>m2</t>
  </si>
  <si>
    <t>62</t>
  </si>
  <si>
    <t>Úpravy povrchů vnější</t>
  </si>
  <si>
    <t>m</t>
  </si>
  <si>
    <t>622300131R00</t>
  </si>
  <si>
    <t xml:space="preserve">Vyrovnání podkladu tmelem tl. do 5 mm </t>
  </si>
  <si>
    <t>312,65*0,33</t>
  </si>
  <si>
    <t>622300141R00</t>
  </si>
  <si>
    <t xml:space="preserve">Montáž vyrovnávací vrstvy izolantem </t>
  </si>
  <si>
    <t>622311012R00</t>
  </si>
  <si>
    <t xml:space="preserve">Soklová lišta hliník KZS Baumit tl. 100 mm </t>
  </si>
  <si>
    <t>20,27+2,40+1,40+1,80+0,25+1,60+0,40+3,40</t>
  </si>
  <si>
    <t>622311132RU4</t>
  </si>
  <si>
    <t>Zateplovací systém Baumit, fasáda, EPS F tl.100 mm s omítkou SiliporTop 3,2 kg/m2, lepidlo DuoContact</t>
  </si>
  <si>
    <t>20,27*9,90+10,87*(2,50+1,20+2,80+1,60+0,40+0,60)</t>
  </si>
  <si>
    <t>3,50*3,00</t>
  </si>
  <si>
    <t>1,50*20,27+3,70*4,50</t>
  </si>
  <si>
    <t>otvory:-44,50</t>
  </si>
  <si>
    <t>622311153RT3</t>
  </si>
  <si>
    <t>Zateplovací systém Baumit, ostění, EPS F tl. 30 mm s omítkou SilikonTop 3,2 kg/m2, lepidlo ProContact</t>
  </si>
  <si>
    <t>lze použít i tl.20 mm:0,30*(14*1,74*2+14*1,49)+0,30*(0,90+2*1,50+0,90+2*1,43+1,49+2,00*2)</t>
  </si>
  <si>
    <t>0,30*(0,53+2*0,82)*3</t>
  </si>
  <si>
    <t>622421553RV1</t>
  </si>
  <si>
    <t>Zateplovací systém PROFI, soklový polystyren 80 mm zakončený stěrkou s výztužnou tkaninou</t>
  </si>
  <si>
    <t>31,52*0,30</t>
  </si>
  <si>
    <t>622422111R00</t>
  </si>
  <si>
    <t>629995101U00</t>
  </si>
  <si>
    <t xml:space="preserve">Očištění vně povrch omytí tlak voda </t>
  </si>
  <si>
    <t>622.1</t>
  </si>
  <si>
    <t xml:space="preserve">Montáž profilu ostění s vložkou </t>
  </si>
  <si>
    <t>(1,49+1,74*2)*14</t>
  </si>
  <si>
    <t>1,49+2,00*2+0,90+1,50*2</t>
  </si>
  <si>
    <t>(0,90+1,43*2)*2+0,53*0,82*3</t>
  </si>
  <si>
    <t>APU lišty okenní zvenku:87,79</t>
  </si>
  <si>
    <t>28350203</t>
  </si>
  <si>
    <t>Lišta s tkaninou 206 EKO 24, hrana ostění oken</t>
  </si>
  <si>
    <t>kus</t>
  </si>
  <si>
    <t>713</t>
  </si>
  <si>
    <t>Izolace tepelné</t>
  </si>
  <si>
    <t>713121111RT1</t>
  </si>
  <si>
    <t>Izolace tepelná podlah na sucho, jednovrstvá materiál ve specifikaci</t>
  </si>
  <si>
    <t>pod venk.parapety:(15*1,50+3*0,90+3*0,52)*0,20</t>
  </si>
  <si>
    <t>28375410.A</t>
  </si>
  <si>
    <t>Polystyren extrudovaný ROOFMATE SL tl. 30 - 140 mm</t>
  </si>
  <si>
    <t>m3</t>
  </si>
  <si>
    <t>5,35*0,03*1,05</t>
  </si>
  <si>
    <t>998713202R00</t>
  </si>
  <si>
    <t xml:space="preserve">Přesun hmot pro izolace tepelné, výšky do 12 m </t>
  </si>
  <si>
    <t>764</t>
  </si>
  <si>
    <t>Konstrukce klempířské</t>
  </si>
  <si>
    <t>55342215</t>
  </si>
  <si>
    <t>Parapet vnější ohýbaný pozink tl. 0,75mm š = 360mm poplastovaný</t>
  </si>
  <si>
    <t>15*1,49+3*0,53+3*0,90</t>
  </si>
  <si>
    <t>998764202R00</t>
  </si>
  <si>
    <t xml:space="preserve">Přesun hmot pro klempířské konstr., výšky do 12 m </t>
  </si>
  <si>
    <t>766</t>
  </si>
  <si>
    <t>Konstrukce truhlářské</t>
  </si>
  <si>
    <t>766.1</t>
  </si>
  <si>
    <t>766.2</t>
  </si>
  <si>
    <t>S 611.1</t>
  </si>
  <si>
    <t xml:space="preserve">Okno plastové jednodílné 50 x 80 cm OS </t>
  </si>
  <si>
    <t>S 611.2</t>
  </si>
  <si>
    <t xml:space="preserve">Okno plastové jednodílné 90 x 143 OS </t>
  </si>
  <si>
    <t>S 611.3</t>
  </si>
  <si>
    <t xml:space="preserve">Okno plastové dvoukřídlové 149 x 174 cm OS/O </t>
  </si>
  <si>
    <t>S 611.4</t>
  </si>
  <si>
    <t xml:space="preserve">Okno plastové 2dílné bez sloupku 149 x 200 cm OS/O </t>
  </si>
  <si>
    <t>766629301R00</t>
  </si>
  <si>
    <t xml:space="preserve">Montáž oken plastových plochy do 1,50 m2 </t>
  </si>
  <si>
    <t>766629302R00</t>
  </si>
  <si>
    <t xml:space="preserve">Montáž oken plastových plochy do 2,70 m2 </t>
  </si>
  <si>
    <t>766629303R00</t>
  </si>
  <si>
    <t xml:space="preserve">Montáž oken plastových plochy do 4,50 m2 </t>
  </si>
  <si>
    <t>766661112R00</t>
  </si>
  <si>
    <t xml:space="preserve">Montáž dveří do zárubně,otevíravých 1kř.do 0,8 m </t>
  </si>
  <si>
    <t>766661811R00</t>
  </si>
  <si>
    <t xml:space="preserve">Demontáž okopného plechu </t>
  </si>
  <si>
    <t>766661821R00</t>
  </si>
  <si>
    <t xml:space="preserve">Demontáž samozavírače </t>
  </si>
  <si>
    <t>766661831R00</t>
  </si>
  <si>
    <t xml:space="preserve">Demontáž stavěče křídel </t>
  </si>
  <si>
    <t>766694111R00</t>
  </si>
  <si>
    <t>766694112R00</t>
  </si>
  <si>
    <t>60780016</t>
  </si>
  <si>
    <t>Parapet interiér Postforming š. 450 mm s nosem</t>
  </si>
  <si>
    <t>61143035</t>
  </si>
  <si>
    <t>Okno plastové jednodílné 90 x 150 cm P</t>
  </si>
  <si>
    <t>998766202R00</t>
  </si>
  <si>
    <t xml:space="preserve">Přesun hmot pro truhlářské konstr., výšky do 12 m 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</si>
  <si>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</si>
  <si>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</si>
  <si>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</si>
  <si>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</si>
  <si>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</si>
  <si>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</si>
  <si>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</si>
  <si>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</si>
  <si>
    <t>Výměna oken a zateplení části budovy</t>
  </si>
  <si>
    <t>IN PROJEKT Czech, s.r.o.</t>
  </si>
  <si>
    <t xml:space="preserve">Úprava vnějších omítek vápen. hladk. II, do 10 % </t>
  </si>
  <si>
    <t xml:space="preserve">Montáž parapetních desek š.do 45 cm,dl.do 100 cm </t>
  </si>
  <si>
    <t xml:space="preserve">Montáž parapetních desek š.do 45 cm,dl.do 160 cm </t>
  </si>
  <si>
    <t>Dveře vchodové plast 2200x2100 otevíravé křídla 1100+400 dvoud.</t>
  </si>
  <si>
    <t>Dveře plast, do m.č.5 dodávka a osazení venk.izol. plné , 70x2000, do WC</t>
  </si>
</sst>
</file>

<file path=xl/styles.xml><?xml version="1.0" encoding="utf-8"?>
<styleSheet xmlns="http://schemas.openxmlformats.org/spreadsheetml/2006/main">
  <numFmts count="3">
    <numFmt numFmtId="164" formatCode="dd/mm/yy"/>
    <numFmt numFmtId="165" formatCode="0.0"/>
    <numFmt numFmtId="166" formatCode="#,##0\ &quot;Kč&quot;"/>
  </numFmts>
  <fonts count="25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  <fill>
      <patternFill patternType="solid">
        <fgColor theme="0"/>
        <bgColor indexed="64"/>
      </patternFill>
    </fill>
  </fills>
  <borders count="6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34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49" fontId="6" fillId="2" borderId="4" xfId="0" applyNumberFormat="1" applyFont="1" applyFill="1" applyBorder="1" applyAlignment="1">
      <alignment horizontal="left"/>
    </xf>
    <xf numFmtId="49" fontId="5" fillId="2" borderId="3" xfId="0" applyNumberFormat="1" applyFont="1" applyFill="1" applyBorder="1" applyAlignment="1">
      <alignment horizontal="centerContinuous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49" fontId="5" fillId="0" borderId="9" xfId="0" applyNumberFormat="1" applyFont="1" applyBorder="1"/>
    <xf numFmtId="49" fontId="5" fillId="0" borderId="8" xfId="0" applyNumberFormat="1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49" fontId="4" fillId="2" borderId="9" xfId="0" applyNumberFormat="1" applyFont="1" applyFill="1" applyBorder="1"/>
    <xf numFmtId="49" fontId="3" fillId="2" borderId="9" xfId="0" applyNumberFormat="1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49" fontId="4" fillId="2" borderId="0" xfId="0" applyNumberFormat="1" applyFont="1" applyFill="1" applyBorder="1"/>
    <xf numFmtId="49" fontId="3" fillId="2" borderId="0" xfId="0" applyNumberFormat="1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0" fontId="8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49" fontId="4" fillId="0" borderId="45" xfId="1" applyNumberFormat="1" applyFont="1" applyBorder="1"/>
    <xf numFmtId="49" fontId="3" fillId="0" borderId="45" xfId="1" applyNumberFormat="1" applyFont="1" applyBorder="1"/>
    <xf numFmtId="49" fontId="3" fillId="0" borderId="45" xfId="1" applyNumberFormat="1" applyFont="1" applyBorder="1" applyAlignment="1">
      <alignment horizontal="right"/>
    </xf>
    <xf numFmtId="0" fontId="3" fillId="0" borderId="46" xfId="1" applyFont="1" applyBorder="1"/>
    <xf numFmtId="49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49" fontId="4" fillId="0" borderId="50" xfId="1" applyNumberFormat="1" applyFont="1" applyBorder="1"/>
    <xf numFmtId="49" fontId="3" fillId="0" borderId="50" xfId="1" applyNumberFormat="1" applyFont="1" applyBorder="1"/>
    <xf numFmtId="49" fontId="3" fillId="0" borderId="50" xfId="1" applyNumberFormat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1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26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0" fillId="0" borderId="0" xfId="1"/>
    <xf numFmtId="0" fontId="3" fillId="0" borderId="0" xfId="1" applyFont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3" fillId="0" borderId="45" xfId="1" applyFont="1" applyBorder="1"/>
    <xf numFmtId="0" fontId="5" fillId="0" borderId="46" xfId="1" applyFont="1" applyBorder="1" applyAlignment="1">
      <alignment horizontal="right"/>
    </xf>
    <xf numFmtId="49" fontId="3" fillId="0" borderId="45" xfId="1" applyNumberFormat="1" applyFont="1" applyBorder="1" applyAlignment="1">
      <alignment horizontal="left"/>
    </xf>
    <xf numFmtId="0" fontId="3" fillId="0" borderId="47" xfId="1" applyFont="1" applyBorder="1"/>
    <xf numFmtId="0" fontId="3" fillId="0" borderId="50" xfId="1" applyFont="1" applyBorder="1"/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0" fillId="0" borderId="0" xfId="1" applyNumberFormat="1"/>
    <xf numFmtId="0" fontId="16" fillId="0" borderId="0" xfId="1" applyFont="1"/>
    <xf numFmtId="0" fontId="17" fillId="0" borderId="59" xfId="1" applyFont="1" applyBorder="1" applyAlignment="1">
      <alignment horizontal="center" vertical="top"/>
    </xf>
    <xf numFmtId="49" fontId="17" fillId="0" borderId="59" xfId="1" applyNumberFormat="1" applyFont="1" applyBorder="1" applyAlignment="1">
      <alignment horizontal="left" vertical="top"/>
    </xf>
    <xf numFmtId="0" fontId="17" fillId="0" borderId="59" xfId="1" applyFont="1" applyBorder="1" applyAlignment="1">
      <alignment vertical="top" wrapText="1"/>
    </xf>
    <xf numFmtId="49" fontId="17" fillId="0" borderId="59" xfId="1" applyNumberFormat="1" applyFont="1" applyBorder="1" applyAlignment="1">
      <alignment horizontal="center" shrinkToFit="1"/>
    </xf>
    <xf numFmtId="4" fontId="17" fillId="0" borderId="59" xfId="1" applyNumberFormat="1" applyFont="1" applyBorder="1" applyAlignment="1">
      <alignment horizontal="right"/>
    </xf>
    <xf numFmtId="4" fontId="17" fillId="0" borderId="59" xfId="1" applyNumberFormat="1" applyFont="1" applyBorder="1"/>
    <xf numFmtId="0" fontId="18" fillId="0" borderId="0" xfId="1" applyFont="1"/>
    <xf numFmtId="0" fontId="5" fillId="0" borderId="56" xfId="1" applyFont="1" applyBorder="1" applyAlignment="1">
      <alignment horizontal="center"/>
    </xf>
    <xf numFmtId="0" fontId="19" fillId="0" borderId="0" xfId="1" applyFont="1" applyAlignment="1">
      <alignment wrapText="1"/>
    </xf>
    <xf numFmtId="49" fontId="5" fillId="0" borderId="56" xfId="1" applyNumberFormat="1" applyFont="1" applyBorder="1" applyAlignment="1">
      <alignment horizontal="right"/>
    </xf>
    <xf numFmtId="4" fontId="20" fillId="3" borderId="62" xfId="1" applyNumberFormat="1" applyFont="1" applyFill="1" applyBorder="1" applyAlignment="1">
      <alignment horizontal="right" wrapText="1"/>
    </xf>
    <xf numFmtId="0" fontId="20" fillId="3" borderId="34" xfId="1" applyFont="1" applyFill="1" applyBorder="1" applyAlignment="1">
      <alignment horizontal="left" wrapText="1"/>
    </xf>
    <xf numFmtId="0" fontId="20" fillId="0" borderId="13" xfId="0" applyFont="1" applyBorder="1" applyAlignment="1">
      <alignment horizontal="right"/>
    </xf>
    <xf numFmtId="0" fontId="3" fillId="2" borderId="10" xfId="1" applyFont="1" applyFill="1" applyBorder="1" applyAlignment="1">
      <alignment horizontal="center"/>
    </xf>
    <xf numFmtId="49" fontId="22" fillId="2" borderId="10" xfId="1" applyNumberFormat="1" applyFont="1" applyFill="1" applyBorder="1" applyAlignment="1">
      <alignment horizontal="left"/>
    </xf>
    <xf numFmtId="0" fontId="22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0" fillId="0" borderId="0" xfId="1" applyNumberFormat="1"/>
    <xf numFmtId="0" fontId="10" fillId="0" borderId="0" xfId="1" applyBorder="1"/>
    <xf numFmtId="0" fontId="23" fillId="0" borderId="0" xfId="1" applyFont="1" applyAlignment="1"/>
    <xf numFmtId="0" fontId="10" fillId="0" borderId="0" xfId="1" applyAlignment="1">
      <alignment horizontal="right"/>
    </xf>
    <xf numFmtId="0" fontId="24" fillId="0" borderId="0" xfId="1" applyFont="1" applyBorder="1"/>
    <xf numFmtId="3" fontId="24" fillId="0" borderId="0" xfId="1" applyNumberFormat="1" applyFont="1" applyBorder="1" applyAlignment="1">
      <alignment horizontal="right"/>
    </xf>
    <xf numFmtId="4" fontId="24" fillId="0" borderId="0" xfId="1" applyNumberFormat="1" applyFont="1" applyBorder="1"/>
    <xf numFmtId="0" fontId="23" fillId="0" borderId="0" xfId="1" applyFont="1" applyBorder="1" applyAlignment="1"/>
    <xf numFmtId="0" fontId="10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  <xf numFmtId="0" fontId="17" fillId="4" borderId="59" xfId="1" applyFont="1" applyFill="1" applyBorder="1" applyAlignment="1">
      <alignment vertical="top" wrapText="1"/>
    </xf>
    <xf numFmtId="49" fontId="17" fillId="4" borderId="59" xfId="1" applyNumberFormat="1" applyFont="1" applyFill="1" applyBorder="1" applyAlignment="1">
      <alignment horizontal="center" shrinkToFit="1"/>
    </xf>
    <xf numFmtId="4" fontId="17" fillId="4" borderId="59" xfId="1" applyNumberFormat="1" applyFont="1" applyFill="1" applyBorder="1" applyAlignment="1">
      <alignment horizontal="right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vertical="top" wrapText="1"/>
    </xf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Font="1" applyBorder="1" applyAlignment="1">
      <alignment horizontal="center"/>
    </xf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49" fontId="20" fillId="3" borderId="60" xfId="1" applyNumberFormat="1" applyFont="1" applyFill="1" applyBorder="1" applyAlignment="1">
      <alignment horizontal="left" wrapText="1"/>
    </xf>
    <xf numFmtId="49" fontId="21" fillId="0" borderId="61" xfId="0" applyNumberFormat="1" applyFont="1" applyBorder="1" applyAlignment="1">
      <alignment horizontal="left" wrapText="1"/>
    </xf>
    <xf numFmtId="0" fontId="13" fillId="0" borderId="0" xfId="1" applyFont="1" applyAlignment="1">
      <alignment horizontal="center"/>
    </xf>
    <xf numFmtId="49" fontId="3" fillId="0" borderId="48" xfId="1" applyNumberFormat="1" applyFont="1" applyBorder="1" applyAlignment="1">
      <alignment horizontal="center"/>
    </xf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1"/>
  <dimension ref="A1:BE55"/>
  <sheetViews>
    <sheetView tabSelected="1" topLeftCell="A13" workbookViewId="0">
      <selection activeCell="I32" sqref="I32"/>
    </sheetView>
  </sheetViews>
  <sheetFormatPr defaultRowHeight="12.75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>
      <c r="A1" s="1" t="s">
        <v>0</v>
      </c>
      <c r="B1" s="2"/>
      <c r="C1" s="2"/>
      <c r="D1" s="2"/>
      <c r="E1" s="2"/>
      <c r="F1" s="2"/>
      <c r="G1" s="2"/>
    </row>
    <row r="2" spans="1:57" ht="12.75" customHeight="1">
      <c r="A2" s="3" t="s">
        <v>1</v>
      </c>
      <c r="B2" s="4"/>
      <c r="C2" s="5" t="str">
        <f>Rekapitulace!H1</f>
        <v>1</v>
      </c>
      <c r="D2" s="5" t="str">
        <f>Rekapitulace!G2</f>
        <v>Zateplení obálky budovy</v>
      </c>
      <c r="E2" s="6"/>
      <c r="F2" s="7" t="s">
        <v>2</v>
      </c>
      <c r="G2" s="8"/>
    </row>
    <row r="3" spans="1:57" ht="3" hidden="1" customHeight="1">
      <c r="A3" s="9"/>
      <c r="B3" s="10"/>
      <c r="C3" s="11"/>
      <c r="D3" s="11"/>
      <c r="E3" s="12"/>
      <c r="F3" s="13"/>
      <c r="G3" s="14"/>
    </row>
    <row r="4" spans="1:57" ht="12" customHeight="1">
      <c r="A4" s="15" t="s">
        <v>3</v>
      </c>
      <c r="B4" s="10"/>
      <c r="C4" s="11" t="s">
        <v>4</v>
      </c>
      <c r="D4" s="11"/>
      <c r="E4" s="12"/>
      <c r="F4" s="13" t="s">
        <v>5</v>
      </c>
      <c r="G4" s="16"/>
    </row>
    <row r="5" spans="1:57" ht="12.95" customHeight="1">
      <c r="A5" s="17" t="s">
        <v>81</v>
      </c>
      <c r="B5" s="18"/>
      <c r="C5" s="19" t="s">
        <v>82</v>
      </c>
      <c r="D5" s="20"/>
      <c r="E5" s="18"/>
      <c r="F5" s="13" t="s">
        <v>7</v>
      </c>
      <c r="G5" s="14"/>
    </row>
    <row r="6" spans="1:57" ht="12.95" customHeight="1">
      <c r="A6" s="15" t="s">
        <v>8</v>
      </c>
      <c r="B6" s="10"/>
      <c r="C6" s="11" t="s">
        <v>9</v>
      </c>
      <c r="D6" s="11"/>
      <c r="E6" s="12"/>
      <c r="F6" s="21" t="s">
        <v>10</v>
      </c>
      <c r="G6" s="22">
        <v>0</v>
      </c>
      <c r="O6" s="23"/>
    </row>
    <row r="7" spans="1:57" ht="12.95" customHeight="1">
      <c r="A7" s="24" t="s">
        <v>78</v>
      </c>
      <c r="B7" s="25"/>
      <c r="C7" s="26" t="s">
        <v>79</v>
      </c>
      <c r="D7" s="27"/>
      <c r="E7" s="27"/>
      <c r="F7" s="28" t="s">
        <v>11</v>
      </c>
      <c r="G7" s="22">
        <f>IF(PocetMJ=0,,ROUND((F30+F32)/PocetMJ,1))</f>
        <v>0</v>
      </c>
    </row>
    <row r="8" spans="1:57">
      <c r="A8" s="29" t="s">
        <v>12</v>
      </c>
      <c r="B8" s="13"/>
      <c r="C8" s="209"/>
      <c r="D8" s="209"/>
      <c r="E8" s="210"/>
      <c r="F8" s="30" t="s">
        <v>13</v>
      </c>
      <c r="G8" s="31"/>
      <c r="H8" s="32"/>
      <c r="I8" s="33"/>
    </row>
    <row r="9" spans="1:57">
      <c r="A9" s="29" t="s">
        <v>14</v>
      </c>
      <c r="B9" s="13"/>
      <c r="C9" s="209">
        <f>Projektant</f>
        <v>0</v>
      </c>
      <c r="D9" s="209"/>
      <c r="E9" s="210"/>
      <c r="F9" s="13"/>
      <c r="G9" s="34"/>
      <c r="H9" s="35"/>
    </row>
    <row r="10" spans="1:57">
      <c r="A10" s="29" t="s">
        <v>15</v>
      </c>
      <c r="B10" s="13"/>
      <c r="C10" s="209" t="s">
        <v>182</v>
      </c>
      <c r="D10" s="209"/>
      <c r="E10" s="209"/>
      <c r="F10" s="36"/>
      <c r="G10" s="37"/>
      <c r="H10" s="38"/>
    </row>
    <row r="11" spans="1:57" ht="13.5" customHeight="1">
      <c r="A11" s="29" t="s">
        <v>16</v>
      </c>
      <c r="B11" s="13"/>
      <c r="C11" s="209"/>
      <c r="D11" s="209"/>
      <c r="E11" s="209"/>
      <c r="F11" s="39" t="s">
        <v>17</v>
      </c>
      <c r="G11" s="40" t="s">
        <v>80</v>
      </c>
      <c r="H11" s="35"/>
      <c r="BA11" s="41"/>
      <c r="BB11" s="41"/>
      <c r="BC11" s="41"/>
      <c r="BD11" s="41"/>
      <c r="BE11" s="41"/>
    </row>
    <row r="12" spans="1:57" ht="12.75" customHeight="1">
      <c r="A12" s="42" t="s">
        <v>18</v>
      </c>
      <c r="B12" s="10"/>
      <c r="C12" s="211"/>
      <c r="D12" s="211"/>
      <c r="E12" s="211"/>
      <c r="F12" s="43" t="s">
        <v>19</v>
      </c>
      <c r="G12" s="44"/>
      <c r="H12" s="35"/>
    </row>
    <row r="13" spans="1:57" ht="28.5" customHeight="1" thickBot="1">
      <c r="A13" s="45" t="s">
        <v>20</v>
      </c>
      <c r="B13" s="46"/>
      <c r="C13" s="46"/>
      <c r="D13" s="46"/>
      <c r="E13" s="47"/>
      <c r="F13" s="47"/>
      <c r="G13" s="48"/>
      <c r="H13" s="35"/>
    </row>
    <row r="14" spans="1:57" ht="17.25" customHeight="1" thickBot="1">
      <c r="A14" s="49" t="s">
        <v>21</v>
      </c>
      <c r="B14" s="50"/>
      <c r="C14" s="51"/>
      <c r="D14" s="52" t="s">
        <v>22</v>
      </c>
      <c r="E14" s="53"/>
      <c r="F14" s="53"/>
      <c r="G14" s="51"/>
    </row>
    <row r="15" spans="1:57" ht="15.95" customHeight="1">
      <c r="A15" s="54"/>
      <c r="B15" s="55" t="s">
        <v>23</v>
      </c>
      <c r="C15" s="56">
        <f>HSV</f>
        <v>338565.31419</v>
      </c>
      <c r="D15" s="57" t="str">
        <f>Rekapitulace!A16</f>
        <v>Ztížené výrobní podmínky</v>
      </c>
      <c r="E15" s="58"/>
      <c r="F15" s="59"/>
      <c r="G15" s="56">
        <f>Rekapitulace!I16</f>
        <v>0</v>
      </c>
    </row>
    <row r="16" spans="1:57" ht="15.95" customHeight="1">
      <c r="A16" s="54" t="s">
        <v>24</v>
      </c>
      <c r="B16" s="55" t="s">
        <v>25</v>
      </c>
      <c r="C16" s="56">
        <f>PSV</f>
        <v>160927.4519402</v>
      </c>
      <c r="D16" s="9" t="str">
        <f>Rekapitulace!A17</f>
        <v>Oborová přirážka</v>
      </c>
      <c r="E16" s="60"/>
      <c r="F16" s="61"/>
      <c r="G16" s="56">
        <f>Rekapitulace!I17</f>
        <v>0</v>
      </c>
    </row>
    <row r="17" spans="1:7" ht="15.95" customHeight="1">
      <c r="A17" s="54" t="s">
        <v>26</v>
      </c>
      <c r="B17" s="55" t="s">
        <v>27</v>
      </c>
      <c r="C17" s="56">
        <f>Mont</f>
        <v>0</v>
      </c>
      <c r="D17" s="9" t="str">
        <f>Rekapitulace!A18</f>
        <v>Přesun stavebních kapacit</v>
      </c>
      <c r="E17" s="60"/>
      <c r="F17" s="61"/>
      <c r="G17" s="56">
        <f>Rekapitulace!I18</f>
        <v>0</v>
      </c>
    </row>
    <row r="18" spans="1:7" ht="15.95" customHeight="1">
      <c r="A18" s="62" t="s">
        <v>28</v>
      </c>
      <c r="B18" s="63" t="s">
        <v>29</v>
      </c>
      <c r="C18" s="56">
        <f>Dodavka</f>
        <v>0</v>
      </c>
      <c r="D18" s="9" t="str">
        <f>Rekapitulace!A19</f>
        <v>Mimostaveništní doprava</v>
      </c>
      <c r="E18" s="60"/>
      <c r="F18" s="61"/>
      <c r="G18" s="56">
        <f>Rekapitulace!I19</f>
        <v>0</v>
      </c>
    </row>
    <row r="19" spans="1:7" ht="15.95" customHeight="1">
      <c r="A19" s="64" t="s">
        <v>30</v>
      </c>
      <c r="B19" s="55"/>
      <c r="C19" s="56">
        <f>SUM(C15:C18)</f>
        <v>499492.76613020001</v>
      </c>
      <c r="D19" s="9" t="str">
        <f>Rekapitulace!A20</f>
        <v>Zařízení staveniště</v>
      </c>
      <c r="E19" s="60"/>
      <c r="F19" s="61"/>
      <c r="G19" s="56">
        <f>Rekapitulace!I20</f>
        <v>0</v>
      </c>
    </row>
    <row r="20" spans="1:7" ht="15.95" customHeight="1">
      <c r="A20" s="64"/>
      <c r="B20" s="55"/>
      <c r="C20" s="56"/>
      <c r="D20" s="9" t="str">
        <f>Rekapitulace!A21</f>
        <v>Provoz investora</v>
      </c>
      <c r="E20" s="60"/>
      <c r="F20" s="61"/>
      <c r="G20" s="56">
        <f>Rekapitulace!I21</f>
        <v>0</v>
      </c>
    </row>
    <row r="21" spans="1:7" ht="15.95" customHeight="1">
      <c r="A21" s="64" t="s">
        <v>31</v>
      </c>
      <c r="B21" s="55"/>
      <c r="C21" s="56">
        <f>HZS</f>
        <v>0</v>
      </c>
      <c r="D21" s="9" t="str">
        <f>Rekapitulace!A22</f>
        <v>Kompletační činnost (IČD)</v>
      </c>
      <c r="E21" s="60"/>
      <c r="F21" s="61"/>
      <c r="G21" s="56">
        <f>Rekapitulace!I22</f>
        <v>0</v>
      </c>
    </row>
    <row r="22" spans="1:7" ht="15.95" customHeight="1">
      <c r="A22" s="65" t="s">
        <v>32</v>
      </c>
      <c r="B22" s="66"/>
      <c r="C22" s="56">
        <f>C19+C21</f>
        <v>499492.76613020001</v>
      </c>
      <c r="D22" s="9" t="s">
        <v>33</v>
      </c>
      <c r="E22" s="60"/>
      <c r="F22" s="61"/>
      <c r="G22" s="56">
        <f>G23-SUM(G15:G21)</f>
        <v>0</v>
      </c>
    </row>
    <row r="23" spans="1:7" ht="15.95" customHeight="1" thickBot="1">
      <c r="A23" s="212" t="s">
        <v>34</v>
      </c>
      <c r="B23" s="213"/>
      <c r="C23" s="67">
        <f>C22+G23</f>
        <v>499492.76613020001</v>
      </c>
      <c r="D23" s="68" t="s">
        <v>35</v>
      </c>
      <c r="E23" s="69"/>
      <c r="F23" s="70"/>
      <c r="G23" s="56">
        <f>VRN</f>
        <v>0</v>
      </c>
    </row>
    <row r="24" spans="1:7">
      <c r="A24" s="71" t="s">
        <v>36</v>
      </c>
      <c r="B24" s="72"/>
      <c r="C24" s="73"/>
      <c r="D24" s="72" t="s">
        <v>37</v>
      </c>
      <c r="E24" s="72"/>
      <c r="F24" s="74" t="s">
        <v>38</v>
      </c>
      <c r="G24" s="75"/>
    </row>
    <row r="25" spans="1:7">
      <c r="A25" s="65" t="s">
        <v>39</v>
      </c>
      <c r="B25" s="66"/>
      <c r="C25" s="76"/>
      <c r="D25" s="66" t="s">
        <v>39</v>
      </c>
      <c r="E25" s="77"/>
      <c r="F25" s="78" t="s">
        <v>39</v>
      </c>
      <c r="G25" s="79"/>
    </row>
    <row r="26" spans="1:7" ht="37.5" customHeight="1">
      <c r="A26" s="65" t="s">
        <v>40</v>
      </c>
      <c r="B26" s="80"/>
      <c r="C26" s="76"/>
      <c r="D26" s="66" t="s">
        <v>40</v>
      </c>
      <c r="E26" s="77"/>
      <c r="F26" s="78" t="s">
        <v>40</v>
      </c>
      <c r="G26" s="79"/>
    </row>
    <row r="27" spans="1:7">
      <c r="A27" s="65"/>
      <c r="B27" s="81"/>
      <c r="C27" s="76"/>
      <c r="D27" s="66"/>
      <c r="E27" s="77"/>
      <c r="F27" s="78"/>
      <c r="G27" s="79"/>
    </row>
    <row r="28" spans="1:7">
      <c r="A28" s="65" t="s">
        <v>41</v>
      </c>
      <c r="B28" s="66"/>
      <c r="C28" s="76"/>
      <c r="D28" s="78" t="s">
        <v>42</v>
      </c>
      <c r="E28" s="76"/>
      <c r="F28" s="82" t="s">
        <v>42</v>
      </c>
      <c r="G28" s="79"/>
    </row>
    <row r="29" spans="1:7" ht="69" customHeight="1">
      <c r="A29" s="65"/>
      <c r="B29" s="66"/>
      <c r="C29" s="83"/>
      <c r="D29" s="84"/>
      <c r="E29" s="83"/>
      <c r="F29" s="66"/>
      <c r="G29" s="79"/>
    </row>
    <row r="30" spans="1:7">
      <c r="A30" s="85" t="s">
        <v>43</v>
      </c>
      <c r="B30" s="86"/>
      <c r="C30" s="87">
        <v>21</v>
      </c>
      <c r="D30" s="86" t="s">
        <v>44</v>
      </c>
      <c r="E30" s="88"/>
      <c r="F30" s="214">
        <f>C23-F32</f>
        <v>499492.76613020001</v>
      </c>
      <c r="G30" s="215"/>
    </row>
    <row r="31" spans="1:7">
      <c r="A31" s="85" t="s">
        <v>45</v>
      </c>
      <c r="B31" s="86"/>
      <c r="C31" s="87">
        <f>SazbaDPH1</f>
        <v>21</v>
      </c>
      <c r="D31" s="86" t="s">
        <v>46</v>
      </c>
      <c r="E31" s="88"/>
      <c r="F31" s="214">
        <f>ROUND(PRODUCT(F30,C31/100),0)</f>
        <v>104893</v>
      </c>
      <c r="G31" s="215"/>
    </row>
    <row r="32" spans="1:7">
      <c r="A32" s="85" t="s">
        <v>43</v>
      </c>
      <c r="B32" s="86"/>
      <c r="C32" s="87">
        <v>0</v>
      </c>
      <c r="D32" s="86" t="s">
        <v>46</v>
      </c>
      <c r="E32" s="88"/>
      <c r="F32" s="214">
        <v>0</v>
      </c>
      <c r="G32" s="215"/>
    </row>
    <row r="33" spans="1:8">
      <c r="A33" s="85" t="s">
        <v>45</v>
      </c>
      <c r="B33" s="89"/>
      <c r="C33" s="90">
        <f>SazbaDPH2</f>
        <v>0</v>
      </c>
      <c r="D33" s="86" t="s">
        <v>46</v>
      </c>
      <c r="E33" s="61"/>
      <c r="F33" s="214">
        <f>ROUND(PRODUCT(F32,C33/100),0)</f>
        <v>0</v>
      </c>
      <c r="G33" s="215"/>
    </row>
    <row r="34" spans="1:8" s="94" customFormat="1" ht="19.5" customHeight="1" thickBot="1">
      <c r="A34" s="91" t="s">
        <v>47</v>
      </c>
      <c r="B34" s="92"/>
      <c r="C34" s="92"/>
      <c r="D34" s="92"/>
      <c r="E34" s="93"/>
      <c r="F34" s="216">
        <f>ROUND(SUM(F30:F33),0)</f>
        <v>604386</v>
      </c>
      <c r="G34" s="217"/>
    </row>
    <row r="36" spans="1:8">
      <c r="A36" s="95" t="s">
        <v>48</v>
      </c>
      <c r="B36" s="95"/>
      <c r="C36" s="95"/>
      <c r="D36" s="95"/>
      <c r="E36" s="95"/>
      <c r="F36" s="95"/>
      <c r="G36" s="95"/>
      <c r="H36" t="s">
        <v>6</v>
      </c>
    </row>
    <row r="37" spans="1:8" ht="14.25" customHeight="1">
      <c r="A37" s="95"/>
      <c r="B37" s="208" t="s">
        <v>181</v>
      </c>
      <c r="C37" s="208"/>
      <c r="D37" s="208"/>
      <c r="E37" s="208"/>
      <c r="F37" s="208"/>
      <c r="G37" s="208"/>
      <c r="H37" t="s">
        <v>6</v>
      </c>
    </row>
    <row r="38" spans="1:8" ht="12.75" customHeight="1">
      <c r="A38" s="96"/>
      <c r="B38" s="208"/>
      <c r="C38" s="208"/>
      <c r="D38" s="208"/>
      <c r="E38" s="208"/>
      <c r="F38" s="208"/>
      <c r="G38" s="208"/>
      <c r="H38" t="s">
        <v>6</v>
      </c>
    </row>
    <row r="39" spans="1:8">
      <c r="A39" s="96"/>
      <c r="B39" s="208"/>
      <c r="C39" s="208"/>
      <c r="D39" s="208"/>
      <c r="E39" s="208"/>
      <c r="F39" s="208"/>
      <c r="G39" s="208"/>
      <c r="H39" t="s">
        <v>6</v>
      </c>
    </row>
    <row r="40" spans="1:8">
      <c r="A40" s="96"/>
      <c r="B40" s="208"/>
      <c r="C40" s="208"/>
      <c r="D40" s="208"/>
      <c r="E40" s="208"/>
      <c r="F40" s="208"/>
      <c r="G40" s="208"/>
      <c r="H40" t="s">
        <v>6</v>
      </c>
    </row>
    <row r="41" spans="1:8">
      <c r="A41" s="96"/>
      <c r="B41" s="208"/>
      <c r="C41" s="208"/>
      <c r="D41" s="208"/>
      <c r="E41" s="208"/>
      <c r="F41" s="208"/>
      <c r="G41" s="208"/>
      <c r="H41" t="s">
        <v>6</v>
      </c>
    </row>
    <row r="42" spans="1:8">
      <c r="A42" s="96"/>
      <c r="B42" s="208"/>
      <c r="C42" s="208"/>
      <c r="D42" s="208"/>
      <c r="E42" s="208"/>
      <c r="F42" s="208"/>
      <c r="G42" s="208"/>
      <c r="H42" t="s">
        <v>6</v>
      </c>
    </row>
    <row r="43" spans="1:8">
      <c r="A43" s="96"/>
      <c r="B43" s="208"/>
      <c r="C43" s="208"/>
      <c r="D43" s="208"/>
      <c r="E43" s="208"/>
      <c r="F43" s="208"/>
      <c r="G43" s="208"/>
      <c r="H43" t="s">
        <v>6</v>
      </c>
    </row>
    <row r="44" spans="1:8">
      <c r="A44" s="96"/>
      <c r="B44" s="208"/>
      <c r="C44" s="208"/>
      <c r="D44" s="208"/>
      <c r="E44" s="208"/>
      <c r="F44" s="208"/>
      <c r="G44" s="208"/>
      <c r="H44" t="s">
        <v>6</v>
      </c>
    </row>
    <row r="45" spans="1:8" ht="0.75" customHeight="1">
      <c r="A45" s="96"/>
      <c r="B45" s="208"/>
      <c r="C45" s="208"/>
      <c r="D45" s="208"/>
      <c r="E45" s="208"/>
      <c r="F45" s="208"/>
      <c r="G45" s="208"/>
      <c r="H45" t="s">
        <v>6</v>
      </c>
    </row>
    <row r="46" spans="1:8">
      <c r="B46" s="207"/>
      <c r="C46" s="207"/>
      <c r="D46" s="207"/>
      <c r="E46" s="207"/>
      <c r="F46" s="207"/>
      <c r="G46" s="207"/>
    </row>
    <row r="47" spans="1:8">
      <c r="B47" s="207"/>
      <c r="C47" s="207"/>
      <c r="D47" s="207"/>
      <c r="E47" s="207"/>
      <c r="F47" s="207"/>
      <c r="G47" s="207"/>
    </row>
    <row r="48" spans="1:8">
      <c r="B48" s="207"/>
      <c r="C48" s="207"/>
      <c r="D48" s="207"/>
      <c r="E48" s="207"/>
      <c r="F48" s="207"/>
      <c r="G48" s="207"/>
    </row>
    <row r="49" spans="2:7">
      <c r="B49" s="207"/>
      <c r="C49" s="207"/>
      <c r="D49" s="207"/>
      <c r="E49" s="207"/>
      <c r="F49" s="207"/>
      <c r="G49" s="207"/>
    </row>
    <row r="50" spans="2:7">
      <c r="B50" s="207"/>
      <c r="C50" s="207"/>
      <c r="D50" s="207"/>
      <c r="E50" s="207"/>
      <c r="F50" s="207"/>
      <c r="G50" s="207"/>
    </row>
    <row r="51" spans="2:7">
      <c r="B51" s="207"/>
      <c r="C51" s="207"/>
      <c r="D51" s="207"/>
      <c r="E51" s="207"/>
      <c r="F51" s="207"/>
      <c r="G51" s="207"/>
    </row>
    <row r="52" spans="2:7">
      <c r="B52" s="207"/>
      <c r="C52" s="207"/>
      <c r="D52" s="207"/>
      <c r="E52" s="207"/>
      <c r="F52" s="207"/>
      <c r="G52" s="207"/>
    </row>
    <row r="53" spans="2:7">
      <c r="B53" s="207"/>
      <c r="C53" s="207"/>
      <c r="D53" s="207"/>
      <c r="E53" s="207"/>
      <c r="F53" s="207"/>
      <c r="G53" s="207"/>
    </row>
    <row r="54" spans="2:7">
      <c r="B54" s="207"/>
      <c r="C54" s="207"/>
      <c r="D54" s="207"/>
      <c r="E54" s="207"/>
      <c r="F54" s="207"/>
      <c r="G54" s="207"/>
    </row>
    <row r="55" spans="2:7">
      <c r="B55" s="207"/>
      <c r="C55" s="207"/>
      <c r="D55" s="207"/>
      <c r="E55" s="207"/>
      <c r="F55" s="207"/>
      <c r="G55" s="207"/>
    </row>
  </sheetData>
  <mergeCells count="22">
    <mergeCell ref="B37:G45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31"/>
  <dimension ref="A1:BE75"/>
  <sheetViews>
    <sheetView workbookViewId="0">
      <selection activeCell="N17" sqref="N17"/>
    </sheetView>
  </sheetViews>
  <sheetFormatPr defaultRowHeight="12.75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>
      <c r="A1" s="218" t="s">
        <v>49</v>
      </c>
      <c r="B1" s="219"/>
      <c r="C1" s="97" t="str">
        <f>CONCATENATE(cislostavby," ",nazevstavby)</f>
        <v>42014a REKONSTRUKCE OCELANA, areál Závodní VSPŠ</v>
      </c>
      <c r="D1" s="98"/>
      <c r="E1" s="99"/>
      <c r="F1" s="98"/>
      <c r="G1" s="100" t="s">
        <v>50</v>
      </c>
      <c r="H1" s="101" t="s">
        <v>75</v>
      </c>
      <c r="I1" s="102"/>
    </row>
    <row r="2" spans="1:57" ht="13.5" thickBot="1">
      <c r="A2" s="220" t="s">
        <v>51</v>
      </c>
      <c r="B2" s="221"/>
      <c r="C2" s="103" t="str">
        <f>CONCATENATE(cisloobjektu," ",nazevobjektu)</f>
        <v>01 Učebny</v>
      </c>
      <c r="D2" s="104"/>
      <c r="E2" s="105"/>
      <c r="F2" s="104"/>
      <c r="G2" s="222" t="s">
        <v>83</v>
      </c>
      <c r="H2" s="223"/>
      <c r="I2" s="224"/>
    </row>
    <row r="3" spans="1:57" ht="13.5" thickTop="1">
      <c r="A3" s="77"/>
      <c r="B3" s="77"/>
      <c r="C3" s="77"/>
      <c r="D3" s="77"/>
      <c r="E3" s="77"/>
      <c r="F3" s="66"/>
      <c r="G3" s="77"/>
      <c r="H3" s="77"/>
      <c r="I3" s="77"/>
    </row>
    <row r="4" spans="1:57" ht="19.5" customHeight="1">
      <c r="A4" s="106" t="s">
        <v>52</v>
      </c>
      <c r="B4" s="107"/>
      <c r="C4" s="107"/>
      <c r="D4" s="107"/>
      <c r="E4" s="108"/>
      <c r="F4" s="107"/>
      <c r="G4" s="107"/>
      <c r="H4" s="107"/>
      <c r="I4" s="107"/>
    </row>
    <row r="5" spans="1:57" ht="13.5" thickBot="1">
      <c r="A5" s="77"/>
      <c r="B5" s="77"/>
      <c r="C5" s="77"/>
      <c r="D5" s="77"/>
      <c r="E5" s="77"/>
      <c r="F5" s="77"/>
      <c r="G5" s="77"/>
      <c r="H5" s="77"/>
      <c r="I5" s="77"/>
    </row>
    <row r="6" spans="1:57" s="35" customFormat="1" ht="13.5" thickBot="1">
      <c r="A6" s="109"/>
      <c r="B6" s="110" t="s">
        <v>53</v>
      </c>
      <c r="C6" s="110"/>
      <c r="D6" s="111"/>
      <c r="E6" s="112" t="s">
        <v>54</v>
      </c>
      <c r="F6" s="113" t="s">
        <v>55</v>
      </c>
      <c r="G6" s="113" t="s">
        <v>56</v>
      </c>
      <c r="H6" s="113" t="s">
        <v>57</v>
      </c>
      <c r="I6" s="114" t="s">
        <v>31</v>
      </c>
    </row>
    <row r="7" spans="1:57" s="35" customFormat="1">
      <c r="A7" s="200" t="str">
        <f>Položky!B7</f>
        <v>62</v>
      </c>
      <c r="B7" s="115" t="str">
        <f>Položky!C7</f>
        <v>Úpravy povrchů vnější</v>
      </c>
      <c r="C7" s="66"/>
      <c r="D7" s="116"/>
      <c r="E7" s="201">
        <f>Položky!BA31</f>
        <v>338565.31419</v>
      </c>
      <c r="F7" s="202">
        <f>Položky!BB31</f>
        <v>0</v>
      </c>
      <c r="G7" s="202">
        <f>Položky!BC31</f>
        <v>0</v>
      </c>
      <c r="H7" s="202">
        <f>Položky!BD31</f>
        <v>0</v>
      </c>
      <c r="I7" s="203">
        <f>Položky!BE31</f>
        <v>0</v>
      </c>
    </row>
    <row r="8" spans="1:57" s="35" customFormat="1">
      <c r="A8" s="200" t="str">
        <f>Položky!B32</f>
        <v>713</v>
      </c>
      <c r="B8" s="115" t="str">
        <f>Položky!C32</f>
        <v>Izolace tepelné</v>
      </c>
      <c r="C8" s="66"/>
      <c r="D8" s="116"/>
      <c r="E8" s="201">
        <f>Položky!BA38</f>
        <v>0</v>
      </c>
      <c r="F8" s="202">
        <f>Položky!BB38</f>
        <v>1053.5880389999998</v>
      </c>
      <c r="G8" s="202">
        <f>Položky!BC38</f>
        <v>0</v>
      </c>
      <c r="H8" s="202">
        <f>Položky!BD38</f>
        <v>0</v>
      </c>
      <c r="I8" s="203">
        <f>Položky!BE38</f>
        <v>0</v>
      </c>
    </row>
    <row r="9" spans="1:57" s="35" customFormat="1">
      <c r="A9" s="200" t="str">
        <f>Položky!B39</f>
        <v>764</v>
      </c>
      <c r="B9" s="115" t="str">
        <f>Položky!C39</f>
        <v>Konstrukce klempířské</v>
      </c>
      <c r="C9" s="66"/>
      <c r="D9" s="116"/>
      <c r="E9" s="201">
        <f>Položky!BA43</f>
        <v>0</v>
      </c>
      <c r="F9" s="202">
        <f>Položky!BB43</f>
        <v>5822.9925119999998</v>
      </c>
      <c r="G9" s="202">
        <f>Položky!BC43</f>
        <v>0</v>
      </c>
      <c r="H9" s="202">
        <f>Položky!BD43</f>
        <v>0</v>
      </c>
      <c r="I9" s="203">
        <f>Položky!BE43</f>
        <v>0</v>
      </c>
    </row>
    <row r="10" spans="1:57" s="35" customFormat="1" ht="13.5" thickBot="1">
      <c r="A10" s="200" t="str">
        <f>Položky!B44</f>
        <v>766</v>
      </c>
      <c r="B10" s="115" t="str">
        <f>Položky!C44</f>
        <v>Konstrukce truhlářské</v>
      </c>
      <c r="C10" s="66"/>
      <c r="D10" s="116"/>
      <c r="E10" s="201">
        <f>Položky!BA63</f>
        <v>0</v>
      </c>
      <c r="F10" s="202">
        <f>Položky!BB63</f>
        <v>154050.87138920001</v>
      </c>
      <c r="G10" s="202">
        <f>Položky!BC63</f>
        <v>0</v>
      </c>
      <c r="H10" s="202">
        <f>Položky!BD63</f>
        <v>0</v>
      </c>
      <c r="I10" s="203">
        <f>Položky!BE63</f>
        <v>0</v>
      </c>
    </row>
    <row r="11" spans="1:57" s="123" customFormat="1" ht="13.5" thickBot="1">
      <c r="A11" s="117"/>
      <c r="B11" s="118" t="s">
        <v>58</v>
      </c>
      <c r="C11" s="118"/>
      <c r="D11" s="119"/>
      <c r="E11" s="120">
        <f>SUM(E7:E10)</f>
        <v>338565.31419</v>
      </c>
      <c r="F11" s="121">
        <f>SUM(F7:F10)</f>
        <v>160927.4519402</v>
      </c>
      <c r="G11" s="121">
        <f>SUM(G7:G10)</f>
        <v>0</v>
      </c>
      <c r="H11" s="121">
        <f>SUM(H7:H10)</f>
        <v>0</v>
      </c>
      <c r="I11" s="122">
        <f>SUM(I7:I10)</f>
        <v>0</v>
      </c>
    </row>
    <row r="12" spans="1:57">
      <c r="A12" s="66"/>
      <c r="B12" s="66"/>
      <c r="C12" s="66"/>
      <c r="D12" s="66"/>
      <c r="E12" s="66"/>
      <c r="F12" s="66"/>
      <c r="G12" s="66"/>
      <c r="H12" s="66"/>
      <c r="I12" s="66"/>
    </row>
    <row r="13" spans="1:57" ht="19.5" customHeight="1">
      <c r="A13" s="107" t="s">
        <v>59</v>
      </c>
      <c r="B13" s="107"/>
      <c r="C13" s="107"/>
      <c r="D13" s="107"/>
      <c r="E13" s="107"/>
      <c r="F13" s="107"/>
      <c r="G13" s="124"/>
      <c r="H13" s="107"/>
      <c r="I13" s="107"/>
      <c r="BA13" s="41"/>
      <c r="BB13" s="41"/>
      <c r="BC13" s="41"/>
      <c r="BD13" s="41"/>
      <c r="BE13" s="41"/>
    </row>
    <row r="14" spans="1:57" ht="13.5" thickBot="1">
      <c r="A14" s="77"/>
      <c r="B14" s="77"/>
      <c r="C14" s="77"/>
      <c r="D14" s="77"/>
      <c r="E14" s="77"/>
      <c r="F14" s="77"/>
      <c r="G14" s="77"/>
      <c r="H14" s="77"/>
      <c r="I14" s="77"/>
    </row>
    <row r="15" spans="1:57">
      <c r="A15" s="71" t="s">
        <v>60</v>
      </c>
      <c r="B15" s="72"/>
      <c r="C15" s="72"/>
      <c r="D15" s="125"/>
      <c r="E15" s="126" t="s">
        <v>61</v>
      </c>
      <c r="F15" s="127" t="s">
        <v>62</v>
      </c>
      <c r="G15" s="128" t="s">
        <v>63</v>
      </c>
      <c r="H15" s="129"/>
      <c r="I15" s="130" t="s">
        <v>61</v>
      </c>
    </row>
    <row r="16" spans="1:57">
      <c r="A16" s="64" t="s">
        <v>173</v>
      </c>
      <c r="B16" s="55"/>
      <c r="C16" s="55"/>
      <c r="D16" s="131"/>
      <c r="E16" s="132">
        <v>0</v>
      </c>
      <c r="F16" s="133">
        <v>0</v>
      </c>
      <c r="G16" s="134">
        <f t="shared" ref="G16:G23" si="0">CHOOSE(BA16+1,HSV+PSV,HSV+PSV+Mont,HSV+PSV+Dodavka+Mont,HSV,PSV,Mont,Dodavka,Mont+Dodavka,0)</f>
        <v>499492.76613020001</v>
      </c>
      <c r="H16" s="135"/>
      <c r="I16" s="136">
        <f t="shared" ref="I16:I23" si="1">E16+F16*G16/100</f>
        <v>0</v>
      </c>
      <c r="BA16">
        <v>0</v>
      </c>
    </row>
    <row r="17" spans="1:53">
      <c r="A17" s="64" t="s">
        <v>174</v>
      </c>
      <c r="B17" s="55"/>
      <c r="C17" s="55"/>
      <c r="D17" s="131"/>
      <c r="E17" s="132">
        <v>0</v>
      </c>
      <c r="F17" s="133">
        <v>0</v>
      </c>
      <c r="G17" s="134">
        <f t="shared" si="0"/>
        <v>499492.76613020001</v>
      </c>
      <c r="H17" s="135"/>
      <c r="I17" s="136">
        <f t="shared" si="1"/>
        <v>0</v>
      </c>
      <c r="BA17">
        <v>0</v>
      </c>
    </row>
    <row r="18" spans="1:53">
      <c r="A18" s="64" t="s">
        <v>175</v>
      </c>
      <c r="B18" s="55"/>
      <c r="C18" s="55"/>
      <c r="D18" s="131"/>
      <c r="E18" s="132">
        <v>0</v>
      </c>
      <c r="F18" s="133">
        <v>0</v>
      </c>
      <c r="G18" s="134">
        <f t="shared" si="0"/>
        <v>499492.76613020001</v>
      </c>
      <c r="H18" s="135"/>
      <c r="I18" s="136">
        <f t="shared" si="1"/>
        <v>0</v>
      </c>
      <c r="BA18">
        <v>0</v>
      </c>
    </row>
    <row r="19" spans="1:53">
      <c r="A19" s="64" t="s">
        <v>176</v>
      </c>
      <c r="B19" s="55"/>
      <c r="C19" s="55"/>
      <c r="D19" s="131"/>
      <c r="E19" s="132">
        <v>0</v>
      </c>
      <c r="F19" s="133">
        <v>0</v>
      </c>
      <c r="G19" s="134">
        <f t="shared" si="0"/>
        <v>499492.76613020001</v>
      </c>
      <c r="H19" s="135"/>
      <c r="I19" s="136">
        <f t="shared" si="1"/>
        <v>0</v>
      </c>
      <c r="BA19">
        <v>0</v>
      </c>
    </row>
    <row r="20" spans="1:53">
      <c r="A20" s="64" t="s">
        <v>177</v>
      </c>
      <c r="B20" s="55"/>
      <c r="C20" s="55"/>
      <c r="D20" s="131"/>
      <c r="E20" s="132">
        <v>0</v>
      </c>
      <c r="F20" s="133">
        <v>0</v>
      </c>
      <c r="G20" s="134">
        <f t="shared" si="0"/>
        <v>499492.76613020001</v>
      </c>
      <c r="H20" s="135"/>
      <c r="I20" s="136">
        <f t="shared" si="1"/>
        <v>0</v>
      </c>
      <c r="BA20">
        <v>1</v>
      </c>
    </row>
    <row r="21" spans="1:53">
      <c r="A21" s="64" t="s">
        <v>178</v>
      </c>
      <c r="B21" s="55"/>
      <c r="C21" s="55"/>
      <c r="D21" s="131"/>
      <c r="E21" s="132">
        <v>0</v>
      </c>
      <c r="F21" s="133">
        <v>0</v>
      </c>
      <c r="G21" s="134">
        <f t="shared" si="0"/>
        <v>499492.76613020001</v>
      </c>
      <c r="H21" s="135"/>
      <c r="I21" s="136">
        <f t="shared" si="1"/>
        <v>0</v>
      </c>
      <c r="BA21">
        <v>1</v>
      </c>
    </row>
    <row r="22" spans="1:53">
      <c r="A22" s="64" t="s">
        <v>179</v>
      </c>
      <c r="B22" s="55"/>
      <c r="C22" s="55"/>
      <c r="D22" s="131"/>
      <c r="E22" s="132">
        <v>0</v>
      </c>
      <c r="F22" s="133">
        <v>0</v>
      </c>
      <c r="G22" s="134">
        <f t="shared" si="0"/>
        <v>499492.76613020001</v>
      </c>
      <c r="H22" s="135"/>
      <c r="I22" s="136">
        <f t="shared" si="1"/>
        <v>0</v>
      </c>
      <c r="BA22">
        <v>2</v>
      </c>
    </row>
    <row r="23" spans="1:53">
      <c r="A23" s="64" t="s">
        <v>180</v>
      </c>
      <c r="B23" s="55"/>
      <c r="C23" s="55"/>
      <c r="D23" s="131"/>
      <c r="E23" s="132">
        <v>0</v>
      </c>
      <c r="F23" s="133">
        <v>0</v>
      </c>
      <c r="G23" s="134">
        <f t="shared" si="0"/>
        <v>499492.76613020001</v>
      </c>
      <c r="H23" s="135"/>
      <c r="I23" s="136">
        <f t="shared" si="1"/>
        <v>0</v>
      </c>
      <c r="BA23">
        <v>2</v>
      </c>
    </row>
    <row r="24" spans="1:53" ht="13.5" thickBot="1">
      <c r="A24" s="137"/>
      <c r="B24" s="138" t="s">
        <v>64</v>
      </c>
      <c r="C24" s="139"/>
      <c r="D24" s="140"/>
      <c r="E24" s="141"/>
      <c r="F24" s="142"/>
      <c r="G24" s="142"/>
      <c r="H24" s="225">
        <f>SUM(I16:I23)</f>
        <v>0</v>
      </c>
      <c r="I24" s="226"/>
    </row>
    <row r="26" spans="1:53">
      <c r="B26" s="123"/>
      <c r="F26" s="143"/>
      <c r="G26" s="144"/>
      <c r="H26" s="144"/>
      <c r="I26" s="145"/>
    </row>
    <row r="27" spans="1:53">
      <c r="F27" s="143"/>
      <c r="G27" s="144"/>
      <c r="H27" s="144"/>
      <c r="I27" s="145"/>
    </row>
    <row r="28" spans="1:53">
      <c r="F28" s="143"/>
      <c r="G28" s="144"/>
      <c r="H28" s="144"/>
      <c r="I28" s="145"/>
    </row>
    <row r="29" spans="1:53">
      <c r="F29" s="143"/>
      <c r="G29" s="144"/>
      <c r="H29" s="144"/>
      <c r="I29" s="145"/>
    </row>
    <row r="30" spans="1:53">
      <c r="F30" s="143"/>
      <c r="G30" s="144"/>
      <c r="H30" s="144"/>
      <c r="I30" s="145"/>
    </row>
    <row r="31" spans="1:53">
      <c r="F31" s="143"/>
      <c r="G31" s="144"/>
      <c r="H31" s="144"/>
      <c r="I31" s="145"/>
    </row>
    <row r="32" spans="1:53">
      <c r="F32" s="143"/>
      <c r="G32" s="144"/>
      <c r="H32" s="144"/>
      <c r="I32" s="145"/>
    </row>
    <row r="33" spans="6:9">
      <c r="F33" s="143"/>
      <c r="G33" s="144"/>
      <c r="H33" s="144"/>
      <c r="I33" s="145"/>
    </row>
    <row r="34" spans="6:9">
      <c r="F34" s="143"/>
      <c r="G34" s="144"/>
      <c r="H34" s="144"/>
      <c r="I34" s="145"/>
    </row>
    <row r="35" spans="6:9">
      <c r="F35" s="143"/>
      <c r="G35" s="144"/>
      <c r="H35" s="144"/>
      <c r="I35" s="145"/>
    </row>
    <row r="36" spans="6:9">
      <c r="F36" s="143"/>
      <c r="G36" s="144"/>
      <c r="H36" s="144"/>
      <c r="I36" s="145"/>
    </row>
    <row r="37" spans="6:9">
      <c r="F37" s="143"/>
      <c r="G37" s="144"/>
      <c r="H37" s="144"/>
      <c r="I37" s="145"/>
    </row>
    <row r="38" spans="6:9">
      <c r="F38" s="143"/>
      <c r="G38" s="144"/>
      <c r="H38" s="144"/>
      <c r="I38" s="145"/>
    </row>
    <row r="39" spans="6:9">
      <c r="F39" s="143"/>
      <c r="G39" s="144"/>
      <c r="H39" s="144"/>
      <c r="I39" s="145"/>
    </row>
    <row r="40" spans="6:9">
      <c r="F40" s="143"/>
      <c r="G40" s="144"/>
      <c r="H40" s="144"/>
      <c r="I40" s="145"/>
    </row>
    <row r="41" spans="6:9">
      <c r="F41" s="143"/>
      <c r="G41" s="144"/>
      <c r="H41" s="144"/>
      <c r="I41" s="145"/>
    </row>
    <row r="42" spans="6:9">
      <c r="F42" s="143"/>
      <c r="G42" s="144"/>
      <c r="H42" s="144"/>
      <c r="I42" s="145"/>
    </row>
    <row r="43" spans="6:9">
      <c r="F43" s="143"/>
      <c r="G43" s="144"/>
      <c r="H43" s="144"/>
      <c r="I43" s="145"/>
    </row>
    <row r="44" spans="6:9">
      <c r="F44" s="143"/>
      <c r="G44" s="144"/>
      <c r="H44" s="144"/>
      <c r="I44" s="145"/>
    </row>
    <row r="45" spans="6:9">
      <c r="F45" s="143"/>
      <c r="G45" s="144"/>
      <c r="H45" s="144"/>
      <c r="I45" s="145"/>
    </row>
    <row r="46" spans="6:9">
      <c r="F46" s="143"/>
      <c r="G46" s="144"/>
      <c r="H46" s="144"/>
      <c r="I46" s="145"/>
    </row>
    <row r="47" spans="6:9">
      <c r="F47" s="143"/>
      <c r="G47" s="144"/>
      <c r="H47" s="144"/>
      <c r="I47" s="145"/>
    </row>
    <row r="48" spans="6:9">
      <c r="F48" s="143"/>
      <c r="G48" s="144"/>
      <c r="H48" s="144"/>
      <c r="I48" s="145"/>
    </row>
    <row r="49" spans="6:9">
      <c r="F49" s="143"/>
      <c r="G49" s="144"/>
      <c r="H49" s="144"/>
      <c r="I49" s="145"/>
    </row>
    <row r="50" spans="6:9">
      <c r="F50" s="143"/>
      <c r="G50" s="144"/>
      <c r="H50" s="144"/>
      <c r="I50" s="145"/>
    </row>
    <row r="51" spans="6:9">
      <c r="F51" s="143"/>
      <c r="G51" s="144"/>
      <c r="H51" s="144"/>
      <c r="I51" s="145"/>
    </row>
    <row r="52" spans="6:9">
      <c r="F52" s="143"/>
      <c r="G52" s="144"/>
      <c r="H52" s="144"/>
      <c r="I52" s="145"/>
    </row>
    <row r="53" spans="6:9">
      <c r="F53" s="143"/>
      <c r="G53" s="144"/>
      <c r="H53" s="144"/>
      <c r="I53" s="145"/>
    </row>
    <row r="54" spans="6:9">
      <c r="F54" s="143"/>
      <c r="G54" s="144"/>
      <c r="H54" s="144"/>
      <c r="I54" s="145"/>
    </row>
    <row r="55" spans="6:9">
      <c r="F55" s="143"/>
      <c r="G55" s="144"/>
      <c r="H55" s="144"/>
      <c r="I55" s="145"/>
    </row>
    <row r="56" spans="6:9">
      <c r="F56" s="143"/>
      <c r="G56" s="144"/>
      <c r="H56" s="144"/>
      <c r="I56" s="145"/>
    </row>
    <row r="57" spans="6:9">
      <c r="F57" s="143"/>
      <c r="G57" s="144"/>
      <c r="H57" s="144"/>
      <c r="I57" s="145"/>
    </row>
    <row r="58" spans="6:9">
      <c r="F58" s="143"/>
      <c r="G58" s="144"/>
      <c r="H58" s="144"/>
      <c r="I58" s="145"/>
    </row>
    <row r="59" spans="6:9">
      <c r="F59" s="143"/>
      <c r="G59" s="144"/>
      <c r="H59" s="144"/>
      <c r="I59" s="145"/>
    </row>
    <row r="60" spans="6:9">
      <c r="F60" s="143"/>
      <c r="G60" s="144"/>
      <c r="H60" s="144"/>
      <c r="I60" s="145"/>
    </row>
    <row r="61" spans="6:9">
      <c r="F61" s="143"/>
      <c r="G61" s="144"/>
      <c r="H61" s="144"/>
      <c r="I61" s="145"/>
    </row>
    <row r="62" spans="6:9">
      <c r="F62" s="143"/>
      <c r="G62" s="144"/>
      <c r="H62" s="144"/>
      <c r="I62" s="145"/>
    </row>
    <row r="63" spans="6:9">
      <c r="F63" s="143"/>
      <c r="G63" s="144"/>
      <c r="H63" s="144"/>
      <c r="I63" s="145"/>
    </row>
    <row r="64" spans="6:9">
      <c r="F64" s="143"/>
      <c r="G64" s="144"/>
      <c r="H64" s="144"/>
      <c r="I64" s="145"/>
    </row>
    <row r="65" spans="6:9">
      <c r="F65" s="143"/>
      <c r="G65" s="144"/>
      <c r="H65" s="144"/>
      <c r="I65" s="145"/>
    </row>
    <row r="66" spans="6:9">
      <c r="F66" s="143"/>
      <c r="G66" s="144"/>
      <c r="H66" s="144"/>
      <c r="I66" s="145"/>
    </row>
    <row r="67" spans="6:9">
      <c r="F67" s="143"/>
      <c r="G67" s="144"/>
      <c r="H67" s="144"/>
      <c r="I67" s="145"/>
    </row>
    <row r="68" spans="6:9">
      <c r="F68" s="143"/>
      <c r="G68" s="144"/>
      <c r="H68" s="144"/>
      <c r="I68" s="145"/>
    </row>
    <row r="69" spans="6:9">
      <c r="F69" s="143"/>
      <c r="G69" s="144"/>
      <c r="H69" s="144"/>
      <c r="I69" s="145"/>
    </row>
    <row r="70" spans="6:9">
      <c r="F70" s="143"/>
      <c r="G70" s="144"/>
      <c r="H70" s="144"/>
      <c r="I70" s="145"/>
    </row>
    <row r="71" spans="6:9">
      <c r="F71" s="143"/>
      <c r="G71" s="144"/>
      <c r="H71" s="144"/>
      <c r="I71" s="145"/>
    </row>
    <row r="72" spans="6:9">
      <c r="F72" s="143"/>
      <c r="G72" s="144"/>
      <c r="H72" s="144"/>
      <c r="I72" s="145"/>
    </row>
    <row r="73" spans="6:9">
      <c r="F73" s="143"/>
      <c r="G73" s="144"/>
      <c r="H73" s="144"/>
      <c r="I73" s="145"/>
    </row>
    <row r="74" spans="6:9">
      <c r="F74" s="143"/>
      <c r="G74" s="144"/>
      <c r="H74" s="144"/>
      <c r="I74" s="145"/>
    </row>
    <row r="75" spans="6:9">
      <c r="F75" s="143"/>
      <c r="G75" s="144"/>
      <c r="H75" s="144"/>
      <c r="I75" s="145"/>
    </row>
  </sheetData>
  <mergeCells count="4">
    <mergeCell ref="A1:B1"/>
    <mergeCell ref="A2:B2"/>
    <mergeCell ref="G2:I2"/>
    <mergeCell ref="H24:I24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CZ136"/>
  <sheetViews>
    <sheetView showGridLines="0" showZeros="0" topLeftCell="A31" zoomScaleNormal="100" workbookViewId="0">
      <selection activeCell="L58" sqref="L58"/>
    </sheetView>
  </sheetViews>
  <sheetFormatPr defaultRowHeight="12.75"/>
  <cols>
    <col min="1" max="1" width="4.42578125" style="146" customWidth="1"/>
    <col min="2" max="2" width="11.5703125" style="146" customWidth="1"/>
    <col min="3" max="3" width="40.42578125" style="146" customWidth="1"/>
    <col min="4" max="4" width="5.5703125" style="146" customWidth="1"/>
    <col min="5" max="5" width="8.5703125" style="194" customWidth="1"/>
    <col min="6" max="6" width="9.85546875" style="146" customWidth="1"/>
    <col min="7" max="7" width="13.85546875" style="146" customWidth="1"/>
    <col min="8" max="11" width="9.140625" style="146"/>
    <col min="12" max="12" width="75.42578125" style="146" customWidth="1"/>
    <col min="13" max="13" width="45.28515625" style="146" customWidth="1"/>
    <col min="14" max="16384" width="9.140625" style="146"/>
  </cols>
  <sheetData>
    <row r="1" spans="1:104" ht="15.75">
      <c r="A1" s="229" t="s">
        <v>65</v>
      </c>
      <c r="B1" s="229"/>
      <c r="C1" s="229"/>
      <c r="D1" s="229"/>
      <c r="E1" s="229"/>
      <c r="F1" s="229"/>
      <c r="G1" s="229"/>
    </row>
    <row r="2" spans="1:104" ht="14.25" customHeight="1" thickBot="1">
      <c r="A2" s="147"/>
      <c r="B2" s="148"/>
      <c r="C2" s="149"/>
      <c r="D2" s="149"/>
      <c r="E2" s="150"/>
      <c r="F2" s="149"/>
      <c r="G2" s="149"/>
    </row>
    <row r="3" spans="1:104" ht="13.5" thickTop="1">
      <c r="A3" s="218" t="s">
        <v>49</v>
      </c>
      <c r="B3" s="219"/>
      <c r="C3" s="97" t="str">
        <f>CONCATENATE(cislostavby," ",nazevstavby)</f>
        <v>42014a REKONSTRUKCE OCELANA, areál Závodní VSPŠ</v>
      </c>
      <c r="D3" s="151"/>
      <c r="E3" s="152" t="s">
        <v>66</v>
      </c>
      <c r="F3" s="153" t="str">
        <f>Rekapitulace!H1</f>
        <v>1</v>
      </c>
      <c r="G3" s="154"/>
    </row>
    <row r="4" spans="1:104" ht="13.5" thickBot="1">
      <c r="A4" s="230" t="s">
        <v>51</v>
      </c>
      <c r="B4" s="221"/>
      <c r="C4" s="103" t="str">
        <f>CONCATENATE(cisloobjektu," ",nazevobjektu)</f>
        <v>01 Učebny</v>
      </c>
      <c r="D4" s="155"/>
      <c r="E4" s="231" t="str">
        <f>Rekapitulace!G2</f>
        <v>Zateplení obálky budovy</v>
      </c>
      <c r="F4" s="232"/>
      <c r="G4" s="233"/>
    </row>
    <row r="5" spans="1:104" ht="13.5" thickTop="1">
      <c r="A5" s="156"/>
      <c r="B5" s="147"/>
      <c r="C5" s="147"/>
      <c r="D5" s="147"/>
      <c r="E5" s="157"/>
      <c r="F5" s="147"/>
      <c r="G5" s="158"/>
    </row>
    <row r="6" spans="1:104">
      <c r="A6" s="159" t="s">
        <v>67</v>
      </c>
      <c r="B6" s="160" t="s">
        <v>68</v>
      </c>
      <c r="C6" s="160" t="s">
        <v>69</v>
      </c>
      <c r="D6" s="160" t="s">
        <v>70</v>
      </c>
      <c r="E6" s="161" t="s">
        <v>71</v>
      </c>
      <c r="F6" s="160" t="s">
        <v>72</v>
      </c>
      <c r="G6" s="162" t="s">
        <v>73</v>
      </c>
    </row>
    <row r="7" spans="1:104">
      <c r="A7" s="163" t="s">
        <v>74</v>
      </c>
      <c r="B7" s="164" t="s">
        <v>85</v>
      </c>
      <c r="C7" s="165" t="s">
        <v>86</v>
      </c>
      <c r="D7" s="166"/>
      <c r="E7" s="167"/>
      <c r="F7" s="167"/>
      <c r="G7" s="168"/>
      <c r="H7" s="169"/>
      <c r="I7" s="169"/>
      <c r="O7" s="170">
        <v>1</v>
      </c>
    </row>
    <row r="8" spans="1:104">
      <c r="A8" s="171">
        <v>5</v>
      </c>
      <c r="B8" s="172" t="s">
        <v>88</v>
      </c>
      <c r="C8" s="173" t="s">
        <v>89</v>
      </c>
      <c r="D8" s="174" t="s">
        <v>84</v>
      </c>
      <c r="E8" s="175">
        <v>103.17449999999999</v>
      </c>
      <c r="F8" s="175">
        <v>91.1</v>
      </c>
      <c r="G8" s="176">
        <f>E8*F8</f>
        <v>9399.1969499999996</v>
      </c>
      <c r="O8" s="170">
        <v>2</v>
      </c>
      <c r="AA8" s="146">
        <v>1</v>
      </c>
      <c r="AB8" s="146">
        <v>1</v>
      </c>
      <c r="AC8" s="146">
        <v>1</v>
      </c>
      <c r="AZ8" s="146">
        <v>1</v>
      </c>
      <c r="BA8" s="146">
        <f>IF(AZ8=1,G8,0)</f>
        <v>9399.1969499999996</v>
      </c>
      <c r="BB8" s="146">
        <f>IF(AZ8=2,G8,0)</f>
        <v>0</v>
      </c>
      <c r="BC8" s="146">
        <f>IF(AZ8=3,G8,0)</f>
        <v>0</v>
      </c>
      <c r="BD8" s="146">
        <f>IF(AZ8=4,G8,0)</f>
        <v>0</v>
      </c>
      <c r="BE8" s="146">
        <f>IF(AZ8=5,G8,0)</f>
        <v>0</v>
      </c>
      <c r="CA8" s="177">
        <v>1</v>
      </c>
      <c r="CB8" s="177">
        <v>1</v>
      </c>
      <c r="CZ8" s="146">
        <v>8.0000000000000002E-3</v>
      </c>
    </row>
    <row r="9" spans="1:104">
      <c r="A9" s="178"/>
      <c r="B9" s="180"/>
      <c r="C9" s="227" t="s">
        <v>90</v>
      </c>
      <c r="D9" s="228"/>
      <c r="E9" s="181">
        <v>103.17449999999999</v>
      </c>
      <c r="F9" s="182"/>
      <c r="G9" s="183"/>
      <c r="M9" s="179" t="s">
        <v>90</v>
      </c>
      <c r="O9" s="170"/>
    </row>
    <row r="10" spans="1:104">
      <c r="A10" s="171">
        <v>6</v>
      </c>
      <c r="B10" s="172" t="s">
        <v>91</v>
      </c>
      <c r="C10" s="173" t="s">
        <v>92</v>
      </c>
      <c r="D10" s="174" t="s">
        <v>84</v>
      </c>
      <c r="E10" s="175">
        <v>103.17</v>
      </c>
      <c r="F10" s="175">
        <v>116</v>
      </c>
      <c r="G10" s="176">
        <f>E10*F10</f>
        <v>11967.72</v>
      </c>
      <c r="O10" s="170">
        <v>2</v>
      </c>
      <c r="AA10" s="146">
        <v>1</v>
      </c>
      <c r="AB10" s="146">
        <v>1</v>
      </c>
      <c r="AC10" s="146">
        <v>1</v>
      </c>
      <c r="AZ10" s="146">
        <v>1</v>
      </c>
      <c r="BA10" s="146">
        <f>IF(AZ10=1,G10,0)</f>
        <v>11967.72</v>
      </c>
      <c r="BB10" s="146">
        <f>IF(AZ10=2,G10,0)</f>
        <v>0</v>
      </c>
      <c r="BC10" s="146">
        <f>IF(AZ10=3,G10,0)</f>
        <v>0</v>
      </c>
      <c r="BD10" s="146">
        <f>IF(AZ10=4,G10,0)</f>
        <v>0</v>
      </c>
      <c r="BE10" s="146">
        <f>IF(AZ10=5,G10,0)</f>
        <v>0</v>
      </c>
      <c r="CA10" s="177">
        <v>1</v>
      </c>
      <c r="CB10" s="177">
        <v>1</v>
      </c>
      <c r="CZ10" s="146">
        <v>3.5000000000000001E-3</v>
      </c>
    </row>
    <row r="11" spans="1:104">
      <c r="A11" s="171">
        <v>7</v>
      </c>
      <c r="B11" s="172" t="s">
        <v>93</v>
      </c>
      <c r="C11" s="173" t="s">
        <v>94</v>
      </c>
      <c r="D11" s="174" t="s">
        <v>87</v>
      </c>
      <c r="E11" s="175">
        <v>31.52</v>
      </c>
      <c r="F11" s="175">
        <v>123</v>
      </c>
      <c r="G11" s="176">
        <f>E11*F11</f>
        <v>3876.96</v>
      </c>
      <c r="O11" s="170">
        <v>2</v>
      </c>
      <c r="AA11" s="146">
        <v>1</v>
      </c>
      <c r="AB11" s="146">
        <v>1</v>
      </c>
      <c r="AC11" s="146">
        <v>1</v>
      </c>
      <c r="AZ11" s="146">
        <v>1</v>
      </c>
      <c r="BA11" s="146">
        <f>IF(AZ11=1,G11,0)</f>
        <v>3876.96</v>
      </c>
      <c r="BB11" s="146">
        <f>IF(AZ11=2,G11,0)</f>
        <v>0</v>
      </c>
      <c r="BC11" s="146">
        <f>IF(AZ11=3,G11,0)</f>
        <v>0</v>
      </c>
      <c r="BD11" s="146">
        <f>IF(AZ11=4,G11,0)</f>
        <v>0</v>
      </c>
      <c r="BE11" s="146">
        <f>IF(AZ11=5,G11,0)</f>
        <v>0</v>
      </c>
      <c r="CA11" s="177">
        <v>1</v>
      </c>
      <c r="CB11" s="177">
        <v>1</v>
      </c>
      <c r="CZ11" s="146">
        <v>6.4000000000000005E-4</v>
      </c>
    </row>
    <row r="12" spans="1:104">
      <c r="A12" s="178"/>
      <c r="B12" s="180"/>
      <c r="C12" s="227" t="s">
        <v>95</v>
      </c>
      <c r="D12" s="228"/>
      <c r="E12" s="181">
        <v>31.52</v>
      </c>
      <c r="F12" s="182"/>
      <c r="G12" s="183"/>
      <c r="M12" s="179" t="s">
        <v>95</v>
      </c>
      <c r="O12" s="170"/>
    </row>
    <row r="13" spans="1:104" ht="22.5">
      <c r="A13" s="171">
        <v>8</v>
      </c>
      <c r="B13" s="172" t="s">
        <v>96</v>
      </c>
      <c r="C13" s="173" t="s">
        <v>97</v>
      </c>
      <c r="D13" s="174" t="s">
        <v>84</v>
      </c>
      <c r="E13" s="175">
        <v>312.64499999999998</v>
      </c>
      <c r="F13" s="175">
        <v>750</v>
      </c>
      <c r="G13" s="176">
        <f>E13*F13</f>
        <v>234483.75</v>
      </c>
      <c r="O13" s="170">
        <v>2</v>
      </c>
      <c r="AA13" s="146">
        <v>1</v>
      </c>
      <c r="AB13" s="146">
        <v>1</v>
      </c>
      <c r="AC13" s="146">
        <v>1</v>
      </c>
      <c r="AZ13" s="146">
        <v>1</v>
      </c>
      <c r="BA13" s="146">
        <f>IF(AZ13=1,G13,0)</f>
        <v>234483.75</v>
      </c>
      <c r="BB13" s="146">
        <f>IF(AZ13=2,G13,0)</f>
        <v>0</v>
      </c>
      <c r="BC13" s="146">
        <f>IF(AZ13=3,G13,0)</f>
        <v>0</v>
      </c>
      <c r="BD13" s="146">
        <f>IF(AZ13=4,G13,0)</f>
        <v>0</v>
      </c>
      <c r="BE13" s="146">
        <f>IF(AZ13=5,G13,0)</f>
        <v>0</v>
      </c>
      <c r="CA13" s="177">
        <v>1</v>
      </c>
      <c r="CB13" s="177">
        <v>1</v>
      </c>
      <c r="CZ13" s="146">
        <v>1.2930000000000001E-2</v>
      </c>
    </row>
    <row r="14" spans="1:104">
      <c r="A14" s="178"/>
      <c r="B14" s="180"/>
      <c r="C14" s="227" t="s">
        <v>98</v>
      </c>
      <c r="D14" s="228"/>
      <c r="E14" s="181">
        <v>299.58999999999997</v>
      </c>
      <c r="F14" s="182"/>
      <c r="G14" s="183"/>
      <c r="M14" s="179" t="s">
        <v>98</v>
      </c>
      <c r="O14" s="170"/>
    </row>
    <row r="15" spans="1:104">
      <c r="A15" s="178"/>
      <c r="B15" s="180"/>
      <c r="C15" s="227" t="s">
        <v>99</v>
      </c>
      <c r="D15" s="228"/>
      <c r="E15" s="181">
        <v>10.5</v>
      </c>
      <c r="F15" s="182"/>
      <c r="G15" s="183"/>
      <c r="M15" s="179" t="s">
        <v>99</v>
      </c>
      <c r="O15" s="170"/>
    </row>
    <row r="16" spans="1:104">
      <c r="A16" s="178"/>
      <c r="B16" s="180"/>
      <c r="C16" s="227" t="s">
        <v>100</v>
      </c>
      <c r="D16" s="228"/>
      <c r="E16" s="181">
        <v>47.055</v>
      </c>
      <c r="F16" s="182"/>
      <c r="G16" s="183"/>
      <c r="M16" s="179" t="s">
        <v>100</v>
      </c>
      <c r="O16" s="170"/>
    </row>
    <row r="17" spans="1:104">
      <c r="A17" s="178"/>
      <c r="B17" s="180"/>
      <c r="C17" s="227" t="s">
        <v>101</v>
      </c>
      <c r="D17" s="228"/>
      <c r="E17" s="181">
        <v>-44.5</v>
      </c>
      <c r="F17" s="182"/>
      <c r="G17" s="183"/>
      <c r="M17" s="179" t="s">
        <v>101</v>
      </c>
      <c r="O17" s="170"/>
    </row>
    <row r="18" spans="1:104" ht="22.5">
      <c r="A18" s="171">
        <v>9</v>
      </c>
      <c r="B18" s="172" t="s">
        <v>102</v>
      </c>
      <c r="C18" s="173" t="s">
        <v>103</v>
      </c>
      <c r="D18" s="174" t="s">
        <v>84</v>
      </c>
      <c r="E18" s="175">
        <v>26.771999999999998</v>
      </c>
      <c r="F18" s="175">
        <v>850</v>
      </c>
      <c r="G18" s="176">
        <f>E18*F18</f>
        <v>22756.199999999997</v>
      </c>
      <c r="O18" s="170">
        <v>2</v>
      </c>
      <c r="AA18" s="146">
        <v>1</v>
      </c>
      <c r="AB18" s="146">
        <v>0</v>
      </c>
      <c r="AC18" s="146">
        <v>0</v>
      </c>
      <c r="AZ18" s="146">
        <v>1</v>
      </c>
      <c r="BA18" s="146">
        <f>IF(AZ18=1,G18,0)</f>
        <v>22756.199999999997</v>
      </c>
      <c r="BB18" s="146">
        <f>IF(AZ18=2,G18,0)</f>
        <v>0</v>
      </c>
      <c r="BC18" s="146">
        <f>IF(AZ18=3,G18,0)</f>
        <v>0</v>
      </c>
      <c r="BD18" s="146">
        <f>IF(AZ18=4,G18,0)</f>
        <v>0</v>
      </c>
      <c r="BE18" s="146">
        <f>IF(AZ18=5,G18,0)</f>
        <v>0</v>
      </c>
      <c r="CA18" s="177">
        <v>1</v>
      </c>
      <c r="CB18" s="177">
        <v>0</v>
      </c>
      <c r="CZ18" s="146">
        <v>1.319E-2</v>
      </c>
    </row>
    <row r="19" spans="1:104" ht="33.75">
      <c r="A19" s="178"/>
      <c r="B19" s="180"/>
      <c r="C19" s="227" t="s">
        <v>104</v>
      </c>
      <c r="D19" s="228"/>
      <c r="E19" s="181">
        <v>24.818999999999999</v>
      </c>
      <c r="F19" s="182"/>
      <c r="G19" s="183"/>
      <c r="M19" s="179" t="s">
        <v>104</v>
      </c>
      <c r="O19" s="170"/>
    </row>
    <row r="20" spans="1:104">
      <c r="A20" s="178"/>
      <c r="B20" s="180"/>
      <c r="C20" s="227" t="s">
        <v>105</v>
      </c>
      <c r="D20" s="228"/>
      <c r="E20" s="181">
        <v>1.9530000000000001</v>
      </c>
      <c r="F20" s="182"/>
      <c r="G20" s="183"/>
      <c r="M20" s="179" t="s">
        <v>105</v>
      </c>
      <c r="O20" s="170"/>
    </row>
    <row r="21" spans="1:104" ht="22.5">
      <c r="A21" s="171">
        <v>10</v>
      </c>
      <c r="B21" s="172" t="s">
        <v>106</v>
      </c>
      <c r="C21" s="173" t="s">
        <v>107</v>
      </c>
      <c r="D21" s="174" t="s">
        <v>84</v>
      </c>
      <c r="E21" s="175">
        <v>9.4559999999999995</v>
      </c>
      <c r="F21" s="175">
        <v>690</v>
      </c>
      <c r="G21" s="176">
        <f>E21*F21</f>
        <v>6524.6399999999994</v>
      </c>
      <c r="O21" s="170">
        <v>2</v>
      </c>
      <c r="AA21" s="146">
        <v>1</v>
      </c>
      <c r="AB21" s="146">
        <v>1</v>
      </c>
      <c r="AC21" s="146">
        <v>1</v>
      </c>
      <c r="AZ21" s="146">
        <v>1</v>
      </c>
      <c r="BA21" s="146">
        <f>IF(AZ21=1,G21,0)</f>
        <v>6524.6399999999994</v>
      </c>
      <c r="BB21" s="146">
        <f>IF(AZ21=2,G21,0)</f>
        <v>0</v>
      </c>
      <c r="BC21" s="146">
        <f>IF(AZ21=3,G21,0)</f>
        <v>0</v>
      </c>
      <c r="BD21" s="146">
        <f>IF(AZ21=4,G21,0)</f>
        <v>0</v>
      </c>
      <c r="BE21" s="146">
        <f>IF(AZ21=5,G21,0)</f>
        <v>0</v>
      </c>
      <c r="CA21" s="177">
        <v>1</v>
      </c>
      <c r="CB21" s="177">
        <v>1</v>
      </c>
      <c r="CZ21" s="146">
        <v>1.256E-2</v>
      </c>
    </row>
    <row r="22" spans="1:104">
      <c r="A22" s="178"/>
      <c r="B22" s="180"/>
      <c r="C22" s="227" t="s">
        <v>108</v>
      </c>
      <c r="D22" s="228"/>
      <c r="E22" s="181">
        <v>9.4559999999999995</v>
      </c>
      <c r="F22" s="182"/>
      <c r="G22" s="183"/>
      <c r="M22" s="179" t="s">
        <v>108</v>
      </c>
      <c r="O22" s="170"/>
    </row>
    <row r="23" spans="1:104">
      <c r="A23" s="171">
        <v>11</v>
      </c>
      <c r="B23" s="172" t="s">
        <v>109</v>
      </c>
      <c r="C23" s="173" t="s">
        <v>183</v>
      </c>
      <c r="D23" s="174" t="s">
        <v>84</v>
      </c>
      <c r="E23" s="175">
        <v>312.64</v>
      </c>
      <c r="F23" s="175">
        <v>70.5</v>
      </c>
      <c r="G23" s="176">
        <f>E23*F23</f>
        <v>22041.119999999999</v>
      </c>
      <c r="O23" s="170">
        <v>2</v>
      </c>
      <c r="AA23" s="146">
        <v>1</v>
      </c>
      <c r="AB23" s="146">
        <v>1</v>
      </c>
      <c r="AC23" s="146">
        <v>1</v>
      </c>
      <c r="AZ23" s="146">
        <v>1</v>
      </c>
      <c r="BA23" s="146">
        <f>IF(AZ23=1,G23,0)</f>
        <v>22041.119999999999</v>
      </c>
      <c r="BB23" s="146">
        <f>IF(AZ23=2,G23,0)</f>
        <v>0</v>
      </c>
      <c r="BC23" s="146">
        <f>IF(AZ23=3,G23,0)</f>
        <v>0</v>
      </c>
      <c r="BD23" s="146">
        <f>IF(AZ23=4,G23,0)</f>
        <v>0</v>
      </c>
      <c r="BE23" s="146">
        <f>IF(AZ23=5,G23,0)</f>
        <v>0</v>
      </c>
      <c r="CA23" s="177">
        <v>1</v>
      </c>
      <c r="CB23" s="177">
        <v>1</v>
      </c>
      <c r="CZ23" s="146">
        <v>2.001E-2</v>
      </c>
    </row>
    <row r="24" spans="1:104">
      <c r="A24" s="171">
        <v>12</v>
      </c>
      <c r="B24" s="172" t="s">
        <v>110</v>
      </c>
      <c r="C24" s="173" t="s">
        <v>111</v>
      </c>
      <c r="D24" s="174" t="s">
        <v>84</v>
      </c>
      <c r="E24" s="175">
        <v>312.64</v>
      </c>
      <c r="F24" s="175">
        <v>44</v>
      </c>
      <c r="G24" s="176">
        <f>E24*F24</f>
        <v>13756.16</v>
      </c>
      <c r="O24" s="170">
        <v>2</v>
      </c>
      <c r="AA24" s="146">
        <v>1</v>
      </c>
      <c r="AB24" s="146">
        <v>1</v>
      </c>
      <c r="AC24" s="146">
        <v>1</v>
      </c>
      <c r="AZ24" s="146">
        <v>1</v>
      </c>
      <c r="BA24" s="146">
        <f>IF(AZ24=1,G24,0)</f>
        <v>13756.16</v>
      </c>
      <c r="BB24" s="146">
        <f>IF(AZ24=2,G24,0)</f>
        <v>0</v>
      </c>
      <c r="BC24" s="146">
        <f>IF(AZ24=3,G24,0)</f>
        <v>0</v>
      </c>
      <c r="BD24" s="146">
        <f>IF(AZ24=4,G24,0)</f>
        <v>0</v>
      </c>
      <c r="BE24" s="146">
        <f>IF(AZ24=5,G24,0)</f>
        <v>0</v>
      </c>
      <c r="CA24" s="177">
        <v>1</v>
      </c>
      <c r="CB24" s="177">
        <v>1</v>
      </c>
      <c r="CZ24" s="146">
        <v>0</v>
      </c>
    </row>
    <row r="25" spans="1:104">
      <c r="A25" s="171">
        <v>13</v>
      </c>
      <c r="B25" s="172" t="s">
        <v>112</v>
      </c>
      <c r="C25" s="173" t="s">
        <v>113</v>
      </c>
      <c r="D25" s="174" t="s">
        <v>87</v>
      </c>
      <c r="E25" s="175">
        <v>175.5838</v>
      </c>
      <c r="F25" s="175">
        <v>63.3</v>
      </c>
      <c r="G25" s="176">
        <f>E25*F25</f>
        <v>11114.454539999999</v>
      </c>
      <c r="O25" s="170">
        <v>2</v>
      </c>
      <c r="AA25" s="146">
        <v>12</v>
      </c>
      <c r="AB25" s="146">
        <v>0</v>
      </c>
      <c r="AC25" s="146">
        <v>27</v>
      </c>
      <c r="AZ25" s="146">
        <v>1</v>
      </c>
      <c r="BA25" s="146">
        <f>IF(AZ25=1,G25,0)</f>
        <v>11114.454539999999</v>
      </c>
      <c r="BB25" s="146">
        <f>IF(AZ25=2,G25,0)</f>
        <v>0</v>
      </c>
      <c r="BC25" s="146">
        <f>IF(AZ25=3,G25,0)</f>
        <v>0</v>
      </c>
      <c r="BD25" s="146">
        <f>IF(AZ25=4,G25,0)</f>
        <v>0</v>
      </c>
      <c r="BE25" s="146">
        <f>IF(AZ25=5,G25,0)</f>
        <v>0</v>
      </c>
      <c r="CA25" s="177">
        <v>12</v>
      </c>
      <c r="CB25" s="177">
        <v>0</v>
      </c>
      <c r="CZ25" s="146">
        <v>0</v>
      </c>
    </row>
    <row r="26" spans="1:104">
      <c r="A26" s="178"/>
      <c r="B26" s="180"/>
      <c r="C26" s="227" t="s">
        <v>114</v>
      </c>
      <c r="D26" s="228"/>
      <c r="E26" s="181">
        <v>69.58</v>
      </c>
      <c r="F26" s="182"/>
      <c r="G26" s="183"/>
      <c r="M26" s="179" t="s">
        <v>114</v>
      </c>
      <c r="O26" s="170"/>
    </row>
    <row r="27" spans="1:104">
      <c r="A27" s="178"/>
      <c r="B27" s="180"/>
      <c r="C27" s="227" t="s">
        <v>115</v>
      </c>
      <c r="D27" s="228"/>
      <c r="E27" s="181">
        <v>9.39</v>
      </c>
      <c r="F27" s="182"/>
      <c r="G27" s="183"/>
      <c r="M27" s="179" t="s">
        <v>115</v>
      </c>
      <c r="O27" s="170"/>
    </row>
    <row r="28" spans="1:104">
      <c r="A28" s="178"/>
      <c r="B28" s="180"/>
      <c r="C28" s="227" t="s">
        <v>116</v>
      </c>
      <c r="D28" s="228"/>
      <c r="E28" s="181">
        <v>8.8238000000000003</v>
      </c>
      <c r="F28" s="182"/>
      <c r="G28" s="183"/>
      <c r="M28" s="179" t="s">
        <v>116</v>
      </c>
      <c r="O28" s="170"/>
    </row>
    <row r="29" spans="1:104">
      <c r="A29" s="178"/>
      <c r="B29" s="180"/>
      <c r="C29" s="227" t="s">
        <v>117</v>
      </c>
      <c r="D29" s="228"/>
      <c r="E29" s="181">
        <v>87.79</v>
      </c>
      <c r="F29" s="182"/>
      <c r="G29" s="183"/>
      <c r="M29" s="179" t="s">
        <v>117</v>
      </c>
      <c r="O29" s="170"/>
    </row>
    <row r="30" spans="1:104">
      <c r="A30" s="171">
        <v>14</v>
      </c>
      <c r="B30" s="172" t="s">
        <v>118</v>
      </c>
      <c r="C30" s="173" t="s">
        <v>119</v>
      </c>
      <c r="D30" s="174" t="s">
        <v>87</v>
      </c>
      <c r="E30" s="175">
        <v>87.79</v>
      </c>
      <c r="F30" s="175">
        <v>30.13</v>
      </c>
      <c r="G30" s="176">
        <f>E30*F30</f>
        <v>2645.1127000000001</v>
      </c>
      <c r="O30" s="170">
        <v>2</v>
      </c>
      <c r="AA30" s="146">
        <v>3</v>
      </c>
      <c r="AB30" s="146">
        <v>1</v>
      </c>
      <c r="AC30" s="146">
        <v>28350203</v>
      </c>
      <c r="AZ30" s="146">
        <v>1</v>
      </c>
      <c r="BA30" s="146">
        <f>IF(AZ30=1,G30,0)</f>
        <v>2645.1127000000001</v>
      </c>
      <c r="BB30" s="146">
        <f>IF(AZ30=2,G30,0)</f>
        <v>0</v>
      </c>
      <c r="BC30" s="146">
        <f>IF(AZ30=3,G30,0)</f>
        <v>0</v>
      </c>
      <c r="BD30" s="146">
        <f>IF(AZ30=4,G30,0)</f>
        <v>0</v>
      </c>
      <c r="BE30" s="146">
        <f>IF(AZ30=5,G30,0)</f>
        <v>0</v>
      </c>
      <c r="CA30" s="177">
        <v>3</v>
      </c>
      <c r="CB30" s="177">
        <v>1</v>
      </c>
      <c r="CZ30" s="146">
        <v>1E-4</v>
      </c>
    </row>
    <row r="31" spans="1:104">
      <c r="A31" s="184"/>
      <c r="B31" s="185" t="s">
        <v>77</v>
      </c>
      <c r="C31" s="186" t="str">
        <f>CONCATENATE(B7," ",C7)</f>
        <v>62 Úpravy povrchů vnější</v>
      </c>
      <c r="D31" s="187"/>
      <c r="E31" s="188"/>
      <c r="F31" s="189"/>
      <c r="G31" s="190">
        <f>SUM(G7:G30)</f>
        <v>338565.31419</v>
      </c>
      <c r="O31" s="170">
        <v>4</v>
      </c>
      <c r="BA31" s="191">
        <f>SUM(BA7:BA30)</f>
        <v>338565.31419</v>
      </c>
      <c r="BB31" s="191">
        <f>SUM(BB7:BB30)</f>
        <v>0</v>
      </c>
      <c r="BC31" s="191">
        <f>SUM(BC7:BC30)</f>
        <v>0</v>
      </c>
      <c r="BD31" s="191">
        <f>SUM(BD7:BD30)</f>
        <v>0</v>
      </c>
      <c r="BE31" s="191">
        <f>SUM(BE7:BE30)</f>
        <v>0</v>
      </c>
    </row>
    <row r="32" spans="1:104">
      <c r="A32" s="163" t="s">
        <v>74</v>
      </c>
      <c r="B32" s="164" t="s">
        <v>121</v>
      </c>
      <c r="C32" s="165" t="s">
        <v>122</v>
      </c>
      <c r="D32" s="166"/>
      <c r="E32" s="167"/>
      <c r="F32" s="167"/>
      <c r="G32" s="168"/>
      <c r="H32" s="169"/>
      <c r="I32" s="169"/>
      <c r="O32" s="170">
        <v>1</v>
      </c>
    </row>
    <row r="33" spans="1:104" ht="22.5">
      <c r="A33" s="171">
        <v>28</v>
      </c>
      <c r="B33" s="172" t="s">
        <v>123</v>
      </c>
      <c r="C33" s="173" t="s">
        <v>124</v>
      </c>
      <c r="D33" s="174" t="s">
        <v>84</v>
      </c>
      <c r="E33" s="175">
        <v>5.3520000000000003</v>
      </c>
      <c r="F33" s="175">
        <v>23.4</v>
      </c>
      <c r="G33" s="176">
        <f>E33*F33</f>
        <v>125.2368</v>
      </c>
      <c r="O33" s="170">
        <v>2</v>
      </c>
      <c r="AA33" s="146">
        <v>1</v>
      </c>
      <c r="AB33" s="146">
        <v>7</v>
      </c>
      <c r="AC33" s="146">
        <v>7</v>
      </c>
      <c r="AZ33" s="146">
        <v>2</v>
      </c>
      <c r="BA33" s="146">
        <f>IF(AZ33=1,G33,0)</f>
        <v>0</v>
      </c>
      <c r="BB33" s="146">
        <f>IF(AZ33=2,G33,0)</f>
        <v>125.2368</v>
      </c>
      <c r="BC33" s="146">
        <f>IF(AZ33=3,G33,0)</f>
        <v>0</v>
      </c>
      <c r="BD33" s="146">
        <f>IF(AZ33=4,G33,0)</f>
        <v>0</v>
      </c>
      <c r="BE33" s="146">
        <f>IF(AZ33=5,G33,0)</f>
        <v>0</v>
      </c>
      <c r="CA33" s="177">
        <v>1</v>
      </c>
      <c r="CB33" s="177">
        <v>7</v>
      </c>
      <c r="CZ33" s="146">
        <v>9.0000000000000006E-5</v>
      </c>
    </row>
    <row r="34" spans="1:104">
      <c r="A34" s="178"/>
      <c r="B34" s="180"/>
      <c r="C34" s="227" t="s">
        <v>125</v>
      </c>
      <c r="D34" s="228"/>
      <c r="E34" s="181">
        <v>5.3520000000000003</v>
      </c>
      <c r="F34" s="182"/>
      <c r="G34" s="183"/>
      <c r="M34" s="179" t="s">
        <v>125</v>
      </c>
      <c r="O34" s="170"/>
    </row>
    <row r="35" spans="1:104">
      <c r="A35" s="171">
        <v>29</v>
      </c>
      <c r="B35" s="172" t="s">
        <v>126</v>
      </c>
      <c r="C35" s="173" t="s">
        <v>127</v>
      </c>
      <c r="D35" s="174" t="s">
        <v>128</v>
      </c>
      <c r="E35" s="175">
        <v>0.16850000000000001</v>
      </c>
      <c r="F35" s="175">
        <v>5386.9</v>
      </c>
      <c r="G35" s="176">
        <f>E35*F35</f>
        <v>907.69264999999996</v>
      </c>
      <c r="O35" s="170">
        <v>2</v>
      </c>
      <c r="AA35" s="146">
        <v>3</v>
      </c>
      <c r="AB35" s="146">
        <v>7</v>
      </c>
      <c r="AC35" s="146" t="s">
        <v>126</v>
      </c>
      <c r="AZ35" s="146">
        <v>2</v>
      </c>
      <c r="BA35" s="146">
        <f>IF(AZ35=1,G35,0)</f>
        <v>0</v>
      </c>
      <c r="BB35" s="146">
        <f>IF(AZ35=2,G35,0)</f>
        <v>907.69264999999996</v>
      </c>
      <c r="BC35" s="146">
        <f>IF(AZ35=3,G35,0)</f>
        <v>0</v>
      </c>
      <c r="BD35" s="146">
        <f>IF(AZ35=4,G35,0)</f>
        <v>0</v>
      </c>
      <c r="BE35" s="146">
        <f>IF(AZ35=5,G35,0)</f>
        <v>0</v>
      </c>
      <c r="CA35" s="177">
        <v>3</v>
      </c>
      <c r="CB35" s="177">
        <v>7</v>
      </c>
      <c r="CZ35" s="146">
        <v>3.3000000000000002E-2</v>
      </c>
    </row>
    <row r="36" spans="1:104">
      <c r="A36" s="178"/>
      <c r="B36" s="180"/>
      <c r="C36" s="227" t="s">
        <v>129</v>
      </c>
      <c r="D36" s="228"/>
      <c r="E36" s="181">
        <v>0.16850000000000001</v>
      </c>
      <c r="F36" s="182"/>
      <c r="G36" s="183"/>
      <c r="M36" s="179" t="s">
        <v>129</v>
      </c>
      <c r="O36" s="170"/>
    </row>
    <row r="37" spans="1:104">
      <c r="A37" s="171">
        <v>30</v>
      </c>
      <c r="B37" s="172" t="s">
        <v>130</v>
      </c>
      <c r="C37" s="173" t="s">
        <v>131</v>
      </c>
      <c r="D37" s="174" t="s">
        <v>62</v>
      </c>
      <c r="E37" s="175">
        <v>10.3292945</v>
      </c>
      <c r="F37" s="175">
        <v>2</v>
      </c>
      <c r="G37" s="176">
        <f>E37*F37</f>
        <v>20.658588999999999</v>
      </c>
      <c r="O37" s="170">
        <v>2</v>
      </c>
      <c r="AA37" s="146">
        <v>7</v>
      </c>
      <c r="AB37" s="146">
        <v>1002</v>
      </c>
      <c r="AC37" s="146">
        <v>5</v>
      </c>
      <c r="AZ37" s="146">
        <v>2</v>
      </c>
      <c r="BA37" s="146">
        <f>IF(AZ37=1,G37,0)</f>
        <v>0</v>
      </c>
      <c r="BB37" s="146">
        <f>IF(AZ37=2,G37,0)</f>
        <v>20.658588999999999</v>
      </c>
      <c r="BC37" s="146">
        <f>IF(AZ37=3,G37,0)</f>
        <v>0</v>
      </c>
      <c r="BD37" s="146">
        <f>IF(AZ37=4,G37,0)</f>
        <v>0</v>
      </c>
      <c r="BE37" s="146">
        <f>IF(AZ37=5,G37,0)</f>
        <v>0</v>
      </c>
      <c r="CA37" s="177">
        <v>7</v>
      </c>
      <c r="CB37" s="177">
        <v>1002</v>
      </c>
      <c r="CZ37" s="146">
        <v>0</v>
      </c>
    </row>
    <row r="38" spans="1:104">
      <c r="A38" s="184"/>
      <c r="B38" s="185" t="s">
        <v>77</v>
      </c>
      <c r="C38" s="186" t="str">
        <f>CONCATENATE(B32," ",C32)</f>
        <v>713 Izolace tepelné</v>
      </c>
      <c r="D38" s="187"/>
      <c r="E38" s="188"/>
      <c r="F38" s="189"/>
      <c r="G38" s="190">
        <f>SUM(G32:G37)</f>
        <v>1053.5880389999998</v>
      </c>
      <c r="O38" s="170">
        <v>4</v>
      </c>
      <c r="BA38" s="191">
        <f>SUM(BA32:BA37)</f>
        <v>0</v>
      </c>
      <c r="BB38" s="191">
        <f>SUM(BB32:BB37)</f>
        <v>1053.5880389999998</v>
      </c>
      <c r="BC38" s="191">
        <f>SUM(BC32:BC37)</f>
        <v>0</v>
      </c>
      <c r="BD38" s="191">
        <f>SUM(BD32:BD37)</f>
        <v>0</v>
      </c>
      <c r="BE38" s="191">
        <f>SUM(BE32:BE37)</f>
        <v>0</v>
      </c>
    </row>
    <row r="39" spans="1:104">
      <c r="A39" s="163" t="s">
        <v>74</v>
      </c>
      <c r="B39" s="164" t="s">
        <v>132</v>
      </c>
      <c r="C39" s="165" t="s">
        <v>133</v>
      </c>
      <c r="D39" s="166"/>
      <c r="E39" s="167"/>
      <c r="F39" s="167"/>
      <c r="G39" s="168"/>
      <c r="H39" s="169"/>
      <c r="I39" s="169"/>
      <c r="O39" s="170">
        <v>1</v>
      </c>
    </row>
    <row r="40" spans="1:104" ht="22.5">
      <c r="A40" s="171">
        <v>32</v>
      </c>
      <c r="B40" s="172" t="s">
        <v>134</v>
      </c>
      <c r="C40" s="173" t="s">
        <v>135</v>
      </c>
      <c r="D40" s="174" t="s">
        <v>87</v>
      </c>
      <c r="E40" s="175">
        <v>26.64</v>
      </c>
      <c r="F40" s="175">
        <v>214.4</v>
      </c>
      <c r="G40" s="176">
        <f>E40*F40</f>
        <v>5711.616</v>
      </c>
      <c r="O40" s="170">
        <v>2</v>
      </c>
      <c r="AA40" s="146">
        <v>3</v>
      </c>
      <c r="AB40" s="146">
        <v>7</v>
      </c>
      <c r="AC40" s="146">
        <v>55342215</v>
      </c>
      <c r="AZ40" s="146">
        <v>2</v>
      </c>
      <c r="BA40" s="146">
        <f>IF(AZ40=1,G40,0)</f>
        <v>0</v>
      </c>
      <c r="BB40" s="146">
        <f>IF(AZ40=2,G40,0)</f>
        <v>5711.616</v>
      </c>
      <c r="BC40" s="146">
        <f>IF(AZ40=3,G40,0)</f>
        <v>0</v>
      </c>
      <c r="BD40" s="146">
        <f>IF(AZ40=4,G40,0)</f>
        <v>0</v>
      </c>
      <c r="BE40" s="146">
        <f>IF(AZ40=5,G40,0)</f>
        <v>0</v>
      </c>
      <c r="CA40" s="177">
        <v>3</v>
      </c>
      <c r="CB40" s="177">
        <v>7</v>
      </c>
      <c r="CZ40" s="146">
        <v>2.96E-3</v>
      </c>
    </row>
    <row r="41" spans="1:104">
      <c r="A41" s="178"/>
      <c r="B41" s="180"/>
      <c r="C41" s="227" t="s">
        <v>136</v>
      </c>
      <c r="D41" s="228"/>
      <c r="E41" s="181">
        <v>26.64</v>
      </c>
      <c r="F41" s="182"/>
      <c r="G41" s="183"/>
      <c r="M41" s="179" t="s">
        <v>136</v>
      </c>
      <c r="O41" s="170"/>
    </row>
    <row r="42" spans="1:104">
      <c r="A42" s="171">
        <v>33</v>
      </c>
      <c r="B42" s="172" t="s">
        <v>137</v>
      </c>
      <c r="C42" s="173" t="s">
        <v>138</v>
      </c>
      <c r="D42" s="174" t="s">
        <v>62</v>
      </c>
      <c r="E42" s="175">
        <v>57.116160000000001</v>
      </c>
      <c r="F42" s="175">
        <v>1.95</v>
      </c>
      <c r="G42" s="176">
        <f>E42*F42</f>
        <v>111.37651200000001</v>
      </c>
      <c r="O42" s="170">
        <v>2</v>
      </c>
      <c r="AA42" s="146">
        <v>7</v>
      </c>
      <c r="AB42" s="146">
        <v>1002</v>
      </c>
      <c r="AC42" s="146">
        <v>5</v>
      </c>
      <c r="AZ42" s="146">
        <v>2</v>
      </c>
      <c r="BA42" s="146">
        <f>IF(AZ42=1,G42,0)</f>
        <v>0</v>
      </c>
      <c r="BB42" s="146">
        <f>IF(AZ42=2,G42,0)</f>
        <v>111.37651200000001</v>
      </c>
      <c r="BC42" s="146">
        <f>IF(AZ42=3,G42,0)</f>
        <v>0</v>
      </c>
      <c r="BD42" s="146">
        <f>IF(AZ42=4,G42,0)</f>
        <v>0</v>
      </c>
      <c r="BE42" s="146">
        <f>IF(AZ42=5,G42,0)</f>
        <v>0</v>
      </c>
      <c r="CA42" s="177">
        <v>7</v>
      </c>
      <c r="CB42" s="177">
        <v>1002</v>
      </c>
      <c r="CZ42" s="146">
        <v>0</v>
      </c>
    </row>
    <row r="43" spans="1:104">
      <c r="A43" s="184"/>
      <c r="B43" s="185" t="s">
        <v>77</v>
      </c>
      <c r="C43" s="186" t="str">
        <f>CONCATENATE(B39," ",C39)</f>
        <v>764 Konstrukce klempířské</v>
      </c>
      <c r="D43" s="187"/>
      <c r="E43" s="188"/>
      <c r="F43" s="189"/>
      <c r="G43" s="190">
        <f>SUM(G39:G42)</f>
        <v>5822.9925119999998</v>
      </c>
      <c r="O43" s="170">
        <v>4</v>
      </c>
      <c r="BA43" s="191">
        <f>SUM(BA39:BA42)</f>
        <v>0</v>
      </c>
      <c r="BB43" s="191">
        <f>SUM(BB39:BB42)</f>
        <v>5822.9925119999998</v>
      </c>
      <c r="BC43" s="191">
        <f>SUM(BC39:BC42)</f>
        <v>0</v>
      </c>
      <c r="BD43" s="191">
        <f>SUM(BD39:BD42)</f>
        <v>0</v>
      </c>
      <c r="BE43" s="191">
        <f>SUM(BE39:BE42)</f>
        <v>0</v>
      </c>
    </row>
    <row r="44" spans="1:104">
      <c r="A44" s="163" t="s">
        <v>74</v>
      </c>
      <c r="B44" s="164" t="s">
        <v>139</v>
      </c>
      <c r="C44" s="165" t="s">
        <v>140</v>
      </c>
      <c r="D44" s="166"/>
      <c r="E44" s="167"/>
      <c r="F44" s="167"/>
      <c r="G44" s="168"/>
      <c r="H44" s="169"/>
      <c r="I44" s="169"/>
      <c r="O44" s="170">
        <v>1</v>
      </c>
    </row>
    <row r="45" spans="1:104" ht="22.5">
      <c r="A45" s="171">
        <v>34</v>
      </c>
      <c r="B45" s="172" t="s">
        <v>141</v>
      </c>
      <c r="C45" s="173" t="s">
        <v>186</v>
      </c>
      <c r="D45" s="174" t="s">
        <v>120</v>
      </c>
      <c r="E45" s="175">
        <v>1</v>
      </c>
      <c r="F45" s="175">
        <v>30500</v>
      </c>
      <c r="G45" s="176">
        <f t="shared" ref="G45:G62" si="0">E45*F45</f>
        <v>30500</v>
      </c>
      <c r="O45" s="170">
        <v>2</v>
      </c>
      <c r="AA45" s="146">
        <v>11</v>
      </c>
      <c r="AB45" s="146">
        <v>3</v>
      </c>
      <c r="AC45" s="146">
        <v>49</v>
      </c>
      <c r="AZ45" s="146">
        <v>2</v>
      </c>
      <c r="BA45" s="146">
        <f t="shared" ref="BA45:BA62" si="1">IF(AZ45=1,G45,0)</f>
        <v>0</v>
      </c>
      <c r="BB45" s="146">
        <f t="shared" ref="BB45:BB62" si="2">IF(AZ45=2,G45,0)</f>
        <v>30500</v>
      </c>
      <c r="BC45" s="146">
        <f t="shared" ref="BC45:BC62" si="3">IF(AZ45=3,G45,0)</f>
        <v>0</v>
      </c>
      <c r="BD45" s="146">
        <f t="shared" ref="BD45:BD62" si="4">IF(AZ45=4,G45,0)</f>
        <v>0</v>
      </c>
      <c r="BE45" s="146">
        <f t="shared" ref="BE45:BE62" si="5">IF(AZ45=5,G45,0)</f>
        <v>0</v>
      </c>
      <c r="CA45" s="177">
        <v>11</v>
      </c>
      <c r="CB45" s="177">
        <v>3</v>
      </c>
      <c r="CZ45" s="146">
        <v>4.3999999999999997E-2</v>
      </c>
    </row>
    <row r="46" spans="1:104" ht="22.5">
      <c r="A46" s="171">
        <v>35</v>
      </c>
      <c r="B46" s="172" t="s">
        <v>142</v>
      </c>
      <c r="C46" s="204" t="s">
        <v>187</v>
      </c>
      <c r="D46" s="205" t="s">
        <v>76</v>
      </c>
      <c r="E46" s="206">
        <v>1</v>
      </c>
      <c r="F46" s="206">
        <v>15000</v>
      </c>
      <c r="G46" s="176">
        <f t="shared" si="0"/>
        <v>15000</v>
      </c>
      <c r="O46" s="170">
        <v>2</v>
      </c>
      <c r="AA46" s="146">
        <v>11</v>
      </c>
      <c r="AB46" s="146">
        <v>3</v>
      </c>
      <c r="AC46" s="146">
        <v>62</v>
      </c>
      <c r="AZ46" s="146">
        <v>2</v>
      </c>
      <c r="BA46" s="146">
        <f t="shared" si="1"/>
        <v>0</v>
      </c>
      <c r="BB46" s="146">
        <f t="shared" si="2"/>
        <v>15000</v>
      </c>
      <c r="BC46" s="146">
        <f t="shared" si="3"/>
        <v>0</v>
      </c>
      <c r="BD46" s="146">
        <f t="shared" si="4"/>
        <v>0</v>
      </c>
      <c r="BE46" s="146">
        <f t="shared" si="5"/>
        <v>0</v>
      </c>
      <c r="CA46" s="177">
        <v>11</v>
      </c>
      <c r="CB46" s="177">
        <v>3</v>
      </c>
      <c r="CZ46" s="146">
        <v>0</v>
      </c>
    </row>
    <row r="47" spans="1:104">
      <c r="A47" s="171">
        <v>36</v>
      </c>
      <c r="B47" s="172" t="s">
        <v>143</v>
      </c>
      <c r="C47" s="173" t="s">
        <v>144</v>
      </c>
      <c r="D47" s="174" t="s">
        <v>120</v>
      </c>
      <c r="E47" s="175">
        <v>3</v>
      </c>
      <c r="F47" s="175">
        <v>2610</v>
      </c>
      <c r="G47" s="176">
        <f t="shared" si="0"/>
        <v>7830</v>
      </c>
      <c r="O47" s="170">
        <v>2</v>
      </c>
      <c r="AA47" s="146">
        <v>11</v>
      </c>
      <c r="AB47" s="146">
        <v>3</v>
      </c>
      <c r="AC47" s="146">
        <v>15</v>
      </c>
      <c r="AZ47" s="146">
        <v>2</v>
      </c>
      <c r="BA47" s="146">
        <f t="shared" si="1"/>
        <v>0</v>
      </c>
      <c r="BB47" s="146">
        <f t="shared" si="2"/>
        <v>7830</v>
      </c>
      <c r="BC47" s="146">
        <f t="shared" si="3"/>
        <v>0</v>
      </c>
      <c r="BD47" s="146">
        <f t="shared" si="4"/>
        <v>0</v>
      </c>
      <c r="BE47" s="146">
        <f t="shared" si="5"/>
        <v>0</v>
      </c>
      <c r="CA47" s="177">
        <v>11</v>
      </c>
      <c r="CB47" s="177">
        <v>3</v>
      </c>
      <c r="CZ47" s="146">
        <v>1.0800000000000001E-2</v>
      </c>
    </row>
    <row r="48" spans="1:104">
      <c r="A48" s="171">
        <v>37</v>
      </c>
      <c r="B48" s="172" t="s">
        <v>145</v>
      </c>
      <c r="C48" s="173" t="s">
        <v>146</v>
      </c>
      <c r="D48" s="174" t="s">
        <v>76</v>
      </c>
      <c r="E48" s="175">
        <v>2</v>
      </c>
      <c r="F48" s="175">
        <v>2667.2</v>
      </c>
      <c r="G48" s="176">
        <f t="shared" si="0"/>
        <v>5334.4</v>
      </c>
      <c r="O48" s="170">
        <v>2</v>
      </c>
      <c r="AA48" s="146">
        <v>11</v>
      </c>
      <c r="AB48" s="146">
        <v>3</v>
      </c>
      <c r="AC48" s="146">
        <v>36</v>
      </c>
      <c r="AZ48" s="146">
        <v>2</v>
      </c>
      <c r="BA48" s="146">
        <f t="shared" si="1"/>
        <v>0</v>
      </c>
      <c r="BB48" s="146">
        <f t="shared" si="2"/>
        <v>5334.4</v>
      </c>
      <c r="BC48" s="146">
        <f t="shared" si="3"/>
        <v>0</v>
      </c>
      <c r="BD48" s="146">
        <f t="shared" si="4"/>
        <v>0</v>
      </c>
      <c r="BE48" s="146">
        <f t="shared" si="5"/>
        <v>0</v>
      </c>
      <c r="CA48" s="177">
        <v>11</v>
      </c>
      <c r="CB48" s="177">
        <v>3</v>
      </c>
      <c r="CZ48" s="146">
        <v>0</v>
      </c>
    </row>
    <row r="49" spans="1:104">
      <c r="A49" s="171">
        <v>38</v>
      </c>
      <c r="B49" s="172" t="s">
        <v>147</v>
      </c>
      <c r="C49" s="173" t="s">
        <v>148</v>
      </c>
      <c r="D49" s="174" t="s">
        <v>120</v>
      </c>
      <c r="E49" s="175">
        <v>14</v>
      </c>
      <c r="F49" s="175">
        <v>3437</v>
      </c>
      <c r="G49" s="176">
        <f t="shared" si="0"/>
        <v>48118</v>
      </c>
      <c r="O49" s="170">
        <v>2</v>
      </c>
      <c r="AA49" s="146">
        <v>11</v>
      </c>
      <c r="AB49" s="146">
        <v>3</v>
      </c>
      <c r="AC49" s="146">
        <v>17</v>
      </c>
      <c r="AZ49" s="146">
        <v>2</v>
      </c>
      <c r="BA49" s="146">
        <f t="shared" si="1"/>
        <v>0</v>
      </c>
      <c r="BB49" s="146">
        <f t="shared" si="2"/>
        <v>48118</v>
      </c>
      <c r="BC49" s="146">
        <f t="shared" si="3"/>
        <v>0</v>
      </c>
      <c r="BD49" s="146">
        <f t="shared" si="4"/>
        <v>0</v>
      </c>
      <c r="BE49" s="146">
        <f t="shared" si="5"/>
        <v>0</v>
      </c>
      <c r="CA49" s="177">
        <v>11</v>
      </c>
      <c r="CB49" s="177">
        <v>3</v>
      </c>
      <c r="CZ49" s="146">
        <v>3.5000000000000003E-2</v>
      </c>
    </row>
    <row r="50" spans="1:104">
      <c r="A50" s="171">
        <v>39</v>
      </c>
      <c r="B50" s="172" t="s">
        <v>149</v>
      </c>
      <c r="C50" s="173" t="s">
        <v>150</v>
      </c>
      <c r="D50" s="174" t="s">
        <v>120</v>
      </c>
      <c r="E50" s="175">
        <v>1</v>
      </c>
      <c r="F50" s="175">
        <v>6101</v>
      </c>
      <c r="G50" s="176">
        <f t="shared" si="0"/>
        <v>6101</v>
      </c>
      <c r="O50" s="170">
        <v>2</v>
      </c>
      <c r="AA50" s="146">
        <v>11</v>
      </c>
      <c r="AB50" s="146">
        <v>3</v>
      </c>
      <c r="AC50" s="146">
        <v>18</v>
      </c>
      <c r="AZ50" s="146">
        <v>2</v>
      </c>
      <c r="BA50" s="146">
        <f t="shared" si="1"/>
        <v>0</v>
      </c>
      <c r="BB50" s="146">
        <f t="shared" si="2"/>
        <v>6101</v>
      </c>
      <c r="BC50" s="146">
        <f t="shared" si="3"/>
        <v>0</v>
      </c>
      <c r="BD50" s="146">
        <f t="shared" si="4"/>
        <v>0</v>
      </c>
      <c r="BE50" s="146">
        <f t="shared" si="5"/>
        <v>0</v>
      </c>
      <c r="CA50" s="177">
        <v>11</v>
      </c>
      <c r="CB50" s="177">
        <v>3</v>
      </c>
      <c r="CZ50" s="146">
        <v>4.2000000000000003E-2</v>
      </c>
    </row>
    <row r="51" spans="1:104">
      <c r="A51" s="171">
        <v>40</v>
      </c>
      <c r="B51" s="172" t="s">
        <v>151</v>
      </c>
      <c r="C51" s="173" t="s">
        <v>152</v>
      </c>
      <c r="D51" s="174" t="s">
        <v>120</v>
      </c>
      <c r="E51" s="175">
        <v>6</v>
      </c>
      <c r="F51" s="175">
        <v>786</v>
      </c>
      <c r="G51" s="176">
        <f t="shared" si="0"/>
        <v>4716</v>
      </c>
      <c r="O51" s="170">
        <v>2</v>
      </c>
      <c r="AA51" s="146">
        <v>1</v>
      </c>
      <c r="AB51" s="146">
        <v>7</v>
      </c>
      <c r="AC51" s="146">
        <v>7</v>
      </c>
      <c r="AZ51" s="146">
        <v>2</v>
      </c>
      <c r="BA51" s="146">
        <f t="shared" si="1"/>
        <v>0</v>
      </c>
      <c r="BB51" s="146">
        <f t="shared" si="2"/>
        <v>4716</v>
      </c>
      <c r="BC51" s="146">
        <f t="shared" si="3"/>
        <v>0</v>
      </c>
      <c r="BD51" s="146">
        <f t="shared" si="4"/>
        <v>0</v>
      </c>
      <c r="BE51" s="146">
        <f t="shared" si="5"/>
        <v>0</v>
      </c>
      <c r="CA51" s="177">
        <v>1</v>
      </c>
      <c r="CB51" s="177">
        <v>7</v>
      </c>
      <c r="CZ51" s="146">
        <v>8.9999999999999998E-4</v>
      </c>
    </row>
    <row r="52" spans="1:104">
      <c r="A52" s="171">
        <v>41</v>
      </c>
      <c r="B52" s="172" t="s">
        <v>153</v>
      </c>
      <c r="C52" s="173" t="s">
        <v>154</v>
      </c>
      <c r="D52" s="174" t="s">
        <v>120</v>
      </c>
      <c r="E52" s="175">
        <v>14</v>
      </c>
      <c r="F52" s="175">
        <v>947</v>
      </c>
      <c r="G52" s="176">
        <f t="shared" si="0"/>
        <v>13258</v>
      </c>
      <c r="O52" s="170">
        <v>2</v>
      </c>
      <c r="AA52" s="146">
        <v>1</v>
      </c>
      <c r="AB52" s="146">
        <v>7</v>
      </c>
      <c r="AC52" s="146">
        <v>7</v>
      </c>
      <c r="AZ52" s="146">
        <v>2</v>
      </c>
      <c r="BA52" s="146">
        <f t="shared" si="1"/>
        <v>0</v>
      </c>
      <c r="BB52" s="146">
        <f t="shared" si="2"/>
        <v>13258</v>
      </c>
      <c r="BC52" s="146">
        <f t="shared" si="3"/>
        <v>0</v>
      </c>
      <c r="BD52" s="146">
        <f t="shared" si="4"/>
        <v>0</v>
      </c>
      <c r="BE52" s="146">
        <f t="shared" si="5"/>
        <v>0</v>
      </c>
      <c r="CA52" s="177">
        <v>1</v>
      </c>
      <c r="CB52" s="177">
        <v>7</v>
      </c>
      <c r="CZ52" s="146">
        <v>1.1999999999999999E-3</v>
      </c>
    </row>
    <row r="53" spans="1:104">
      <c r="A53" s="171">
        <v>42</v>
      </c>
      <c r="B53" s="172" t="s">
        <v>155</v>
      </c>
      <c r="C53" s="173" t="s">
        <v>156</v>
      </c>
      <c r="D53" s="174" t="s">
        <v>120</v>
      </c>
      <c r="E53" s="175">
        <v>1</v>
      </c>
      <c r="F53" s="175">
        <v>1095</v>
      </c>
      <c r="G53" s="176">
        <f t="shared" si="0"/>
        <v>1095</v>
      </c>
      <c r="O53" s="170">
        <v>2</v>
      </c>
      <c r="AA53" s="146">
        <v>1</v>
      </c>
      <c r="AB53" s="146">
        <v>7</v>
      </c>
      <c r="AC53" s="146">
        <v>7</v>
      </c>
      <c r="AZ53" s="146">
        <v>2</v>
      </c>
      <c r="BA53" s="146">
        <f t="shared" si="1"/>
        <v>0</v>
      </c>
      <c r="BB53" s="146">
        <f t="shared" si="2"/>
        <v>1095</v>
      </c>
      <c r="BC53" s="146">
        <f t="shared" si="3"/>
        <v>0</v>
      </c>
      <c r="BD53" s="146">
        <f t="shared" si="4"/>
        <v>0</v>
      </c>
      <c r="BE53" s="146">
        <f t="shared" si="5"/>
        <v>0</v>
      </c>
      <c r="CA53" s="177">
        <v>1</v>
      </c>
      <c r="CB53" s="177">
        <v>7</v>
      </c>
      <c r="CZ53" s="146">
        <v>1.65E-3</v>
      </c>
    </row>
    <row r="54" spans="1:104">
      <c r="A54" s="171">
        <v>43</v>
      </c>
      <c r="B54" s="172" t="s">
        <v>157</v>
      </c>
      <c r="C54" s="173" t="s">
        <v>158</v>
      </c>
      <c r="D54" s="174" t="s">
        <v>120</v>
      </c>
      <c r="E54" s="175">
        <v>1</v>
      </c>
      <c r="F54" s="175">
        <v>399.5</v>
      </c>
      <c r="G54" s="176">
        <f t="shared" si="0"/>
        <v>399.5</v>
      </c>
      <c r="O54" s="170">
        <v>2</v>
      </c>
      <c r="AA54" s="146">
        <v>1</v>
      </c>
      <c r="AB54" s="146">
        <v>7</v>
      </c>
      <c r="AC54" s="146">
        <v>7</v>
      </c>
      <c r="AZ54" s="146">
        <v>2</v>
      </c>
      <c r="BA54" s="146">
        <f t="shared" si="1"/>
        <v>0</v>
      </c>
      <c r="BB54" s="146">
        <f t="shared" si="2"/>
        <v>399.5</v>
      </c>
      <c r="BC54" s="146">
        <f t="shared" si="3"/>
        <v>0</v>
      </c>
      <c r="BD54" s="146">
        <f t="shared" si="4"/>
        <v>0</v>
      </c>
      <c r="BE54" s="146">
        <f t="shared" si="5"/>
        <v>0</v>
      </c>
      <c r="CA54" s="177">
        <v>1</v>
      </c>
      <c r="CB54" s="177">
        <v>7</v>
      </c>
      <c r="CZ54" s="146">
        <v>0</v>
      </c>
    </row>
    <row r="55" spans="1:104">
      <c r="A55" s="171">
        <v>44</v>
      </c>
      <c r="B55" s="172" t="s">
        <v>159</v>
      </c>
      <c r="C55" s="173" t="s">
        <v>160</v>
      </c>
      <c r="D55" s="174" t="s">
        <v>120</v>
      </c>
      <c r="E55" s="175">
        <v>1</v>
      </c>
      <c r="F55" s="175">
        <v>26.2</v>
      </c>
      <c r="G55" s="176">
        <f t="shared" si="0"/>
        <v>26.2</v>
      </c>
      <c r="O55" s="170">
        <v>2</v>
      </c>
      <c r="AA55" s="146">
        <v>1</v>
      </c>
      <c r="AB55" s="146">
        <v>7</v>
      </c>
      <c r="AC55" s="146">
        <v>7</v>
      </c>
      <c r="AZ55" s="146">
        <v>2</v>
      </c>
      <c r="BA55" s="146">
        <f t="shared" si="1"/>
        <v>0</v>
      </c>
      <c r="BB55" s="146">
        <f t="shared" si="2"/>
        <v>26.2</v>
      </c>
      <c r="BC55" s="146">
        <f t="shared" si="3"/>
        <v>0</v>
      </c>
      <c r="BD55" s="146">
        <f t="shared" si="4"/>
        <v>0</v>
      </c>
      <c r="BE55" s="146">
        <f t="shared" si="5"/>
        <v>0</v>
      </c>
      <c r="CA55" s="177">
        <v>1</v>
      </c>
      <c r="CB55" s="177">
        <v>7</v>
      </c>
      <c r="CZ55" s="146">
        <v>0</v>
      </c>
    </row>
    <row r="56" spans="1:104">
      <c r="A56" s="171">
        <v>45</v>
      </c>
      <c r="B56" s="172" t="s">
        <v>161</v>
      </c>
      <c r="C56" s="173" t="s">
        <v>162</v>
      </c>
      <c r="D56" s="174" t="s">
        <v>120</v>
      </c>
      <c r="E56" s="175">
        <v>1</v>
      </c>
      <c r="F56" s="175">
        <v>74.400000000000006</v>
      </c>
      <c r="G56" s="176">
        <f t="shared" si="0"/>
        <v>74.400000000000006</v>
      </c>
      <c r="O56" s="170">
        <v>2</v>
      </c>
      <c r="AA56" s="146">
        <v>1</v>
      </c>
      <c r="AB56" s="146">
        <v>7</v>
      </c>
      <c r="AC56" s="146">
        <v>7</v>
      </c>
      <c r="AZ56" s="146">
        <v>2</v>
      </c>
      <c r="BA56" s="146">
        <f t="shared" si="1"/>
        <v>0</v>
      </c>
      <c r="BB56" s="146">
        <f t="shared" si="2"/>
        <v>74.400000000000006</v>
      </c>
      <c r="BC56" s="146">
        <f t="shared" si="3"/>
        <v>0</v>
      </c>
      <c r="BD56" s="146">
        <f t="shared" si="4"/>
        <v>0</v>
      </c>
      <c r="BE56" s="146">
        <f t="shared" si="5"/>
        <v>0</v>
      </c>
      <c r="CA56" s="177">
        <v>1</v>
      </c>
      <c r="CB56" s="177">
        <v>7</v>
      </c>
      <c r="CZ56" s="146">
        <v>0</v>
      </c>
    </row>
    <row r="57" spans="1:104">
      <c r="A57" s="171">
        <v>46</v>
      </c>
      <c r="B57" s="172" t="s">
        <v>163</v>
      </c>
      <c r="C57" s="173" t="s">
        <v>164</v>
      </c>
      <c r="D57" s="174" t="s">
        <v>120</v>
      </c>
      <c r="E57" s="175">
        <v>1</v>
      </c>
      <c r="F57" s="175">
        <v>19.3</v>
      </c>
      <c r="G57" s="176">
        <f t="shared" si="0"/>
        <v>19.3</v>
      </c>
      <c r="O57" s="170">
        <v>2</v>
      </c>
      <c r="AA57" s="146">
        <v>1</v>
      </c>
      <c r="AB57" s="146">
        <v>7</v>
      </c>
      <c r="AC57" s="146">
        <v>7</v>
      </c>
      <c r="AZ57" s="146">
        <v>2</v>
      </c>
      <c r="BA57" s="146">
        <f t="shared" si="1"/>
        <v>0</v>
      </c>
      <c r="BB57" s="146">
        <f t="shared" si="2"/>
        <v>19.3</v>
      </c>
      <c r="BC57" s="146">
        <f t="shared" si="3"/>
        <v>0</v>
      </c>
      <c r="BD57" s="146">
        <f t="shared" si="4"/>
        <v>0</v>
      </c>
      <c r="BE57" s="146">
        <f t="shared" si="5"/>
        <v>0</v>
      </c>
      <c r="CA57" s="177">
        <v>1</v>
      </c>
      <c r="CB57" s="177">
        <v>7</v>
      </c>
      <c r="CZ57" s="146">
        <v>0</v>
      </c>
    </row>
    <row r="58" spans="1:104">
      <c r="A58" s="171">
        <v>47</v>
      </c>
      <c r="B58" s="172" t="s">
        <v>165</v>
      </c>
      <c r="C58" s="173" t="s">
        <v>184</v>
      </c>
      <c r="D58" s="174" t="s">
        <v>120</v>
      </c>
      <c r="E58" s="175">
        <v>3</v>
      </c>
      <c r="F58" s="175">
        <v>114</v>
      </c>
      <c r="G58" s="176">
        <f t="shared" si="0"/>
        <v>342</v>
      </c>
      <c r="O58" s="170">
        <v>2</v>
      </c>
      <c r="AA58" s="146">
        <v>1</v>
      </c>
      <c r="AB58" s="146">
        <v>7</v>
      </c>
      <c r="AC58" s="146">
        <v>7</v>
      </c>
      <c r="AZ58" s="146">
        <v>2</v>
      </c>
      <c r="BA58" s="146">
        <f t="shared" si="1"/>
        <v>0</v>
      </c>
      <c r="BB58" s="146">
        <f t="shared" si="2"/>
        <v>342</v>
      </c>
      <c r="BC58" s="146">
        <f t="shared" si="3"/>
        <v>0</v>
      </c>
      <c r="BD58" s="146">
        <f t="shared" si="4"/>
        <v>0</v>
      </c>
      <c r="BE58" s="146">
        <f t="shared" si="5"/>
        <v>0</v>
      </c>
      <c r="CA58" s="177">
        <v>1</v>
      </c>
      <c r="CB58" s="177">
        <v>7</v>
      </c>
      <c r="CZ58" s="146">
        <v>1.0000000000000001E-5</v>
      </c>
    </row>
    <row r="59" spans="1:104">
      <c r="A59" s="171">
        <v>48</v>
      </c>
      <c r="B59" s="172" t="s">
        <v>166</v>
      </c>
      <c r="C59" s="173" t="s">
        <v>185</v>
      </c>
      <c r="D59" s="174" t="s">
        <v>120</v>
      </c>
      <c r="E59" s="175">
        <v>15</v>
      </c>
      <c r="F59" s="175">
        <v>154.5</v>
      </c>
      <c r="G59" s="176">
        <f t="shared" si="0"/>
        <v>2317.5</v>
      </c>
      <c r="O59" s="170">
        <v>2</v>
      </c>
      <c r="AA59" s="146">
        <v>1</v>
      </c>
      <c r="AB59" s="146">
        <v>7</v>
      </c>
      <c r="AC59" s="146">
        <v>7</v>
      </c>
      <c r="AZ59" s="146">
        <v>2</v>
      </c>
      <c r="BA59" s="146">
        <f t="shared" si="1"/>
        <v>0</v>
      </c>
      <c r="BB59" s="146">
        <f t="shared" si="2"/>
        <v>2317.5</v>
      </c>
      <c r="BC59" s="146">
        <f t="shared" si="3"/>
        <v>0</v>
      </c>
      <c r="BD59" s="146">
        <f t="shared" si="4"/>
        <v>0</v>
      </c>
      <c r="BE59" s="146">
        <f t="shared" si="5"/>
        <v>0</v>
      </c>
      <c r="CA59" s="177">
        <v>1</v>
      </c>
      <c r="CB59" s="177">
        <v>7</v>
      </c>
      <c r="CZ59" s="146">
        <v>1.0000000000000001E-5</v>
      </c>
    </row>
    <row r="60" spans="1:104">
      <c r="A60" s="171">
        <v>49</v>
      </c>
      <c r="B60" s="172" t="s">
        <v>167</v>
      </c>
      <c r="C60" s="173" t="s">
        <v>168</v>
      </c>
      <c r="D60" s="174" t="s">
        <v>87</v>
      </c>
      <c r="E60" s="175">
        <v>26.64</v>
      </c>
      <c r="F60" s="175">
        <v>504.64</v>
      </c>
      <c r="G60" s="176">
        <f t="shared" si="0"/>
        <v>13443.6096</v>
      </c>
      <c r="O60" s="170">
        <v>2</v>
      </c>
      <c r="AA60" s="146">
        <v>3</v>
      </c>
      <c r="AB60" s="146">
        <v>7</v>
      </c>
      <c r="AC60" s="146">
        <v>60780016</v>
      </c>
      <c r="AZ60" s="146">
        <v>2</v>
      </c>
      <c r="BA60" s="146">
        <f t="shared" si="1"/>
        <v>0</v>
      </c>
      <c r="BB60" s="146">
        <f t="shared" si="2"/>
        <v>13443.6096</v>
      </c>
      <c r="BC60" s="146">
        <f t="shared" si="3"/>
        <v>0</v>
      </c>
      <c r="BD60" s="146">
        <f t="shared" si="4"/>
        <v>0</v>
      </c>
      <c r="BE60" s="146">
        <f t="shared" si="5"/>
        <v>0</v>
      </c>
      <c r="CA60" s="177">
        <v>3</v>
      </c>
      <c r="CB60" s="177">
        <v>7</v>
      </c>
      <c r="CZ60" s="146">
        <v>5.6699999999999997E-3</v>
      </c>
    </row>
    <row r="61" spans="1:104">
      <c r="A61" s="171">
        <v>50</v>
      </c>
      <c r="B61" s="172" t="s">
        <v>169</v>
      </c>
      <c r="C61" s="173" t="s">
        <v>170</v>
      </c>
      <c r="D61" s="174" t="s">
        <v>120</v>
      </c>
      <c r="E61" s="175">
        <v>1</v>
      </c>
      <c r="F61" s="175">
        <v>2667.2</v>
      </c>
      <c r="G61" s="176">
        <f t="shared" si="0"/>
        <v>2667.2</v>
      </c>
      <c r="O61" s="170">
        <v>2</v>
      </c>
      <c r="AA61" s="146">
        <v>3</v>
      </c>
      <c r="AB61" s="146">
        <v>7</v>
      </c>
      <c r="AC61" s="146">
        <v>61143035</v>
      </c>
      <c r="AZ61" s="146">
        <v>2</v>
      </c>
      <c r="BA61" s="146">
        <f t="shared" si="1"/>
        <v>0</v>
      </c>
      <c r="BB61" s="146">
        <f t="shared" si="2"/>
        <v>2667.2</v>
      </c>
      <c r="BC61" s="146">
        <f t="shared" si="3"/>
        <v>0</v>
      </c>
      <c r="BD61" s="146">
        <f t="shared" si="4"/>
        <v>0</v>
      </c>
      <c r="BE61" s="146">
        <f t="shared" si="5"/>
        <v>0</v>
      </c>
      <c r="CA61" s="177">
        <v>3</v>
      </c>
      <c r="CB61" s="177">
        <v>7</v>
      </c>
      <c r="CZ61" s="146">
        <v>2.3E-2</v>
      </c>
    </row>
    <row r="62" spans="1:104">
      <c r="A62" s="171">
        <v>51</v>
      </c>
      <c r="B62" s="172" t="s">
        <v>171</v>
      </c>
      <c r="C62" s="173" t="s">
        <v>172</v>
      </c>
      <c r="D62" s="174" t="s">
        <v>62</v>
      </c>
      <c r="E62" s="175">
        <v>1937.077096</v>
      </c>
      <c r="F62" s="175">
        <v>1.45</v>
      </c>
      <c r="G62" s="176">
        <f t="shared" si="0"/>
        <v>2808.7617891999998</v>
      </c>
      <c r="O62" s="170">
        <v>2</v>
      </c>
      <c r="AA62" s="146">
        <v>7</v>
      </c>
      <c r="AB62" s="146">
        <v>1002</v>
      </c>
      <c r="AC62" s="146">
        <v>5</v>
      </c>
      <c r="AZ62" s="146">
        <v>2</v>
      </c>
      <c r="BA62" s="146">
        <f t="shared" si="1"/>
        <v>0</v>
      </c>
      <c r="BB62" s="146">
        <f t="shared" si="2"/>
        <v>2808.7617891999998</v>
      </c>
      <c r="BC62" s="146">
        <f t="shared" si="3"/>
        <v>0</v>
      </c>
      <c r="BD62" s="146">
        <f t="shared" si="4"/>
        <v>0</v>
      </c>
      <c r="BE62" s="146">
        <f t="shared" si="5"/>
        <v>0</v>
      </c>
      <c r="CA62" s="177">
        <v>7</v>
      </c>
      <c r="CB62" s="177">
        <v>1002</v>
      </c>
      <c r="CZ62" s="146">
        <v>0</v>
      </c>
    </row>
    <row r="63" spans="1:104">
      <c r="A63" s="184"/>
      <c r="B63" s="185" t="s">
        <v>77</v>
      </c>
      <c r="C63" s="186" t="str">
        <f>CONCATENATE(B44," ",C44)</f>
        <v>766 Konstrukce truhlářské</v>
      </c>
      <c r="D63" s="187"/>
      <c r="E63" s="188"/>
      <c r="F63" s="189"/>
      <c r="G63" s="190">
        <f>SUM(G44:G62)</f>
        <v>154050.87138920001</v>
      </c>
      <c r="O63" s="170">
        <v>4</v>
      </c>
      <c r="BA63" s="191">
        <f>SUM(BA44:BA62)</f>
        <v>0</v>
      </c>
      <c r="BB63" s="191">
        <f>SUM(BB44:BB62)</f>
        <v>154050.87138920001</v>
      </c>
      <c r="BC63" s="191">
        <f>SUM(BC44:BC62)</f>
        <v>0</v>
      </c>
      <c r="BD63" s="191">
        <f>SUM(BD44:BD62)</f>
        <v>0</v>
      </c>
      <c r="BE63" s="191">
        <f>SUM(BE44:BE62)</f>
        <v>0</v>
      </c>
    </row>
    <row r="64" spans="1:104">
      <c r="E64" s="146"/>
    </row>
    <row r="65" spans="5:5">
      <c r="E65" s="146"/>
    </row>
    <row r="66" spans="5:5">
      <c r="E66" s="146"/>
    </row>
    <row r="67" spans="5:5">
      <c r="E67" s="146"/>
    </row>
    <row r="68" spans="5:5">
      <c r="E68" s="146"/>
    </row>
    <row r="69" spans="5:5">
      <c r="E69" s="146"/>
    </row>
    <row r="70" spans="5:5">
      <c r="E70" s="146"/>
    </row>
    <row r="71" spans="5:5">
      <c r="E71" s="146"/>
    </row>
    <row r="72" spans="5:5">
      <c r="E72" s="146"/>
    </row>
    <row r="73" spans="5:5">
      <c r="E73" s="146"/>
    </row>
    <row r="74" spans="5:5">
      <c r="E74" s="146"/>
    </row>
    <row r="75" spans="5:5">
      <c r="E75" s="146"/>
    </row>
    <row r="76" spans="5:5">
      <c r="E76" s="146"/>
    </row>
    <row r="77" spans="5:5">
      <c r="E77" s="146"/>
    </row>
    <row r="78" spans="5:5">
      <c r="E78" s="146"/>
    </row>
    <row r="79" spans="5:5">
      <c r="E79" s="146"/>
    </row>
    <row r="80" spans="5:5">
      <c r="E80" s="146"/>
    </row>
    <row r="81" spans="1:7">
      <c r="E81" s="146"/>
    </row>
    <row r="82" spans="1:7">
      <c r="E82" s="146"/>
    </row>
    <row r="83" spans="1:7">
      <c r="E83" s="146"/>
    </row>
    <row r="84" spans="1:7">
      <c r="E84" s="146"/>
    </row>
    <row r="85" spans="1:7">
      <c r="E85" s="146"/>
    </row>
    <row r="86" spans="1:7">
      <c r="E86" s="146"/>
    </row>
    <row r="87" spans="1:7">
      <c r="A87" s="192"/>
      <c r="B87" s="192"/>
      <c r="C87" s="192"/>
      <c r="D87" s="192"/>
      <c r="E87" s="192"/>
      <c r="F87" s="192"/>
      <c r="G87" s="192"/>
    </row>
    <row r="88" spans="1:7">
      <c r="A88" s="192"/>
      <c r="B88" s="192"/>
      <c r="C88" s="192"/>
      <c r="D88" s="192"/>
      <c r="E88" s="192"/>
      <c r="F88" s="192"/>
      <c r="G88" s="192"/>
    </row>
    <row r="89" spans="1:7">
      <c r="A89" s="192"/>
      <c r="B89" s="192"/>
      <c r="C89" s="192"/>
      <c r="D89" s="192"/>
      <c r="E89" s="192"/>
      <c r="F89" s="192"/>
      <c r="G89" s="192"/>
    </row>
    <row r="90" spans="1:7">
      <c r="A90" s="192"/>
      <c r="B90" s="192"/>
      <c r="C90" s="192"/>
      <c r="D90" s="192"/>
      <c r="E90" s="192"/>
      <c r="F90" s="192"/>
      <c r="G90" s="192"/>
    </row>
    <row r="91" spans="1:7">
      <c r="E91" s="146"/>
    </row>
    <row r="92" spans="1:7">
      <c r="E92" s="146"/>
    </row>
    <row r="93" spans="1:7">
      <c r="E93" s="146"/>
    </row>
    <row r="94" spans="1:7">
      <c r="E94" s="146"/>
    </row>
    <row r="95" spans="1:7">
      <c r="E95" s="146"/>
    </row>
    <row r="96" spans="1:7">
      <c r="E96" s="146"/>
    </row>
    <row r="97" spans="5:5">
      <c r="E97" s="146"/>
    </row>
    <row r="98" spans="5:5">
      <c r="E98" s="146"/>
    </row>
    <row r="99" spans="5:5">
      <c r="E99" s="146"/>
    </row>
    <row r="100" spans="5:5">
      <c r="E100" s="146"/>
    </row>
    <row r="101" spans="5:5">
      <c r="E101" s="146"/>
    </row>
    <row r="102" spans="5:5">
      <c r="E102" s="146"/>
    </row>
    <row r="103" spans="5:5">
      <c r="E103" s="146"/>
    </row>
    <row r="104" spans="5:5">
      <c r="E104" s="146"/>
    </row>
    <row r="105" spans="5:5">
      <c r="E105" s="146"/>
    </row>
    <row r="106" spans="5:5">
      <c r="E106" s="146"/>
    </row>
    <row r="107" spans="5:5">
      <c r="E107" s="146"/>
    </row>
    <row r="108" spans="5:5">
      <c r="E108" s="146"/>
    </row>
    <row r="109" spans="5:5">
      <c r="E109" s="146"/>
    </row>
    <row r="110" spans="5:5">
      <c r="E110" s="146"/>
    </row>
    <row r="111" spans="5:5">
      <c r="E111" s="146"/>
    </row>
    <row r="112" spans="5:5">
      <c r="E112" s="146"/>
    </row>
    <row r="113" spans="1:7">
      <c r="E113" s="146"/>
    </row>
    <row r="114" spans="1:7">
      <c r="E114" s="146"/>
    </row>
    <row r="115" spans="1:7">
      <c r="E115" s="146"/>
    </row>
    <row r="116" spans="1:7">
      <c r="E116" s="146"/>
    </row>
    <row r="117" spans="1:7">
      <c r="E117" s="146"/>
    </row>
    <row r="118" spans="1:7">
      <c r="E118" s="146"/>
    </row>
    <row r="119" spans="1:7">
      <c r="E119" s="146"/>
    </row>
    <row r="120" spans="1:7">
      <c r="E120" s="146"/>
    </row>
    <row r="121" spans="1:7">
      <c r="E121" s="146"/>
    </row>
    <row r="122" spans="1:7">
      <c r="A122" s="193"/>
      <c r="B122" s="193"/>
    </row>
    <row r="123" spans="1:7">
      <c r="A123" s="192"/>
      <c r="B123" s="192"/>
      <c r="C123" s="195"/>
      <c r="D123" s="195"/>
      <c r="E123" s="196"/>
      <c r="F123" s="195"/>
      <c r="G123" s="197"/>
    </row>
    <row r="124" spans="1:7">
      <c r="A124" s="198"/>
      <c r="B124" s="198"/>
      <c r="C124" s="192"/>
      <c r="D124" s="192"/>
      <c r="E124" s="199"/>
      <c r="F124" s="192"/>
      <c r="G124" s="192"/>
    </row>
    <row r="125" spans="1:7">
      <c r="A125" s="192"/>
      <c r="B125" s="192"/>
      <c r="C125" s="192"/>
      <c r="D125" s="192"/>
      <c r="E125" s="199"/>
      <c r="F125" s="192"/>
      <c r="G125" s="192"/>
    </row>
    <row r="126" spans="1:7">
      <c r="A126" s="192"/>
      <c r="B126" s="192"/>
      <c r="C126" s="192"/>
      <c r="D126" s="192"/>
      <c r="E126" s="199"/>
      <c r="F126" s="192"/>
      <c r="G126" s="192"/>
    </row>
    <row r="127" spans="1:7">
      <c r="A127" s="192"/>
      <c r="B127" s="192"/>
      <c r="C127" s="192"/>
      <c r="D127" s="192"/>
      <c r="E127" s="199"/>
      <c r="F127" s="192"/>
      <c r="G127" s="192"/>
    </row>
    <row r="128" spans="1:7">
      <c r="A128" s="192"/>
      <c r="B128" s="192"/>
      <c r="C128" s="192"/>
      <c r="D128" s="192"/>
      <c r="E128" s="199"/>
      <c r="F128" s="192"/>
      <c r="G128" s="192"/>
    </row>
    <row r="129" spans="1:7">
      <c r="A129" s="192"/>
      <c r="B129" s="192"/>
      <c r="C129" s="192"/>
      <c r="D129" s="192"/>
      <c r="E129" s="199"/>
      <c r="F129" s="192"/>
      <c r="G129" s="192"/>
    </row>
    <row r="130" spans="1:7">
      <c r="A130" s="192"/>
      <c r="B130" s="192"/>
      <c r="C130" s="192"/>
      <c r="D130" s="192"/>
      <c r="E130" s="199"/>
      <c r="F130" s="192"/>
      <c r="G130" s="192"/>
    </row>
    <row r="131" spans="1:7">
      <c r="A131" s="192"/>
      <c r="B131" s="192"/>
      <c r="C131" s="192"/>
      <c r="D131" s="192"/>
      <c r="E131" s="199"/>
      <c r="F131" s="192"/>
      <c r="G131" s="192"/>
    </row>
    <row r="132" spans="1:7">
      <c r="A132" s="192"/>
      <c r="B132" s="192"/>
      <c r="C132" s="192"/>
      <c r="D132" s="192"/>
      <c r="E132" s="199"/>
      <c r="F132" s="192"/>
      <c r="G132" s="192"/>
    </row>
    <row r="133" spans="1:7">
      <c r="A133" s="192"/>
      <c r="B133" s="192"/>
      <c r="C133" s="192"/>
      <c r="D133" s="192"/>
      <c r="E133" s="199"/>
      <c r="F133" s="192"/>
      <c r="G133" s="192"/>
    </row>
    <row r="134" spans="1:7">
      <c r="A134" s="192"/>
      <c r="B134" s="192"/>
      <c r="C134" s="192"/>
      <c r="D134" s="192"/>
      <c r="E134" s="199"/>
      <c r="F134" s="192"/>
      <c r="G134" s="192"/>
    </row>
    <row r="135" spans="1:7">
      <c r="A135" s="192"/>
      <c r="B135" s="192"/>
      <c r="C135" s="192"/>
      <c r="D135" s="192"/>
      <c r="E135" s="199"/>
      <c r="F135" s="192"/>
      <c r="G135" s="192"/>
    </row>
    <row r="136" spans="1:7">
      <c r="A136" s="192"/>
      <c r="B136" s="192"/>
      <c r="C136" s="192"/>
      <c r="D136" s="192"/>
      <c r="E136" s="199"/>
      <c r="F136" s="192"/>
      <c r="G136" s="192"/>
    </row>
  </sheetData>
  <mergeCells count="20">
    <mergeCell ref="A1:G1"/>
    <mergeCell ref="A3:B3"/>
    <mergeCell ref="A4:B4"/>
    <mergeCell ref="E4:G4"/>
    <mergeCell ref="C27:D27"/>
    <mergeCell ref="C9:D9"/>
    <mergeCell ref="C12:D12"/>
    <mergeCell ref="C14:D14"/>
    <mergeCell ref="C15:D15"/>
    <mergeCell ref="C16:D16"/>
    <mergeCell ref="C17:D17"/>
    <mergeCell ref="C19:D19"/>
    <mergeCell ref="C20:D20"/>
    <mergeCell ref="C22:D22"/>
    <mergeCell ref="C26:D26"/>
    <mergeCell ref="C28:D28"/>
    <mergeCell ref="C29:D29"/>
    <mergeCell ref="C41:D41"/>
    <mergeCell ref="C34:D34"/>
    <mergeCell ref="C36:D36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</dc:creator>
  <cp:lastModifiedBy>kucova</cp:lastModifiedBy>
  <cp:lastPrinted>2014-03-07T07:40:30Z</cp:lastPrinted>
  <dcterms:created xsi:type="dcterms:W3CDTF">2014-03-06T10:45:03Z</dcterms:created>
  <dcterms:modified xsi:type="dcterms:W3CDTF">2014-03-07T07:42:21Z</dcterms:modified>
</cp:coreProperties>
</file>