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360" windowWidth="16995" windowHeight="720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Rekapitulace!$G$25</definedName>
    <definedName name="Dodavka0">Položky!#REF!</definedName>
    <definedName name="HSV">Rekapitulace!$E$25</definedName>
    <definedName name="HSV0">Položky!#REF!</definedName>
    <definedName name="HZS">Rekapitulace!$I$25</definedName>
    <definedName name="HZS0">Položky!#REF!</definedName>
    <definedName name="JKSO">'Krycí list'!$G$2</definedName>
    <definedName name="MJ">'Krycí list'!$G$5</definedName>
    <definedName name="Mont">Rekapitulace!$H$25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Položky!$A$1:$G$167</definedName>
    <definedName name="_xlnm.Print_Area" localSheetId="1">Rekapitulace!$A$1:$I$39</definedName>
    <definedName name="PocetMJ">'Krycí list'!$G$6</definedName>
    <definedName name="Poznamka">'Krycí list'!$B$37</definedName>
    <definedName name="Projektant">'Krycí list'!$C$8</definedName>
    <definedName name="PSV">Rekapitulace!$F$25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Rekapitulace!$H$38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G25" i="3"/>
  <c r="F23" i="2"/>
  <c r="F20"/>
  <c r="F19"/>
  <c r="F17"/>
  <c r="E13"/>
  <c r="E11"/>
  <c r="G37" i="3"/>
  <c r="C158"/>
  <c r="G156"/>
  <c r="G158" s="1"/>
  <c r="G140"/>
  <c r="C137"/>
  <c r="G136"/>
  <c r="G135"/>
  <c r="G134"/>
  <c r="G133"/>
  <c r="G132"/>
  <c r="G131"/>
  <c r="G129"/>
  <c r="G137" s="1"/>
  <c r="C127"/>
  <c r="G126"/>
  <c r="G124"/>
  <c r="G122"/>
  <c r="G120"/>
  <c r="G117"/>
  <c r="G114"/>
  <c r="G113"/>
  <c r="G111"/>
  <c r="G127" s="1"/>
  <c r="C102"/>
  <c r="G100"/>
  <c r="G99"/>
  <c r="G97"/>
  <c r="G102" s="1"/>
  <c r="G81"/>
  <c r="G80"/>
  <c r="G78"/>
  <c r="G77"/>
  <c r="G75"/>
  <c r="G73"/>
  <c r="G72"/>
  <c r="G71"/>
  <c r="G69"/>
  <c r="C59"/>
  <c r="G57"/>
  <c r="G56"/>
  <c r="G55"/>
  <c r="G53"/>
  <c r="G52"/>
  <c r="G51"/>
  <c r="G49"/>
  <c r="G59" s="1"/>
  <c r="G40"/>
  <c r="G39"/>
  <c r="G41" s="1"/>
  <c r="G35"/>
  <c r="G33"/>
  <c r="G31"/>
  <c r="G29"/>
  <c r="G22"/>
  <c r="D21" i="1" l="1"/>
  <c r="D20"/>
  <c r="D19"/>
  <c r="D18"/>
  <c r="D17"/>
  <c r="D16"/>
  <c r="D15"/>
  <c r="BE165" i="3"/>
  <c r="BD165"/>
  <c r="BC165"/>
  <c r="BA165"/>
  <c r="G165"/>
  <c r="BB165" s="1"/>
  <c r="BE164"/>
  <c r="BD164"/>
  <c r="BC164"/>
  <c r="BA164"/>
  <c r="G164"/>
  <c r="BB164" s="1"/>
  <c r="BE160"/>
  <c r="BD160"/>
  <c r="BC160"/>
  <c r="BA160"/>
  <c r="BA167" s="1"/>
  <c r="E24" i="2" s="1"/>
  <c r="G160" i="3"/>
  <c r="BB160" s="1"/>
  <c r="B24" i="2"/>
  <c r="A24"/>
  <c r="BD167" i="3"/>
  <c r="H24" i="2" s="1"/>
  <c r="C167" i="3"/>
  <c r="BE153"/>
  <c r="BD153"/>
  <c r="BC153"/>
  <c r="BA153"/>
  <c r="G153"/>
  <c r="BB153" s="1"/>
  <c r="BE150"/>
  <c r="BD150"/>
  <c r="BC150"/>
  <c r="BA150"/>
  <c r="G150"/>
  <c r="BB150" s="1"/>
  <c r="BE149"/>
  <c r="BD149"/>
  <c r="BC149"/>
  <c r="BA149"/>
  <c r="G149"/>
  <c r="BB149" s="1"/>
  <c r="BE147"/>
  <c r="BD147"/>
  <c r="BC147"/>
  <c r="BA147"/>
  <c r="G147"/>
  <c r="BB147" s="1"/>
  <c r="BE145"/>
  <c r="BD145"/>
  <c r="BD154" s="1"/>
  <c r="H22" i="2" s="1"/>
  <c r="BC145" i="3"/>
  <c r="BA145"/>
  <c r="BA154" s="1"/>
  <c r="E22" i="2" s="1"/>
  <c r="G145" i="3"/>
  <c r="BB145" s="1"/>
  <c r="B22" i="2"/>
  <c r="A22"/>
  <c r="BE154" i="3"/>
  <c r="I22" i="2" s="1"/>
  <c r="BC154" i="3"/>
  <c r="G22" i="2" s="1"/>
  <c r="G154" i="3"/>
  <c r="C154"/>
  <c r="BE142"/>
  <c r="BD142"/>
  <c r="BC142"/>
  <c r="BA142"/>
  <c r="G142"/>
  <c r="BB142" s="1"/>
  <c r="BE139"/>
  <c r="BD139"/>
  <c r="BD143" s="1"/>
  <c r="H21" i="2" s="1"/>
  <c r="BC139" i="3"/>
  <c r="BA139"/>
  <c r="G139"/>
  <c r="B21" i="2"/>
  <c r="A21"/>
  <c r="BE143" i="3"/>
  <c r="I21" i="2" s="1"/>
  <c r="BA143" i="3"/>
  <c r="E21" i="2" s="1"/>
  <c r="C143" i="3"/>
  <c r="BE108"/>
  <c r="BD108"/>
  <c r="BC108"/>
  <c r="BA108"/>
  <c r="G108"/>
  <c r="BB108" s="1"/>
  <c r="BE106"/>
  <c r="BD106"/>
  <c r="BC106"/>
  <c r="BA106"/>
  <c r="G106"/>
  <c r="BB106" s="1"/>
  <c r="BE104"/>
  <c r="BE109" s="1"/>
  <c r="I18" i="2" s="1"/>
  <c r="BD104" i="3"/>
  <c r="BC104"/>
  <c r="BC109" s="1"/>
  <c r="G18" i="2" s="1"/>
  <c r="BA104" i="3"/>
  <c r="G104"/>
  <c r="BB104" s="1"/>
  <c r="B18" i="2"/>
  <c r="A18"/>
  <c r="BD109" i="3"/>
  <c r="H18" i="2" s="1"/>
  <c r="BA109" i="3"/>
  <c r="E18" i="2" s="1"/>
  <c r="C109" i="3"/>
  <c r="BE94"/>
  <c r="BD94"/>
  <c r="BC94"/>
  <c r="BA94"/>
  <c r="G94"/>
  <c r="BB94" s="1"/>
  <c r="BE93"/>
  <c r="BD93"/>
  <c r="BC93"/>
  <c r="BA93"/>
  <c r="G93"/>
  <c r="BB93" s="1"/>
  <c r="BE92"/>
  <c r="BD92"/>
  <c r="BC92"/>
  <c r="BA92"/>
  <c r="G92"/>
  <c r="BB92" s="1"/>
  <c r="BE91"/>
  <c r="BD91"/>
  <c r="BC91"/>
  <c r="BA91"/>
  <c r="G91"/>
  <c r="BB91" s="1"/>
  <c r="BE90"/>
  <c r="BD90"/>
  <c r="BC90"/>
  <c r="BA90"/>
  <c r="G90"/>
  <c r="BB90" s="1"/>
  <c r="BE89"/>
  <c r="BD89"/>
  <c r="BC89"/>
  <c r="BA89"/>
  <c r="G89"/>
  <c r="BB89" s="1"/>
  <c r="BE88"/>
  <c r="BD88"/>
  <c r="BD95" s="1"/>
  <c r="H16" i="2" s="1"/>
  <c r="BC88" i="3"/>
  <c r="BA88"/>
  <c r="BA95" s="1"/>
  <c r="E16" i="2" s="1"/>
  <c r="G88" i="3"/>
  <c r="BB88" s="1"/>
  <c r="B16" i="2"/>
  <c r="A16"/>
  <c r="BE95" i="3"/>
  <c r="I16" i="2" s="1"/>
  <c r="BC95" i="3"/>
  <c r="G16" i="2" s="1"/>
  <c r="G95" i="3"/>
  <c r="C95"/>
  <c r="BE85"/>
  <c r="BE86" s="1"/>
  <c r="I15" i="2" s="1"/>
  <c r="BD85" i="3"/>
  <c r="BC85"/>
  <c r="BC86" s="1"/>
  <c r="G15" i="2" s="1"/>
  <c r="BB85" i="3"/>
  <c r="G85"/>
  <c r="BA85" s="1"/>
  <c r="BA86" s="1"/>
  <c r="E15" i="2" s="1"/>
  <c r="B15"/>
  <c r="A15"/>
  <c r="BD86" i="3"/>
  <c r="H15" i="2" s="1"/>
  <c r="BB86" i="3"/>
  <c r="F15" i="2" s="1"/>
  <c r="C86" i="3"/>
  <c r="BE82"/>
  <c r="BD82"/>
  <c r="BC82"/>
  <c r="BB82"/>
  <c r="G82"/>
  <c r="BA82" s="1"/>
  <c r="BE67"/>
  <c r="BD67"/>
  <c r="BC67"/>
  <c r="BB67"/>
  <c r="G67"/>
  <c r="BA67" s="1"/>
  <c r="BE65"/>
  <c r="BD65"/>
  <c r="BC65"/>
  <c r="BB65"/>
  <c r="G65"/>
  <c r="BA65" s="1"/>
  <c r="BE64"/>
  <c r="BD64"/>
  <c r="BC64"/>
  <c r="BB64"/>
  <c r="G64"/>
  <c r="BA64" s="1"/>
  <c r="BE61"/>
  <c r="BD61"/>
  <c r="BD83" s="1"/>
  <c r="H14" i="2" s="1"/>
  <c r="BC61" i="3"/>
  <c r="BB61"/>
  <c r="BB83" s="1"/>
  <c r="F14" i="2" s="1"/>
  <c r="G61" i="3"/>
  <c r="BA61" s="1"/>
  <c r="B14" i="2"/>
  <c r="A14"/>
  <c r="BE83" i="3"/>
  <c r="I14" i="2" s="1"/>
  <c r="BC83" i="3"/>
  <c r="G14" i="2" s="1"/>
  <c r="G83" i="3"/>
  <c r="C83"/>
  <c r="BE45"/>
  <c r="BD45"/>
  <c r="BC45"/>
  <c r="BB45"/>
  <c r="G45"/>
  <c r="BA45" s="1"/>
  <c r="BE43"/>
  <c r="BD43"/>
  <c r="BD47" s="1"/>
  <c r="H12" i="2" s="1"/>
  <c r="BC43" i="3"/>
  <c r="BB43"/>
  <c r="BB47" s="1"/>
  <c r="F12" i="2" s="1"/>
  <c r="G43" i="3"/>
  <c r="BA43" s="1"/>
  <c r="B12" i="2"/>
  <c r="A12"/>
  <c r="BE47" i="3"/>
  <c r="I12" i="2" s="1"/>
  <c r="BC47" i="3"/>
  <c r="G12" i="2" s="1"/>
  <c r="G47" i="3"/>
  <c r="C47"/>
  <c r="BE27"/>
  <c r="BE37" s="1"/>
  <c r="I10" i="2" s="1"/>
  <c r="BD27" i="3"/>
  <c r="BC27"/>
  <c r="BC37" s="1"/>
  <c r="G10" i="2" s="1"/>
  <c r="BB27" i="3"/>
  <c r="G27"/>
  <c r="BA27" s="1"/>
  <c r="BA37" s="1"/>
  <c r="E10" i="2" s="1"/>
  <c r="B10"/>
  <c r="A10"/>
  <c r="BD37" i="3"/>
  <c r="H10" i="2" s="1"/>
  <c r="BB37" i="3"/>
  <c r="F10" i="2" s="1"/>
  <c r="C37" i="3"/>
  <c r="BE20"/>
  <c r="BD20"/>
  <c r="BD25" s="1"/>
  <c r="H9" i="2" s="1"/>
  <c r="BC20" i="3"/>
  <c r="BB20"/>
  <c r="BB25" s="1"/>
  <c r="F9" i="2" s="1"/>
  <c r="G20" i="3"/>
  <c r="BA20" s="1"/>
  <c r="BA25" s="1"/>
  <c r="E9" i="2" s="1"/>
  <c r="B9"/>
  <c r="A9"/>
  <c r="BE25" i="3"/>
  <c r="I9" i="2" s="1"/>
  <c r="BC25" i="3"/>
  <c r="G9" i="2" s="1"/>
  <c r="C25" i="3"/>
  <c r="BE16"/>
  <c r="BE18" s="1"/>
  <c r="I8" i="2" s="1"/>
  <c r="BD16" i="3"/>
  <c r="BC16"/>
  <c r="BC18" s="1"/>
  <c r="G8" i="2" s="1"/>
  <c r="BB16" i="3"/>
  <c r="G16"/>
  <c r="BA16" s="1"/>
  <c r="BA18" s="1"/>
  <c r="E8" i="2" s="1"/>
  <c r="B8"/>
  <c r="A8"/>
  <c r="BD18" i="3"/>
  <c r="H8" i="2" s="1"/>
  <c r="BB18" i="3"/>
  <c r="F8" i="2" s="1"/>
  <c r="C18" i="3"/>
  <c r="BE13"/>
  <c r="BD13"/>
  <c r="BC13"/>
  <c r="BB13"/>
  <c r="G13"/>
  <c r="BA13" s="1"/>
  <c r="BE12"/>
  <c r="BD12"/>
  <c r="BC12"/>
  <c r="BB12"/>
  <c r="G12"/>
  <c r="BA12" s="1"/>
  <c r="BE10"/>
  <c r="BD10"/>
  <c r="BC10"/>
  <c r="BB10"/>
  <c r="G10"/>
  <c r="BA10" s="1"/>
  <c r="BE8"/>
  <c r="BE14" s="1"/>
  <c r="I7" i="2" s="1"/>
  <c r="BD8" i="3"/>
  <c r="BC8"/>
  <c r="BC14" s="1"/>
  <c r="G7" i="2" s="1"/>
  <c r="BB8" i="3"/>
  <c r="G8"/>
  <c r="BA8" s="1"/>
  <c r="B7" i="2"/>
  <c r="A7"/>
  <c r="BD14" i="3"/>
  <c r="H7" i="2" s="1"/>
  <c r="BB14" i="3"/>
  <c r="F7" i="2" s="1"/>
  <c r="C14" i="3"/>
  <c r="E4"/>
  <c r="C4"/>
  <c r="F3"/>
  <c r="C3"/>
  <c r="C2" i="2"/>
  <c r="C1"/>
  <c r="C33" i="1"/>
  <c r="F33" s="1"/>
  <c r="C31"/>
  <c r="C9"/>
  <c r="G7"/>
  <c r="D2"/>
  <c r="C2"/>
  <c r="BC143" i="3" l="1"/>
  <c r="G21" i="2" s="1"/>
  <c r="G14" i="3"/>
  <c r="G18"/>
  <c r="BA47"/>
  <c r="E12" i="2" s="1"/>
  <c r="BA83" i="3"/>
  <c r="E14" i="2" s="1"/>
  <c r="G86" i="3"/>
  <c r="BB95"/>
  <c r="F16" i="2" s="1"/>
  <c r="G109" i="3"/>
  <c r="G143"/>
  <c r="BB154"/>
  <c r="F22" i="2" s="1"/>
  <c r="G167" i="3"/>
  <c r="BB167"/>
  <c r="F24" i="2" s="1"/>
  <c r="BC167" i="3"/>
  <c r="G24" i="2" s="1"/>
  <c r="G25" s="1"/>
  <c r="C18" i="1" s="1"/>
  <c r="BE167" i="3"/>
  <c r="I24" i="2" s="1"/>
  <c r="I25" s="1"/>
  <c r="C21" i="1" s="1"/>
  <c r="H25" i="2"/>
  <c r="C17" i="1" s="1"/>
  <c r="BA14" i="3"/>
  <c r="E7" i="2" s="1"/>
  <c r="E25" s="1"/>
  <c r="C15" i="1"/>
  <c r="BB109" i="3"/>
  <c r="F18" i="2" s="1"/>
  <c r="BB139" i="3"/>
  <c r="BB143" s="1"/>
  <c r="F21" i="2" s="1"/>
  <c r="F25" l="1"/>
  <c r="C16" i="1"/>
  <c r="G37" i="2"/>
  <c r="I37" s="1"/>
  <c r="G35"/>
  <c r="I35" s="1"/>
  <c r="G20" i="1" s="1"/>
  <c r="G33" i="2"/>
  <c r="I33" s="1"/>
  <c r="G18" i="1" s="1"/>
  <c r="G31" i="2"/>
  <c r="I31" s="1"/>
  <c r="G16" i="1" s="1"/>
  <c r="G36" i="2"/>
  <c r="I36" s="1"/>
  <c r="G21" i="1" s="1"/>
  <c r="G34" i="2"/>
  <c r="I34" s="1"/>
  <c r="G19" i="1" s="1"/>
  <c r="G32" i="2"/>
  <c r="I32" s="1"/>
  <c r="G17" i="1" s="1"/>
  <c r="G30" i="2"/>
  <c r="I30" s="1"/>
  <c r="C19" i="1"/>
  <c r="C22" s="1"/>
  <c r="H38" i="2" l="1"/>
  <c r="G23" i="1" s="1"/>
  <c r="G15"/>
  <c r="G22" l="1"/>
  <c r="C23"/>
  <c r="F30" s="1"/>
  <c r="F31" l="1"/>
  <c r="F34" s="1"/>
</calcChain>
</file>

<file path=xl/sharedStrings.xml><?xml version="1.0" encoding="utf-8"?>
<sst xmlns="http://schemas.openxmlformats.org/spreadsheetml/2006/main" count="498" uniqueCount="338">
  <si>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</si>
  <si>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</si>
  <si>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</si>
  <si>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</si>
  <si>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</si>
  <si>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</si>
  <si>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</si>
  <si>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</si>
  <si>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</si>
  <si>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</si>
  <si>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</si>
  <si>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</si>
  <si>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</si>
  <si>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</si>
  <si>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</si>
  <si>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</si>
  <si>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</si>
  <si>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</si>
  <si>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</si>
  <si>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</si>
  <si>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</si>
  <si>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</si>
  <si>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</si>
  <si>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</si>
  <si>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</si>
  <si>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</si>
  <si>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</si>
  <si>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</si>
  <si>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</si>
  <si>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</si>
  <si>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</si>
  <si>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</si>
  <si>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</si>
  <si>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</si>
  <si>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</si>
  <si>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</si>
  <si>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</si>
  <si>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</si>
  <si>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</si>
  <si>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</si>
  <si>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</si>
  <si>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</si>
  <si>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</si>
  <si>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</si>
  <si>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</si>
  <si>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</si>
  <si>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</si>
  <si>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</si>
  <si>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</si>
  <si>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</si>
  <si>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</si>
  <si>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</si>
  <si>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</si>
  <si>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</si>
  <si>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</si>
  <si>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</si>
  <si>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</si>
  <si>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</si>
  <si>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</si>
  <si>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</si>
  <si>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</si>
  <si>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</si>
  <si>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</si>
  <si>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</si>
  <si>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</si>
  <si>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</si>
  <si>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</si>
  <si>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</si>
  <si>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</si>
  <si>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</si>
  <si>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</si>
  <si>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</si>
  <si>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</si>
  <si>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</si>
  <si>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</si>
  <si>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</si>
  <si>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</si>
  <si>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</si>
  <si>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42014b</t>
  </si>
  <si>
    <t>REKONSTRUKCE OCELANA Závodní, ostatní</t>
  </si>
  <si>
    <t>1014A</t>
  </si>
  <si>
    <t>07</t>
  </si>
  <si>
    <t>Dílna CNC 1</t>
  </si>
  <si>
    <t>Práce HVS a PSV ostatní</t>
  </si>
  <si>
    <t>100004212R00</t>
  </si>
  <si>
    <t xml:space="preserve">Hutnění sypaniny vrstvy tl. do 60 cm, 1 pojezd </t>
  </si>
  <si>
    <t>m3</t>
  </si>
  <si>
    <t>5xhutnit:14,29*2</t>
  </si>
  <si>
    <t>122301101R00</t>
  </si>
  <si>
    <t xml:space="preserve">Odkopávky nezapažené v hor. 4 do 100 m3 </t>
  </si>
  <si>
    <t>(25,19+7,10+1,00)*0,80*0,70</t>
  </si>
  <si>
    <t>175101101R00</t>
  </si>
  <si>
    <t xml:space="preserve">Obsyp potrubí bez prohození sypaniny </t>
  </si>
  <si>
    <t>175101101RT2</t>
  </si>
  <si>
    <t>Obsyp potrubí bez prohození sypaniny s dodáním štěrkopísku frakce 0 - 22 mm</t>
  </si>
  <si>
    <t>2</t>
  </si>
  <si>
    <t>Základy a zvláštní zakládání</t>
  </si>
  <si>
    <t>216904112R00</t>
  </si>
  <si>
    <t xml:space="preserve">Očištění tlakovou vodou zdiva stěn a rubu kleneb </t>
  </si>
  <si>
    <t>m2</t>
  </si>
  <si>
    <t>(25,19+7,10+1,00)*0,80</t>
  </si>
  <si>
    <t>3</t>
  </si>
  <si>
    <t>Svislé a kompletní konstrukce</t>
  </si>
  <si>
    <t>310239211R00</t>
  </si>
  <si>
    <t xml:space="preserve">Zazdívka otvorů plochy do 4 m2 cihlami na MVC </t>
  </si>
  <si>
    <t>0,90*2,10*0,45</t>
  </si>
  <si>
    <t>61</t>
  </si>
  <si>
    <t>Upravy povrchů vnitřní</t>
  </si>
  <si>
    <t>612421331R00</t>
  </si>
  <si>
    <t>3,78*2*4,80</t>
  </si>
  <si>
    <t>63</t>
  </si>
  <si>
    <t>Podlahy a podlahové konstrukce</t>
  </si>
  <si>
    <t>631315611RT2</t>
  </si>
  <si>
    <t>4,91*6,20*0,16</t>
  </si>
  <si>
    <t>631551113R00</t>
  </si>
  <si>
    <t>Násyp ze strusky vysokopecní granulované druh C hutnění v díle 1</t>
  </si>
  <si>
    <t>vyrovnání do úrovně m.č.115b:0,50*6,20*4,61</t>
  </si>
  <si>
    <t>96</t>
  </si>
  <si>
    <t>Bourání konstrukcí</t>
  </si>
  <si>
    <t>965042241RT6</t>
  </si>
  <si>
    <t>Bourání mazanin betonových tl. nad 10 cm, nad 4 m2 sbíječka  tl. mazaniny nad 20 cm</t>
  </si>
  <si>
    <t>podlaha vany:4,50*2,30*0,30</t>
  </si>
  <si>
    <t>ostatní plochy zůstávají:</t>
  </si>
  <si>
    <t>968061126R00</t>
  </si>
  <si>
    <t>Vyvěšení dřevěných dveřních křídel pl. nad 2 m2 m.126, 200b, 250c, 200 c</t>
  </si>
  <si>
    <t>kus</t>
  </si>
  <si>
    <t>968072455R00</t>
  </si>
  <si>
    <t>Vybourání kovových dveřních zárubní pl. do 2 m2 200c</t>
  </si>
  <si>
    <t>0,80*2,05</t>
  </si>
  <si>
    <t>96.1</t>
  </si>
  <si>
    <t>Manipulace s vybour.kovovými prvky, uložení na staveništi</t>
  </si>
  <si>
    <t>kg</t>
  </si>
  <si>
    <t>124+1500</t>
  </si>
  <si>
    <t>96.2</t>
  </si>
  <si>
    <t>Doprava suti s naložením, odvozem na skládku uložením a poplatkem za uložení</t>
  </si>
  <si>
    <t>t</t>
  </si>
  <si>
    <t>99</t>
  </si>
  <si>
    <t>Staveništní přesun hmot</t>
  </si>
  <si>
    <t>999281111R00</t>
  </si>
  <si>
    <t xml:space="preserve">Přesun hmot pro opravy a údržbu do výšky 25 m </t>
  </si>
  <si>
    <t>711</t>
  </si>
  <si>
    <t>Izolace proti vodě</t>
  </si>
  <si>
    <t>711.1</t>
  </si>
  <si>
    <t>Injektáž vrty zvenku dovnitř 30°,dl.do 50 cm tlaková</t>
  </si>
  <si>
    <t>bm</t>
  </si>
  <si>
    <t>711212107R00</t>
  </si>
  <si>
    <t xml:space="preserve">Penetrace savých podkladů Cemix základní 0,25 l/m2 </t>
  </si>
  <si>
    <t>711212115R00</t>
  </si>
  <si>
    <t xml:space="preserve">Nátěr hydroizolační Cemix proti vlhkosti bitumen. </t>
  </si>
  <si>
    <t>711482011RZ1</t>
  </si>
  <si>
    <t>Izolační systém fólií Platon, svisle včetně dodávky fólie Platon P6, lišty a doplňků</t>
  </si>
  <si>
    <t>711491271RZ1</t>
  </si>
  <si>
    <t>Izolace tlaková, podkladní textilie svislá včetně dodávky textilie Netex F - 300</t>
  </si>
  <si>
    <t>58591608</t>
  </si>
  <si>
    <t>Penetrace hloubková Cemix á 10 l</t>
  </si>
  <si>
    <t>l</t>
  </si>
  <si>
    <t>998711202R00</t>
  </si>
  <si>
    <t xml:space="preserve">Přesun hmot pro izolace proti vodě, výšky do 12 m </t>
  </si>
  <si>
    <t>713</t>
  </si>
  <si>
    <t>Izolace tepelné</t>
  </si>
  <si>
    <t>713121111RT1</t>
  </si>
  <si>
    <t>Izolace tepelná podlah na sucho, jednovrstvá materiál ve specifikaci</t>
  </si>
  <si>
    <t>4,91*6,2</t>
  </si>
  <si>
    <t>28375464</t>
  </si>
  <si>
    <t>Deska polystyrenová XPS Austrotherm TOP P GK 100mm</t>
  </si>
  <si>
    <t>30,44*1,05</t>
  </si>
  <si>
    <t>998713202R00</t>
  </si>
  <si>
    <t xml:space="preserve">Přesun hmot pro izolace tepelné, výšky do 12 m </t>
  </si>
  <si>
    <t>767</t>
  </si>
  <si>
    <t>Konstrukce zámečnické</t>
  </si>
  <si>
    <t>767996805R00</t>
  </si>
  <si>
    <t>Demontáž atypických ocelových konstr. nad 500 kg kostra vany z U nosníků</t>
  </si>
  <si>
    <t>998767202R00</t>
  </si>
  <si>
    <t xml:space="preserve">Přesun hmot pro zámečnické konstr., výšky do 12 m </t>
  </si>
  <si>
    <t>776</t>
  </si>
  <si>
    <t>Podlahy povlakové</t>
  </si>
  <si>
    <t>776101115R00</t>
  </si>
  <si>
    <t xml:space="preserve">Vyrovnání podkladů samonivelační hmotou </t>
  </si>
  <si>
    <t>6,20*4,91</t>
  </si>
  <si>
    <t>776421100RU1</t>
  </si>
  <si>
    <t>Lepení podlahových soklíků z měkčeného PVC včetně dodávky soklíku PVC</t>
  </si>
  <si>
    <t>m</t>
  </si>
  <si>
    <t>(6,20+2*4,61)</t>
  </si>
  <si>
    <t>776511810RT1</t>
  </si>
  <si>
    <t>Odstranění PVC podlah lepených bez podložky z ploch nad 20 m2</t>
  </si>
  <si>
    <t>776521100RU2</t>
  </si>
  <si>
    <t>Lepení povlakových podlah z pásů PVC na Chemopren včetně podlahoviny Novoflor extra, tl. 2,0 mm</t>
  </si>
  <si>
    <t>28,52</t>
  </si>
  <si>
    <t>0,30*6,20</t>
  </si>
  <si>
    <t>998776202R00</t>
  </si>
  <si>
    <t xml:space="preserve">Přesun hmot pro podlahy povlakové, výšky do 12 m </t>
  </si>
  <si>
    <t>784</t>
  </si>
  <si>
    <t>Malby</t>
  </si>
  <si>
    <t>784171201R00</t>
  </si>
  <si>
    <t xml:space="preserve">Penetrace podkladu nátěrem Tollens, Pen - Fix, 1 x </t>
  </si>
  <si>
    <t>30a:36,28+6,20*4,80</t>
  </si>
  <si>
    <t>115b,plocha oken neodpoč.,na špal.oken a dveří:9,94*3,31*2+(2,26+2,16+2,20+0,95+1,74)*3,31-0,92*2,03*2</t>
  </si>
  <si>
    <t>strop:14,85*6,20</t>
  </si>
  <si>
    <t>784176812R00</t>
  </si>
  <si>
    <t xml:space="preserve">Malba disperzní Defi stone, bílá, bez penetr., 2x </t>
  </si>
  <si>
    <t>784447131R00</t>
  </si>
  <si>
    <t>158,92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</si>
  <si>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</si>
  <si>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</si>
  <si>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</si>
  <si>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</si>
  <si>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</si>
  <si>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</si>
  <si>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</si>
  <si>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</si>
  <si>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 xml:space="preserve">Vyhlazení latexovým tmelem 1x, </t>
  </si>
  <si>
    <t xml:space="preserve">Úprava vápen.omítek stěn do 30 % pl. - štukových </t>
  </si>
  <si>
    <t xml:space="preserve">Mazanina betonová tl. 12 - 24 cm C 16/20  (B 20) </t>
  </si>
  <si>
    <t>311231114RT3</t>
  </si>
  <si>
    <t>Zdivo nosné cihelné z CP 29 P15 na MVC 2,5 tloušťka zdiva 45 cm</t>
  </si>
  <si>
    <t>dozdívka západního štítu:1,91*1,18*0,5</t>
  </si>
  <si>
    <t>zazdění otvoru na sever.stěně:0,90*2,10*0,45</t>
  </si>
  <si>
    <t>610991111R00</t>
  </si>
  <si>
    <t xml:space="preserve">Zakrývání výplní vnitřních otvorů </t>
  </si>
  <si>
    <t>1,70*1,52*4</t>
  </si>
  <si>
    <t>612473181R00</t>
  </si>
  <si>
    <t xml:space="preserve">Omítka vnitřního zdiva ze suché směsi, hladká </t>
  </si>
  <si>
    <t>2,0*1,20*0,5</t>
  </si>
  <si>
    <t>612475111RT1</t>
  </si>
  <si>
    <t>Omítka vnitřních stěn Hasit vápenocem. jednovrstvá tloušťka vrstvy 5 mm</t>
  </si>
  <si>
    <t>štuk vnitřního ostění:4*0,25*(1,52*2+1,77)</t>
  </si>
  <si>
    <t>612475211RT1</t>
  </si>
  <si>
    <t>Omítka vnitřních stěn Hasit váp. sádr. jednovrstvá tloušťka vrstvy 5 mm</t>
  </si>
  <si>
    <t>potažení původní štítové západní:3,80*6,20+6,20*1,20</t>
  </si>
  <si>
    <t>62</t>
  </si>
  <si>
    <t>Úpravy povrchů vnější</t>
  </si>
  <si>
    <t>S 62.1</t>
  </si>
  <si>
    <t xml:space="preserve">Začišťovací APU okenní liště pro ETICS, venek </t>
  </si>
  <si>
    <t>620991121R00</t>
  </si>
  <si>
    <t xml:space="preserve">Zakrývání výplní vnějších otvorů z lešení </t>
  </si>
  <si>
    <t>62 Úpravy povrchů vnější</t>
  </si>
  <si>
    <t>94</t>
  </si>
  <si>
    <t>Lešení a stavební výtahy</t>
  </si>
  <si>
    <t>941941031RT4</t>
  </si>
  <si>
    <t>Montáž lešení leh.řad.s podlahami,š.do 1 m, H 10 m lešení SPRINT</t>
  </si>
  <si>
    <t>(26,19+7,35)*4,00</t>
  </si>
  <si>
    <t>941941191RT4</t>
  </si>
  <si>
    <t>Příplatek za každý měsíc použití lešení k pol.1031 lešení SPRINT</t>
  </si>
  <si>
    <t>941941831RT4</t>
  </si>
  <si>
    <t>Demontáž lešení leh.řad.s podlahami,š.1 m, H 10 m lešení SPRINT</t>
  </si>
  <si>
    <t>943944121R00</t>
  </si>
  <si>
    <t xml:space="preserve">Montáž lešení prostorového těžkého, H 20 m, 300 kg </t>
  </si>
  <si>
    <t>pro střechu 30a:4,61*6,20*2,70</t>
  </si>
  <si>
    <t>943944291R00</t>
  </si>
  <si>
    <t xml:space="preserve">Příplatek za každý měsíc použití lešení k pol.4121 </t>
  </si>
  <si>
    <t>943944821R00</t>
  </si>
  <si>
    <t xml:space="preserve">Demontáž lešení prostorov.těžkého, H 20 m, 300 kg </t>
  </si>
  <si>
    <t>943955021R00</t>
  </si>
  <si>
    <t xml:space="preserve">Montáž lešeňové podlahy s příčníky a podél.,H 10 m </t>
  </si>
  <si>
    <t>4,60*6,20</t>
  </si>
  <si>
    <t>962032231R00</t>
  </si>
  <si>
    <t xml:space="preserve">Bourání zdiva z cihel pálených na MVC </t>
  </si>
  <si>
    <t>štítová zeď západní tl.45:0,45*5,59*2,35*0,5</t>
  </si>
  <si>
    <t>968061112R00</t>
  </si>
  <si>
    <t xml:space="preserve">Vyvěšení dřevěných okenních křídel pl. do 1,5 m2 </t>
  </si>
  <si>
    <t>968061125R00</t>
  </si>
  <si>
    <t xml:space="preserve">Vyvěšení dřevěných dveřních křídel pl. do 2 m2 </t>
  </si>
  <si>
    <t>968062356R00</t>
  </si>
  <si>
    <t xml:space="preserve">Vybourání dřevěných rámů oken dvojitých pl. 4 m2 </t>
  </si>
  <si>
    <t>2,65*4</t>
  </si>
  <si>
    <t xml:space="preserve">Vybourání kovových dveřních zárubní pl. do 2 m2 </t>
  </si>
  <si>
    <t>0,90*2,00+0,80*2,00</t>
  </si>
  <si>
    <t>Manipulace s živičnými hmotami , odvoz na skládku nebezpečný odpad, likv.dle zák.185/2001, poplatek</t>
  </si>
  <si>
    <t>96.3</t>
  </si>
  <si>
    <t>Manipulace s vybour.dřevem na staveništi, odvoz a likvidace na skládku podle zák.185/2001 Sb vč. poplatku</t>
  </si>
  <si>
    <t>238,12*0,025+247,69*0,15*0,26</t>
  </si>
  <si>
    <t>96.4</t>
  </si>
  <si>
    <t>Manipulace se skleněnou sutí, odvoz a likvidace podle zák.185/2001 Sb. vč. poplatku</t>
  </si>
  <si>
    <t>96.5</t>
  </si>
  <si>
    <t>Manipulace s dřevěnými okny po vybourání, vysklení na stavbě, likvidace na skládce dle z.185/2001Sb. Vč. poplatku</t>
  </si>
  <si>
    <t>712</t>
  </si>
  <si>
    <t>Živičné krytiny</t>
  </si>
  <si>
    <t>712400832RT3</t>
  </si>
  <si>
    <t>Odstranění živičné krytiny střech do 30° 2vrstvé z ploch jednotlivě nad 20 m2</t>
  </si>
  <si>
    <t>30,52*8,00</t>
  </si>
  <si>
    <t>712471801RZ4</t>
  </si>
  <si>
    <t>Povlaková krytina do 30°, fólií PVC volně 1 vrstva - včetně fólie Fatrafol 810 tl. 1,5 mm</t>
  </si>
  <si>
    <t>712491172RZ1</t>
  </si>
  <si>
    <t>Povlaková krytina střech do 30°, ochran. textilie 1 vrstva - včetně dodávky textilie Aralep</t>
  </si>
  <si>
    <t>7,60*30,67</t>
  </si>
  <si>
    <t>762</t>
  </si>
  <si>
    <t>Konstrukce tesařské</t>
  </si>
  <si>
    <t>762332130R00</t>
  </si>
  <si>
    <t xml:space="preserve">Montáž vázaných krovů pravidelných do 288 cm2 </t>
  </si>
  <si>
    <t>OSB nosníky:31*(7,60+2*0,20)</t>
  </si>
  <si>
    <t>762341024U00</t>
  </si>
  <si>
    <t xml:space="preserve">Bednění střech OSB 18 P+D na krokve </t>
  </si>
  <si>
    <t>762341811R00</t>
  </si>
  <si>
    <t xml:space="preserve">Demontáž bednění střech rovných z prken hrubých </t>
  </si>
  <si>
    <t>přesah plochy:0,20*(7,99+30,52)</t>
  </si>
  <si>
    <t>230,42</t>
  </si>
  <si>
    <t>762395000R00</t>
  </si>
  <si>
    <t xml:space="preserve">Spojovací a ochranné prostředky pro střechy </t>
  </si>
  <si>
    <t>OSB nosníky 320:0,05*0,1*4*31+0,32*0,02*31</t>
  </si>
  <si>
    <t>plné bednění OSB 18:4,15</t>
  </si>
  <si>
    <t>762822830R00</t>
  </si>
  <si>
    <t xml:space="preserve">Demontáž stropnic z řeziva o pl.do 450 cm2 </t>
  </si>
  <si>
    <t>31*7,99</t>
  </si>
  <si>
    <t>762.1</t>
  </si>
  <si>
    <t>Příplatek za ztížení práce nad stávajícím podhledem m.č. 115 a 115b</t>
  </si>
  <si>
    <t>14,47*6,20+7,78*6,20</t>
  </si>
  <si>
    <t>60510002</t>
  </si>
  <si>
    <t>Lať střešní profil SM/BO 40/60 mm  dl = 3 - 5 m</t>
  </si>
  <si>
    <t>270,16*1,08</t>
  </si>
  <si>
    <t>998762202R00</t>
  </si>
  <si>
    <t xml:space="preserve">Přesun hmot pro tesařské konstrukce, výšky do 12 m </t>
  </si>
  <si>
    <t>764</t>
  </si>
  <si>
    <t>Konstrukce klempířské</t>
  </si>
  <si>
    <t>764.1</t>
  </si>
  <si>
    <t>Parapet vnější ohýbaný pozink tl. 0,75mm š = 300mm poplastovaný</t>
  </si>
  <si>
    <t>1,52*4</t>
  </si>
  <si>
    <t>764.2</t>
  </si>
  <si>
    <t>D+M hřebenáč oblý s těsněním, tl. 0,5 mm povrchová úprava poplastovaný Pz plech</t>
  </si>
  <si>
    <t>764.3</t>
  </si>
  <si>
    <t xml:space="preserve">D+M štítové lemování závětr.lišta, poplast.plech </t>
  </si>
  <si>
    <t>764.4</t>
  </si>
  <si>
    <t xml:space="preserve">D+M.oplech.okapů poplast.pl.na šikmé střeše rš 400 </t>
  </si>
  <si>
    <t>764.5</t>
  </si>
  <si>
    <t>764.6</t>
  </si>
  <si>
    <t>D+M.žlabů z TiZn plechu, podokapní půlkruhové rš 250mm</t>
  </si>
  <si>
    <t>998764202R00</t>
  </si>
  <si>
    <t xml:space="preserve">Přesun hmot pro klempířské konstr., výšky do 12 m </t>
  </si>
  <si>
    <t>767311810R00</t>
  </si>
  <si>
    <t xml:space="preserve">Demontáž světlíků všech typů včetně zasklení </t>
  </si>
  <si>
    <t>5*1,80*2,10</t>
  </si>
  <si>
    <t>783</t>
  </si>
  <si>
    <t>Nátěry</t>
  </si>
  <si>
    <t>783782205R00</t>
  </si>
  <si>
    <t xml:space="preserve">Nátěr tesařských konstrukcí Bochemitem QB 2x </t>
  </si>
  <si>
    <t>1,08*31+8,00*30,52</t>
  </si>
  <si>
    <t>D+M odpadní trouby z TiZn, kruhové D120 mm vč. napojení na kanalizaci</t>
  </si>
  <si>
    <t>Upravy povrchů vnější</t>
  </si>
  <si>
    <t>Lešení a výtahy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</si>
</sst>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5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rgb="FFC0C0C0"/>
        <bgColor rgb="FF000000"/>
      </patternFill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41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3" fillId="4" borderId="10" xfId="1" applyFont="1" applyFill="1" applyBorder="1" applyAlignment="1">
      <alignment horizontal="center"/>
    </xf>
    <xf numFmtId="49" fontId="22" fillId="4" borderId="10" xfId="1" applyNumberFormat="1" applyFont="1" applyFill="1" applyBorder="1" applyAlignment="1">
      <alignment horizontal="left"/>
    </xf>
    <xf numFmtId="0" fontId="22" fillId="4" borderId="15" xfId="1" applyFont="1" applyFill="1" applyBorder="1"/>
    <xf numFmtId="0" fontId="3" fillId="4" borderId="9" xfId="1" applyFont="1" applyFill="1" applyBorder="1" applyAlignment="1">
      <alignment horizontal="center"/>
    </xf>
    <xf numFmtId="4" fontId="3" fillId="4" borderId="9" xfId="1" applyNumberFormat="1" applyFont="1" applyFill="1" applyBorder="1" applyAlignment="1">
      <alignment horizontal="right"/>
    </xf>
    <xf numFmtId="4" fontId="3" fillId="4" borderId="8" xfId="1" applyNumberFormat="1" applyFont="1" applyFill="1" applyBorder="1" applyAlignment="1">
      <alignment horizontal="right"/>
    </xf>
    <xf numFmtId="4" fontId="4" fillId="4" borderId="10" xfId="1" applyNumberFormat="1" applyFont="1" applyFill="1" applyBorder="1"/>
    <xf numFmtId="0" fontId="17" fillId="5" borderId="59" xfId="1" applyFont="1" applyFill="1" applyBorder="1" applyAlignment="1">
      <alignment horizontal="center" vertical="top"/>
    </xf>
    <xf numFmtId="0" fontId="5" fillId="5" borderId="56" xfId="1" applyFont="1" applyFill="1" applyBorder="1" applyAlignment="1">
      <alignment horizontal="center"/>
    </xf>
    <xf numFmtId="0" fontId="4" fillId="5" borderId="56" xfId="1" applyFont="1" applyFill="1" applyBorder="1" applyAlignment="1">
      <alignment horizontal="center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workbookViewId="0">
      <selection activeCell="L39" sqref="L39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3" t="s">
        <v>1</v>
      </c>
      <c r="B2" s="4"/>
      <c r="C2" s="5" t="str">
        <f>Rekapitulace!H1</f>
        <v>1</v>
      </c>
      <c r="D2" s="5" t="str">
        <f>Rekapitulace!G2</f>
        <v>Práce HVS a PSV ostatní</v>
      </c>
      <c r="E2" s="6"/>
      <c r="F2" s="7" t="s">
        <v>2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>
      <c r="A5" s="17" t="s">
        <v>81</v>
      </c>
      <c r="B5" s="18"/>
      <c r="C5" s="19" t="s">
        <v>82</v>
      </c>
      <c r="D5" s="20"/>
      <c r="E5" s="18"/>
      <c r="F5" s="13" t="s">
        <v>7</v>
      </c>
      <c r="G5" s="14"/>
    </row>
    <row r="6" spans="1:57" ht="12.95" customHeight="1">
      <c r="A6" s="15" t="s">
        <v>8</v>
      </c>
      <c r="B6" s="10"/>
      <c r="C6" s="11" t="s">
        <v>9</v>
      </c>
      <c r="D6" s="11"/>
      <c r="E6" s="12"/>
      <c r="F6" s="21" t="s">
        <v>10</v>
      </c>
      <c r="G6" s="22">
        <v>0</v>
      </c>
      <c r="O6" s="23"/>
    </row>
    <row r="7" spans="1:57" ht="12.95" customHeight="1">
      <c r="A7" s="24" t="s">
        <v>78</v>
      </c>
      <c r="B7" s="25"/>
      <c r="C7" s="26" t="s">
        <v>79</v>
      </c>
      <c r="D7" s="27"/>
      <c r="E7" s="27"/>
      <c r="F7" s="28" t="s">
        <v>11</v>
      </c>
      <c r="G7" s="22">
        <f>IF(PocetMJ=0,,ROUND((F30+F32)/PocetMJ,1))</f>
        <v>0</v>
      </c>
    </row>
    <row r="8" spans="1:57">
      <c r="A8" s="29" t="s">
        <v>12</v>
      </c>
      <c r="B8" s="13"/>
      <c r="C8" s="206"/>
      <c r="D8" s="206"/>
      <c r="E8" s="207"/>
      <c r="F8" s="30" t="s">
        <v>13</v>
      </c>
      <c r="G8" s="31"/>
      <c r="H8" s="32"/>
      <c r="I8" s="33"/>
    </row>
    <row r="9" spans="1:57">
      <c r="A9" s="29" t="s">
        <v>14</v>
      </c>
      <c r="B9" s="13"/>
      <c r="C9" s="206">
        <f>Projektant</f>
        <v>0</v>
      </c>
      <c r="D9" s="206"/>
      <c r="E9" s="207"/>
      <c r="F9" s="13"/>
      <c r="G9" s="34"/>
      <c r="H9" s="35"/>
    </row>
    <row r="10" spans="1:57">
      <c r="A10" s="29" t="s">
        <v>15</v>
      </c>
      <c r="B10" s="13"/>
      <c r="C10" s="206"/>
      <c r="D10" s="206"/>
      <c r="E10" s="206"/>
      <c r="F10" s="36"/>
      <c r="G10" s="37"/>
      <c r="H10" s="38"/>
    </row>
    <row r="11" spans="1:57" ht="13.5" customHeight="1">
      <c r="A11" s="29" t="s">
        <v>16</v>
      </c>
      <c r="B11" s="13"/>
      <c r="C11" s="206"/>
      <c r="D11" s="206"/>
      <c r="E11" s="206"/>
      <c r="F11" s="39" t="s">
        <v>17</v>
      </c>
      <c r="G11" s="40" t="s">
        <v>80</v>
      </c>
      <c r="H11" s="35"/>
      <c r="BA11" s="41"/>
      <c r="BB11" s="41"/>
      <c r="BC11" s="41"/>
      <c r="BD11" s="41"/>
      <c r="BE11" s="41"/>
    </row>
    <row r="12" spans="1:57" ht="12.75" customHeight="1">
      <c r="A12" s="42" t="s">
        <v>18</v>
      </c>
      <c r="B12" s="10"/>
      <c r="C12" s="208"/>
      <c r="D12" s="208"/>
      <c r="E12" s="208"/>
      <c r="F12" s="43" t="s">
        <v>19</v>
      </c>
      <c r="G12" s="44"/>
      <c r="H12" s="35"/>
    </row>
    <row r="13" spans="1:57" ht="28.5" customHeight="1" thickBot="1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>
      <c r="A15" s="54"/>
      <c r="B15" s="55" t="s">
        <v>23</v>
      </c>
      <c r="C15" s="56">
        <f>HSV</f>
        <v>132767.38707999999</v>
      </c>
      <c r="D15" s="57" t="str">
        <f>Rekapitulace!A30</f>
        <v>Ztížené výrobní podmínky</v>
      </c>
      <c r="E15" s="58"/>
      <c r="F15" s="59"/>
      <c r="G15" s="56">
        <f>Rekapitulace!I30</f>
        <v>0</v>
      </c>
    </row>
    <row r="16" spans="1:57" ht="15.95" customHeight="1">
      <c r="A16" s="54" t="s">
        <v>24</v>
      </c>
      <c r="B16" s="55" t="s">
        <v>25</v>
      </c>
      <c r="C16" s="56">
        <f>PSV</f>
        <v>552055.48255624808</v>
      </c>
      <c r="D16" s="9" t="str">
        <f>Rekapitulace!A31</f>
        <v>Oborová přirážka</v>
      </c>
      <c r="E16" s="60"/>
      <c r="F16" s="61"/>
      <c r="G16" s="56">
        <f>Rekapitulace!I31</f>
        <v>0</v>
      </c>
    </row>
    <row r="17" spans="1:7" ht="15.95" customHeight="1">
      <c r="A17" s="54" t="s">
        <v>26</v>
      </c>
      <c r="B17" s="55" t="s">
        <v>27</v>
      </c>
      <c r="C17" s="56">
        <f>Mont</f>
        <v>0</v>
      </c>
      <c r="D17" s="9" t="str">
        <f>Rekapitulace!A32</f>
        <v>Přesun stavebních kapacit</v>
      </c>
      <c r="E17" s="60"/>
      <c r="F17" s="61"/>
      <c r="G17" s="56">
        <f>Rekapitulace!I32</f>
        <v>0</v>
      </c>
    </row>
    <row r="18" spans="1:7" ht="15.95" customHeight="1">
      <c r="A18" s="62" t="s">
        <v>28</v>
      </c>
      <c r="B18" s="63" t="s">
        <v>29</v>
      </c>
      <c r="C18" s="56">
        <f>Dodavka</f>
        <v>0</v>
      </c>
      <c r="D18" s="9" t="str">
        <f>Rekapitulace!A33</f>
        <v>Mimostaveništní doprava</v>
      </c>
      <c r="E18" s="60"/>
      <c r="F18" s="61"/>
      <c r="G18" s="56">
        <f>Rekapitulace!I33</f>
        <v>0</v>
      </c>
    </row>
    <row r="19" spans="1:7" ht="15.95" customHeight="1">
      <c r="A19" s="64" t="s">
        <v>30</v>
      </c>
      <c r="B19" s="55"/>
      <c r="C19" s="56">
        <f>SUM(C15:C18)</f>
        <v>684822.8696362481</v>
      </c>
      <c r="D19" s="9" t="str">
        <f>Rekapitulace!A34</f>
        <v>Zařízení staveniště</v>
      </c>
      <c r="E19" s="60"/>
      <c r="F19" s="61"/>
      <c r="G19" s="56">
        <f>Rekapitulace!I34</f>
        <v>0</v>
      </c>
    </row>
    <row r="20" spans="1:7" ht="15.95" customHeight="1">
      <c r="A20" s="64"/>
      <c r="B20" s="55"/>
      <c r="C20" s="56"/>
      <c r="D20" s="9" t="str">
        <f>Rekapitulace!A35</f>
        <v>Provoz investora</v>
      </c>
      <c r="E20" s="60"/>
      <c r="F20" s="61"/>
      <c r="G20" s="56">
        <f>Rekapitulace!I35</f>
        <v>0</v>
      </c>
    </row>
    <row r="21" spans="1:7" ht="15.95" customHeight="1">
      <c r="A21" s="64" t="s">
        <v>31</v>
      </c>
      <c r="B21" s="55"/>
      <c r="C21" s="56">
        <f>HZS</f>
        <v>0</v>
      </c>
      <c r="D21" s="9" t="str">
        <f>Rekapitulace!A36</f>
        <v>Kompletační činnost (IČD)</v>
      </c>
      <c r="E21" s="60"/>
      <c r="F21" s="61"/>
      <c r="G21" s="56">
        <f>Rekapitulace!I36</f>
        <v>0</v>
      </c>
    </row>
    <row r="22" spans="1:7" ht="15.95" customHeight="1">
      <c r="A22" s="65" t="s">
        <v>32</v>
      </c>
      <c r="B22" s="66"/>
      <c r="C22" s="56">
        <f>C19+C21</f>
        <v>684822.8696362481</v>
      </c>
      <c r="D22" s="9" t="s">
        <v>33</v>
      </c>
      <c r="E22" s="60"/>
      <c r="F22" s="61"/>
      <c r="G22" s="56">
        <f>G23-SUM(G15:G21)</f>
        <v>0</v>
      </c>
    </row>
    <row r="23" spans="1:7" ht="15.95" customHeight="1" thickBot="1">
      <c r="A23" s="209" t="s">
        <v>34</v>
      </c>
      <c r="B23" s="210"/>
      <c r="C23" s="67">
        <f>C22+G23</f>
        <v>684822.8696362481</v>
      </c>
      <c r="D23" s="68" t="s">
        <v>35</v>
      </c>
      <c r="E23" s="69"/>
      <c r="F23" s="70"/>
      <c r="G23" s="56">
        <f>VRN</f>
        <v>0</v>
      </c>
    </row>
    <row r="24" spans="1:7">
      <c r="A24" s="71" t="s">
        <v>36</v>
      </c>
      <c r="B24" s="72"/>
      <c r="C24" s="73"/>
      <c r="D24" s="72" t="s">
        <v>37</v>
      </c>
      <c r="E24" s="72"/>
      <c r="F24" s="74" t="s">
        <v>38</v>
      </c>
      <c r="G24" s="75"/>
    </row>
    <row r="25" spans="1:7">
      <c r="A25" s="65" t="s">
        <v>39</v>
      </c>
      <c r="B25" s="66"/>
      <c r="C25" s="76"/>
      <c r="D25" s="66" t="s">
        <v>39</v>
      </c>
      <c r="E25" s="77"/>
      <c r="F25" s="78" t="s">
        <v>39</v>
      </c>
      <c r="G25" s="79"/>
    </row>
    <row r="26" spans="1:7" ht="37.5" customHeight="1">
      <c r="A26" s="65" t="s">
        <v>40</v>
      </c>
      <c r="B26" s="80"/>
      <c r="C26" s="76"/>
      <c r="D26" s="66" t="s">
        <v>40</v>
      </c>
      <c r="E26" s="77"/>
      <c r="F26" s="78" t="s">
        <v>40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41</v>
      </c>
      <c r="B28" s="66"/>
      <c r="C28" s="76"/>
      <c r="D28" s="78" t="s">
        <v>42</v>
      </c>
      <c r="E28" s="76"/>
      <c r="F28" s="82" t="s">
        <v>42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43</v>
      </c>
      <c r="B30" s="86"/>
      <c r="C30" s="87">
        <v>21</v>
      </c>
      <c r="D30" s="86" t="s">
        <v>44</v>
      </c>
      <c r="E30" s="88"/>
      <c r="F30" s="211">
        <f>C23-F32</f>
        <v>684822.8696362481</v>
      </c>
      <c r="G30" s="212"/>
    </row>
    <row r="31" spans="1:7">
      <c r="A31" s="85" t="s">
        <v>45</v>
      </c>
      <c r="B31" s="86"/>
      <c r="C31" s="87">
        <f>SazbaDPH1</f>
        <v>21</v>
      </c>
      <c r="D31" s="86" t="s">
        <v>46</v>
      </c>
      <c r="E31" s="88"/>
      <c r="F31" s="211">
        <f>ROUND(PRODUCT(F30,C31/100),0)</f>
        <v>143813</v>
      </c>
      <c r="G31" s="212"/>
    </row>
    <row r="32" spans="1:7">
      <c r="A32" s="85" t="s">
        <v>43</v>
      </c>
      <c r="B32" s="86"/>
      <c r="C32" s="87">
        <v>0</v>
      </c>
      <c r="D32" s="86" t="s">
        <v>46</v>
      </c>
      <c r="E32" s="88"/>
      <c r="F32" s="211">
        <v>0</v>
      </c>
      <c r="G32" s="212"/>
    </row>
    <row r="33" spans="1:8">
      <c r="A33" s="85" t="s">
        <v>45</v>
      </c>
      <c r="B33" s="89"/>
      <c r="C33" s="90">
        <f>SazbaDPH2</f>
        <v>0</v>
      </c>
      <c r="D33" s="86" t="s">
        <v>46</v>
      </c>
      <c r="E33" s="61"/>
      <c r="F33" s="211">
        <f>ROUND(PRODUCT(F32,C33/100),0)</f>
        <v>0</v>
      </c>
      <c r="G33" s="212"/>
    </row>
    <row r="34" spans="1:8" s="94" customFormat="1" ht="19.5" customHeight="1" thickBot="1">
      <c r="A34" s="91" t="s">
        <v>47</v>
      </c>
      <c r="B34" s="92"/>
      <c r="C34" s="92"/>
      <c r="D34" s="92"/>
      <c r="E34" s="93"/>
      <c r="F34" s="213">
        <f>ROUND(SUM(F30:F33),0)</f>
        <v>828636</v>
      </c>
      <c r="G34" s="214"/>
    </row>
    <row r="36" spans="1:8">
      <c r="A36" s="95" t="s">
        <v>48</v>
      </c>
      <c r="B36" s="95"/>
      <c r="C36" s="95"/>
      <c r="D36" s="95"/>
      <c r="E36" s="95"/>
      <c r="F36" s="95"/>
      <c r="G36" s="95"/>
      <c r="H36" t="s">
        <v>6</v>
      </c>
    </row>
    <row r="37" spans="1:8" ht="14.25" customHeight="1">
      <c r="A37" s="95"/>
      <c r="B37" s="205"/>
      <c r="C37" s="205"/>
      <c r="D37" s="205"/>
      <c r="E37" s="205"/>
      <c r="F37" s="205"/>
      <c r="G37" s="205"/>
      <c r="H37" t="s">
        <v>6</v>
      </c>
    </row>
    <row r="38" spans="1:8" ht="12.75" customHeight="1">
      <c r="A38" s="96"/>
      <c r="B38" s="205"/>
      <c r="C38" s="205"/>
      <c r="D38" s="205"/>
      <c r="E38" s="205"/>
      <c r="F38" s="205"/>
      <c r="G38" s="205"/>
      <c r="H38" t="s">
        <v>6</v>
      </c>
    </row>
    <row r="39" spans="1:8">
      <c r="A39" s="96"/>
      <c r="B39" s="205"/>
      <c r="C39" s="205"/>
      <c r="D39" s="205"/>
      <c r="E39" s="205"/>
      <c r="F39" s="205"/>
      <c r="G39" s="205"/>
      <c r="H39" t="s">
        <v>6</v>
      </c>
    </row>
    <row r="40" spans="1:8">
      <c r="A40" s="96"/>
      <c r="B40" s="205"/>
      <c r="C40" s="205"/>
      <c r="D40" s="205"/>
      <c r="E40" s="205"/>
      <c r="F40" s="205"/>
      <c r="G40" s="205"/>
      <c r="H40" t="s">
        <v>6</v>
      </c>
    </row>
    <row r="41" spans="1:8">
      <c r="A41" s="96"/>
      <c r="B41" s="205"/>
      <c r="C41" s="205"/>
      <c r="D41" s="205"/>
      <c r="E41" s="205"/>
      <c r="F41" s="205"/>
      <c r="G41" s="205"/>
      <c r="H41" t="s">
        <v>6</v>
      </c>
    </row>
    <row r="42" spans="1:8">
      <c r="A42" s="96"/>
      <c r="B42" s="205"/>
      <c r="C42" s="205"/>
      <c r="D42" s="205"/>
      <c r="E42" s="205"/>
      <c r="F42" s="205"/>
      <c r="G42" s="205"/>
      <c r="H42" t="s">
        <v>6</v>
      </c>
    </row>
    <row r="43" spans="1:8">
      <c r="A43" s="96"/>
      <c r="B43" s="205"/>
      <c r="C43" s="205"/>
      <c r="D43" s="205"/>
      <c r="E43" s="205"/>
      <c r="F43" s="205"/>
      <c r="G43" s="205"/>
      <c r="H43" t="s">
        <v>6</v>
      </c>
    </row>
    <row r="44" spans="1:8">
      <c r="A44" s="96"/>
      <c r="B44" s="205"/>
      <c r="C44" s="205"/>
      <c r="D44" s="205"/>
      <c r="E44" s="205"/>
      <c r="F44" s="205"/>
      <c r="G44" s="205"/>
      <c r="H44" t="s">
        <v>6</v>
      </c>
    </row>
    <row r="45" spans="1:8" ht="0.75" customHeight="1">
      <c r="A45" s="96"/>
      <c r="B45" s="205"/>
      <c r="C45" s="205"/>
      <c r="D45" s="205"/>
      <c r="E45" s="205"/>
      <c r="F45" s="205"/>
      <c r="G45" s="205"/>
      <c r="H45" t="s">
        <v>6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  <row r="52" spans="2:7">
      <c r="B52" s="204"/>
      <c r="C52" s="204"/>
      <c r="D52" s="204"/>
      <c r="E52" s="204"/>
      <c r="F52" s="204"/>
      <c r="G52" s="204"/>
    </row>
    <row r="53" spans="2:7">
      <c r="B53" s="204"/>
      <c r="C53" s="204"/>
      <c r="D53" s="204"/>
      <c r="E53" s="204"/>
      <c r="F53" s="204"/>
      <c r="G53" s="204"/>
    </row>
    <row r="54" spans="2:7">
      <c r="B54" s="204"/>
      <c r="C54" s="204"/>
      <c r="D54" s="204"/>
      <c r="E54" s="204"/>
      <c r="F54" s="204"/>
      <c r="G54" s="204"/>
    </row>
    <row r="55" spans="2:7">
      <c r="B55" s="204"/>
      <c r="C55" s="204"/>
      <c r="D55" s="204"/>
      <c r="E55" s="204"/>
      <c r="F55" s="204"/>
      <c r="G55" s="204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89"/>
  <sheetViews>
    <sheetView workbookViewId="0">
      <selection activeCell="F24" sqref="F24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15" t="s">
        <v>49</v>
      </c>
      <c r="B1" s="216"/>
      <c r="C1" s="97" t="str">
        <f>CONCATENATE(cislostavby," ",nazevstavby)</f>
        <v>42014b REKONSTRUKCE OCELANA Závodní, ostatní</v>
      </c>
      <c r="D1" s="98"/>
      <c r="E1" s="99"/>
      <c r="F1" s="98"/>
      <c r="G1" s="100" t="s">
        <v>50</v>
      </c>
      <c r="H1" s="101" t="s">
        <v>75</v>
      </c>
      <c r="I1" s="102"/>
    </row>
    <row r="2" spans="1:9" ht="13.5" thickBot="1">
      <c r="A2" s="217" t="s">
        <v>51</v>
      </c>
      <c r="B2" s="218"/>
      <c r="C2" s="103" t="str">
        <f>CONCATENATE(cisloobjektu," ",nazevobjektu)</f>
        <v>07 Dílna CNC 1</v>
      </c>
      <c r="D2" s="104"/>
      <c r="E2" s="105"/>
      <c r="F2" s="104"/>
      <c r="G2" s="219" t="s">
        <v>83</v>
      </c>
      <c r="H2" s="220"/>
      <c r="I2" s="221"/>
    </row>
    <row r="3" spans="1:9" ht="13.5" thickTop="1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>
      <c r="A4" s="106" t="s">
        <v>52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>
      <c r="A6" s="109"/>
      <c r="B6" s="110" t="s">
        <v>53</v>
      </c>
      <c r="C6" s="110"/>
      <c r="D6" s="111"/>
      <c r="E6" s="112" t="s">
        <v>54</v>
      </c>
      <c r="F6" s="113" t="s">
        <v>55</v>
      </c>
      <c r="G6" s="113" t="s">
        <v>56</v>
      </c>
      <c r="H6" s="113" t="s">
        <v>57</v>
      </c>
      <c r="I6" s="114" t="s">
        <v>31</v>
      </c>
    </row>
    <row r="7" spans="1:9" s="35" customFormat="1">
      <c r="A7" s="200" t="str">
        <f>Položky!B7</f>
        <v>1</v>
      </c>
      <c r="B7" s="115" t="str">
        <f>Položky!C7</f>
        <v>Zemní práce</v>
      </c>
      <c r="C7" s="66"/>
      <c r="D7" s="116"/>
      <c r="E7" s="201">
        <f>Položky!BA14</f>
        <v>16494.126199999999</v>
      </c>
      <c r="F7" s="202">
        <f>Položky!BB14</f>
        <v>0</v>
      </c>
      <c r="G7" s="202">
        <f>Položky!BC14</f>
        <v>0</v>
      </c>
      <c r="H7" s="202">
        <f>Položky!BD14</f>
        <v>0</v>
      </c>
      <c r="I7" s="203">
        <f>Položky!BE14</f>
        <v>0</v>
      </c>
    </row>
    <row r="8" spans="1:9" s="35" customFormat="1">
      <c r="A8" s="200" t="str">
        <f>Položky!B15</f>
        <v>2</v>
      </c>
      <c r="B8" s="115" t="str">
        <f>Položky!C15</f>
        <v>Základy a zvláštní zakládání</v>
      </c>
      <c r="C8" s="66"/>
      <c r="D8" s="116"/>
      <c r="E8" s="201">
        <f>Položky!BA18</f>
        <v>3022.732</v>
      </c>
      <c r="F8" s="202">
        <f>Položky!BB18</f>
        <v>0</v>
      </c>
      <c r="G8" s="202">
        <f>Položky!BC18</f>
        <v>0</v>
      </c>
      <c r="H8" s="202">
        <f>Položky!BD18</f>
        <v>0</v>
      </c>
      <c r="I8" s="203">
        <f>Položky!BE18</f>
        <v>0</v>
      </c>
    </row>
    <row r="9" spans="1:9" s="35" customFormat="1">
      <c r="A9" s="200" t="str">
        <f>Položky!B19</f>
        <v>3</v>
      </c>
      <c r="B9" s="115" t="str">
        <f>Položky!C19</f>
        <v>Svislé a kompletní konstrukce</v>
      </c>
      <c r="C9" s="66"/>
      <c r="D9" s="116"/>
      <c r="E9" s="201">
        <f>Položky!BA25</f>
        <v>3597.6150000000002</v>
      </c>
      <c r="F9" s="202">
        <f>Položky!BB25</f>
        <v>0</v>
      </c>
      <c r="G9" s="202">
        <f>Položky!BC25</f>
        <v>0</v>
      </c>
      <c r="H9" s="202">
        <f>Položky!BD25</f>
        <v>0</v>
      </c>
      <c r="I9" s="203">
        <f>Položky!BE25</f>
        <v>0</v>
      </c>
    </row>
    <row r="10" spans="1:9" s="35" customFormat="1">
      <c r="A10" s="200" t="str">
        <f>Položky!B26</f>
        <v>61</v>
      </c>
      <c r="B10" s="115" t="str">
        <f>Položky!C26</f>
        <v>Upravy povrchů vnitřní</v>
      </c>
      <c r="C10" s="66"/>
      <c r="D10" s="116"/>
      <c r="E10" s="201">
        <f>Položky!BA37</f>
        <v>4989.5999999999995</v>
      </c>
      <c r="F10" s="202">
        <f>Položky!BB37</f>
        <v>0</v>
      </c>
      <c r="G10" s="202">
        <f>Položky!BC37</f>
        <v>0</v>
      </c>
      <c r="H10" s="202">
        <f>Položky!BD37</f>
        <v>0</v>
      </c>
      <c r="I10" s="203">
        <f>Položky!BE37</f>
        <v>0</v>
      </c>
    </row>
    <row r="11" spans="1:9" s="35" customFormat="1">
      <c r="A11" s="200" t="s">
        <v>229</v>
      </c>
      <c r="B11" s="115" t="s">
        <v>336</v>
      </c>
      <c r="C11" s="66"/>
      <c r="D11" s="116"/>
      <c r="E11" s="201">
        <f>Položky!G41</f>
        <v>1219.4279999999999</v>
      </c>
      <c r="F11" s="202"/>
      <c r="G11" s="202"/>
      <c r="H11" s="202"/>
      <c r="I11" s="203"/>
    </row>
    <row r="12" spans="1:9" s="35" customFormat="1">
      <c r="A12" s="200" t="str">
        <f>Položky!B42</f>
        <v>63</v>
      </c>
      <c r="B12" s="115" t="str">
        <f>Položky!C42</f>
        <v>Podlahy a podlahové konstrukce</v>
      </c>
      <c r="C12" s="66"/>
      <c r="D12" s="116"/>
      <c r="E12" s="201">
        <f>Položky!BA47</f>
        <v>24906.390500000001</v>
      </c>
      <c r="F12" s="202">
        <f>Položky!BB47</f>
        <v>0</v>
      </c>
      <c r="G12" s="202">
        <f>Položky!BC47</f>
        <v>0</v>
      </c>
      <c r="H12" s="202">
        <f>Položky!BD47</f>
        <v>0</v>
      </c>
      <c r="I12" s="203">
        <f>Položky!BE47</f>
        <v>0</v>
      </c>
    </row>
    <row r="13" spans="1:9" s="35" customFormat="1">
      <c r="A13" s="200" t="s">
        <v>236</v>
      </c>
      <c r="B13" s="115" t="s">
        <v>337</v>
      </c>
      <c r="C13" s="66"/>
      <c r="D13" s="116"/>
      <c r="E13" s="201">
        <f>Položky!G59</f>
        <v>16238.600379999998</v>
      </c>
      <c r="F13" s="202"/>
      <c r="G13" s="202"/>
      <c r="H13" s="202"/>
      <c r="I13" s="203"/>
    </row>
    <row r="14" spans="1:9" s="35" customFormat="1">
      <c r="A14" s="200" t="str">
        <f>Položky!B60</f>
        <v>96</v>
      </c>
      <c r="B14" s="115" t="str">
        <f>Položky!C60</f>
        <v>Bourání konstrukcí</v>
      </c>
      <c r="C14" s="66"/>
      <c r="D14" s="116"/>
      <c r="E14" s="201">
        <f>Položky!BA83</f>
        <v>20263.495000000003</v>
      </c>
      <c r="F14" s="202">
        <f>Položky!BB83</f>
        <v>0</v>
      </c>
      <c r="G14" s="202">
        <f>Položky!BC83</f>
        <v>0</v>
      </c>
      <c r="H14" s="202">
        <f>Položky!BD83</f>
        <v>0</v>
      </c>
      <c r="I14" s="203">
        <f>Položky!BE83</f>
        <v>0</v>
      </c>
    </row>
    <row r="15" spans="1:9" s="35" customFormat="1">
      <c r="A15" s="200" t="str">
        <f>Položky!B84</f>
        <v>99</v>
      </c>
      <c r="B15" s="115" t="str">
        <f>Položky!C84</f>
        <v>Staveništní přesun hmot</v>
      </c>
      <c r="C15" s="66"/>
      <c r="D15" s="116"/>
      <c r="E15" s="201">
        <f>Položky!BA86</f>
        <v>42035.4</v>
      </c>
      <c r="F15" s="202">
        <f>Položky!BB86</f>
        <v>0</v>
      </c>
      <c r="G15" s="202">
        <f>Položky!BC86</f>
        <v>0</v>
      </c>
      <c r="H15" s="202">
        <f>Položky!BD86</f>
        <v>0</v>
      </c>
      <c r="I15" s="203">
        <f>Položky!BE86</f>
        <v>0</v>
      </c>
    </row>
    <row r="16" spans="1:9" s="35" customFormat="1">
      <c r="A16" s="200" t="str">
        <f>Položky!B87</f>
        <v>711</v>
      </c>
      <c r="B16" s="115" t="str">
        <f>Položky!C87</f>
        <v>Izolace proti vodě</v>
      </c>
      <c r="C16" s="66"/>
      <c r="D16" s="116"/>
      <c r="E16" s="201">
        <f>Položky!BA95</f>
        <v>0</v>
      </c>
      <c r="F16" s="202">
        <f>Položky!BB95</f>
        <v>115307.77294400001</v>
      </c>
      <c r="G16" s="202">
        <f>Položky!BC95</f>
        <v>0</v>
      </c>
      <c r="H16" s="202">
        <f>Položky!BD95</f>
        <v>0</v>
      </c>
      <c r="I16" s="203">
        <f>Položky!BE95</f>
        <v>0</v>
      </c>
    </row>
    <row r="17" spans="1:57" s="35" customFormat="1">
      <c r="A17" s="200" t="s">
        <v>275</v>
      </c>
      <c r="B17" s="115" t="s">
        <v>276</v>
      </c>
      <c r="C17" s="66"/>
      <c r="D17" s="116"/>
      <c r="E17" s="201"/>
      <c r="F17" s="202">
        <f>Položky!G102</f>
        <v>99251.79</v>
      </c>
      <c r="G17" s="202"/>
      <c r="H17" s="202"/>
      <c r="I17" s="203"/>
    </row>
    <row r="18" spans="1:57" s="35" customFormat="1">
      <c r="A18" s="200" t="str">
        <f>Položky!B103</f>
        <v>713</v>
      </c>
      <c r="B18" s="115" t="str">
        <f>Položky!C103</f>
        <v>Izolace tepelné</v>
      </c>
      <c r="C18" s="66"/>
      <c r="D18" s="116"/>
      <c r="E18" s="201">
        <f>Položky!BA109</f>
        <v>0</v>
      </c>
      <c r="F18" s="202">
        <f>Položky!BB109</f>
        <v>11638.8767088</v>
      </c>
      <c r="G18" s="202">
        <f>Položky!BC109</f>
        <v>0</v>
      </c>
      <c r="H18" s="202">
        <f>Položky!BD109</f>
        <v>0</v>
      </c>
      <c r="I18" s="203">
        <f>Položky!BE109</f>
        <v>0</v>
      </c>
    </row>
    <row r="19" spans="1:57" s="35" customFormat="1">
      <c r="A19" s="200" t="s">
        <v>285</v>
      </c>
      <c r="B19" s="35" t="s">
        <v>286</v>
      </c>
      <c r="D19" s="116"/>
      <c r="E19" s="201"/>
      <c r="F19" s="202">
        <f>Položky!G127</f>
        <v>196827.32334316798</v>
      </c>
      <c r="G19" s="202"/>
      <c r="H19" s="202"/>
      <c r="I19" s="203"/>
    </row>
    <row r="20" spans="1:57" s="35" customFormat="1">
      <c r="A20" s="200" t="s">
        <v>311</v>
      </c>
      <c r="B20" s="115" t="s">
        <v>312</v>
      </c>
      <c r="C20" s="66"/>
      <c r="D20" s="116"/>
      <c r="E20" s="201"/>
      <c r="F20" s="202">
        <f>Položky!G137</f>
        <v>52668.703269999998</v>
      </c>
      <c r="G20" s="202"/>
      <c r="H20" s="202"/>
      <c r="I20" s="203"/>
    </row>
    <row r="21" spans="1:57" s="35" customFormat="1">
      <c r="A21" s="200" t="str">
        <f>Položky!B138</f>
        <v>767</v>
      </c>
      <c r="B21" s="115" t="str">
        <f>Položky!C138</f>
        <v>Konstrukce zámečnické</v>
      </c>
      <c r="C21" s="66"/>
      <c r="D21" s="116"/>
      <c r="E21" s="201">
        <f>Položky!BA143</f>
        <v>0</v>
      </c>
      <c r="F21" s="202">
        <f>Položky!BB143</f>
        <v>23691.75</v>
      </c>
      <c r="G21" s="202">
        <f>Položky!BC143</f>
        <v>0</v>
      </c>
      <c r="H21" s="202">
        <f>Položky!BD143</f>
        <v>0</v>
      </c>
      <c r="I21" s="203">
        <f>Položky!BE143</f>
        <v>0</v>
      </c>
    </row>
    <row r="22" spans="1:57" s="35" customFormat="1">
      <c r="A22" s="200" t="str">
        <f>Položky!B144</f>
        <v>776</v>
      </c>
      <c r="B22" s="115" t="str">
        <f>Položky!C144</f>
        <v>Podlahy povlakové</v>
      </c>
      <c r="C22" s="66"/>
      <c r="D22" s="116"/>
      <c r="E22" s="201">
        <f>Položky!BA154</f>
        <v>0</v>
      </c>
      <c r="F22" s="202">
        <f>Položky!BB154</f>
        <v>15629.958650279999</v>
      </c>
      <c r="G22" s="202">
        <f>Položky!BC154</f>
        <v>0</v>
      </c>
      <c r="H22" s="202">
        <f>Položky!BD154</f>
        <v>0</v>
      </c>
      <c r="I22" s="203">
        <f>Položky!BE154</f>
        <v>0</v>
      </c>
    </row>
    <row r="23" spans="1:57" s="35" customFormat="1">
      <c r="A23" s="200" t="s">
        <v>191</v>
      </c>
      <c r="B23" s="115" t="s">
        <v>331</v>
      </c>
      <c r="C23" s="66"/>
      <c r="D23" s="116"/>
      <c r="E23" s="201"/>
      <c r="F23" s="202">
        <f>Položky!G158</f>
        <v>13021.315999999999</v>
      </c>
      <c r="G23" s="202"/>
      <c r="H23" s="202"/>
      <c r="I23" s="203"/>
    </row>
    <row r="24" spans="1:57" s="35" customFormat="1" ht="13.5" thickBot="1">
      <c r="A24" s="200" t="str">
        <f>Položky!B159</f>
        <v>784</v>
      </c>
      <c r="B24" s="115" t="str">
        <f>Položky!C159</f>
        <v>Malby</v>
      </c>
      <c r="C24" s="66"/>
      <c r="D24" s="116"/>
      <c r="E24" s="201">
        <f>Položky!BA167</f>
        <v>0</v>
      </c>
      <c r="F24" s="202">
        <f>Položky!BB167</f>
        <v>24017.99164</v>
      </c>
      <c r="G24" s="202">
        <f>Položky!BC167</f>
        <v>0</v>
      </c>
      <c r="H24" s="202">
        <f>Položky!BD167</f>
        <v>0</v>
      </c>
      <c r="I24" s="203">
        <f>Položky!BE167</f>
        <v>0</v>
      </c>
    </row>
    <row r="25" spans="1:57" s="123" customFormat="1" ht="13.5" thickBot="1">
      <c r="A25" s="117"/>
      <c r="B25" s="118" t="s">
        <v>58</v>
      </c>
      <c r="C25" s="118"/>
      <c r="D25" s="119"/>
      <c r="E25" s="120">
        <f>SUM(E7:E24)</f>
        <v>132767.38707999999</v>
      </c>
      <c r="F25" s="121">
        <f>SUM(F7:F24)</f>
        <v>552055.48255624808</v>
      </c>
      <c r="G25" s="121">
        <f>SUM(G7:G24)</f>
        <v>0</v>
      </c>
      <c r="H25" s="121">
        <f>SUM(H7:H24)</f>
        <v>0</v>
      </c>
      <c r="I25" s="122">
        <f>SUM(I7:I24)</f>
        <v>0</v>
      </c>
    </row>
    <row r="26" spans="1:57">
      <c r="A26" s="66"/>
      <c r="B26" s="66"/>
      <c r="C26" s="66"/>
      <c r="D26" s="66"/>
      <c r="E26" s="66"/>
      <c r="F26" s="66"/>
      <c r="G26" s="66"/>
      <c r="H26" s="66"/>
      <c r="I26" s="66"/>
    </row>
    <row r="27" spans="1:57" ht="19.5" customHeight="1">
      <c r="A27" s="107" t="s">
        <v>59</v>
      </c>
      <c r="B27" s="107"/>
      <c r="C27" s="107"/>
      <c r="D27" s="107"/>
      <c r="E27" s="107"/>
      <c r="F27" s="107"/>
      <c r="G27" s="124"/>
      <c r="H27" s="107"/>
      <c r="I27" s="107"/>
      <c r="BA27" s="41"/>
      <c r="BB27" s="41"/>
      <c r="BC27" s="41"/>
      <c r="BD27" s="41"/>
      <c r="BE27" s="41"/>
    </row>
    <row r="28" spans="1:57" ht="13.5" thickBot="1">
      <c r="A28" s="77"/>
      <c r="B28" s="77"/>
      <c r="C28" s="77"/>
      <c r="D28" s="77"/>
      <c r="E28" s="77"/>
      <c r="F28" s="77"/>
      <c r="G28" s="77"/>
      <c r="H28" s="77"/>
      <c r="I28" s="77"/>
    </row>
    <row r="29" spans="1:57">
      <c r="A29" s="71" t="s">
        <v>60</v>
      </c>
      <c r="B29" s="72"/>
      <c r="C29" s="72"/>
      <c r="D29" s="125"/>
      <c r="E29" s="126" t="s">
        <v>61</v>
      </c>
      <c r="F29" s="127" t="s">
        <v>62</v>
      </c>
      <c r="G29" s="128" t="s">
        <v>63</v>
      </c>
      <c r="H29" s="129"/>
      <c r="I29" s="130" t="s">
        <v>61</v>
      </c>
    </row>
    <row r="30" spans="1:57">
      <c r="A30" s="64" t="s">
        <v>202</v>
      </c>
      <c r="B30" s="55"/>
      <c r="C30" s="55"/>
      <c r="D30" s="131"/>
      <c r="E30" s="132">
        <v>0</v>
      </c>
      <c r="F30" s="133">
        <v>0</v>
      </c>
      <c r="G30" s="134">
        <f t="shared" ref="G30:G37" si="0">CHOOSE(BA30+1,HSV+PSV,HSV+PSV+Mont,HSV+PSV+Dodavka+Mont,HSV,PSV,Mont,Dodavka,Mont+Dodavka,0)</f>
        <v>684822.8696362481</v>
      </c>
      <c r="H30" s="135"/>
      <c r="I30" s="136">
        <f t="shared" ref="I30:I37" si="1">E30+F30*G30/100</f>
        <v>0</v>
      </c>
      <c r="BA30">
        <v>0</v>
      </c>
    </row>
    <row r="31" spans="1:57">
      <c r="A31" s="64" t="s">
        <v>203</v>
      </c>
      <c r="B31" s="55"/>
      <c r="C31" s="55"/>
      <c r="D31" s="131"/>
      <c r="E31" s="132">
        <v>0</v>
      </c>
      <c r="F31" s="133">
        <v>0</v>
      </c>
      <c r="G31" s="134">
        <f t="shared" si="0"/>
        <v>684822.8696362481</v>
      </c>
      <c r="H31" s="135"/>
      <c r="I31" s="136">
        <f t="shared" si="1"/>
        <v>0</v>
      </c>
      <c r="BA31">
        <v>0</v>
      </c>
    </row>
    <row r="32" spans="1:57">
      <c r="A32" s="64" t="s">
        <v>204</v>
      </c>
      <c r="B32" s="55"/>
      <c r="C32" s="55"/>
      <c r="D32" s="131"/>
      <c r="E32" s="132">
        <v>0</v>
      </c>
      <c r="F32" s="133">
        <v>0</v>
      </c>
      <c r="G32" s="134">
        <f t="shared" si="0"/>
        <v>684822.8696362481</v>
      </c>
      <c r="H32" s="135"/>
      <c r="I32" s="136">
        <f t="shared" si="1"/>
        <v>0</v>
      </c>
      <c r="BA32">
        <v>0</v>
      </c>
    </row>
    <row r="33" spans="1:53">
      <c r="A33" s="64" t="s">
        <v>205</v>
      </c>
      <c r="B33" s="55"/>
      <c r="C33" s="55"/>
      <c r="D33" s="131"/>
      <c r="E33" s="132">
        <v>0</v>
      </c>
      <c r="F33" s="133">
        <v>0</v>
      </c>
      <c r="G33" s="134">
        <f t="shared" si="0"/>
        <v>684822.8696362481</v>
      </c>
      <c r="H33" s="135"/>
      <c r="I33" s="136">
        <f t="shared" si="1"/>
        <v>0</v>
      </c>
      <c r="BA33">
        <v>0</v>
      </c>
    </row>
    <row r="34" spans="1:53">
      <c r="A34" s="64" t="s">
        <v>206</v>
      </c>
      <c r="B34" s="55"/>
      <c r="C34" s="55"/>
      <c r="D34" s="131"/>
      <c r="E34" s="132">
        <v>0</v>
      </c>
      <c r="F34" s="133">
        <v>0</v>
      </c>
      <c r="G34" s="134">
        <f t="shared" si="0"/>
        <v>684822.8696362481</v>
      </c>
      <c r="H34" s="135"/>
      <c r="I34" s="136">
        <f t="shared" si="1"/>
        <v>0</v>
      </c>
      <c r="BA34">
        <v>1</v>
      </c>
    </row>
    <row r="35" spans="1:53">
      <c r="A35" s="64" t="s">
        <v>207</v>
      </c>
      <c r="B35" s="55"/>
      <c r="C35" s="55"/>
      <c r="D35" s="131"/>
      <c r="E35" s="132">
        <v>0</v>
      </c>
      <c r="F35" s="133">
        <v>0</v>
      </c>
      <c r="G35" s="134">
        <f t="shared" si="0"/>
        <v>684822.8696362481</v>
      </c>
      <c r="H35" s="135"/>
      <c r="I35" s="136">
        <f t="shared" si="1"/>
        <v>0</v>
      </c>
      <c r="BA35">
        <v>1</v>
      </c>
    </row>
    <row r="36" spans="1:53">
      <c r="A36" s="64" t="s">
        <v>208</v>
      </c>
      <c r="B36" s="55"/>
      <c r="C36" s="55"/>
      <c r="D36" s="131"/>
      <c r="E36" s="132">
        <v>0</v>
      </c>
      <c r="F36" s="133">
        <v>0</v>
      </c>
      <c r="G36" s="134">
        <f t="shared" si="0"/>
        <v>684822.8696362481</v>
      </c>
      <c r="H36" s="135"/>
      <c r="I36" s="136">
        <f t="shared" si="1"/>
        <v>0</v>
      </c>
      <c r="BA36">
        <v>2</v>
      </c>
    </row>
    <row r="37" spans="1:53">
      <c r="A37" s="64" t="s">
        <v>209</v>
      </c>
      <c r="B37" s="55"/>
      <c r="C37" s="55"/>
      <c r="D37" s="131"/>
      <c r="E37" s="132">
        <v>0</v>
      </c>
      <c r="F37" s="133">
        <v>0</v>
      </c>
      <c r="G37" s="134">
        <f t="shared" si="0"/>
        <v>684822.8696362481</v>
      </c>
      <c r="H37" s="135"/>
      <c r="I37" s="136">
        <f t="shared" si="1"/>
        <v>0</v>
      </c>
      <c r="BA37">
        <v>2</v>
      </c>
    </row>
    <row r="38" spans="1:53" ht="13.5" thickBot="1">
      <c r="A38" s="137"/>
      <c r="B38" s="138" t="s">
        <v>64</v>
      </c>
      <c r="C38" s="139"/>
      <c r="D38" s="140"/>
      <c r="E38" s="141"/>
      <c r="F38" s="142"/>
      <c r="G38" s="142"/>
      <c r="H38" s="222">
        <f>SUM(I30:I37)</f>
        <v>0</v>
      </c>
      <c r="I38" s="223"/>
    </row>
    <row r="40" spans="1:53">
      <c r="B40" s="123"/>
      <c r="F40" s="143"/>
      <c r="G40" s="144"/>
      <c r="H40" s="144"/>
      <c r="I40" s="145"/>
    </row>
    <row r="41" spans="1:53">
      <c r="F41" s="143"/>
      <c r="G41" s="144"/>
      <c r="H41" s="144"/>
      <c r="I41" s="145"/>
    </row>
    <row r="42" spans="1:53">
      <c r="F42" s="143"/>
      <c r="G42" s="144"/>
      <c r="H42" s="144"/>
      <c r="I42" s="145"/>
    </row>
    <row r="43" spans="1:53">
      <c r="F43" s="143"/>
      <c r="G43" s="144"/>
      <c r="H43" s="144"/>
      <c r="I43" s="145"/>
    </row>
    <row r="44" spans="1:53">
      <c r="F44" s="143"/>
      <c r="G44" s="144"/>
      <c r="H44" s="144"/>
      <c r="I44" s="145"/>
    </row>
    <row r="45" spans="1:53">
      <c r="F45" s="143"/>
      <c r="G45" s="144"/>
      <c r="H45" s="144"/>
      <c r="I45" s="145"/>
    </row>
    <row r="46" spans="1:53">
      <c r="F46" s="143"/>
      <c r="G46" s="144"/>
      <c r="H46" s="144"/>
      <c r="I46" s="145"/>
    </row>
    <row r="47" spans="1:53">
      <c r="F47" s="143"/>
      <c r="G47" s="144"/>
      <c r="H47" s="144"/>
      <c r="I47" s="145"/>
    </row>
    <row r="48" spans="1:53">
      <c r="F48" s="143"/>
      <c r="G48" s="144"/>
      <c r="H48" s="144"/>
      <c r="I48" s="145"/>
    </row>
    <row r="49" spans="6:9">
      <c r="F49" s="143"/>
      <c r="G49" s="144"/>
      <c r="H49" s="144"/>
      <c r="I49" s="145"/>
    </row>
    <row r="50" spans="6:9">
      <c r="F50" s="143"/>
      <c r="G50" s="144"/>
      <c r="H50" s="144"/>
      <c r="I50" s="145"/>
    </row>
    <row r="51" spans="6:9">
      <c r="F51" s="143"/>
      <c r="G51" s="144"/>
      <c r="H51" s="144"/>
      <c r="I51" s="145"/>
    </row>
    <row r="52" spans="6:9">
      <c r="F52" s="143"/>
      <c r="G52" s="144"/>
      <c r="H52" s="144"/>
      <c r="I52" s="145"/>
    </row>
    <row r="53" spans="6:9">
      <c r="F53" s="143"/>
      <c r="G53" s="144"/>
      <c r="H53" s="144"/>
      <c r="I53" s="145"/>
    </row>
    <row r="54" spans="6:9">
      <c r="F54" s="143"/>
      <c r="G54" s="144"/>
      <c r="H54" s="144"/>
      <c r="I54" s="145"/>
    </row>
    <row r="55" spans="6:9">
      <c r="F55" s="143"/>
      <c r="G55" s="144"/>
      <c r="H55" s="144"/>
      <c r="I55" s="145"/>
    </row>
    <row r="56" spans="6:9">
      <c r="F56" s="143"/>
      <c r="G56" s="144"/>
      <c r="H56" s="144"/>
      <c r="I56" s="145"/>
    </row>
    <row r="57" spans="6:9">
      <c r="F57" s="143"/>
      <c r="G57" s="144"/>
      <c r="H57" s="144"/>
      <c r="I57" s="145"/>
    </row>
    <row r="58" spans="6:9">
      <c r="F58" s="143"/>
      <c r="G58" s="144"/>
      <c r="H58" s="144"/>
      <c r="I58" s="145"/>
    </row>
    <row r="59" spans="6:9">
      <c r="F59" s="143"/>
      <c r="G59" s="144"/>
      <c r="H59" s="144"/>
      <c r="I59" s="145"/>
    </row>
    <row r="60" spans="6:9">
      <c r="F60" s="143"/>
      <c r="G60" s="144"/>
      <c r="H60" s="144"/>
      <c r="I60" s="145"/>
    </row>
    <row r="61" spans="6:9">
      <c r="F61" s="143"/>
      <c r="G61" s="144"/>
      <c r="H61" s="144"/>
      <c r="I61" s="145"/>
    </row>
    <row r="62" spans="6:9">
      <c r="F62" s="143"/>
      <c r="G62" s="144"/>
      <c r="H62" s="144"/>
      <c r="I62" s="145"/>
    </row>
    <row r="63" spans="6:9">
      <c r="F63" s="143"/>
      <c r="G63" s="144"/>
      <c r="H63" s="144"/>
      <c r="I63" s="145"/>
    </row>
    <row r="64" spans="6:9">
      <c r="F64" s="143"/>
      <c r="G64" s="144"/>
      <c r="H64" s="144"/>
      <c r="I64" s="145"/>
    </row>
    <row r="65" spans="6:9">
      <c r="F65" s="143"/>
      <c r="G65" s="144"/>
      <c r="H65" s="144"/>
      <c r="I65" s="145"/>
    </row>
    <row r="66" spans="6:9">
      <c r="F66" s="143"/>
      <c r="G66" s="144"/>
      <c r="H66" s="144"/>
      <c r="I66" s="145"/>
    </row>
    <row r="67" spans="6:9">
      <c r="F67" s="143"/>
      <c r="G67" s="144"/>
      <c r="H67" s="144"/>
      <c r="I67" s="145"/>
    </row>
    <row r="68" spans="6:9">
      <c r="F68" s="143"/>
      <c r="G68" s="144"/>
      <c r="H68" s="144"/>
      <c r="I68" s="145"/>
    </row>
    <row r="69" spans="6:9">
      <c r="F69" s="143"/>
      <c r="G69" s="144"/>
      <c r="H69" s="144"/>
      <c r="I69" s="145"/>
    </row>
    <row r="70" spans="6:9">
      <c r="F70" s="143"/>
      <c r="G70" s="144"/>
      <c r="H70" s="144"/>
      <c r="I70" s="145"/>
    </row>
    <row r="71" spans="6:9">
      <c r="F71" s="143"/>
      <c r="G71" s="144"/>
      <c r="H71" s="144"/>
      <c r="I71" s="145"/>
    </row>
    <row r="72" spans="6:9">
      <c r="F72" s="143"/>
      <c r="G72" s="144"/>
      <c r="H72" s="144"/>
      <c r="I72" s="145"/>
    </row>
    <row r="73" spans="6:9">
      <c r="F73" s="143"/>
      <c r="G73" s="144"/>
      <c r="H73" s="144"/>
      <c r="I73" s="145"/>
    </row>
    <row r="74" spans="6:9">
      <c r="F74" s="143"/>
      <c r="G74" s="144"/>
      <c r="H74" s="144"/>
      <c r="I74" s="145"/>
    </row>
    <row r="75" spans="6:9">
      <c r="F75" s="143"/>
      <c r="G75" s="144"/>
      <c r="H75" s="144"/>
      <c r="I75" s="145"/>
    </row>
    <row r="76" spans="6:9">
      <c r="F76" s="143"/>
      <c r="G76" s="144"/>
      <c r="H76" s="144"/>
      <c r="I76" s="145"/>
    </row>
    <row r="77" spans="6:9">
      <c r="F77" s="143"/>
      <c r="G77" s="144"/>
      <c r="H77" s="144"/>
      <c r="I77" s="145"/>
    </row>
    <row r="78" spans="6:9">
      <c r="F78" s="143"/>
      <c r="G78" s="144"/>
      <c r="H78" s="144"/>
      <c r="I78" s="145"/>
    </row>
    <row r="79" spans="6:9">
      <c r="F79" s="143"/>
      <c r="G79" s="144"/>
      <c r="H79" s="144"/>
      <c r="I79" s="145"/>
    </row>
    <row r="80" spans="6:9">
      <c r="F80" s="143"/>
      <c r="G80" s="144"/>
      <c r="H80" s="144"/>
      <c r="I80" s="145"/>
    </row>
    <row r="81" spans="6:9">
      <c r="F81" s="143"/>
      <c r="G81" s="144"/>
      <c r="H81" s="144"/>
      <c r="I81" s="145"/>
    </row>
    <row r="82" spans="6:9">
      <c r="F82" s="143"/>
      <c r="G82" s="144"/>
      <c r="H82" s="144"/>
      <c r="I82" s="145"/>
    </row>
    <row r="83" spans="6:9">
      <c r="F83" s="143"/>
      <c r="G83" s="144"/>
      <c r="H83" s="144"/>
      <c r="I83" s="145"/>
    </row>
    <row r="84" spans="6:9">
      <c r="F84" s="143"/>
      <c r="G84" s="144"/>
      <c r="H84" s="144"/>
      <c r="I84" s="145"/>
    </row>
    <row r="85" spans="6:9">
      <c r="F85" s="143"/>
      <c r="G85" s="144"/>
      <c r="H85" s="144"/>
      <c r="I85" s="145"/>
    </row>
    <row r="86" spans="6:9">
      <c r="F86" s="143"/>
      <c r="G86" s="144"/>
      <c r="H86" s="144"/>
      <c r="I86" s="145"/>
    </row>
    <row r="87" spans="6:9">
      <c r="F87" s="143"/>
      <c r="G87" s="144"/>
      <c r="H87" s="144"/>
      <c r="I87" s="145"/>
    </row>
    <row r="88" spans="6:9">
      <c r="F88" s="143"/>
      <c r="G88" s="144"/>
      <c r="H88" s="144"/>
      <c r="I88" s="145"/>
    </row>
    <row r="89" spans="6:9">
      <c r="F89" s="143"/>
      <c r="G89" s="144"/>
      <c r="H89" s="144"/>
      <c r="I89" s="145"/>
    </row>
  </sheetData>
  <mergeCells count="4">
    <mergeCell ref="A1:B1"/>
    <mergeCell ref="A2:B2"/>
    <mergeCell ref="G2:I2"/>
    <mergeCell ref="H38:I3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40"/>
  <sheetViews>
    <sheetView showGridLines="0" showZeros="0" tabSelected="1" topLeftCell="A62" zoomScaleNormal="100" workbookViewId="0">
      <selection activeCell="G160" sqref="G160:G166"/>
    </sheetView>
  </sheetViews>
  <sheetFormatPr defaultRowHeight="12.75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4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>
      <c r="A1" s="226" t="s">
        <v>65</v>
      </c>
      <c r="B1" s="226"/>
      <c r="C1" s="226"/>
      <c r="D1" s="226"/>
      <c r="E1" s="226"/>
      <c r="F1" s="226"/>
      <c r="G1" s="226"/>
    </row>
    <row r="2" spans="1:104" ht="14.25" customHeight="1" thickBot="1">
      <c r="A2" s="147"/>
      <c r="B2" s="148"/>
      <c r="C2" s="149"/>
      <c r="D2" s="149"/>
      <c r="E2" s="150"/>
      <c r="F2" s="149"/>
      <c r="G2" s="149"/>
    </row>
    <row r="3" spans="1:104" ht="13.5" thickTop="1">
      <c r="A3" s="215" t="s">
        <v>49</v>
      </c>
      <c r="B3" s="216"/>
      <c r="C3" s="97" t="str">
        <f>CONCATENATE(cislostavby," ",nazevstavby)</f>
        <v>42014b REKONSTRUKCE OCELANA Závodní, ostatní</v>
      </c>
      <c r="D3" s="151"/>
      <c r="E3" s="152" t="s">
        <v>66</v>
      </c>
      <c r="F3" s="153" t="str">
        <f>Rekapitulace!H1</f>
        <v>1</v>
      </c>
      <c r="G3" s="154"/>
    </row>
    <row r="4" spans="1:104" ht="13.5" thickBot="1">
      <c r="A4" s="227" t="s">
        <v>51</v>
      </c>
      <c r="B4" s="218"/>
      <c r="C4" s="103" t="str">
        <f>CONCATENATE(cisloobjektu," ",nazevobjektu)</f>
        <v>07 Dílna CNC 1</v>
      </c>
      <c r="D4" s="155"/>
      <c r="E4" s="228" t="str">
        <f>Rekapitulace!G2</f>
        <v>Práce HVS a PSV ostatní</v>
      </c>
      <c r="F4" s="229"/>
      <c r="G4" s="230"/>
    </row>
    <row r="5" spans="1:104" ht="13.5" thickTop="1">
      <c r="A5" s="156"/>
      <c r="B5" s="147"/>
      <c r="C5" s="147"/>
      <c r="D5" s="147"/>
      <c r="E5" s="157"/>
      <c r="F5" s="147"/>
      <c r="G5" s="158"/>
    </row>
    <row r="6" spans="1:104">
      <c r="A6" s="159" t="s">
        <v>67</v>
      </c>
      <c r="B6" s="160" t="s">
        <v>68</v>
      </c>
      <c r="C6" s="160" t="s">
        <v>69</v>
      </c>
      <c r="D6" s="160" t="s">
        <v>70</v>
      </c>
      <c r="E6" s="161" t="s">
        <v>71</v>
      </c>
      <c r="F6" s="160" t="s">
        <v>72</v>
      </c>
      <c r="G6" s="162" t="s">
        <v>73</v>
      </c>
    </row>
    <row r="7" spans="1:104">
      <c r="A7" s="163" t="s">
        <v>74</v>
      </c>
      <c r="B7" s="164" t="s">
        <v>75</v>
      </c>
      <c r="C7" s="165" t="s">
        <v>76</v>
      </c>
      <c r="D7" s="166"/>
      <c r="E7" s="167"/>
      <c r="F7" s="167"/>
      <c r="G7" s="168"/>
      <c r="H7" s="169"/>
      <c r="I7" s="169"/>
      <c r="O7" s="170">
        <v>1</v>
      </c>
    </row>
    <row r="8" spans="1:104">
      <c r="A8" s="171">
        <v>1</v>
      </c>
      <c r="B8" s="172" t="s">
        <v>84</v>
      </c>
      <c r="C8" s="173" t="s">
        <v>85</v>
      </c>
      <c r="D8" s="174" t="s">
        <v>86</v>
      </c>
      <c r="E8" s="175">
        <v>28.58</v>
      </c>
      <c r="F8" s="175">
        <v>4.95</v>
      </c>
      <c r="G8" s="176">
        <f>E8*F8</f>
        <v>141.471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141.471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0</v>
      </c>
    </row>
    <row r="9" spans="1:104">
      <c r="A9" s="178"/>
      <c r="B9" s="180"/>
      <c r="C9" s="224" t="s">
        <v>87</v>
      </c>
      <c r="D9" s="225"/>
      <c r="E9" s="181">
        <v>28.58</v>
      </c>
      <c r="F9" s="182"/>
      <c r="G9" s="183"/>
      <c r="M9" s="179" t="s">
        <v>87</v>
      </c>
      <c r="O9" s="170"/>
    </row>
    <row r="10" spans="1:104">
      <c r="A10" s="171">
        <v>2</v>
      </c>
      <c r="B10" s="172" t="s">
        <v>88</v>
      </c>
      <c r="C10" s="173" t="s">
        <v>89</v>
      </c>
      <c r="D10" s="174" t="s">
        <v>86</v>
      </c>
      <c r="E10" s="175">
        <v>18.642399999999999</v>
      </c>
      <c r="F10" s="175">
        <v>298</v>
      </c>
      <c r="G10" s="176">
        <f>E10*F10</f>
        <v>5555.4351999999999</v>
      </c>
      <c r="O10" s="170">
        <v>2</v>
      </c>
      <c r="AA10" s="146">
        <v>1</v>
      </c>
      <c r="AB10" s="146">
        <v>1</v>
      </c>
      <c r="AC10" s="146">
        <v>1</v>
      </c>
      <c r="AZ10" s="146">
        <v>1</v>
      </c>
      <c r="BA10" s="146">
        <f>IF(AZ10=1,G10,0)</f>
        <v>5555.4351999999999</v>
      </c>
      <c r="BB10" s="146">
        <f>IF(AZ10=2,G10,0)</f>
        <v>0</v>
      </c>
      <c r="BC10" s="146">
        <f>IF(AZ10=3,G10,0)</f>
        <v>0</v>
      </c>
      <c r="BD10" s="146">
        <f>IF(AZ10=4,G10,0)</f>
        <v>0</v>
      </c>
      <c r="BE10" s="146">
        <f>IF(AZ10=5,G10,0)</f>
        <v>0</v>
      </c>
      <c r="CA10" s="177">
        <v>1</v>
      </c>
      <c r="CB10" s="177">
        <v>1</v>
      </c>
      <c r="CZ10" s="146">
        <v>0</v>
      </c>
    </row>
    <row r="11" spans="1:104">
      <c r="A11" s="178"/>
      <c r="B11" s="180"/>
      <c r="C11" s="224" t="s">
        <v>90</v>
      </c>
      <c r="D11" s="225"/>
      <c r="E11" s="181">
        <v>18.642399999999999</v>
      </c>
      <c r="F11" s="182"/>
      <c r="G11" s="183"/>
      <c r="M11" s="179" t="s">
        <v>90</v>
      </c>
      <c r="O11" s="170"/>
    </row>
    <row r="12" spans="1:104">
      <c r="A12" s="171">
        <v>3</v>
      </c>
      <c r="B12" s="172" t="s">
        <v>91</v>
      </c>
      <c r="C12" s="173" t="s">
        <v>92</v>
      </c>
      <c r="D12" s="174" t="s">
        <v>86</v>
      </c>
      <c r="E12" s="175">
        <v>9.32</v>
      </c>
      <c r="F12" s="175">
        <v>339.5</v>
      </c>
      <c r="G12" s="176">
        <f>E12*F12</f>
        <v>3164.14</v>
      </c>
      <c r="O12" s="170">
        <v>2</v>
      </c>
      <c r="AA12" s="146">
        <v>1</v>
      </c>
      <c r="AB12" s="146">
        <v>1</v>
      </c>
      <c r="AC12" s="146">
        <v>1</v>
      </c>
      <c r="AZ12" s="146">
        <v>1</v>
      </c>
      <c r="BA12" s="146">
        <f>IF(AZ12=1,G12,0)</f>
        <v>3164.14</v>
      </c>
      <c r="BB12" s="146">
        <f>IF(AZ12=2,G12,0)</f>
        <v>0</v>
      </c>
      <c r="BC12" s="146">
        <f>IF(AZ12=3,G12,0)</f>
        <v>0</v>
      </c>
      <c r="BD12" s="146">
        <f>IF(AZ12=4,G12,0)</f>
        <v>0</v>
      </c>
      <c r="BE12" s="146">
        <f>IF(AZ12=5,G12,0)</f>
        <v>0</v>
      </c>
      <c r="CA12" s="177">
        <v>1</v>
      </c>
      <c r="CB12" s="177">
        <v>1</v>
      </c>
      <c r="CZ12" s="146">
        <v>0</v>
      </c>
    </row>
    <row r="13" spans="1:104" ht="22.5">
      <c r="A13" s="171">
        <v>4</v>
      </c>
      <c r="B13" s="172" t="s">
        <v>93</v>
      </c>
      <c r="C13" s="173" t="s">
        <v>94</v>
      </c>
      <c r="D13" s="174" t="s">
        <v>86</v>
      </c>
      <c r="E13" s="175">
        <v>9.32</v>
      </c>
      <c r="F13" s="175">
        <v>819</v>
      </c>
      <c r="G13" s="176">
        <f>E13*F13</f>
        <v>7633.08</v>
      </c>
      <c r="O13" s="170">
        <v>2</v>
      </c>
      <c r="AA13" s="146">
        <v>1</v>
      </c>
      <c r="AB13" s="146">
        <v>1</v>
      </c>
      <c r="AC13" s="146">
        <v>1</v>
      </c>
      <c r="AZ13" s="146">
        <v>1</v>
      </c>
      <c r="BA13" s="146">
        <f>IF(AZ13=1,G13,0)</f>
        <v>7633.08</v>
      </c>
      <c r="BB13" s="146">
        <f>IF(AZ13=2,G13,0)</f>
        <v>0</v>
      </c>
      <c r="BC13" s="146">
        <f>IF(AZ13=3,G13,0)</f>
        <v>0</v>
      </c>
      <c r="BD13" s="146">
        <f>IF(AZ13=4,G13,0)</f>
        <v>0</v>
      </c>
      <c r="BE13" s="146">
        <f>IF(AZ13=5,G13,0)</f>
        <v>0</v>
      </c>
      <c r="CA13" s="177">
        <v>1</v>
      </c>
      <c r="CB13" s="177">
        <v>1</v>
      </c>
      <c r="CZ13" s="146">
        <v>1.7</v>
      </c>
    </row>
    <row r="14" spans="1:104">
      <c r="A14" s="184"/>
      <c r="B14" s="185" t="s">
        <v>77</v>
      </c>
      <c r="C14" s="186" t="str">
        <f>CONCATENATE(B7," ",C7)</f>
        <v>1 Zemní práce</v>
      </c>
      <c r="D14" s="187"/>
      <c r="E14" s="188"/>
      <c r="F14" s="189"/>
      <c r="G14" s="190">
        <f>SUM(G7:G13)</f>
        <v>16494.126199999999</v>
      </c>
      <c r="O14" s="170">
        <v>4</v>
      </c>
      <c r="BA14" s="191">
        <f>SUM(BA7:BA13)</f>
        <v>16494.126199999999</v>
      </c>
      <c r="BB14" s="191">
        <f>SUM(BB7:BB13)</f>
        <v>0</v>
      </c>
      <c r="BC14" s="191">
        <f>SUM(BC7:BC13)</f>
        <v>0</v>
      </c>
      <c r="BD14" s="191">
        <f>SUM(BD7:BD13)</f>
        <v>0</v>
      </c>
      <c r="BE14" s="191">
        <f>SUM(BE7:BE13)</f>
        <v>0</v>
      </c>
    </row>
    <row r="15" spans="1:104">
      <c r="A15" s="163" t="s">
        <v>74</v>
      </c>
      <c r="B15" s="164" t="s">
        <v>95</v>
      </c>
      <c r="C15" s="165" t="s">
        <v>96</v>
      </c>
      <c r="D15" s="166"/>
      <c r="E15" s="167"/>
      <c r="F15" s="167"/>
      <c r="G15" s="168"/>
      <c r="H15" s="169"/>
      <c r="I15" s="169"/>
      <c r="O15" s="170">
        <v>1</v>
      </c>
    </row>
    <row r="16" spans="1:104">
      <c r="A16" s="171">
        <v>5</v>
      </c>
      <c r="B16" s="172" t="s">
        <v>97</v>
      </c>
      <c r="C16" s="173" t="s">
        <v>98</v>
      </c>
      <c r="D16" s="174" t="s">
        <v>99</v>
      </c>
      <c r="E16" s="175">
        <v>26.632000000000001</v>
      </c>
      <c r="F16" s="175">
        <v>113.5</v>
      </c>
      <c r="G16" s="176">
        <f>E16*F16</f>
        <v>3022.732</v>
      </c>
      <c r="O16" s="170">
        <v>2</v>
      </c>
      <c r="AA16" s="146">
        <v>1</v>
      </c>
      <c r="AB16" s="146">
        <v>1</v>
      </c>
      <c r="AC16" s="146">
        <v>1</v>
      </c>
      <c r="AZ16" s="146">
        <v>1</v>
      </c>
      <c r="BA16" s="146">
        <f>IF(AZ16=1,G16,0)</f>
        <v>3022.732</v>
      </c>
      <c r="BB16" s="146">
        <f>IF(AZ16=2,G16,0)</f>
        <v>0</v>
      </c>
      <c r="BC16" s="146">
        <f>IF(AZ16=3,G16,0)</f>
        <v>0</v>
      </c>
      <c r="BD16" s="146">
        <f>IF(AZ16=4,G16,0)</f>
        <v>0</v>
      </c>
      <c r="BE16" s="146">
        <f>IF(AZ16=5,G16,0)</f>
        <v>0</v>
      </c>
      <c r="CA16" s="177">
        <v>1</v>
      </c>
      <c r="CB16" s="177">
        <v>1</v>
      </c>
      <c r="CZ16" s="146">
        <v>2.0000000000000002E-5</v>
      </c>
    </row>
    <row r="17" spans="1:104">
      <c r="A17" s="178"/>
      <c r="B17" s="180"/>
      <c r="C17" s="224" t="s">
        <v>100</v>
      </c>
      <c r="D17" s="225"/>
      <c r="E17" s="181">
        <v>26.632000000000001</v>
      </c>
      <c r="F17" s="182"/>
      <c r="G17" s="183"/>
      <c r="M17" s="179" t="s">
        <v>100</v>
      </c>
      <c r="O17" s="170"/>
    </row>
    <row r="18" spans="1:104">
      <c r="A18" s="184"/>
      <c r="B18" s="185" t="s">
        <v>77</v>
      </c>
      <c r="C18" s="186" t="str">
        <f>CONCATENATE(B15," ",C15)</f>
        <v>2 Základy a zvláštní zakládání</v>
      </c>
      <c r="D18" s="187"/>
      <c r="E18" s="188"/>
      <c r="F18" s="189"/>
      <c r="G18" s="190">
        <f>SUM(G15:G17)</f>
        <v>3022.732</v>
      </c>
      <c r="O18" s="170">
        <v>4</v>
      </c>
      <c r="BA18" s="191">
        <f>SUM(BA15:BA17)</f>
        <v>3022.732</v>
      </c>
      <c r="BB18" s="191">
        <f>SUM(BB15:BB17)</f>
        <v>0</v>
      </c>
      <c r="BC18" s="191">
        <f>SUM(BC15:BC17)</f>
        <v>0</v>
      </c>
      <c r="BD18" s="191">
        <f>SUM(BD15:BD17)</f>
        <v>0</v>
      </c>
      <c r="BE18" s="191">
        <f>SUM(BE15:BE17)</f>
        <v>0</v>
      </c>
    </row>
    <row r="19" spans="1:104">
      <c r="A19" s="163" t="s">
        <v>74</v>
      </c>
      <c r="B19" s="164" t="s">
        <v>101</v>
      </c>
      <c r="C19" s="165" t="s">
        <v>102</v>
      </c>
      <c r="D19" s="166"/>
      <c r="E19" s="167"/>
      <c r="F19" s="167"/>
      <c r="G19" s="168"/>
      <c r="H19" s="169"/>
      <c r="I19" s="169"/>
      <c r="O19" s="170">
        <v>1</v>
      </c>
    </row>
    <row r="20" spans="1:104">
      <c r="A20" s="171">
        <v>6</v>
      </c>
      <c r="B20" s="172" t="s">
        <v>103</v>
      </c>
      <c r="C20" s="173" t="s">
        <v>104</v>
      </c>
      <c r="D20" s="174" t="s">
        <v>86</v>
      </c>
      <c r="E20" s="175">
        <v>0.85050000000000003</v>
      </c>
      <c r="F20" s="175">
        <v>4230</v>
      </c>
      <c r="G20" s="176">
        <f>E20*F20</f>
        <v>3597.6150000000002</v>
      </c>
      <c r="O20" s="170">
        <v>2</v>
      </c>
      <c r="AA20" s="146">
        <v>1</v>
      </c>
      <c r="AB20" s="146">
        <v>1</v>
      </c>
      <c r="AC20" s="146">
        <v>1</v>
      </c>
      <c r="AZ20" s="146">
        <v>1</v>
      </c>
      <c r="BA20" s="146">
        <f>IF(AZ20=1,G20,0)</f>
        <v>3597.6150000000002</v>
      </c>
      <c r="BB20" s="146">
        <f>IF(AZ20=2,G20,0)</f>
        <v>0</v>
      </c>
      <c r="BC20" s="146">
        <f>IF(AZ20=3,G20,0)</f>
        <v>0</v>
      </c>
      <c r="BD20" s="146">
        <f>IF(AZ20=4,G20,0)</f>
        <v>0</v>
      </c>
      <c r="BE20" s="146">
        <f>IF(AZ20=5,G20,0)</f>
        <v>0</v>
      </c>
      <c r="CA20" s="177">
        <v>1</v>
      </c>
      <c r="CB20" s="177">
        <v>1</v>
      </c>
      <c r="CZ20" s="146">
        <v>1.95224</v>
      </c>
    </row>
    <row r="21" spans="1:104">
      <c r="A21" s="178"/>
      <c r="B21" s="180"/>
      <c r="C21" s="224" t="s">
        <v>105</v>
      </c>
      <c r="D21" s="225"/>
      <c r="E21" s="181">
        <v>0.85050000000000003</v>
      </c>
      <c r="F21" s="182"/>
      <c r="G21" s="183"/>
      <c r="M21" s="179" t="s">
        <v>105</v>
      </c>
      <c r="O21" s="170"/>
    </row>
    <row r="22" spans="1:104" ht="22.5">
      <c r="A22" s="238">
        <v>7</v>
      </c>
      <c r="B22" s="172" t="s">
        <v>213</v>
      </c>
      <c r="C22" s="173" t="s">
        <v>214</v>
      </c>
      <c r="D22" s="174" t="s">
        <v>86</v>
      </c>
      <c r="E22" s="175">
        <v>1.9774</v>
      </c>
      <c r="F22" s="175">
        <v>4250</v>
      </c>
      <c r="G22" s="176">
        <f>E22*F22</f>
        <v>8403.9500000000007</v>
      </c>
      <c r="M22" s="179"/>
      <c r="O22" s="170"/>
    </row>
    <row r="23" spans="1:104">
      <c r="A23" s="178"/>
      <c r="B23" s="180"/>
      <c r="C23" s="224" t="s">
        <v>215</v>
      </c>
      <c r="D23" s="225"/>
      <c r="E23" s="181">
        <v>1.1269</v>
      </c>
      <c r="F23" s="182"/>
      <c r="G23" s="183"/>
      <c r="M23" s="179"/>
      <c r="O23" s="170"/>
    </row>
    <row r="24" spans="1:104">
      <c r="A24" s="178"/>
      <c r="B24" s="180"/>
      <c r="C24" s="224" t="s">
        <v>216</v>
      </c>
      <c r="D24" s="225"/>
      <c r="E24" s="181">
        <v>0.85050000000000003</v>
      </c>
      <c r="F24" s="182"/>
      <c r="G24" s="183"/>
      <c r="M24" s="179"/>
      <c r="O24" s="170"/>
    </row>
    <row r="25" spans="1:104">
      <c r="A25" s="184"/>
      <c r="B25" s="185" t="s">
        <v>77</v>
      </c>
      <c r="C25" s="186" t="str">
        <f>CONCATENATE(B19," ",C19)</f>
        <v>3 Svislé a kompletní konstrukce</v>
      </c>
      <c r="D25" s="187"/>
      <c r="E25" s="188"/>
      <c r="F25" s="189"/>
      <c r="G25" s="190">
        <f>SUM(G20:G24)</f>
        <v>12001.565000000001</v>
      </c>
      <c r="O25" s="170">
        <v>4</v>
      </c>
      <c r="BA25" s="191">
        <f>SUM(BA19:BA21)</f>
        <v>3597.6150000000002</v>
      </c>
      <c r="BB25" s="191">
        <f>SUM(BB19:BB21)</f>
        <v>0</v>
      </c>
      <c r="BC25" s="191">
        <f>SUM(BC19:BC21)</f>
        <v>0</v>
      </c>
      <c r="BD25" s="191">
        <f>SUM(BD19:BD21)</f>
        <v>0</v>
      </c>
      <c r="BE25" s="191">
        <f>SUM(BE19:BE21)</f>
        <v>0</v>
      </c>
    </row>
    <row r="26" spans="1:104">
      <c r="A26" s="163" t="s">
        <v>74</v>
      </c>
      <c r="B26" s="164" t="s">
        <v>106</v>
      </c>
      <c r="C26" s="165" t="s">
        <v>107</v>
      </c>
      <c r="D26" s="166"/>
      <c r="E26" s="167"/>
      <c r="F26" s="167"/>
      <c r="G26" s="168"/>
      <c r="H26" s="169"/>
      <c r="I26" s="169"/>
      <c r="O26" s="170">
        <v>1</v>
      </c>
    </row>
    <row r="27" spans="1:104">
      <c r="A27" s="171">
        <v>8</v>
      </c>
      <c r="B27" s="172" t="s">
        <v>108</v>
      </c>
      <c r="C27" s="173" t="s">
        <v>211</v>
      </c>
      <c r="D27" s="174" t="s">
        <v>99</v>
      </c>
      <c r="E27" s="175">
        <v>36.287999999999997</v>
      </c>
      <c r="F27" s="175">
        <v>137.5</v>
      </c>
      <c r="G27" s="176">
        <f>E27*F27</f>
        <v>4989.5999999999995</v>
      </c>
      <c r="O27" s="170">
        <v>2</v>
      </c>
      <c r="AA27" s="146">
        <v>1</v>
      </c>
      <c r="AB27" s="146">
        <v>1</v>
      </c>
      <c r="AC27" s="146">
        <v>1</v>
      </c>
      <c r="AZ27" s="146">
        <v>1</v>
      </c>
      <c r="BA27" s="146">
        <f>IF(AZ27=1,G27,0)</f>
        <v>4989.5999999999995</v>
      </c>
      <c r="BB27" s="146">
        <f>IF(AZ27=2,G27,0)</f>
        <v>0</v>
      </c>
      <c r="BC27" s="146">
        <f>IF(AZ27=3,G27,0)</f>
        <v>0</v>
      </c>
      <c r="BD27" s="146">
        <f>IF(AZ27=4,G27,0)</f>
        <v>0</v>
      </c>
      <c r="BE27" s="146">
        <f>IF(AZ27=5,G27,0)</f>
        <v>0</v>
      </c>
      <c r="CA27" s="177">
        <v>1</v>
      </c>
      <c r="CB27" s="177">
        <v>1</v>
      </c>
      <c r="CZ27" s="146">
        <v>1.694E-2</v>
      </c>
    </row>
    <row r="28" spans="1:104">
      <c r="A28" s="178"/>
      <c r="B28" s="180"/>
      <c r="C28" s="224" t="s">
        <v>109</v>
      </c>
      <c r="D28" s="225"/>
      <c r="E28" s="181">
        <v>36.287999999999997</v>
      </c>
      <c r="F28" s="182"/>
      <c r="G28" s="183"/>
      <c r="M28" s="179" t="s">
        <v>109</v>
      </c>
      <c r="O28" s="170"/>
    </row>
    <row r="29" spans="1:104">
      <c r="A29" s="238">
        <v>9</v>
      </c>
      <c r="B29" s="172" t="s">
        <v>217</v>
      </c>
      <c r="C29" s="173" t="s">
        <v>218</v>
      </c>
      <c r="D29" s="174" t="s">
        <v>99</v>
      </c>
      <c r="E29" s="175">
        <v>10.336</v>
      </c>
      <c r="F29" s="175">
        <v>34.200000000000003</v>
      </c>
      <c r="G29" s="176">
        <f>E29*F29</f>
        <v>353.49120000000005</v>
      </c>
      <c r="M29" s="179"/>
      <c r="O29" s="170"/>
    </row>
    <row r="30" spans="1:104">
      <c r="A30" s="239"/>
      <c r="B30" s="180"/>
      <c r="C30" s="224" t="s">
        <v>219</v>
      </c>
      <c r="D30" s="225"/>
      <c r="E30" s="181">
        <v>10.336</v>
      </c>
      <c r="F30" s="182"/>
      <c r="G30" s="183"/>
      <c r="M30" s="179"/>
      <c r="O30" s="170"/>
    </row>
    <row r="31" spans="1:104">
      <c r="A31" s="238">
        <v>10</v>
      </c>
      <c r="B31" s="172" t="s">
        <v>220</v>
      </c>
      <c r="C31" s="173" t="s">
        <v>221</v>
      </c>
      <c r="D31" s="174" t="s">
        <v>99</v>
      </c>
      <c r="E31" s="175">
        <v>1.2</v>
      </c>
      <c r="F31" s="175">
        <v>190</v>
      </c>
      <c r="G31" s="176">
        <f>E31*F31</f>
        <v>228</v>
      </c>
      <c r="M31" s="179"/>
      <c r="O31" s="170"/>
    </row>
    <row r="32" spans="1:104">
      <c r="A32" s="239"/>
      <c r="B32" s="180"/>
      <c r="C32" s="224" t="s">
        <v>222</v>
      </c>
      <c r="D32" s="225"/>
      <c r="E32" s="181">
        <v>1.2</v>
      </c>
      <c r="F32" s="182"/>
      <c r="G32" s="183"/>
      <c r="M32" s="179"/>
      <c r="O32" s="170"/>
    </row>
    <row r="33" spans="1:104" ht="22.5">
      <c r="A33" s="238">
        <v>11</v>
      </c>
      <c r="B33" s="172" t="s">
        <v>223</v>
      </c>
      <c r="C33" s="173" t="s">
        <v>224</v>
      </c>
      <c r="D33" s="174" t="s">
        <v>99</v>
      </c>
      <c r="E33" s="175">
        <v>4.8099999999999996</v>
      </c>
      <c r="F33" s="175">
        <v>149.5</v>
      </c>
      <c r="G33" s="176">
        <f>E33*F33</f>
        <v>719.09499999999991</v>
      </c>
      <c r="M33" s="179"/>
      <c r="O33" s="170"/>
    </row>
    <row r="34" spans="1:104">
      <c r="A34" s="239"/>
      <c r="B34" s="180"/>
      <c r="C34" s="224" t="s">
        <v>225</v>
      </c>
      <c r="D34" s="225"/>
      <c r="E34" s="181">
        <v>4.8099999999999996</v>
      </c>
      <c r="F34" s="182"/>
      <c r="G34" s="183"/>
      <c r="M34" s="179"/>
      <c r="O34" s="170"/>
    </row>
    <row r="35" spans="1:104" ht="22.5">
      <c r="A35" s="238">
        <v>12</v>
      </c>
      <c r="B35" s="172" t="s">
        <v>226</v>
      </c>
      <c r="C35" s="173" t="s">
        <v>227</v>
      </c>
      <c r="D35" s="174" t="s">
        <v>99</v>
      </c>
      <c r="E35" s="175">
        <v>31</v>
      </c>
      <c r="F35" s="175">
        <v>140.5</v>
      </c>
      <c r="G35" s="176">
        <f>E35*F35</f>
        <v>4355.5</v>
      </c>
      <c r="M35" s="179"/>
      <c r="O35" s="170"/>
    </row>
    <row r="36" spans="1:104">
      <c r="A36" s="178"/>
      <c r="B36" s="180"/>
      <c r="C36" s="224" t="s">
        <v>228</v>
      </c>
      <c r="D36" s="225"/>
      <c r="E36" s="181">
        <v>31</v>
      </c>
      <c r="F36" s="182"/>
      <c r="G36" s="183"/>
      <c r="M36" s="179"/>
      <c r="O36" s="170"/>
    </row>
    <row r="37" spans="1:104">
      <c r="A37" s="184"/>
      <c r="B37" s="185" t="s">
        <v>77</v>
      </c>
      <c r="C37" s="186" t="str">
        <f>CONCATENATE(B26," ",C26)</f>
        <v>61 Upravy povrchů vnitřní</v>
      </c>
      <c r="D37" s="187"/>
      <c r="E37" s="188"/>
      <c r="F37" s="189"/>
      <c r="G37" s="190">
        <f>SUM(G27:G35)</f>
        <v>10645.6862</v>
      </c>
      <c r="O37" s="170">
        <v>4</v>
      </c>
      <c r="BA37" s="191">
        <f>SUM(BA26:BA28)</f>
        <v>4989.5999999999995</v>
      </c>
      <c r="BB37" s="191">
        <f>SUM(BB26:BB28)</f>
        <v>0</v>
      </c>
      <c r="BC37" s="191">
        <f>SUM(BC26:BC28)</f>
        <v>0</v>
      </c>
      <c r="BD37" s="191">
        <f>SUM(BD26:BD28)</f>
        <v>0</v>
      </c>
      <c r="BE37" s="191">
        <f>SUM(BE26:BE28)</f>
        <v>0</v>
      </c>
    </row>
    <row r="38" spans="1:104">
      <c r="A38" s="163" t="s">
        <v>74</v>
      </c>
      <c r="B38" s="164" t="s">
        <v>229</v>
      </c>
      <c r="C38" s="165" t="s">
        <v>230</v>
      </c>
      <c r="D38" s="166"/>
      <c r="E38" s="167"/>
      <c r="F38" s="167"/>
      <c r="G38" s="168"/>
      <c r="O38" s="170"/>
      <c r="BA38" s="191"/>
      <c r="BB38" s="191"/>
      <c r="BC38" s="191"/>
      <c r="BD38" s="191"/>
      <c r="BE38" s="191"/>
    </row>
    <row r="39" spans="1:104">
      <c r="A39" s="238">
        <v>13</v>
      </c>
      <c r="B39" s="172" t="s">
        <v>231</v>
      </c>
      <c r="C39" s="173" t="s">
        <v>232</v>
      </c>
      <c r="D39" s="174" t="s">
        <v>181</v>
      </c>
      <c r="E39" s="175">
        <v>19.239999999999998</v>
      </c>
      <c r="F39" s="175">
        <v>45</v>
      </c>
      <c r="G39" s="176">
        <f>E39*F39</f>
        <v>865.8</v>
      </c>
      <c r="O39" s="170"/>
      <c r="BA39" s="191"/>
      <c r="BB39" s="191"/>
      <c r="BC39" s="191"/>
      <c r="BD39" s="191"/>
      <c r="BE39" s="191"/>
    </row>
    <row r="40" spans="1:104">
      <c r="A40" s="238">
        <v>14</v>
      </c>
      <c r="B40" s="172" t="s">
        <v>233</v>
      </c>
      <c r="C40" s="173" t="s">
        <v>234</v>
      </c>
      <c r="D40" s="174" t="s">
        <v>99</v>
      </c>
      <c r="E40" s="175">
        <v>10.34</v>
      </c>
      <c r="F40" s="175">
        <v>34.200000000000003</v>
      </c>
      <c r="G40" s="176">
        <f>E40*F40</f>
        <v>353.62800000000004</v>
      </c>
      <c r="O40" s="170"/>
      <c r="BA40" s="191"/>
      <c r="BB40" s="191"/>
      <c r="BC40" s="191"/>
      <c r="BD40" s="191"/>
      <c r="BE40" s="191"/>
    </row>
    <row r="41" spans="1:104">
      <c r="A41" s="231"/>
      <c r="B41" s="232" t="s">
        <v>77</v>
      </c>
      <c r="C41" s="233" t="s">
        <v>235</v>
      </c>
      <c r="D41" s="234"/>
      <c r="E41" s="235"/>
      <c r="F41" s="236"/>
      <c r="G41" s="237">
        <f>SUM(G39:G40)</f>
        <v>1219.4279999999999</v>
      </c>
      <c r="O41" s="170"/>
      <c r="BA41" s="191"/>
      <c r="BB41" s="191"/>
      <c r="BC41" s="191"/>
      <c r="BD41" s="191"/>
      <c r="BE41" s="191"/>
    </row>
    <row r="42" spans="1:104">
      <c r="A42" s="163" t="s">
        <v>74</v>
      </c>
      <c r="B42" s="164" t="s">
        <v>110</v>
      </c>
      <c r="C42" s="165" t="s">
        <v>111</v>
      </c>
      <c r="D42" s="166"/>
      <c r="E42" s="167"/>
      <c r="F42" s="167"/>
      <c r="G42" s="168"/>
      <c r="H42" s="169"/>
      <c r="I42" s="169"/>
      <c r="O42" s="170">
        <v>1</v>
      </c>
    </row>
    <row r="43" spans="1:104">
      <c r="A43" s="171">
        <v>15</v>
      </c>
      <c r="B43" s="172" t="s">
        <v>112</v>
      </c>
      <c r="C43" s="173" t="s">
        <v>212</v>
      </c>
      <c r="D43" s="174" t="s">
        <v>86</v>
      </c>
      <c r="E43" s="175">
        <v>4.8707000000000003</v>
      </c>
      <c r="F43" s="175">
        <v>2555</v>
      </c>
      <c r="G43" s="176">
        <f>E43*F43</f>
        <v>12444.638500000001</v>
      </c>
      <c r="O43" s="170">
        <v>2</v>
      </c>
      <c r="AA43" s="146">
        <v>1</v>
      </c>
      <c r="AB43" s="146">
        <v>1</v>
      </c>
      <c r="AC43" s="146">
        <v>1</v>
      </c>
      <c r="AZ43" s="146">
        <v>1</v>
      </c>
      <c r="BA43" s="146">
        <f>IF(AZ43=1,G43,0)</f>
        <v>12444.638500000001</v>
      </c>
      <c r="BB43" s="146">
        <f>IF(AZ43=2,G43,0)</f>
        <v>0</v>
      </c>
      <c r="BC43" s="146">
        <f>IF(AZ43=3,G43,0)</f>
        <v>0</v>
      </c>
      <c r="BD43" s="146">
        <f>IF(AZ43=4,G43,0)</f>
        <v>0</v>
      </c>
      <c r="BE43" s="146">
        <f>IF(AZ43=5,G43,0)</f>
        <v>0</v>
      </c>
      <c r="CA43" s="177">
        <v>1</v>
      </c>
      <c r="CB43" s="177">
        <v>1</v>
      </c>
      <c r="CZ43" s="146">
        <v>2.44198</v>
      </c>
    </row>
    <row r="44" spans="1:104">
      <c r="A44" s="178"/>
      <c r="B44" s="180"/>
      <c r="C44" s="224" t="s">
        <v>113</v>
      </c>
      <c r="D44" s="225"/>
      <c r="E44" s="181">
        <v>4.8707000000000003</v>
      </c>
      <c r="F44" s="182"/>
      <c r="G44" s="183"/>
      <c r="M44" s="179" t="s">
        <v>113</v>
      </c>
      <c r="O44" s="170"/>
    </row>
    <row r="45" spans="1:104" ht="22.5">
      <c r="A45" s="171">
        <v>16</v>
      </c>
      <c r="B45" s="172" t="s">
        <v>114</v>
      </c>
      <c r="C45" s="173" t="s">
        <v>115</v>
      </c>
      <c r="D45" s="174" t="s">
        <v>86</v>
      </c>
      <c r="E45" s="175">
        <v>14.291</v>
      </c>
      <c r="F45" s="175">
        <v>872</v>
      </c>
      <c r="G45" s="176">
        <f>E45*F45</f>
        <v>12461.752</v>
      </c>
      <c r="O45" s="170">
        <v>2</v>
      </c>
      <c r="AA45" s="146">
        <v>1</v>
      </c>
      <c r="AB45" s="146">
        <v>1</v>
      </c>
      <c r="AC45" s="146">
        <v>1</v>
      </c>
      <c r="AZ45" s="146">
        <v>1</v>
      </c>
      <c r="BA45" s="146">
        <f>IF(AZ45=1,G45,0)</f>
        <v>12461.752</v>
      </c>
      <c r="BB45" s="146">
        <f>IF(AZ45=2,G45,0)</f>
        <v>0</v>
      </c>
      <c r="BC45" s="146">
        <f>IF(AZ45=3,G45,0)</f>
        <v>0</v>
      </c>
      <c r="BD45" s="146">
        <f>IF(AZ45=4,G45,0)</f>
        <v>0</v>
      </c>
      <c r="BE45" s="146">
        <f>IF(AZ45=5,G45,0)</f>
        <v>0</v>
      </c>
      <c r="CA45" s="177">
        <v>1</v>
      </c>
      <c r="CB45" s="177">
        <v>1</v>
      </c>
      <c r="CZ45" s="146">
        <v>1.2</v>
      </c>
    </row>
    <row r="46" spans="1:104">
      <c r="A46" s="178"/>
      <c r="B46" s="180"/>
      <c r="C46" s="224" t="s">
        <v>116</v>
      </c>
      <c r="D46" s="225"/>
      <c r="E46" s="181">
        <v>14.291</v>
      </c>
      <c r="F46" s="182"/>
      <c r="G46" s="183"/>
      <c r="M46" s="179" t="s">
        <v>116</v>
      </c>
      <c r="O46" s="170"/>
    </row>
    <row r="47" spans="1:104">
      <c r="A47" s="184"/>
      <c r="B47" s="185" t="s">
        <v>77</v>
      </c>
      <c r="C47" s="186" t="str">
        <f>CONCATENATE(B42," ",C42)</f>
        <v>63 Podlahy a podlahové konstrukce</v>
      </c>
      <c r="D47" s="187"/>
      <c r="E47" s="188"/>
      <c r="F47" s="189"/>
      <c r="G47" s="190">
        <f>SUM(G42:G46)</f>
        <v>24906.390500000001</v>
      </c>
      <c r="O47" s="170">
        <v>4</v>
      </c>
      <c r="BA47" s="191">
        <f>SUM(BA42:BA46)</f>
        <v>24906.390500000001</v>
      </c>
      <c r="BB47" s="191">
        <f>SUM(BB42:BB46)</f>
        <v>0</v>
      </c>
      <c r="BC47" s="191">
        <f>SUM(BC42:BC46)</f>
        <v>0</v>
      </c>
      <c r="BD47" s="191">
        <f>SUM(BD42:BD46)</f>
        <v>0</v>
      </c>
      <c r="BE47" s="191">
        <f>SUM(BE42:BE46)</f>
        <v>0</v>
      </c>
    </row>
    <row r="48" spans="1:104">
      <c r="A48" s="240" t="s">
        <v>74</v>
      </c>
      <c r="B48" s="164" t="s">
        <v>236</v>
      </c>
      <c r="C48" s="165" t="s">
        <v>237</v>
      </c>
      <c r="D48" s="166"/>
      <c r="E48" s="167"/>
      <c r="F48" s="167"/>
      <c r="G48" s="168"/>
      <c r="O48" s="170"/>
      <c r="BA48" s="191"/>
      <c r="BB48" s="191"/>
      <c r="BC48" s="191"/>
      <c r="BD48" s="191"/>
      <c r="BE48" s="191"/>
    </row>
    <row r="49" spans="1:104" ht="22.5">
      <c r="A49" s="238">
        <v>17</v>
      </c>
      <c r="B49" s="172" t="s">
        <v>238</v>
      </c>
      <c r="C49" s="173" t="s">
        <v>239</v>
      </c>
      <c r="D49" s="174" t="s">
        <v>99</v>
      </c>
      <c r="E49" s="175">
        <v>134.16</v>
      </c>
      <c r="F49" s="175">
        <v>32.799999999999997</v>
      </c>
      <c r="G49" s="176">
        <f>E49*F49</f>
        <v>4400.4479999999994</v>
      </c>
      <c r="O49" s="170"/>
      <c r="BA49" s="191"/>
      <c r="BB49" s="191"/>
      <c r="BC49" s="191"/>
      <c r="BD49" s="191"/>
      <c r="BE49" s="191"/>
    </row>
    <row r="50" spans="1:104">
      <c r="A50" s="239"/>
      <c r="B50" s="180"/>
      <c r="C50" s="224" t="s">
        <v>240</v>
      </c>
      <c r="D50" s="225"/>
      <c r="E50" s="181">
        <v>134.16</v>
      </c>
      <c r="F50" s="182"/>
      <c r="G50" s="183"/>
      <c r="O50" s="170"/>
      <c r="BA50" s="191"/>
      <c r="BB50" s="191"/>
      <c r="BC50" s="191"/>
      <c r="BD50" s="191"/>
      <c r="BE50" s="191"/>
    </row>
    <row r="51" spans="1:104" ht="22.5">
      <c r="A51" s="238">
        <v>18</v>
      </c>
      <c r="B51" s="172" t="s">
        <v>241</v>
      </c>
      <c r="C51" s="173" t="s">
        <v>242</v>
      </c>
      <c r="D51" s="174" t="s">
        <v>99</v>
      </c>
      <c r="E51" s="175">
        <v>134.16</v>
      </c>
      <c r="F51" s="175">
        <v>39</v>
      </c>
      <c r="G51" s="176">
        <f>E51*F51</f>
        <v>5232.24</v>
      </c>
      <c r="O51" s="170"/>
      <c r="BA51" s="191"/>
      <c r="BB51" s="191"/>
      <c r="BC51" s="191"/>
      <c r="BD51" s="191"/>
      <c r="BE51" s="191"/>
    </row>
    <row r="52" spans="1:104" ht="22.5">
      <c r="A52" s="238">
        <v>19</v>
      </c>
      <c r="B52" s="172" t="s">
        <v>243</v>
      </c>
      <c r="C52" s="173" t="s">
        <v>244</v>
      </c>
      <c r="D52" s="174" t="s">
        <v>99</v>
      </c>
      <c r="E52" s="175">
        <v>134.16</v>
      </c>
      <c r="F52" s="175">
        <v>24</v>
      </c>
      <c r="G52" s="176">
        <f>E52*F52</f>
        <v>3219.84</v>
      </c>
      <c r="O52" s="170"/>
      <c r="BA52" s="191"/>
      <c r="BB52" s="191"/>
      <c r="BC52" s="191"/>
      <c r="BD52" s="191"/>
      <c r="BE52" s="191"/>
    </row>
    <row r="53" spans="1:104">
      <c r="A53" s="238">
        <v>20</v>
      </c>
      <c r="B53" s="172" t="s">
        <v>245</v>
      </c>
      <c r="C53" s="173" t="s">
        <v>246</v>
      </c>
      <c r="D53" s="174" t="s">
        <v>86</v>
      </c>
      <c r="E53" s="175">
        <v>77.171400000000006</v>
      </c>
      <c r="F53" s="175">
        <v>16.7</v>
      </c>
      <c r="G53" s="176">
        <f>E53*F53</f>
        <v>1288.7623800000001</v>
      </c>
      <c r="O53" s="170"/>
      <c r="BA53" s="191"/>
      <c r="BB53" s="191"/>
      <c r="BC53" s="191"/>
      <c r="BD53" s="191"/>
      <c r="BE53" s="191"/>
    </row>
    <row r="54" spans="1:104">
      <c r="A54" s="239"/>
      <c r="B54" s="180"/>
      <c r="C54" s="224" t="s">
        <v>247</v>
      </c>
      <c r="D54" s="225"/>
      <c r="E54" s="181">
        <v>77.171400000000006</v>
      </c>
      <c r="F54" s="182"/>
      <c r="G54" s="183"/>
      <c r="O54" s="170"/>
      <c r="BA54" s="191"/>
      <c r="BB54" s="191"/>
      <c r="BC54" s="191"/>
      <c r="BD54" s="191"/>
      <c r="BE54" s="191"/>
    </row>
    <row r="55" spans="1:104">
      <c r="A55" s="238">
        <v>21</v>
      </c>
      <c r="B55" s="172" t="s">
        <v>248</v>
      </c>
      <c r="C55" s="173" t="s">
        <v>249</v>
      </c>
      <c r="D55" s="174" t="s">
        <v>86</v>
      </c>
      <c r="E55" s="175">
        <v>77.14</v>
      </c>
      <c r="F55" s="175">
        <v>8.1</v>
      </c>
      <c r="G55" s="176">
        <f>E55*F55</f>
        <v>624.83399999999995</v>
      </c>
      <c r="O55" s="170"/>
      <c r="BA55" s="191"/>
      <c r="BB55" s="191"/>
      <c r="BC55" s="191"/>
      <c r="BD55" s="191"/>
      <c r="BE55" s="191"/>
    </row>
    <row r="56" spans="1:104">
      <c r="A56" s="238">
        <v>22</v>
      </c>
      <c r="B56" s="172" t="s">
        <v>250</v>
      </c>
      <c r="C56" s="173" t="s">
        <v>251</v>
      </c>
      <c r="D56" s="174" t="s">
        <v>86</v>
      </c>
      <c r="E56" s="175">
        <v>77.14</v>
      </c>
      <c r="F56" s="175">
        <v>10.4</v>
      </c>
      <c r="G56" s="176">
        <f>E56*F56</f>
        <v>802.25600000000009</v>
      </c>
      <c r="O56" s="170"/>
      <c r="BA56" s="191"/>
      <c r="BB56" s="191"/>
      <c r="BC56" s="191"/>
      <c r="BD56" s="191"/>
      <c r="BE56" s="191"/>
    </row>
    <row r="57" spans="1:104">
      <c r="A57" s="238">
        <v>23</v>
      </c>
      <c r="B57" s="172" t="s">
        <v>252</v>
      </c>
      <c r="C57" s="173" t="s">
        <v>253</v>
      </c>
      <c r="D57" s="174" t="s">
        <v>99</v>
      </c>
      <c r="E57" s="175">
        <v>28.52</v>
      </c>
      <c r="F57" s="175">
        <v>23.5</v>
      </c>
      <c r="G57" s="176">
        <f>E57*F57</f>
        <v>670.22</v>
      </c>
      <c r="O57" s="170"/>
      <c r="BA57" s="191"/>
      <c r="BB57" s="191"/>
      <c r="BC57" s="191"/>
      <c r="BD57" s="191"/>
      <c r="BE57" s="191"/>
    </row>
    <row r="58" spans="1:104">
      <c r="A58" s="239"/>
      <c r="B58" s="180"/>
      <c r="C58" s="224" t="s">
        <v>254</v>
      </c>
      <c r="D58" s="225"/>
      <c r="E58" s="181">
        <v>28.52</v>
      </c>
      <c r="F58" s="182"/>
      <c r="G58" s="183"/>
      <c r="O58" s="170"/>
      <c r="BA58" s="191"/>
      <c r="BB58" s="191"/>
      <c r="BC58" s="191"/>
      <c r="BD58" s="191"/>
      <c r="BE58" s="191"/>
    </row>
    <row r="59" spans="1:104">
      <c r="A59" s="184"/>
      <c r="B59" s="185" t="s">
        <v>77</v>
      </c>
      <c r="C59" s="186" t="str">
        <f>CONCATENATE(B48," ",C48)</f>
        <v>94 Lešení a stavební výtahy</v>
      </c>
      <c r="D59" s="187"/>
      <c r="E59" s="188"/>
      <c r="F59" s="189"/>
      <c r="G59" s="190">
        <f>SUM(G48:G58)</f>
        <v>16238.600379999998</v>
      </c>
      <c r="O59" s="170"/>
      <c r="BA59" s="191"/>
      <c r="BB59" s="191"/>
      <c r="BC59" s="191"/>
      <c r="BD59" s="191"/>
      <c r="BE59" s="191"/>
    </row>
    <row r="60" spans="1:104">
      <c r="A60" s="163" t="s">
        <v>74</v>
      </c>
      <c r="B60" s="164" t="s">
        <v>117</v>
      </c>
      <c r="C60" s="165" t="s">
        <v>118</v>
      </c>
      <c r="D60" s="166"/>
      <c r="E60" s="167"/>
      <c r="F60" s="167"/>
      <c r="G60" s="168"/>
      <c r="H60" s="169"/>
      <c r="I60" s="169"/>
      <c r="O60" s="170">
        <v>1</v>
      </c>
    </row>
    <row r="61" spans="1:104" ht="22.5">
      <c r="A61" s="171">
        <v>24</v>
      </c>
      <c r="B61" s="172" t="s">
        <v>119</v>
      </c>
      <c r="C61" s="173" t="s">
        <v>120</v>
      </c>
      <c r="D61" s="174" t="s">
        <v>86</v>
      </c>
      <c r="E61" s="175">
        <v>3.105</v>
      </c>
      <c r="F61" s="175">
        <v>1017</v>
      </c>
      <c r="G61" s="176">
        <f>E61*F61</f>
        <v>3157.7849999999999</v>
      </c>
      <c r="O61" s="170">
        <v>2</v>
      </c>
      <c r="AA61" s="146">
        <v>1</v>
      </c>
      <c r="AB61" s="146">
        <v>1</v>
      </c>
      <c r="AC61" s="146">
        <v>1</v>
      </c>
      <c r="AZ61" s="146">
        <v>1</v>
      </c>
      <c r="BA61" s="146">
        <f>IF(AZ61=1,G61,0)</f>
        <v>3157.7849999999999</v>
      </c>
      <c r="BB61" s="146">
        <f>IF(AZ61=2,G61,0)</f>
        <v>0</v>
      </c>
      <c r="BC61" s="146">
        <f>IF(AZ61=3,G61,0)</f>
        <v>0</v>
      </c>
      <c r="BD61" s="146">
        <f>IF(AZ61=4,G61,0)</f>
        <v>0</v>
      </c>
      <c r="BE61" s="146">
        <f>IF(AZ61=5,G61,0)</f>
        <v>0</v>
      </c>
      <c r="CA61" s="177">
        <v>1</v>
      </c>
      <c r="CB61" s="177">
        <v>1</v>
      </c>
      <c r="CZ61" s="146">
        <v>0</v>
      </c>
    </row>
    <row r="62" spans="1:104">
      <c r="A62" s="178"/>
      <c r="B62" s="180"/>
      <c r="C62" s="224" t="s">
        <v>121</v>
      </c>
      <c r="D62" s="225"/>
      <c r="E62" s="181">
        <v>3.105</v>
      </c>
      <c r="F62" s="182"/>
      <c r="G62" s="183"/>
      <c r="M62" s="179" t="s">
        <v>121</v>
      </c>
      <c r="O62" s="170"/>
    </row>
    <row r="63" spans="1:104">
      <c r="A63" s="178"/>
      <c r="B63" s="180"/>
      <c r="C63" s="224" t="s">
        <v>122</v>
      </c>
      <c r="D63" s="225"/>
      <c r="E63" s="181">
        <v>0</v>
      </c>
      <c r="F63" s="182"/>
      <c r="G63" s="183"/>
      <c r="M63" s="179" t="s">
        <v>122</v>
      </c>
      <c r="O63" s="170"/>
    </row>
    <row r="64" spans="1:104" ht="22.5">
      <c r="A64" s="171">
        <v>25</v>
      </c>
      <c r="B64" s="172" t="s">
        <v>123</v>
      </c>
      <c r="C64" s="173" t="s">
        <v>124</v>
      </c>
      <c r="D64" s="174" t="s">
        <v>125</v>
      </c>
      <c r="E64" s="175">
        <v>1</v>
      </c>
      <c r="F64" s="175">
        <v>19.8</v>
      </c>
      <c r="G64" s="176">
        <f>E64*F64</f>
        <v>19.8</v>
      </c>
      <c r="O64" s="170">
        <v>2</v>
      </c>
      <c r="AA64" s="146">
        <v>1</v>
      </c>
      <c r="AB64" s="146">
        <v>1</v>
      </c>
      <c r="AC64" s="146">
        <v>1</v>
      </c>
      <c r="AZ64" s="146">
        <v>1</v>
      </c>
      <c r="BA64" s="146">
        <f>IF(AZ64=1,G64,0)</f>
        <v>19.8</v>
      </c>
      <c r="BB64" s="146">
        <f>IF(AZ64=2,G64,0)</f>
        <v>0</v>
      </c>
      <c r="BC64" s="146">
        <f>IF(AZ64=3,G64,0)</f>
        <v>0</v>
      </c>
      <c r="BD64" s="146">
        <f>IF(AZ64=4,G64,0)</f>
        <v>0</v>
      </c>
      <c r="BE64" s="146">
        <f>IF(AZ64=5,G64,0)</f>
        <v>0</v>
      </c>
      <c r="CA64" s="177">
        <v>1</v>
      </c>
      <c r="CB64" s="177">
        <v>1</v>
      </c>
      <c r="CZ64" s="146">
        <v>0</v>
      </c>
    </row>
    <row r="65" spans="1:104">
      <c r="A65" s="171">
        <v>26</v>
      </c>
      <c r="B65" s="172" t="s">
        <v>126</v>
      </c>
      <c r="C65" s="173" t="s">
        <v>127</v>
      </c>
      <c r="D65" s="174" t="s">
        <v>99</v>
      </c>
      <c r="E65" s="175">
        <v>1.64</v>
      </c>
      <c r="F65" s="175">
        <v>259</v>
      </c>
      <c r="G65" s="176">
        <f>E65*F65</f>
        <v>424.76</v>
      </c>
      <c r="O65" s="170">
        <v>2</v>
      </c>
      <c r="AA65" s="146">
        <v>1</v>
      </c>
      <c r="AB65" s="146">
        <v>1</v>
      </c>
      <c r="AC65" s="146">
        <v>1</v>
      </c>
      <c r="AZ65" s="146">
        <v>1</v>
      </c>
      <c r="BA65" s="146">
        <f>IF(AZ65=1,G65,0)</f>
        <v>424.76</v>
      </c>
      <c r="BB65" s="146">
        <f>IF(AZ65=2,G65,0)</f>
        <v>0</v>
      </c>
      <c r="BC65" s="146">
        <f>IF(AZ65=3,G65,0)</f>
        <v>0</v>
      </c>
      <c r="BD65" s="146">
        <f>IF(AZ65=4,G65,0)</f>
        <v>0</v>
      </c>
      <c r="BE65" s="146">
        <f>IF(AZ65=5,G65,0)</f>
        <v>0</v>
      </c>
      <c r="CA65" s="177">
        <v>1</v>
      </c>
      <c r="CB65" s="177">
        <v>1</v>
      </c>
      <c r="CZ65" s="146">
        <v>1.17E-3</v>
      </c>
    </row>
    <row r="66" spans="1:104">
      <c r="A66" s="178"/>
      <c r="B66" s="180"/>
      <c r="C66" s="224" t="s">
        <v>128</v>
      </c>
      <c r="D66" s="225"/>
      <c r="E66" s="181">
        <v>1.64</v>
      </c>
      <c r="F66" s="182"/>
      <c r="G66" s="183"/>
      <c r="M66" s="179" t="s">
        <v>128</v>
      </c>
      <c r="O66" s="170"/>
    </row>
    <row r="67" spans="1:104" ht="22.5">
      <c r="A67" s="171">
        <v>27</v>
      </c>
      <c r="B67" s="172" t="s">
        <v>129</v>
      </c>
      <c r="C67" s="173" t="s">
        <v>130</v>
      </c>
      <c r="D67" s="174" t="s">
        <v>131</v>
      </c>
      <c r="E67" s="175">
        <v>1624</v>
      </c>
      <c r="F67" s="175">
        <v>7.5</v>
      </c>
      <c r="G67" s="176">
        <f>E67*F67</f>
        <v>12180</v>
      </c>
      <c r="O67" s="170">
        <v>2</v>
      </c>
      <c r="AA67" s="146">
        <v>12</v>
      </c>
      <c r="AB67" s="146">
        <v>0</v>
      </c>
      <c r="AC67" s="146">
        <v>1</v>
      </c>
      <c r="AZ67" s="146">
        <v>1</v>
      </c>
      <c r="BA67" s="146">
        <f>IF(AZ67=1,G67,0)</f>
        <v>12180</v>
      </c>
      <c r="BB67" s="146">
        <f>IF(AZ67=2,G67,0)</f>
        <v>0</v>
      </c>
      <c r="BC67" s="146">
        <f>IF(AZ67=3,G67,0)</f>
        <v>0</v>
      </c>
      <c r="BD67" s="146">
        <f>IF(AZ67=4,G67,0)</f>
        <v>0</v>
      </c>
      <c r="BE67" s="146">
        <f>IF(AZ67=5,G67,0)</f>
        <v>0</v>
      </c>
      <c r="CA67" s="177">
        <v>12</v>
      </c>
      <c r="CB67" s="177">
        <v>0</v>
      </c>
      <c r="CZ67" s="146">
        <v>0</v>
      </c>
    </row>
    <row r="68" spans="1:104">
      <c r="A68" s="178"/>
      <c r="B68" s="180"/>
      <c r="C68" s="224" t="s">
        <v>132</v>
      </c>
      <c r="D68" s="225"/>
      <c r="E68" s="181">
        <v>1624</v>
      </c>
      <c r="F68" s="182"/>
      <c r="G68" s="183"/>
      <c r="M68" s="179" t="s">
        <v>132</v>
      </c>
      <c r="O68" s="170"/>
    </row>
    <row r="69" spans="1:104">
      <c r="A69" s="238">
        <v>28</v>
      </c>
      <c r="B69" s="172" t="s">
        <v>255</v>
      </c>
      <c r="C69" s="173" t="s">
        <v>256</v>
      </c>
      <c r="D69" s="174" t="s">
        <v>86</v>
      </c>
      <c r="E69" s="175">
        <v>2.9557000000000002</v>
      </c>
      <c r="F69" s="175">
        <v>606</v>
      </c>
      <c r="G69" s="176">
        <f>E69*F69</f>
        <v>1791.1542000000002</v>
      </c>
      <c r="M69" s="179"/>
      <c r="O69" s="170"/>
    </row>
    <row r="70" spans="1:104">
      <c r="A70" s="239"/>
      <c r="B70" s="180"/>
      <c r="C70" s="224" t="s">
        <v>257</v>
      </c>
      <c r="D70" s="225"/>
      <c r="E70" s="181">
        <v>2.9557000000000002</v>
      </c>
      <c r="F70" s="182"/>
      <c r="G70" s="183"/>
      <c r="M70" s="179"/>
      <c r="O70" s="170"/>
    </row>
    <row r="71" spans="1:104">
      <c r="A71" s="238">
        <v>29</v>
      </c>
      <c r="B71" s="172" t="s">
        <v>258</v>
      </c>
      <c r="C71" s="173" t="s">
        <v>259</v>
      </c>
      <c r="D71" s="174" t="s">
        <v>125</v>
      </c>
      <c r="E71" s="175">
        <v>8</v>
      </c>
      <c r="F71" s="175">
        <v>6.6</v>
      </c>
      <c r="G71" s="176">
        <f>E71*F71</f>
        <v>52.8</v>
      </c>
      <c r="M71" s="179"/>
      <c r="O71" s="170"/>
    </row>
    <row r="72" spans="1:104">
      <c r="A72" s="238">
        <v>30</v>
      </c>
      <c r="B72" s="172" t="s">
        <v>260</v>
      </c>
      <c r="C72" s="173" t="s">
        <v>261</v>
      </c>
      <c r="D72" s="174" t="s">
        <v>125</v>
      </c>
      <c r="E72" s="175">
        <v>2</v>
      </c>
      <c r="F72" s="175">
        <v>11</v>
      </c>
      <c r="G72" s="176">
        <f>E72*F72</f>
        <v>22</v>
      </c>
      <c r="M72" s="179"/>
      <c r="O72" s="170"/>
    </row>
    <row r="73" spans="1:104">
      <c r="A73" s="238">
        <v>31</v>
      </c>
      <c r="B73" s="172" t="s">
        <v>262</v>
      </c>
      <c r="C73" s="173" t="s">
        <v>263</v>
      </c>
      <c r="D73" s="174" t="s">
        <v>99</v>
      </c>
      <c r="E73" s="175">
        <v>10.6</v>
      </c>
      <c r="F73" s="175">
        <v>135.5</v>
      </c>
      <c r="G73" s="176">
        <f>E73*F73</f>
        <v>1436.3</v>
      </c>
      <c r="M73" s="179"/>
      <c r="O73" s="170"/>
    </row>
    <row r="74" spans="1:104">
      <c r="A74" s="239"/>
      <c r="B74" s="180"/>
      <c r="C74" s="224" t="s">
        <v>264</v>
      </c>
      <c r="D74" s="225"/>
      <c r="E74" s="181">
        <v>10.6</v>
      </c>
      <c r="F74" s="182"/>
      <c r="G74" s="183"/>
      <c r="M74" s="179"/>
      <c r="O74" s="170"/>
    </row>
    <row r="75" spans="1:104">
      <c r="A75" s="238">
        <v>32</v>
      </c>
      <c r="B75" s="172" t="s">
        <v>126</v>
      </c>
      <c r="C75" s="173" t="s">
        <v>265</v>
      </c>
      <c r="D75" s="174" t="s">
        <v>99</v>
      </c>
      <c r="E75" s="175">
        <v>3.4</v>
      </c>
      <c r="F75" s="175">
        <v>259</v>
      </c>
      <c r="G75" s="176">
        <f>E75*F75</f>
        <v>880.6</v>
      </c>
      <c r="M75" s="179"/>
      <c r="O75" s="170"/>
    </row>
    <row r="76" spans="1:104">
      <c r="A76" s="239"/>
      <c r="B76" s="180"/>
      <c r="C76" s="224" t="s">
        <v>266</v>
      </c>
      <c r="D76" s="225"/>
      <c r="E76" s="181">
        <v>3.4</v>
      </c>
      <c r="F76" s="182"/>
      <c r="G76" s="183"/>
      <c r="M76" s="179"/>
      <c r="O76" s="170"/>
    </row>
    <row r="77" spans="1:104" ht="22.5">
      <c r="A77" s="238">
        <v>34</v>
      </c>
      <c r="B77" s="172" t="s">
        <v>133</v>
      </c>
      <c r="C77" s="173" t="s">
        <v>267</v>
      </c>
      <c r="D77" s="174" t="s">
        <v>135</v>
      </c>
      <c r="E77" s="175">
        <v>2.4409999999999998</v>
      </c>
      <c r="F77" s="175">
        <v>1250</v>
      </c>
      <c r="G77" s="176">
        <f>E77*F77</f>
        <v>3051.25</v>
      </c>
      <c r="M77" s="179"/>
      <c r="O77" s="170"/>
    </row>
    <row r="78" spans="1:104" ht="22.5">
      <c r="A78" s="238">
        <v>35</v>
      </c>
      <c r="B78" s="172" t="s">
        <v>268</v>
      </c>
      <c r="C78" s="173" t="s">
        <v>269</v>
      </c>
      <c r="D78" s="174" t="s">
        <v>86</v>
      </c>
      <c r="E78" s="175">
        <v>15.6129</v>
      </c>
      <c r="F78" s="175">
        <v>850</v>
      </c>
      <c r="G78" s="176">
        <f>E78*F78</f>
        <v>13270.965</v>
      </c>
      <c r="M78" s="179"/>
      <c r="O78" s="170"/>
    </row>
    <row r="79" spans="1:104">
      <c r="A79" s="239"/>
      <c r="B79" s="180"/>
      <c r="C79" s="224" t="s">
        <v>270</v>
      </c>
      <c r="D79" s="225"/>
      <c r="E79" s="181">
        <v>15.6129</v>
      </c>
      <c r="F79" s="182"/>
      <c r="G79" s="183"/>
      <c r="M79" s="179"/>
      <c r="O79" s="170"/>
    </row>
    <row r="80" spans="1:104" ht="22.5">
      <c r="A80" s="238">
        <v>36</v>
      </c>
      <c r="B80" s="172" t="s">
        <v>271</v>
      </c>
      <c r="C80" s="173" t="s">
        <v>272</v>
      </c>
      <c r="D80" s="174" t="s">
        <v>135</v>
      </c>
      <c r="E80" s="175">
        <v>0.44</v>
      </c>
      <c r="F80" s="175">
        <v>1050</v>
      </c>
      <c r="G80" s="176">
        <f>E80*F80</f>
        <v>462</v>
      </c>
      <c r="M80" s="179"/>
      <c r="O80" s="170"/>
    </row>
    <row r="81" spans="1:104" ht="33.75">
      <c r="A81" s="238">
        <v>37</v>
      </c>
      <c r="B81" s="172" t="s">
        <v>273</v>
      </c>
      <c r="C81" s="173" t="s">
        <v>274</v>
      </c>
      <c r="D81" s="174" t="s">
        <v>99</v>
      </c>
      <c r="E81" s="175">
        <v>10.76</v>
      </c>
      <c r="F81" s="175">
        <v>85</v>
      </c>
      <c r="G81" s="176">
        <f>E81*F81</f>
        <v>914.6</v>
      </c>
      <c r="M81" s="179"/>
      <c r="O81" s="170"/>
    </row>
    <row r="82" spans="1:104" ht="22.5">
      <c r="A82" s="171">
        <v>38</v>
      </c>
      <c r="B82" s="172" t="s">
        <v>133</v>
      </c>
      <c r="C82" s="173" t="s">
        <v>134</v>
      </c>
      <c r="D82" s="174" t="s">
        <v>135</v>
      </c>
      <c r="E82" s="175">
        <v>8.4550000000000001</v>
      </c>
      <c r="F82" s="175">
        <v>530</v>
      </c>
      <c r="G82" s="176">
        <f>E82*F82</f>
        <v>4481.1499999999996</v>
      </c>
      <c r="O82" s="170">
        <v>2</v>
      </c>
      <c r="AA82" s="146">
        <v>12</v>
      </c>
      <c r="AB82" s="146">
        <v>0</v>
      </c>
      <c r="AC82" s="146">
        <v>36</v>
      </c>
      <c r="AZ82" s="146">
        <v>1</v>
      </c>
      <c r="BA82" s="146">
        <f>IF(AZ82=1,G82,0)</f>
        <v>4481.1499999999996</v>
      </c>
      <c r="BB82" s="146">
        <f>IF(AZ82=2,G82,0)</f>
        <v>0</v>
      </c>
      <c r="BC82" s="146">
        <f>IF(AZ82=3,G82,0)</f>
        <v>0</v>
      </c>
      <c r="BD82" s="146">
        <f>IF(AZ82=4,G82,0)</f>
        <v>0</v>
      </c>
      <c r="BE82" s="146">
        <f>IF(AZ82=5,G82,0)</f>
        <v>0</v>
      </c>
      <c r="CA82" s="177">
        <v>12</v>
      </c>
      <c r="CB82" s="177">
        <v>0</v>
      </c>
      <c r="CZ82" s="146">
        <v>0</v>
      </c>
    </row>
    <row r="83" spans="1:104">
      <c r="A83" s="184"/>
      <c r="B83" s="185" t="s">
        <v>77</v>
      </c>
      <c r="C83" s="186" t="str">
        <f>CONCATENATE(B60," ",C60)</f>
        <v>96 Bourání konstrukcí</v>
      </c>
      <c r="D83" s="187"/>
      <c r="E83" s="188"/>
      <c r="F83" s="189"/>
      <c r="G83" s="190">
        <f>SUM(G60:G82)</f>
        <v>42145.164199999999</v>
      </c>
      <c r="O83" s="170">
        <v>4</v>
      </c>
      <c r="BA83" s="191">
        <f>SUM(BA60:BA82)</f>
        <v>20263.495000000003</v>
      </c>
      <c r="BB83" s="191">
        <f>SUM(BB60:BB82)</f>
        <v>0</v>
      </c>
      <c r="BC83" s="191">
        <f>SUM(BC60:BC82)</f>
        <v>0</v>
      </c>
      <c r="BD83" s="191">
        <f>SUM(BD60:BD82)</f>
        <v>0</v>
      </c>
      <c r="BE83" s="191">
        <f>SUM(BE60:BE82)</f>
        <v>0</v>
      </c>
    </row>
    <row r="84" spans="1:104">
      <c r="A84" s="163" t="s">
        <v>74</v>
      </c>
      <c r="B84" s="164" t="s">
        <v>136</v>
      </c>
      <c r="C84" s="165" t="s">
        <v>137</v>
      </c>
      <c r="D84" s="166"/>
      <c r="E84" s="167"/>
      <c r="F84" s="167"/>
      <c r="G84" s="168"/>
      <c r="H84" s="169"/>
      <c r="I84" s="169"/>
      <c r="O84" s="170">
        <v>1</v>
      </c>
    </row>
    <row r="85" spans="1:104">
      <c r="A85" s="171">
        <v>39</v>
      </c>
      <c r="B85" s="172" t="s">
        <v>138</v>
      </c>
      <c r="C85" s="173" t="s">
        <v>139</v>
      </c>
      <c r="D85" s="174" t="s">
        <v>135</v>
      </c>
      <c r="E85" s="175">
        <v>57.9</v>
      </c>
      <c r="F85" s="175">
        <v>726</v>
      </c>
      <c r="G85" s="176">
        <f>E85*F85</f>
        <v>42035.4</v>
      </c>
      <c r="O85" s="170">
        <v>2</v>
      </c>
      <c r="AA85" s="146">
        <v>7</v>
      </c>
      <c r="AB85" s="146">
        <v>1</v>
      </c>
      <c r="AC85" s="146">
        <v>2</v>
      </c>
      <c r="AZ85" s="146">
        <v>1</v>
      </c>
      <c r="BA85" s="146">
        <f>IF(AZ85=1,G85,0)</f>
        <v>42035.4</v>
      </c>
      <c r="BB85" s="146">
        <f>IF(AZ85=2,G85,0)</f>
        <v>0</v>
      </c>
      <c r="BC85" s="146">
        <f>IF(AZ85=3,G85,0)</f>
        <v>0</v>
      </c>
      <c r="BD85" s="146">
        <f>IF(AZ85=4,G85,0)</f>
        <v>0</v>
      </c>
      <c r="BE85" s="146">
        <f>IF(AZ85=5,G85,0)</f>
        <v>0</v>
      </c>
      <c r="CA85" s="177">
        <v>7</v>
      </c>
      <c r="CB85" s="177">
        <v>1</v>
      </c>
      <c r="CZ85" s="146">
        <v>0</v>
      </c>
    </row>
    <row r="86" spans="1:104">
      <c r="A86" s="184"/>
      <c r="B86" s="185" t="s">
        <v>77</v>
      </c>
      <c r="C86" s="186" t="str">
        <f>CONCATENATE(B84," ",C84)</f>
        <v>99 Staveništní přesun hmot</v>
      </c>
      <c r="D86" s="187"/>
      <c r="E86" s="188"/>
      <c r="F86" s="189"/>
      <c r="G86" s="190">
        <f>SUM(G84:G85)</f>
        <v>42035.4</v>
      </c>
      <c r="O86" s="170">
        <v>4</v>
      </c>
      <c r="BA86" s="191">
        <f>SUM(BA84:BA85)</f>
        <v>42035.4</v>
      </c>
      <c r="BB86" s="191">
        <f>SUM(BB84:BB85)</f>
        <v>0</v>
      </c>
      <c r="BC86" s="191">
        <f>SUM(BC84:BC85)</f>
        <v>0</v>
      </c>
      <c r="BD86" s="191">
        <f>SUM(BD84:BD85)</f>
        <v>0</v>
      </c>
      <c r="BE86" s="191">
        <f>SUM(BE84:BE85)</f>
        <v>0</v>
      </c>
    </row>
    <row r="87" spans="1:104">
      <c r="A87" s="163" t="s">
        <v>74</v>
      </c>
      <c r="B87" s="164" t="s">
        <v>140</v>
      </c>
      <c r="C87" s="165" t="s">
        <v>141</v>
      </c>
      <c r="D87" s="166"/>
      <c r="E87" s="167"/>
      <c r="F87" s="167"/>
      <c r="G87" s="168"/>
      <c r="H87" s="169"/>
      <c r="I87" s="169"/>
      <c r="O87" s="170">
        <v>1</v>
      </c>
    </row>
    <row r="88" spans="1:104">
      <c r="A88" s="171">
        <v>40</v>
      </c>
      <c r="B88" s="172" t="s">
        <v>142</v>
      </c>
      <c r="C88" s="173" t="s">
        <v>143</v>
      </c>
      <c r="D88" s="174" t="s">
        <v>144</v>
      </c>
      <c r="E88" s="175">
        <v>32.29</v>
      </c>
      <c r="F88" s="175">
        <v>2650</v>
      </c>
      <c r="G88" s="176">
        <f t="shared" ref="G88:G94" si="0">E88*F88</f>
        <v>85568.5</v>
      </c>
      <c r="O88" s="170">
        <v>2</v>
      </c>
      <c r="AA88" s="146">
        <v>11</v>
      </c>
      <c r="AB88" s="146">
        <v>3</v>
      </c>
      <c r="AC88" s="146">
        <v>2</v>
      </c>
      <c r="AZ88" s="146">
        <v>2</v>
      </c>
      <c r="BA88" s="146">
        <f t="shared" ref="BA88:BA94" si="1">IF(AZ88=1,G88,0)</f>
        <v>0</v>
      </c>
      <c r="BB88" s="146">
        <f t="shared" ref="BB88:BB94" si="2">IF(AZ88=2,G88,0)</f>
        <v>85568.5</v>
      </c>
      <c r="BC88" s="146">
        <f t="shared" ref="BC88:BC94" si="3">IF(AZ88=3,G88,0)</f>
        <v>0</v>
      </c>
      <c r="BD88" s="146">
        <f t="shared" ref="BD88:BD94" si="4">IF(AZ88=4,G88,0)</f>
        <v>0</v>
      </c>
      <c r="BE88" s="146">
        <f t="shared" ref="BE88:BE94" si="5">IF(AZ88=5,G88,0)</f>
        <v>0</v>
      </c>
      <c r="CA88" s="177">
        <v>11</v>
      </c>
      <c r="CB88" s="177">
        <v>3</v>
      </c>
      <c r="CZ88" s="146">
        <v>0</v>
      </c>
    </row>
    <row r="89" spans="1:104">
      <c r="A89" s="171">
        <v>41</v>
      </c>
      <c r="B89" s="172" t="s">
        <v>145</v>
      </c>
      <c r="C89" s="173" t="s">
        <v>146</v>
      </c>
      <c r="D89" s="174" t="s">
        <v>99</v>
      </c>
      <c r="E89" s="175">
        <v>26.63</v>
      </c>
      <c r="F89" s="175">
        <v>55.2</v>
      </c>
      <c r="G89" s="176">
        <f t="shared" si="0"/>
        <v>1469.9760000000001</v>
      </c>
      <c r="O89" s="170">
        <v>2</v>
      </c>
      <c r="AA89" s="146">
        <v>1</v>
      </c>
      <c r="AB89" s="146">
        <v>7</v>
      </c>
      <c r="AC89" s="146">
        <v>7</v>
      </c>
      <c r="AZ89" s="146">
        <v>2</v>
      </c>
      <c r="BA89" s="146">
        <f t="shared" si="1"/>
        <v>0</v>
      </c>
      <c r="BB89" s="146">
        <f t="shared" si="2"/>
        <v>1469.9760000000001</v>
      </c>
      <c r="BC89" s="146">
        <f t="shared" si="3"/>
        <v>0</v>
      </c>
      <c r="BD89" s="146">
        <f t="shared" si="4"/>
        <v>0</v>
      </c>
      <c r="BE89" s="146">
        <f t="shared" si="5"/>
        <v>0</v>
      </c>
      <c r="CA89" s="177">
        <v>1</v>
      </c>
      <c r="CB89" s="177">
        <v>7</v>
      </c>
      <c r="CZ89" s="146">
        <v>2.7999999999999998E-4</v>
      </c>
    </row>
    <row r="90" spans="1:104">
      <c r="A90" s="171">
        <v>42</v>
      </c>
      <c r="B90" s="172" t="s">
        <v>147</v>
      </c>
      <c r="C90" s="173" t="s">
        <v>148</v>
      </c>
      <c r="D90" s="174" t="s">
        <v>99</v>
      </c>
      <c r="E90" s="175">
        <v>26.63</v>
      </c>
      <c r="F90" s="175">
        <v>476.5</v>
      </c>
      <c r="G90" s="176">
        <f t="shared" si="0"/>
        <v>12689.195</v>
      </c>
      <c r="O90" s="170">
        <v>2</v>
      </c>
      <c r="AA90" s="146">
        <v>1</v>
      </c>
      <c r="AB90" s="146">
        <v>0</v>
      </c>
      <c r="AC90" s="146">
        <v>0</v>
      </c>
      <c r="AZ90" s="146">
        <v>2</v>
      </c>
      <c r="BA90" s="146">
        <f t="shared" si="1"/>
        <v>0</v>
      </c>
      <c r="BB90" s="146">
        <f t="shared" si="2"/>
        <v>12689.195</v>
      </c>
      <c r="BC90" s="146">
        <f t="shared" si="3"/>
        <v>0</v>
      </c>
      <c r="BD90" s="146">
        <f t="shared" si="4"/>
        <v>0</v>
      </c>
      <c r="BE90" s="146">
        <f t="shared" si="5"/>
        <v>0</v>
      </c>
      <c r="CA90" s="177">
        <v>1</v>
      </c>
      <c r="CB90" s="177">
        <v>0</v>
      </c>
      <c r="CZ90" s="146">
        <v>5.2500000000000003E-3</v>
      </c>
    </row>
    <row r="91" spans="1:104" ht="22.5">
      <c r="A91" s="171">
        <v>43</v>
      </c>
      <c r="B91" s="172" t="s">
        <v>149</v>
      </c>
      <c r="C91" s="173" t="s">
        <v>150</v>
      </c>
      <c r="D91" s="174" t="s">
        <v>99</v>
      </c>
      <c r="E91" s="175">
        <v>26.63</v>
      </c>
      <c r="F91" s="175">
        <v>254</v>
      </c>
      <c r="G91" s="176">
        <f t="shared" si="0"/>
        <v>6764.0199999999995</v>
      </c>
      <c r="O91" s="170">
        <v>2</v>
      </c>
      <c r="AA91" s="146">
        <v>1</v>
      </c>
      <c r="AB91" s="146">
        <v>7</v>
      </c>
      <c r="AC91" s="146">
        <v>7</v>
      </c>
      <c r="AZ91" s="146">
        <v>2</v>
      </c>
      <c r="BA91" s="146">
        <f t="shared" si="1"/>
        <v>0</v>
      </c>
      <c r="BB91" s="146">
        <f t="shared" si="2"/>
        <v>6764.0199999999995</v>
      </c>
      <c r="BC91" s="146">
        <f t="shared" si="3"/>
        <v>0</v>
      </c>
      <c r="BD91" s="146">
        <f t="shared" si="4"/>
        <v>0</v>
      </c>
      <c r="BE91" s="146">
        <f t="shared" si="5"/>
        <v>0</v>
      </c>
      <c r="CA91" s="177">
        <v>1</v>
      </c>
      <c r="CB91" s="177">
        <v>7</v>
      </c>
      <c r="CZ91" s="146">
        <v>6.8000000000000005E-4</v>
      </c>
    </row>
    <row r="92" spans="1:104" ht="22.5">
      <c r="A92" s="171">
        <v>44</v>
      </c>
      <c r="B92" s="172" t="s">
        <v>151</v>
      </c>
      <c r="C92" s="173" t="s">
        <v>152</v>
      </c>
      <c r="D92" s="174" t="s">
        <v>99</v>
      </c>
      <c r="E92" s="175">
        <v>26.63</v>
      </c>
      <c r="F92" s="175">
        <v>76.3</v>
      </c>
      <c r="G92" s="176">
        <f t="shared" si="0"/>
        <v>2031.8689999999999</v>
      </c>
      <c r="O92" s="170">
        <v>2</v>
      </c>
      <c r="AA92" s="146">
        <v>1</v>
      </c>
      <c r="AB92" s="146">
        <v>7</v>
      </c>
      <c r="AC92" s="146">
        <v>7</v>
      </c>
      <c r="AZ92" s="146">
        <v>2</v>
      </c>
      <c r="BA92" s="146">
        <f t="shared" si="1"/>
        <v>0</v>
      </c>
      <c r="BB92" s="146">
        <f t="shared" si="2"/>
        <v>2031.8689999999999</v>
      </c>
      <c r="BC92" s="146">
        <f t="shared" si="3"/>
        <v>0</v>
      </c>
      <c r="BD92" s="146">
        <f t="shared" si="4"/>
        <v>0</v>
      </c>
      <c r="BE92" s="146">
        <f t="shared" si="5"/>
        <v>0</v>
      </c>
      <c r="CA92" s="177">
        <v>1</v>
      </c>
      <c r="CB92" s="177">
        <v>7</v>
      </c>
      <c r="CZ92" s="146">
        <v>4.8999999999999998E-4</v>
      </c>
    </row>
    <row r="93" spans="1:104">
      <c r="A93" s="171">
        <v>45</v>
      </c>
      <c r="B93" s="172" t="s">
        <v>153</v>
      </c>
      <c r="C93" s="173" t="s">
        <v>154</v>
      </c>
      <c r="D93" s="174" t="s">
        <v>155</v>
      </c>
      <c r="E93" s="175">
        <v>26.63</v>
      </c>
      <c r="F93" s="175">
        <v>88.22</v>
      </c>
      <c r="G93" s="176">
        <f t="shared" si="0"/>
        <v>2349.2986000000001</v>
      </c>
      <c r="O93" s="170">
        <v>2</v>
      </c>
      <c r="AA93" s="146">
        <v>3</v>
      </c>
      <c r="AB93" s="146">
        <v>7</v>
      </c>
      <c r="AC93" s="146">
        <v>58591608</v>
      </c>
      <c r="AZ93" s="146">
        <v>2</v>
      </c>
      <c r="BA93" s="146">
        <f t="shared" si="1"/>
        <v>0</v>
      </c>
      <c r="BB93" s="146">
        <f t="shared" si="2"/>
        <v>2349.2986000000001</v>
      </c>
      <c r="BC93" s="146">
        <f t="shared" si="3"/>
        <v>0</v>
      </c>
      <c r="BD93" s="146">
        <f t="shared" si="4"/>
        <v>0</v>
      </c>
      <c r="BE93" s="146">
        <f t="shared" si="5"/>
        <v>0</v>
      </c>
      <c r="CA93" s="177">
        <v>3</v>
      </c>
      <c r="CB93" s="177">
        <v>7</v>
      </c>
      <c r="CZ93" s="146">
        <v>1.1999999999999999E-3</v>
      </c>
    </row>
    <row r="94" spans="1:104">
      <c r="A94" s="171">
        <v>46</v>
      </c>
      <c r="B94" s="172" t="s">
        <v>156</v>
      </c>
      <c r="C94" s="173" t="s">
        <v>157</v>
      </c>
      <c r="D94" s="174" t="s">
        <v>62</v>
      </c>
      <c r="E94" s="175">
        <v>1108.728586</v>
      </c>
      <c r="F94" s="175">
        <v>4</v>
      </c>
      <c r="G94" s="176">
        <f t="shared" si="0"/>
        <v>4434.9143439999998</v>
      </c>
      <c r="O94" s="170">
        <v>2</v>
      </c>
      <c r="AA94" s="146">
        <v>7</v>
      </c>
      <c r="AB94" s="146">
        <v>1002</v>
      </c>
      <c r="AC94" s="146">
        <v>5</v>
      </c>
      <c r="AZ94" s="146">
        <v>2</v>
      </c>
      <c r="BA94" s="146">
        <f t="shared" si="1"/>
        <v>0</v>
      </c>
      <c r="BB94" s="146">
        <f t="shared" si="2"/>
        <v>4434.9143439999998</v>
      </c>
      <c r="BC94" s="146">
        <f t="shared" si="3"/>
        <v>0</v>
      </c>
      <c r="BD94" s="146">
        <f t="shared" si="4"/>
        <v>0</v>
      </c>
      <c r="BE94" s="146">
        <f t="shared" si="5"/>
        <v>0</v>
      </c>
      <c r="CA94" s="177">
        <v>7</v>
      </c>
      <c r="CB94" s="177">
        <v>1002</v>
      </c>
      <c r="CZ94" s="146">
        <v>0</v>
      </c>
    </row>
    <row r="95" spans="1:104">
      <c r="A95" s="184"/>
      <c r="B95" s="185" t="s">
        <v>77</v>
      </c>
      <c r="C95" s="186" t="str">
        <f>CONCATENATE(B87," ",C87)</f>
        <v>711 Izolace proti vodě</v>
      </c>
      <c r="D95" s="187"/>
      <c r="E95" s="188"/>
      <c r="F95" s="189"/>
      <c r="G95" s="190">
        <f>SUM(G87:G94)</f>
        <v>115307.77294400001</v>
      </c>
      <c r="O95" s="170">
        <v>4</v>
      </c>
      <c r="BA95" s="191">
        <f>SUM(BA87:BA94)</f>
        <v>0</v>
      </c>
      <c r="BB95" s="191">
        <f>SUM(BB87:BB94)</f>
        <v>115307.77294400001</v>
      </c>
      <c r="BC95" s="191">
        <f>SUM(BC87:BC94)</f>
        <v>0</v>
      </c>
      <c r="BD95" s="191">
        <f>SUM(BD87:BD94)</f>
        <v>0</v>
      </c>
      <c r="BE95" s="191">
        <f>SUM(BE87:BE94)</f>
        <v>0</v>
      </c>
    </row>
    <row r="96" spans="1:104">
      <c r="A96" s="240" t="s">
        <v>74</v>
      </c>
      <c r="B96" s="164" t="s">
        <v>275</v>
      </c>
      <c r="C96" s="165" t="s">
        <v>276</v>
      </c>
      <c r="D96" s="166"/>
      <c r="E96" s="167"/>
      <c r="F96" s="167"/>
      <c r="G96" s="168"/>
      <c r="O96" s="170"/>
      <c r="BA96" s="191"/>
      <c r="BB96" s="191"/>
      <c r="BC96" s="191"/>
      <c r="BD96" s="191"/>
      <c r="BE96" s="191"/>
    </row>
    <row r="97" spans="1:104" ht="22.5">
      <c r="A97" s="238">
        <v>47</v>
      </c>
      <c r="B97" s="172" t="s">
        <v>277</v>
      </c>
      <c r="C97" s="173" t="s">
        <v>278</v>
      </c>
      <c r="D97" s="174" t="s">
        <v>99</v>
      </c>
      <c r="E97" s="175">
        <v>244.16</v>
      </c>
      <c r="F97" s="175">
        <v>14.6</v>
      </c>
      <c r="G97" s="176">
        <f>E97*F97</f>
        <v>3564.7359999999999</v>
      </c>
      <c r="O97" s="170"/>
      <c r="BA97" s="191"/>
      <c r="BB97" s="191"/>
      <c r="BC97" s="191"/>
      <c r="BD97" s="191"/>
      <c r="BE97" s="191"/>
    </row>
    <row r="98" spans="1:104">
      <c r="A98" s="239"/>
      <c r="B98" s="180"/>
      <c r="C98" s="224" t="s">
        <v>279</v>
      </c>
      <c r="D98" s="225"/>
      <c r="E98" s="181">
        <v>244.16</v>
      </c>
      <c r="F98" s="182"/>
      <c r="G98" s="183"/>
      <c r="O98" s="170"/>
      <c r="BA98" s="191"/>
      <c r="BB98" s="191"/>
      <c r="BC98" s="191"/>
      <c r="BD98" s="191"/>
      <c r="BE98" s="191"/>
    </row>
    <row r="99" spans="1:104" ht="22.5">
      <c r="A99" s="238">
        <v>48</v>
      </c>
      <c r="B99" s="172" t="s">
        <v>280</v>
      </c>
      <c r="C99" s="173" t="s">
        <v>281</v>
      </c>
      <c r="D99" s="174" t="s">
        <v>99</v>
      </c>
      <c r="E99" s="175">
        <v>233.1</v>
      </c>
      <c r="F99" s="175">
        <v>348.5</v>
      </c>
      <c r="G99" s="176">
        <f>E99*F99</f>
        <v>81235.349999999991</v>
      </c>
      <c r="O99" s="170"/>
      <c r="BA99" s="191"/>
      <c r="BB99" s="191"/>
      <c r="BC99" s="191"/>
      <c r="BD99" s="191"/>
      <c r="BE99" s="191"/>
    </row>
    <row r="100" spans="1:104" ht="22.5">
      <c r="A100" s="238">
        <v>49</v>
      </c>
      <c r="B100" s="172" t="s">
        <v>282</v>
      </c>
      <c r="C100" s="173" t="s">
        <v>283</v>
      </c>
      <c r="D100" s="174" t="s">
        <v>99</v>
      </c>
      <c r="E100" s="175">
        <v>233.09200000000001</v>
      </c>
      <c r="F100" s="175">
        <v>62</v>
      </c>
      <c r="G100" s="176">
        <f>E100*F100</f>
        <v>14451.704000000002</v>
      </c>
      <c r="O100" s="170"/>
      <c r="BA100" s="191"/>
      <c r="BB100" s="191"/>
      <c r="BC100" s="191"/>
      <c r="BD100" s="191"/>
      <c r="BE100" s="191"/>
    </row>
    <row r="101" spans="1:104">
      <c r="A101" s="239"/>
      <c r="B101" s="180"/>
      <c r="C101" s="224" t="s">
        <v>284</v>
      </c>
      <c r="D101" s="225"/>
      <c r="E101" s="181">
        <v>233.09200000000001</v>
      </c>
      <c r="F101" s="182"/>
      <c r="G101" s="183"/>
      <c r="O101" s="170"/>
      <c r="BA101" s="191"/>
      <c r="BB101" s="191"/>
      <c r="BC101" s="191"/>
      <c r="BD101" s="191"/>
      <c r="BE101" s="191"/>
    </row>
    <row r="102" spans="1:104">
      <c r="A102" s="184"/>
      <c r="B102" s="185" t="s">
        <v>77</v>
      </c>
      <c r="C102" s="186" t="str">
        <f>CONCATENATE(B96," ",C96)</f>
        <v>712 Živičné krytiny</v>
      </c>
      <c r="D102" s="187"/>
      <c r="E102" s="188"/>
      <c r="F102" s="189"/>
      <c r="G102" s="190">
        <f>SUM(G96:G101)</f>
        <v>99251.79</v>
      </c>
      <c r="O102" s="170"/>
      <c r="BA102" s="191"/>
      <c r="BB102" s="191"/>
      <c r="BC102" s="191"/>
      <c r="BD102" s="191"/>
      <c r="BE102" s="191"/>
    </row>
    <row r="103" spans="1:104">
      <c r="A103" s="163" t="s">
        <v>74</v>
      </c>
      <c r="B103" s="164" t="s">
        <v>158</v>
      </c>
      <c r="C103" s="165" t="s">
        <v>159</v>
      </c>
      <c r="D103" s="166"/>
      <c r="E103" s="167"/>
      <c r="F103" s="167"/>
      <c r="G103" s="168"/>
      <c r="H103" s="169"/>
      <c r="I103" s="169"/>
      <c r="O103" s="170">
        <v>1</v>
      </c>
    </row>
    <row r="104" spans="1:104" ht="22.5">
      <c r="A104" s="171">
        <v>50</v>
      </c>
      <c r="B104" s="172" t="s">
        <v>160</v>
      </c>
      <c r="C104" s="173" t="s">
        <v>161</v>
      </c>
      <c r="D104" s="174" t="s">
        <v>99</v>
      </c>
      <c r="E104" s="175">
        <v>30.442</v>
      </c>
      <c r="F104" s="175">
        <v>23.4</v>
      </c>
      <c r="G104" s="176">
        <f>E104*F104</f>
        <v>712.34280000000001</v>
      </c>
      <c r="O104" s="170">
        <v>2</v>
      </c>
      <c r="AA104" s="146">
        <v>1</v>
      </c>
      <c r="AB104" s="146">
        <v>7</v>
      </c>
      <c r="AC104" s="146">
        <v>7</v>
      </c>
      <c r="AZ104" s="146">
        <v>2</v>
      </c>
      <c r="BA104" s="146">
        <f>IF(AZ104=1,G104,0)</f>
        <v>0</v>
      </c>
      <c r="BB104" s="146">
        <f>IF(AZ104=2,G104,0)</f>
        <v>712.34280000000001</v>
      </c>
      <c r="BC104" s="146">
        <f>IF(AZ104=3,G104,0)</f>
        <v>0</v>
      </c>
      <c r="BD104" s="146">
        <f>IF(AZ104=4,G104,0)</f>
        <v>0</v>
      </c>
      <c r="BE104" s="146">
        <f>IF(AZ104=5,G104,0)</f>
        <v>0</v>
      </c>
      <c r="CA104" s="177">
        <v>1</v>
      </c>
      <c r="CB104" s="177">
        <v>7</v>
      </c>
      <c r="CZ104" s="146">
        <v>9.0000000000000006E-5</v>
      </c>
    </row>
    <row r="105" spans="1:104">
      <c r="A105" s="178"/>
      <c r="B105" s="180"/>
      <c r="C105" s="224" t="s">
        <v>162</v>
      </c>
      <c r="D105" s="225"/>
      <c r="E105" s="181">
        <v>30.442</v>
      </c>
      <c r="F105" s="182"/>
      <c r="G105" s="183"/>
      <c r="M105" s="179" t="s">
        <v>162</v>
      </c>
      <c r="O105" s="170"/>
    </row>
    <row r="106" spans="1:104" ht="22.5">
      <c r="A106" s="171">
        <v>51</v>
      </c>
      <c r="B106" s="172" t="s">
        <v>163</v>
      </c>
      <c r="C106" s="173" t="s">
        <v>164</v>
      </c>
      <c r="D106" s="174" t="s">
        <v>99</v>
      </c>
      <c r="E106" s="175">
        <v>31.962</v>
      </c>
      <c r="F106" s="175">
        <v>334.72</v>
      </c>
      <c r="G106" s="176">
        <f>E106*F106</f>
        <v>10698.32064</v>
      </c>
      <c r="O106" s="170">
        <v>2</v>
      </c>
      <c r="AA106" s="146">
        <v>3</v>
      </c>
      <c r="AB106" s="146">
        <v>7</v>
      </c>
      <c r="AC106" s="146">
        <v>28375464</v>
      </c>
      <c r="AZ106" s="146">
        <v>2</v>
      </c>
      <c r="BA106" s="146">
        <f>IF(AZ106=1,G106,0)</f>
        <v>0</v>
      </c>
      <c r="BB106" s="146">
        <f>IF(AZ106=2,G106,0)</f>
        <v>10698.32064</v>
      </c>
      <c r="BC106" s="146">
        <f>IF(AZ106=3,G106,0)</f>
        <v>0</v>
      </c>
      <c r="BD106" s="146">
        <f>IF(AZ106=4,G106,0)</f>
        <v>0</v>
      </c>
      <c r="BE106" s="146">
        <f>IF(AZ106=5,G106,0)</f>
        <v>0</v>
      </c>
      <c r="CA106" s="177">
        <v>3</v>
      </c>
      <c r="CB106" s="177">
        <v>7</v>
      </c>
      <c r="CZ106" s="146">
        <v>3.5000000000000001E-3</v>
      </c>
    </row>
    <row r="107" spans="1:104">
      <c r="A107" s="178"/>
      <c r="B107" s="180"/>
      <c r="C107" s="224" t="s">
        <v>165</v>
      </c>
      <c r="D107" s="225"/>
      <c r="E107" s="181">
        <v>31.962</v>
      </c>
      <c r="F107" s="182"/>
      <c r="G107" s="183"/>
      <c r="M107" s="179" t="s">
        <v>165</v>
      </c>
      <c r="O107" s="170"/>
    </row>
    <row r="108" spans="1:104">
      <c r="A108" s="171">
        <v>52</v>
      </c>
      <c r="B108" s="172" t="s">
        <v>166</v>
      </c>
      <c r="C108" s="173" t="s">
        <v>167</v>
      </c>
      <c r="D108" s="174" t="s">
        <v>62</v>
      </c>
      <c r="E108" s="175">
        <v>114.1066344</v>
      </c>
      <c r="F108" s="175">
        <v>2</v>
      </c>
      <c r="G108" s="176">
        <f>E108*F108</f>
        <v>228.21326880000001</v>
      </c>
      <c r="O108" s="170">
        <v>2</v>
      </c>
      <c r="AA108" s="146">
        <v>7</v>
      </c>
      <c r="AB108" s="146">
        <v>1002</v>
      </c>
      <c r="AC108" s="146">
        <v>5</v>
      </c>
      <c r="AZ108" s="146">
        <v>2</v>
      </c>
      <c r="BA108" s="146">
        <f>IF(AZ108=1,G108,0)</f>
        <v>0</v>
      </c>
      <c r="BB108" s="146">
        <f>IF(AZ108=2,G108,0)</f>
        <v>228.21326880000001</v>
      </c>
      <c r="BC108" s="146">
        <f>IF(AZ108=3,G108,0)</f>
        <v>0</v>
      </c>
      <c r="BD108" s="146">
        <f>IF(AZ108=4,G108,0)</f>
        <v>0</v>
      </c>
      <c r="BE108" s="146">
        <f>IF(AZ108=5,G108,0)</f>
        <v>0</v>
      </c>
      <c r="CA108" s="177">
        <v>7</v>
      </c>
      <c r="CB108" s="177">
        <v>1002</v>
      </c>
      <c r="CZ108" s="146">
        <v>0</v>
      </c>
    </row>
    <row r="109" spans="1:104">
      <c r="A109" s="184"/>
      <c r="B109" s="185" t="s">
        <v>77</v>
      </c>
      <c r="C109" s="186" t="str">
        <f>CONCATENATE(B103," ",C103)</f>
        <v>713 Izolace tepelné</v>
      </c>
      <c r="D109" s="187"/>
      <c r="E109" s="188"/>
      <c r="F109" s="189"/>
      <c r="G109" s="190">
        <f>SUM(G103:G108)</f>
        <v>11638.8767088</v>
      </c>
      <c r="O109" s="170">
        <v>4</v>
      </c>
      <c r="BA109" s="191">
        <f>SUM(BA103:BA108)</f>
        <v>0</v>
      </c>
      <c r="BB109" s="191">
        <f>SUM(BB103:BB108)</f>
        <v>11638.8767088</v>
      </c>
      <c r="BC109" s="191">
        <f>SUM(BC103:BC108)</f>
        <v>0</v>
      </c>
      <c r="BD109" s="191">
        <f>SUM(BD103:BD108)</f>
        <v>0</v>
      </c>
      <c r="BE109" s="191">
        <f>SUM(BE103:BE108)</f>
        <v>0</v>
      </c>
    </row>
    <row r="110" spans="1:104">
      <c r="A110" s="240" t="s">
        <v>74</v>
      </c>
      <c r="B110" s="164" t="s">
        <v>285</v>
      </c>
      <c r="C110" s="165" t="s">
        <v>286</v>
      </c>
      <c r="D110" s="166"/>
      <c r="E110" s="167"/>
      <c r="F110" s="167"/>
      <c r="G110" s="168"/>
      <c r="O110" s="170"/>
      <c r="BA110" s="191"/>
      <c r="BB110" s="191"/>
      <c r="BC110" s="191"/>
      <c r="BD110" s="191"/>
      <c r="BE110" s="191"/>
    </row>
    <row r="111" spans="1:104">
      <c r="A111" s="238">
        <v>53</v>
      </c>
      <c r="B111" s="172" t="s">
        <v>287</v>
      </c>
      <c r="C111" s="173" t="s">
        <v>288</v>
      </c>
      <c r="D111" s="174" t="s">
        <v>181</v>
      </c>
      <c r="E111" s="175">
        <v>248</v>
      </c>
      <c r="F111" s="175">
        <v>225.5</v>
      </c>
      <c r="G111" s="176">
        <f>E111*F111</f>
        <v>55924</v>
      </c>
      <c r="O111" s="170"/>
      <c r="BA111" s="191"/>
      <c r="BB111" s="191"/>
      <c r="BC111" s="191"/>
      <c r="BD111" s="191"/>
      <c r="BE111" s="191"/>
    </row>
    <row r="112" spans="1:104">
      <c r="A112" s="239"/>
      <c r="B112" s="180"/>
      <c r="C112" s="224" t="s">
        <v>289</v>
      </c>
      <c r="D112" s="225"/>
      <c r="E112" s="181">
        <v>248</v>
      </c>
      <c r="F112" s="182"/>
      <c r="G112" s="183"/>
      <c r="O112" s="170"/>
      <c r="BA112" s="191"/>
      <c r="BB112" s="191"/>
      <c r="BC112" s="191"/>
      <c r="BD112" s="191"/>
      <c r="BE112" s="191"/>
    </row>
    <row r="113" spans="1:57">
      <c r="A113" s="238">
        <v>54</v>
      </c>
      <c r="B113" s="172" t="s">
        <v>290</v>
      </c>
      <c r="C113" s="173" t="s">
        <v>291</v>
      </c>
      <c r="D113" s="174" t="s">
        <v>99</v>
      </c>
      <c r="E113" s="175">
        <v>244.16</v>
      </c>
      <c r="F113" s="175">
        <v>333</v>
      </c>
      <c r="G113" s="176">
        <f>E113*F113</f>
        <v>81305.279999999999</v>
      </c>
      <c r="O113" s="170"/>
      <c r="BA113" s="191"/>
      <c r="BB113" s="191"/>
      <c r="BC113" s="191"/>
      <c r="BD113" s="191"/>
      <c r="BE113" s="191"/>
    </row>
    <row r="114" spans="1:57">
      <c r="A114" s="238">
        <v>55</v>
      </c>
      <c r="B114" s="172" t="s">
        <v>292</v>
      </c>
      <c r="C114" s="173" t="s">
        <v>293</v>
      </c>
      <c r="D114" s="174" t="s">
        <v>99</v>
      </c>
      <c r="E114" s="175">
        <v>238.12200000000001</v>
      </c>
      <c r="F114" s="175">
        <v>24.8</v>
      </c>
      <c r="G114" s="176">
        <f>E114*F114</f>
        <v>5905.4256000000005</v>
      </c>
      <c r="O114" s="170"/>
      <c r="BA114" s="191"/>
      <c r="BB114" s="191"/>
      <c r="BC114" s="191"/>
      <c r="BD114" s="191"/>
      <c r="BE114" s="191"/>
    </row>
    <row r="115" spans="1:57">
      <c r="A115" s="239"/>
      <c r="B115" s="180"/>
      <c r="C115" s="224" t="s">
        <v>294</v>
      </c>
      <c r="D115" s="225"/>
      <c r="E115" s="181">
        <v>7.702</v>
      </c>
      <c r="F115" s="182"/>
      <c r="G115" s="183"/>
      <c r="O115" s="170"/>
      <c r="BA115" s="191"/>
      <c r="BB115" s="191"/>
      <c r="BC115" s="191"/>
      <c r="BD115" s="191"/>
      <c r="BE115" s="191"/>
    </row>
    <row r="116" spans="1:57">
      <c r="A116" s="239"/>
      <c r="B116" s="180"/>
      <c r="C116" s="224" t="s">
        <v>295</v>
      </c>
      <c r="D116" s="225"/>
      <c r="E116" s="181">
        <v>230.42</v>
      </c>
      <c r="F116" s="182"/>
      <c r="G116" s="183"/>
      <c r="O116" s="170"/>
      <c r="BA116" s="191"/>
      <c r="BB116" s="191"/>
      <c r="BC116" s="191"/>
      <c r="BD116" s="191"/>
      <c r="BE116" s="191"/>
    </row>
    <row r="117" spans="1:57">
      <c r="A117" s="238">
        <v>56</v>
      </c>
      <c r="B117" s="172" t="s">
        <v>296</v>
      </c>
      <c r="C117" s="173" t="s">
        <v>297</v>
      </c>
      <c r="D117" s="174" t="s">
        <v>86</v>
      </c>
      <c r="E117" s="175">
        <v>4.9683999999999999</v>
      </c>
      <c r="F117" s="175">
        <v>989</v>
      </c>
      <c r="G117" s="176">
        <f>E117*F117</f>
        <v>4913.7475999999997</v>
      </c>
      <c r="O117" s="170"/>
      <c r="BA117" s="191"/>
      <c r="BB117" s="191"/>
      <c r="BC117" s="191"/>
      <c r="BD117" s="191"/>
      <c r="BE117" s="191"/>
    </row>
    <row r="118" spans="1:57">
      <c r="A118" s="239"/>
      <c r="B118" s="180"/>
      <c r="C118" s="224" t="s">
        <v>298</v>
      </c>
      <c r="D118" s="225"/>
      <c r="E118" s="181">
        <v>0.81840000000000002</v>
      </c>
      <c r="F118" s="182"/>
      <c r="G118" s="183"/>
      <c r="O118" s="170"/>
      <c r="BA118" s="191"/>
      <c r="BB118" s="191"/>
      <c r="BC118" s="191"/>
      <c r="BD118" s="191"/>
      <c r="BE118" s="191"/>
    </row>
    <row r="119" spans="1:57">
      <c r="A119" s="239"/>
      <c r="B119" s="180"/>
      <c r="C119" s="224" t="s">
        <v>299</v>
      </c>
      <c r="D119" s="225"/>
      <c r="E119" s="181">
        <v>4.1500000000000004</v>
      </c>
      <c r="F119" s="182"/>
      <c r="G119" s="183"/>
      <c r="O119" s="170"/>
      <c r="BA119" s="191"/>
      <c r="BB119" s="191"/>
      <c r="BC119" s="191"/>
      <c r="BD119" s="191"/>
      <c r="BE119" s="191"/>
    </row>
    <row r="120" spans="1:57">
      <c r="A120" s="238">
        <v>57</v>
      </c>
      <c r="B120" s="172" t="s">
        <v>300</v>
      </c>
      <c r="C120" s="173" t="s">
        <v>301</v>
      </c>
      <c r="D120" s="174" t="s">
        <v>181</v>
      </c>
      <c r="E120" s="175">
        <v>247.69</v>
      </c>
      <c r="F120" s="175">
        <v>46.4</v>
      </c>
      <c r="G120" s="176">
        <f>E120*F120</f>
        <v>11492.815999999999</v>
      </c>
      <c r="O120" s="170"/>
      <c r="BA120" s="191"/>
      <c r="BB120" s="191"/>
      <c r="BC120" s="191"/>
      <c r="BD120" s="191"/>
      <c r="BE120" s="191"/>
    </row>
    <row r="121" spans="1:57">
      <c r="A121" s="239"/>
      <c r="B121" s="180"/>
      <c r="C121" s="224" t="s">
        <v>302</v>
      </c>
      <c r="D121" s="225"/>
      <c r="E121" s="181">
        <v>247.69</v>
      </c>
      <c r="F121" s="182"/>
      <c r="G121" s="183"/>
      <c r="O121" s="170"/>
      <c r="BA121" s="191"/>
      <c r="BB121" s="191"/>
      <c r="BC121" s="191"/>
      <c r="BD121" s="191"/>
      <c r="BE121" s="191"/>
    </row>
    <row r="122" spans="1:57" ht="22.5">
      <c r="A122" s="238">
        <v>58</v>
      </c>
      <c r="B122" s="172" t="s">
        <v>303</v>
      </c>
      <c r="C122" s="173" t="s">
        <v>304</v>
      </c>
      <c r="D122" s="174" t="s">
        <v>99</v>
      </c>
      <c r="E122" s="175">
        <v>137.94999999999999</v>
      </c>
      <c r="F122" s="175">
        <v>150</v>
      </c>
      <c r="G122" s="176">
        <f>E122*F122</f>
        <v>20692.5</v>
      </c>
      <c r="O122" s="170"/>
      <c r="BA122" s="191"/>
      <c r="BB122" s="191"/>
      <c r="BC122" s="191"/>
      <c r="BD122" s="191"/>
      <c r="BE122" s="191"/>
    </row>
    <row r="123" spans="1:57">
      <c r="A123" s="239"/>
      <c r="B123" s="180"/>
      <c r="C123" s="224" t="s">
        <v>305</v>
      </c>
      <c r="D123" s="225"/>
      <c r="E123" s="181">
        <v>137.94999999999999</v>
      </c>
      <c r="F123" s="182"/>
      <c r="G123" s="183"/>
      <c r="O123" s="170"/>
      <c r="BA123" s="191"/>
      <c r="BB123" s="191"/>
      <c r="BC123" s="191"/>
      <c r="BD123" s="191"/>
      <c r="BE123" s="191"/>
    </row>
    <row r="124" spans="1:57">
      <c r="A124" s="238">
        <v>59</v>
      </c>
      <c r="B124" s="172" t="s">
        <v>306</v>
      </c>
      <c r="C124" s="173" t="s">
        <v>307</v>
      </c>
      <c r="D124" s="174" t="s">
        <v>181</v>
      </c>
      <c r="E124" s="175">
        <v>291.77280000000002</v>
      </c>
      <c r="F124" s="175">
        <v>13.92</v>
      </c>
      <c r="G124" s="176">
        <f>E124*F124</f>
        <v>4061.4773760000003</v>
      </c>
      <c r="O124" s="170"/>
      <c r="BA124" s="191"/>
      <c r="BB124" s="191"/>
      <c r="BC124" s="191"/>
      <c r="BD124" s="191"/>
      <c r="BE124" s="191"/>
    </row>
    <row r="125" spans="1:57">
      <c r="A125" s="239"/>
      <c r="B125" s="180"/>
      <c r="C125" s="224" t="s">
        <v>308</v>
      </c>
      <c r="D125" s="225"/>
      <c r="E125" s="181">
        <v>291.77280000000002</v>
      </c>
      <c r="F125" s="182"/>
      <c r="G125" s="183"/>
      <c r="O125" s="170"/>
      <c r="BA125" s="191"/>
      <c r="BB125" s="191"/>
      <c r="BC125" s="191"/>
      <c r="BD125" s="191"/>
      <c r="BE125" s="191"/>
    </row>
    <row r="126" spans="1:57">
      <c r="A126" s="238">
        <v>60</v>
      </c>
      <c r="B126" s="172" t="s">
        <v>309</v>
      </c>
      <c r="C126" s="173" t="s">
        <v>310</v>
      </c>
      <c r="D126" s="174" t="s">
        <v>62</v>
      </c>
      <c r="E126" s="175">
        <v>1842.95246576</v>
      </c>
      <c r="F126" s="175">
        <v>6.8</v>
      </c>
      <c r="G126" s="176">
        <f>E126*F126</f>
        <v>12532.076767168001</v>
      </c>
      <c r="O126" s="170"/>
      <c r="BA126" s="191"/>
      <c r="BB126" s="191"/>
      <c r="BC126" s="191"/>
      <c r="BD126" s="191"/>
      <c r="BE126" s="191"/>
    </row>
    <row r="127" spans="1:57">
      <c r="A127" s="184"/>
      <c r="B127" s="185" t="s">
        <v>77</v>
      </c>
      <c r="C127" s="186" t="str">
        <f>CONCATENATE(B110," ",C110)</f>
        <v>762 Konstrukce tesařské</v>
      </c>
      <c r="D127" s="187"/>
      <c r="E127" s="188"/>
      <c r="F127" s="189"/>
      <c r="G127" s="190">
        <f>SUM(G110:G126)</f>
        <v>196827.32334316798</v>
      </c>
      <c r="O127" s="170"/>
      <c r="BA127" s="191"/>
      <c r="BB127" s="191"/>
      <c r="BC127" s="191"/>
      <c r="BD127" s="191"/>
      <c r="BE127" s="191"/>
    </row>
    <row r="128" spans="1:57">
      <c r="A128" s="240" t="s">
        <v>74</v>
      </c>
      <c r="B128" s="164" t="s">
        <v>311</v>
      </c>
      <c r="C128" s="165" t="s">
        <v>312</v>
      </c>
      <c r="D128" s="166"/>
      <c r="E128" s="167"/>
      <c r="F128" s="167"/>
      <c r="G128" s="168"/>
      <c r="O128" s="170"/>
      <c r="BA128" s="191"/>
      <c r="BB128" s="191"/>
      <c r="BC128" s="191"/>
      <c r="BD128" s="191"/>
      <c r="BE128" s="191"/>
    </row>
    <row r="129" spans="1:104" ht="22.5">
      <c r="A129" s="238">
        <v>61</v>
      </c>
      <c r="B129" s="172" t="s">
        <v>313</v>
      </c>
      <c r="C129" s="173" t="s">
        <v>314</v>
      </c>
      <c r="D129" s="174" t="s">
        <v>181</v>
      </c>
      <c r="E129" s="175">
        <v>6.08</v>
      </c>
      <c r="F129" s="175">
        <v>260</v>
      </c>
      <c r="G129" s="176">
        <f>E129*F129</f>
        <v>1580.8</v>
      </c>
      <c r="O129" s="170"/>
      <c r="BA129" s="191"/>
      <c r="BB129" s="191"/>
      <c r="BC129" s="191"/>
      <c r="BD129" s="191"/>
      <c r="BE129" s="191"/>
    </row>
    <row r="130" spans="1:104">
      <c r="A130" s="239"/>
      <c r="B130" s="180"/>
      <c r="C130" s="224" t="s">
        <v>315</v>
      </c>
      <c r="D130" s="225"/>
      <c r="E130" s="181">
        <v>6.08</v>
      </c>
      <c r="F130" s="182"/>
      <c r="G130" s="183"/>
      <c r="O130" s="170"/>
      <c r="BA130" s="191"/>
      <c r="BB130" s="191"/>
      <c r="BC130" s="191"/>
      <c r="BD130" s="191"/>
      <c r="BE130" s="191"/>
    </row>
    <row r="131" spans="1:104" ht="22.5">
      <c r="A131" s="238">
        <v>62</v>
      </c>
      <c r="B131" s="172" t="s">
        <v>316</v>
      </c>
      <c r="C131" s="173" t="s">
        <v>317</v>
      </c>
      <c r="D131" s="174" t="s">
        <v>181</v>
      </c>
      <c r="E131" s="175">
        <v>30.67</v>
      </c>
      <c r="F131" s="175">
        <v>560</v>
      </c>
      <c r="G131" s="176">
        <f t="shared" ref="G131:G136" si="6">E131*F131</f>
        <v>17175.2</v>
      </c>
      <c r="O131" s="170"/>
      <c r="BA131" s="191"/>
      <c r="BB131" s="191"/>
      <c r="BC131" s="191"/>
      <c r="BD131" s="191"/>
      <c r="BE131" s="191"/>
    </row>
    <row r="132" spans="1:104">
      <c r="A132" s="238">
        <v>63</v>
      </c>
      <c r="B132" s="172" t="s">
        <v>318</v>
      </c>
      <c r="C132" s="173" t="s">
        <v>319</v>
      </c>
      <c r="D132" s="174" t="s">
        <v>181</v>
      </c>
      <c r="E132" s="175">
        <v>7.6</v>
      </c>
      <c r="F132" s="175">
        <v>581.5</v>
      </c>
      <c r="G132" s="176">
        <f t="shared" si="6"/>
        <v>4419.3999999999996</v>
      </c>
      <c r="O132" s="170"/>
      <c r="BA132" s="191"/>
      <c r="BB132" s="191"/>
      <c r="BC132" s="191"/>
      <c r="BD132" s="191"/>
      <c r="BE132" s="191"/>
    </row>
    <row r="133" spans="1:104">
      <c r="A133" s="238">
        <v>64</v>
      </c>
      <c r="B133" s="172" t="s">
        <v>320</v>
      </c>
      <c r="C133" s="173" t="s">
        <v>321</v>
      </c>
      <c r="D133" s="174" t="s">
        <v>181</v>
      </c>
      <c r="E133" s="175">
        <v>30.67</v>
      </c>
      <c r="F133" s="175">
        <v>350</v>
      </c>
      <c r="G133" s="176">
        <f t="shared" si="6"/>
        <v>10734.5</v>
      </c>
      <c r="O133" s="170"/>
      <c r="BA133" s="191"/>
      <c r="BB133" s="191"/>
      <c r="BC133" s="191"/>
      <c r="BD133" s="191"/>
      <c r="BE133" s="191"/>
    </row>
    <row r="134" spans="1:104" ht="22.5">
      <c r="A134" s="238">
        <v>65</v>
      </c>
      <c r="B134" s="172" t="s">
        <v>322</v>
      </c>
      <c r="C134" s="173" t="s">
        <v>335</v>
      </c>
      <c r="D134" s="174" t="s">
        <v>181</v>
      </c>
      <c r="E134" s="175">
        <v>20</v>
      </c>
      <c r="F134" s="175">
        <v>410</v>
      </c>
      <c r="G134" s="176">
        <f t="shared" si="6"/>
        <v>8200</v>
      </c>
      <c r="O134" s="170"/>
      <c r="BA134" s="191"/>
      <c r="BB134" s="191"/>
      <c r="BC134" s="191"/>
      <c r="BD134" s="191"/>
      <c r="BE134" s="191"/>
    </row>
    <row r="135" spans="1:104" ht="22.5">
      <c r="A135" s="238">
        <v>66</v>
      </c>
      <c r="B135" s="172" t="s">
        <v>323</v>
      </c>
      <c r="C135" s="173" t="s">
        <v>324</v>
      </c>
      <c r="D135" s="174" t="s">
        <v>181</v>
      </c>
      <c r="E135" s="175">
        <v>25.19</v>
      </c>
      <c r="F135" s="175">
        <v>384</v>
      </c>
      <c r="G135" s="176">
        <f t="shared" si="6"/>
        <v>9672.9600000000009</v>
      </c>
      <c r="O135" s="170"/>
      <c r="BA135" s="191"/>
      <c r="BB135" s="191"/>
      <c r="BC135" s="191"/>
      <c r="BD135" s="191"/>
      <c r="BE135" s="191"/>
    </row>
    <row r="136" spans="1:104">
      <c r="A136" s="238">
        <v>67</v>
      </c>
      <c r="B136" s="172" t="s">
        <v>325</v>
      </c>
      <c r="C136" s="173" t="s">
        <v>326</v>
      </c>
      <c r="D136" s="174" t="s">
        <v>62</v>
      </c>
      <c r="E136" s="175">
        <v>454.27859999999998</v>
      </c>
      <c r="F136" s="175">
        <v>1.95</v>
      </c>
      <c r="G136" s="176">
        <f t="shared" si="6"/>
        <v>885.84326999999996</v>
      </c>
      <c r="O136" s="170"/>
      <c r="BA136" s="191"/>
      <c r="BB136" s="191"/>
      <c r="BC136" s="191"/>
      <c r="BD136" s="191"/>
      <c r="BE136" s="191"/>
    </row>
    <row r="137" spans="1:104">
      <c r="A137" s="184"/>
      <c r="B137" s="185" t="s">
        <v>77</v>
      </c>
      <c r="C137" s="186" t="str">
        <f>CONCATENATE(B128," ",C128)</f>
        <v>764 Konstrukce klempířské</v>
      </c>
      <c r="D137" s="187"/>
      <c r="E137" s="188"/>
      <c r="F137" s="189"/>
      <c r="G137" s="190">
        <f>SUM(G128:G136)</f>
        <v>52668.703269999998</v>
      </c>
      <c r="O137" s="170"/>
      <c r="BA137" s="191"/>
      <c r="BB137" s="191"/>
      <c r="BC137" s="191"/>
      <c r="BD137" s="191"/>
      <c r="BE137" s="191"/>
    </row>
    <row r="138" spans="1:104">
      <c r="A138" s="163" t="s">
        <v>74</v>
      </c>
      <c r="B138" s="164" t="s">
        <v>168</v>
      </c>
      <c r="C138" s="165" t="s">
        <v>169</v>
      </c>
      <c r="D138" s="166"/>
      <c r="E138" s="167"/>
      <c r="F138" s="167"/>
      <c r="G138" s="168"/>
      <c r="H138" s="169"/>
      <c r="I138" s="169"/>
      <c r="O138" s="170">
        <v>1</v>
      </c>
    </row>
    <row r="139" spans="1:104" ht="22.5">
      <c r="A139" s="171">
        <v>68</v>
      </c>
      <c r="B139" s="172" t="s">
        <v>170</v>
      </c>
      <c r="C139" s="173" t="s">
        <v>171</v>
      </c>
      <c r="D139" s="174" t="s">
        <v>131</v>
      </c>
      <c r="E139" s="175">
        <v>1500</v>
      </c>
      <c r="F139" s="175">
        <v>15.5</v>
      </c>
      <c r="G139" s="176">
        <f>E139*F139</f>
        <v>23250</v>
      </c>
      <c r="O139" s="170">
        <v>2</v>
      </c>
      <c r="AA139" s="146">
        <v>1</v>
      </c>
      <c r="AB139" s="146">
        <v>7</v>
      </c>
      <c r="AC139" s="146">
        <v>7</v>
      </c>
      <c r="AZ139" s="146">
        <v>2</v>
      </c>
      <c r="BA139" s="146">
        <f>IF(AZ139=1,G139,0)</f>
        <v>0</v>
      </c>
      <c r="BB139" s="146">
        <f>IF(AZ139=2,G139,0)</f>
        <v>23250</v>
      </c>
      <c r="BC139" s="146">
        <f>IF(AZ139=3,G139,0)</f>
        <v>0</v>
      </c>
      <c r="BD139" s="146">
        <f>IF(AZ139=4,G139,0)</f>
        <v>0</v>
      </c>
      <c r="BE139" s="146">
        <f>IF(AZ139=5,G139,0)</f>
        <v>0</v>
      </c>
      <c r="CA139" s="177">
        <v>1</v>
      </c>
      <c r="CB139" s="177">
        <v>7</v>
      </c>
      <c r="CZ139" s="146">
        <v>5.0000000000000002E-5</v>
      </c>
    </row>
    <row r="140" spans="1:104">
      <c r="A140" s="238">
        <v>69</v>
      </c>
      <c r="B140" s="172" t="s">
        <v>327</v>
      </c>
      <c r="C140" s="173" t="s">
        <v>328</v>
      </c>
      <c r="D140" s="174" t="s">
        <v>99</v>
      </c>
      <c r="E140" s="175">
        <v>18.899999999999999</v>
      </c>
      <c r="F140" s="175">
        <v>141.5</v>
      </c>
      <c r="G140" s="176">
        <f>E140*F140</f>
        <v>2674.35</v>
      </c>
      <c r="O140" s="170"/>
      <c r="CA140" s="177"/>
      <c r="CB140" s="177"/>
    </row>
    <row r="141" spans="1:104">
      <c r="A141" s="178"/>
      <c r="B141" s="180"/>
      <c r="C141" s="224" t="s">
        <v>329</v>
      </c>
      <c r="D141" s="225"/>
      <c r="E141" s="181">
        <v>18.899999999999999</v>
      </c>
      <c r="F141" s="182"/>
      <c r="G141" s="183"/>
      <c r="O141" s="170"/>
      <c r="CA141" s="177"/>
      <c r="CB141" s="177"/>
    </row>
    <row r="142" spans="1:104">
      <c r="A142" s="171">
        <v>70</v>
      </c>
      <c r="B142" s="172" t="s">
        <v>172</v>
      </c>
      <c r="C142" s="173" t="s">
        <v>173</v>
      </c>
      <c r="D142" s="174" t="s">
        <v>62</v>
      </c>
      <c r="E142" s="175">
        <v>232.5</v>
      </c>
      <c r="F142" s="175">
        <v>1.9</v>
      </c>
      <c r="G142" s="176">
        <f>E142*F142</f>
        <v>441.75</v>
      </c>
      <c r="O142" s="170">
        <v>2</v>
      </c>
      <c r="AA142" s="146">
        <v>7</v>
      </c>
      <c r="AB142" s="146">
        <v>1002</v>
      </c>
      <c r="AC142" s="146">
        <v>5</v>
      </c>
      <c r="AZ142" s="146">
        <v>2</v>
      </c>
      <c r="BA142" s="146">
        <f>IF(AZ142=1,G142,0)</f>
        <v>0</v>
      </c>
      <c r="BB142" s="146">
        <f>IF(AZ142=2,G142,0)</f>
        <v>441.75</v>
      </c>
      <c r="BC142" s="146">
        <f>IF(AZ142=3,G142,0)</f>
        <v>0</v>
      </c>
      <c r="BD142" s="146">
        <f>IF(AZ142=4,G142,0)</f>
        <v>0</v>
      </c>
      <c r="BE142" s="146">
        <f>IF(AZ142=5,G142,0)</f>
        <v>0</v>
      </c>
      <c r="CA142" s="177">
        <v>7</v>
      </c>
      <c r="CB142" s="177">
        <v>1002</v>
      </c>
      <c r="CZ142" s="146">
        <v>0</v>
      </c>
    </row>
    <row r="143" spans="1:104">
      <c r="A143" s="184"/>
      <c r="B143" s="185" t="s">
        <v>77</v>
      </c>
      <c r="C143" s="186" t="str">
        <f>CONCATENATE(B138," ",C138)</f>
        <v>767 Konstrukce zámečnické</v>
      </c>
      <c r="D143" s="187"/>
      <c r="E143" s="188"/>
      <c r="F143" s="189"/>
      <c r="G143" s="190">
        <f>SUM(G138:G142)</f>
        <v>26366.1</v>
      </c>
      <c r="O143" s="170">
        <v>4</v>
      </c>
      <c r="BA143" s="191">
        <f>SUM(BA138:BA142)</f>
        <v>0</v>
      </c>
      <c r="BB143" s="191">
        <f>SUM(BB138:BB142)</f>
        <v>23691.75</v>
      </c>
      <c r="BC143" s="191">
        <f>SUM(BC138:BC142)</f>
        <v>0</v>
      </c>
      <c r="BD143" s="191">
        <f>SUM(BD138:BD142)</f>
        <v>0</v>
      </c>
      <c r="BE143" s="191">
        <f>SUM(BE138:BE142)</f>
        <v>0</v>
      </c>
    </row>
    <row r="144" spans="1:104">
      <c r="A144" s="163" t="s">
        <v>74</v>
      </c>
      <c r="B144" s="164" t="s">
        <v>174</v>
      </c>
      <c r="C144" s="165" t="s">
        <v>175</v>
      </c>
      <c r="D144" s="166"/>
      <c r="E144" s="167"/>
      <c r="F144" s="167"/>
      <c r="G144" s="168"/>
      <c r="H144" s="169"/>
      <c r="I144" s="169"/>
      <c r="O144" s="170">
        <v>1</v>
      </c>
    </row>
    <row r="145" spans="1:104">
      <c r="A145" s="171">
        <v>71</v>
      </c>
      <c r="B145" s="172" t="s">
        <v>176</v>
      </c>
      <c r="C145" s="173" t="s">
        <v>177</v>
      </c>
      <c r="D145" s="174" t="s">
        <v>99</v>
      </c>
      <c r="E145" s="175">
        <v>30.442</v>
      </c>
      <c r="F145" s="175">
        <v>46.7</v>
      </c>
      <c r="G145" s="176">
        <f>E145*F145</f>
        <v>1421.6414000000002</v>
      </c>
      <c r="O145" s="170">
        <v>2</v>
      </c>
      <c r="AA145" s="146">
        <v>1</v>
      </c>
      <c r="AB145" s="146">
        <v>7</v>
      </c>
      <c r="AC145" s="146">
        <v>7</v>
      </c>
      <c r="AZ145" s="146">
        <v>2</v>
      </c>
      <c r="BA145" s="146">
        <f>IF(AZ145=1,G145,0)</f>
        <v>0</v>
      </c>
      <c r="BB145" s="146">
        <f>IF(AZ145=2,G145,0)</f>
        <v>1421.6414000000002</v>
      </c>
      <c r="BC145" s="146">
        <f>IF(AZ145=3,G145,0)</f>
        <v>0</v>
      </c>
      <c r="BD145" s="146">
        <f>IF(AZ145=4,G145,0)</f>
        <v>0</v>
      </c>
      <c r="BE145" s="146">
        <f>IF(AZ145=5,G145,0)</f>
        <v>0</v>
      </c>
      <c r="CA145" s="177">
        <v>1</v>
      </c>
      <c r="CB145" s="177">
        <v>7</v>
      </c>
      <c r="CZ145" s="146">
        <v>0</v>
      </c>
    </row>
    <row r="146" spans="1:104">
      <c r="A146" s="178"/>
      <c r="B146" s="180"/>
      <c r="C146" s="224" t="s">
        <v>178</v>
      </c>
      <c r="D146" s="225"/>
      <c r="E146" s="181">
        <v>30.442</v>
      </c>
      <c r="F146" s="182"/>
      <c r="G146" s="183"/>
      <c r="M146" s="179" t="s">
        <v>178</v>
      </c>
      <c r="O146" s="170"/>
    </row>
    <row r="147" spans="1:104" ht="22.5">
      <c r="A147" s="171">
        <v>72</v>
      </c>
      <c r="B147" s="172" t="s">
        <v>179</v>
      </c>
      <c r="C147" s="173" t="s">
        <v>180</v>
      </c>
      <c r="D147" s="174" t="s">
        <v>181</v>
      </c>
      <c r="E147" s="175">
        <v>15.42</v>
      </c>
      <c r="F147" s="175">
        <v>33.299999999999997</v>
      </c>
      <c r="G147" s="176">
        <f>E147*F147</f>
        <v>513.48599999999999</v>
      </c>
      <c r="O147" s="170">
        <v>2</v>
      </c>
      <c r="AA147" s="146">
        <v>1</v>
      </c>
      <c r="AB147" s="146">
        <v>7</v>
      </c>
      <c r="AC147" s="146">
        <v>7</v>
      </c>
      <c r="AZ147" s="146">
        <v>2</v>
      </c>
      <c r="BA147" s="146">
        <f>IF(AZ147=1,G147,0)</f>
        <v>0</v>
      </c>
      <c r="BB147" s="146">
        <f>IF(AZ147=2,G147,0)</f>
        <v>513.48599999999999</v>
      </c>
      <c r="BC147" s="146">
        <f>IF(AZ147=3,G147,0)</f>
        <v>0</v>
      </c>
      <c r="BD147" s="146">
        <f>IF(AZ147=4,G147,0)</f>
        <v>0</v>
      </c>
      <c r="BE147" s="146">
        <f>IF(AZ147=5,G147,0)</f>
        <v>0</v>
      </c>
      <c r="CA147" s="177">
        <v>1</v>
      </c>
      <c r="CB147" s="177">
        <v>7</v>
      </c>
      <c r="CZ147" s="146">
        <v>5.9000000000000003E-4</v>
      </c>
    </row>
    <row r="148" spans="1:104">
      <c r="A148" s="178"/>
      <c r="B148" s="180"/>
      <c r="C148" s="224" t="s">
        <v>182</v>
      </c>
      <c r="D148" s="225"/>
      <c r="E148" s="181">
        <v>15.42</v>
      </c>
      <c r="F148" s="182"/>
      <c r="G148" s="183"/>
      <c r="M148" s="179" t="s">
        <v>182</v>
      </c>
      <c r="O148" s="170"/>
    </row>
    <row r="149" spans="1:104" ht="22.5">
      <c r="A149" s="171">
        <v>73</v>
      </c>
      <c r="B149" s="172" t="s">
        <v>183</v>
      </c>
      <c r="C149" s="173" t="s">
        <v>184</v>
      </c>
      <c r="D149" s="174" t="s">
        <v>99</v>
      </c>
      <c r="E149" s="175">
        <v>30.38</v>
      </c>
      <c r="F149" s="175">
        <v>25.6</v>
      </c>
      <c r="G149" s="176">
        <f>E149*F149</f>
        <v>777.72800000000007</v>
      </c>
      <c r="O149" s="170">
        <v>2</v>
      </c>
      <c r="AA149" s="146">
        <v>1</v>
      </c>
      <c r="AB149" s="146">
        <v>7</v>
      </c>
      <c r="AC149" s="146">
        <v>7</v>
      </c>
      <c r="AZ149" s="146">
        <v>2</v>
      </c>
      <c r="BA149" s="146">
        <f>IF(AZ149=1,G149,0)</f>
        <v>0</v>
      </c>
      <c r="BB149" s="146">
        <f>IF(AZ149=2,G149,0)</f>
        <v>777.72800000000007</v>
      </c>
      <c r="BC149" s="146">
        <f>IF(AZ149=3,G149,0)</f>
        <v>0</v>
      </c>
      <c r="BD149" s="146">
        <f>IF(AZ149=4,G149,0)</f>
        <v>0</v>
      </c>
      <c r="BE149" s="146">
        <f>IF(AZ149=5,G149,0)</f>
        <v>0</v>
      </c>
      <c r="CA149" s="177">
        <v>1</v>
      </c>
      <c r="CB149" s="177">
        <v>7</v>
      </c>
      <c r="CZ149" s="146">
        <v>0</v>
      </c>
    </row>
    <row r="150" spans="1:104" ht="22.5">
      <c r="A150" s="171">
        <v>74</v>
      </c>
      <c r="B150" s="172" t="s">
        <v>185</v>
      </c>
      <c r="C150" s="173" t="s">
        <v>186</v>
      </c>
      <c r="D150" s="174" t="s">
        <v>99</v>
      </c>
      <c r="E150" s="175">
        <v>30.38</v>
      </c>
      <c r="F150" s="175">
        <v>421</v>
      </c>
      <c r="G150" s="176">
        <f>E150*F150</f>
        <v>12789.98</v>
      </c>
      <c r="O150" s="170">
        <v>2</v>
      </c>
      <c r="AA150" s="146">
        <v>1</v>
      </c>
      <c r="AB150" s="146">
        <v>7</v>
      </c>
      <c r="AC150" s="146">
        <v>7</v>
      </c>
      <c r="AZ150" s="146">
        <v>2</v>
      </c>
      <c r="BA150" s="146">
        <f>IF(AZ150=1,G150,0)</f>
        <v>0</v>
      </c>
      <c r="BB150" s="146">
        <f>IF(AZ150=2,G150,0)</f>
        <v>12789.98</v>
      </c>
      <c r="BC150" s="146">
        <f>IF(AZ150=3,G150,0)</f>
        <v>0</v>
      </c>
      <c r="BD150" s="146">
        <f>IF(AZ150=4,G150,0)</f>
        <v>0</v>
      </c>
      <c r="BE150" s="146">
        <f>IF(AZ150=5,G150,0)</f>
        <v>0</v>
      </c>
      <c r="CA150" s="177">
        <v>1</v>
      </c>
      <c r="CB150" s="177">
        <v>7</v>
      </c>
      <c r="CZ150" s="146">
        <v>3.5699999999999998E-3</v>
      </c>
    </row>
    <row r="151" spans="1:104">
      <c r="A151" s="178"/>
      <c r="B151" s="180"/>
      <c r="C151" s="224" t="s">
        <v>187</v>
      </c>
      <c r="D151" s="225"/>
      <c r="E151" s="181">
        <v>28.52</v>
      </c>
      <c r="F151" s="182"/>
      <c r="G151" s="183"/>
      <c r="M151" s="179" t="s">
        <v>187</v>
      </c>
      <c r="O151" s="170"/>
    </row>
    <row r="152" spans="1:104">
      <c r="A152" s="178"/>
      <c r="B152" s="180"/>
      <c r="C152" s="224" t="s">
        <v>188</v>
      </c>
      <c r="D152" s="225"/>
      <c r="E152" s="181">
        <v>1.86</v>
      </c>
      <c r="F152" s="182"/>
      <c r="G152" s="183"/>
      <c r="M152" s="179" t="s">
        <v>188</v>
      </c>
      <c r="O152" s="170"/>
    </row>
    <row r="153" spans="1:104">
      <c r="A153" s="171">
        <v>75</v>
      </c>
      <c r="B153" s="172" t="s">
        <v>189</v>
      </c>
      <c r="C153" s="173" t="s">
        <v>190</v>
      </c>
      <c r="D153" s="174" t="s">
        <v>62</v>
      </c>
      <c r="E153" s="175">
        <v>155.02835400000001</v>
      </c>
      <c r="F153" s="175">
        <v>0.82</v>
      </c>
      <c r="G153" s="176">
        <f>E153*F153</f>
        <v>127.12325027999999</v>
      </c>
      <c r="O153" s="170">
        <v>2</v>
      </c>
      <c r="AA153" s="146">
        <v>7</v>
      </c>
      <c r="AB153" s="146">
        <v>1002</v>
      </c>
      <c r="AC153" s="146">
        <v>5</v>
      </c>
      <c r="AZ153" s="146">
        <v>2</v>
      </c>
      <c r="BA153" s="146">
        <f>IF(AZ153=1,G153,0)</f>
        <v>0</v>
      </c>
      <c r="BB153" s="146">
        <f>IF(AZ153=2,G153,0)</f>
        <v>127.12325027999999</v>
      </c>
      <c r="BC153" s="146">
        <f>IF(AZ153=3,G153,0)</f>
        <v>0</v>
      </c>
      <c r="BD153" s="146">
        <f>IF(AZ153=4,G153,0)</f>
        <v>0</v>
      </c>
      <c r="BE153" s="146">
        <f>IF(AZ153=5,G153,0)</f>
        <v>0</v>
      </c>
      <c r="CA153" s="177">
        <v>7</v>
      </c>
      <c r="CB153" s="177">
        <v>1002</v>
      </c>
      <c r="CZ153" s="146">
        <v>0</v>
      </c>
    </row>
    <row r="154" spans="1:104">
      <c r="A154" s="184"/>
      <c r="B154" s="185" t="s">
        <v>77</v>
      </c>
      <c r="C154" s="186" t="str">
        <f>CONCATENATE(B144," ",C144)</f>
        <v>776 Podlahy povlakové</v>
      </c>
      <c r="D154" s="187"/>
      <c r="E154" s="188"/>
      <c r="F154" s="189"/>
      <c r="G154" s="190">
        <f>SUM(G144:G153)</f>
        <v>15629.958650279999</v>
      </c>
      <c r="O154" s="170">
        <v>4</v>
      </c>
      <c r="BA154" s="191">
        <f>SUM(BA144:BA153)</f>
        <v>0</v>
      </c>
      <c r="BB154" s="191">
        <f>SUM(BB144:BB153)</f>
        <v>15629.958650279999</v>
      </c>
      <c r="BC154" s="191">
        <f>SUM(BC144:BC153)</f>
        <v>0</v>
      </c>
      <c r="BD154" s="191">
        <f>SUM(BD144:BD153)</f>
        <v>0</v>
      </c>
      <c r="BE154" s="191">
        <f>SUM(BE144:BE153)</f>
        <v>0</v>
      </c>
    </row>
    <row r="155" spans="1:104">
      <c r="A155" s="240" t="s">
        <v>74</v>
      </c>
      <c r="B155" s="164" t="s">
        <v>330</v>
      </c>
      <c r="C155" s="165" t="s">
        <v>331</v>
      </c>
      <c r="D155" s="166"/>
      <c r="E155" s="167"/>
      <c r="F155" s="167"/>
      <c r="G155" s="168"/>
      <c r="O155" s="170"/>
      <c r="BA155" s="191"/>
      <c r="BB155" s="191"/>
      <c r="BC155" s="191"/>
      <c r="BD155" s="191"/>
      <c r="BE155" s="191"/>
    </row>
    <row r="156" spans="1:104">
      <c r="A156" s="238">
        <v>76</v>
      </c>
      <c r="B156" s="172" t="s">
        <v>332</v>
      </c>
      <c r="C156" s="173" t="s">
        <v>333</v>
      </c>
      <c r="D156" s="174" t="s">
        <v>99</v>
      </c>
      <c r="E156" s="175">
        <v>277.64</v>
      </c>
      <c r="F156" s="175">
        <v>46.9</v>
      </c>
      <c r="G156" s="176">
        <f>E156*F156</f>
        <v>13021.315999999999</v>
      </c>
      <c r="O156" s="170"/>
      <c r="BA156" s="191"/>
      <c r="BB156" s="191"/>
      <c r="BC156" s="191"/>
      <c r="BD156" s="191"/>
      <c r="BE156" s="191"/>
    </row>
    <row r="157" spans="1:104">
      <c r="A157" s="178"/>
      <c r="B157" s="180"/>
      <c r="C157" s="224" t="s">
        <v>334</v>
      </c>
      <c r="D157" s="225"/>
      <c r="E157" s="181">
        <v>277.64</v>
      </c>
      <c r="F157" s="182"/>
      <c r="G157" s="183"/>
      <c r="O157" s="170"/>
      <c r="BA157" s="191"/>
      <c r="BB157" s="191"/>
      <c r="BC157" s="191"/>
      <c r="BD157" s="191"/>
      <c r="BE157" s="191"/>
    </row>
    <row r="158" spans="1:104">
      <c r="A158" s="184"/>
      <c r="B158" s="185" t="s">
        <v>77</v>
      </c>
      <c r="C158" s="186" t="str">
        <f>CONCATENATE(B155," ",C155)</f>
        <v>783 Nátěry</v>
      </c>
      <c r="D158" s="187"/>
      <c r="E158" s="188"/>
      <c r="F158" s="189"/>
      <c r="G158" s="190">
        <f>SUM(G155:G157)</f>
        <v>13021.315999999999</v>
      </c>
      <c r="O158" s="170"/>
      <c r="BA158" s="191"/>
      <c r="BB158" s="191"/>
      <c r="BC158" s="191"/>
      <c r="BD158" s="191"/>
      <c r="BE158" s="191"/>
    </row>
    <row r="159" spans="1:104">
      <c r="A159" s="163" t="s">
        <v>74</v>
      </c>
      <c r="B159" s="164" t="s">
        <v>191</v>
      </c>
      <c r="C159" s="165" t="s">
        <v>192</v>
      </c>
      <c r="D159" s="166"/>
      <c r="E159" s="167"/>
      <c r="F159" s="167"/>
      <c r="G159" s="168"/>
      <c r="H159" s="169"/>
      <c r="I159" s="169"/>
      <c r="O159" s="170">
        <v>1</v>
      </c>
    </row>
    <row r="160" spans="1:104">
      <c r="A160" s="171">
        <v>77</v>
      </c>
      <c r="B160" s="172" t="s">
        <v>193</v>
      </c>
      <c r="C160" s="173" t="s">
        <v>194</v>
      </c>
      <c r="D160" s="174" t="s">
        <v>99</v>
      </c>
      <c r="E160" s="175">
        <v>250.99369999999999</v>
      </c>
      <c r="F160" s="175">
        <v>17.2</v>
      </c>
      <c r="G160" s="176">
        <f>E160*F160</f>
        <v>4317.0916399999996</v>
      </c>
      <c r="O160" s="170">
        <v>2</v>
      </c>
      <c r="AA160" s="146">
        <v>1</v>
      </c>
      <c r="AB160" s="146">
        <v>7</v>
      </c>
      <c r="AC160" s="146">
        <v>7</v>
      </c>
      <c r="AZ160" s="146">
        <v>2</v>
      </c>
      <c r="BA160" s="146">
        <f>IF(AZ160=1,G160,0)</f>
        <v>0</v>
      </c>
      <c r="BB160" s="146">
        <f>IF(AZ160=2,G160,0)</f>
        <v>4317.0916399999996</v>
      </c>
      <c r="BC160" s="146">
        <f>IF(AZ160=3,G160,0)</f>
        <v>0</v>
      </c>
      <c r="BD160" s="146">
        <f>IF(AZ160=4,G160,0)</f>
        <v>0</v>
      </c>
      <c r="BE160" s="146">
        <f>IF(AZ160=5,G160,0)</f>
        <v>0</v>
      </c>
      <c r="CA160" s="177">
        <v>1</v>
      </c>
      <c r="CB160" s="177">
        <v>7</v>
      </c>
      <c r="CZ160" s="146">
        <v>6.9999999999999994E-5</v>
      </c>
    </row>
    <row r="161" spans="1:104">
      <c r="A161" s="178"/>
      <c r="B161" s="180"/>
      <c r="C161" s="224" t="s">
        <v>195</v>
      </c>
      <c r="D161" s="225"/>
      <c r="E161" s="181">
        <v>66.040000000000006</v>
      </c>
      <c r="F161" s="182"/>
      <c r="G161" s="183"/>
      <c r="M161" s="179" t="s">
        <v>195</v>
      </c>
      <c r="O161" s="170"/>
    </row>
    <row r="162" spans="1:104" ht="33.75">
      <c r="A162" s="178"/>
      <c r="B162" s="180"/>
      <c r="C162" s="224" t="s">
        <v>196</v>
      </c>
      <c r="D162" s="225"/>
      <c r="E162" s="181">
        <v>92.883700000000005</v>
      </c>
      <c r="F162" s="182"/>
      <c r="G162" s="183"/>
      <c r="M162" s="179" t="s">
        <v>196</v>
      </c>
      <c r="O162" s="170"/>
    </row>
    <row r="163" spans="1:104">
      <c r="A163" s="178"/>
      <c r="B163" s="180"/>
      <c r="C163" s="224" t="s">
        <v>197</v>
      </c>
      <c r="D163" s="225"/>
      <c r="E163" s="181">
        <v>92.07</v>
      </c>
      <c r="F163" s="182"/>
      <c r="G163" s="183"/>
      <c r="M163" s="179" t="s">
        <v>197</v>
      </c>
      <c r="O163" s="170"/>
    </row>
    <row r="164" spans="1:104">
      <c r="A164" s="171">
        <v>78</v>
      </c>
      <c r="B164" s="172" t="s">
        <v>198</v>
      </c>
      <c r="C164" s="173" t="s">
        <v>199</v>
      </c>
      <c r="D164" s="174" t="s">
        <v>99</v>
      </c>
      <c r="E164" s="175">
        <v>250.99</v>
      </c>
      <c r="F164" s="175">
        <v>50</v>
      </c>
      <c r="G164" s="176">
        <f>E164*F164</f>
        <v>12549.5</v>
      </c>
      <c r="O164" s="170">
        <v>2</v>
      </c>
      <c r="AA164" s="146">
        <v>1</v>
      </c>
      <c r="AB164" s="146">
        <v>7</v>
      </c>
      <c r="AC164" s="146">
        <v>7</v>
      </c>
      <c r="AZ164" s="146">
        <v>2</v>
      </c>
      <c r="BA164" s="146">
        <f>IF(AZ164=1,G164,0)</f>
        <v>0</v>
      </c>
      <c r="BB164" s="146">
        <f>IF(AZ164=2,G164,0)</f>
        <v>12549.5</v>
      </c>
      <c r="BC164" s="146">
        <f>IF(AZ164=3,G164,0)</f>
        <v>0</v>
      </c>
      <c r="BD164" s="146">
        <f>IF(AZ164=4,G164,0)</f>
        <v>0</v>
      </c>
      <c r="BE164" s="146">
        <f>IF(AZ164=5,G164,0)</f>
        <v>0</v>
      </c>
      <c r="CA164" s="177">
        <v>1</v>
      </c>
      <c r="CB164" s="177">
        <v>7</v>
      </c>
      <c r="CZ164" s="146">
        <v>6.3000000000000003E-4</v>
      </c>
    </row>
    <row r="165" spans="1:104">
      <c r="A165" s="171">
        <v>79</v>
      </c>
      <c r="B165" s="172" t="s">
        <v>200</v>
      </c>
      <c r="C165" s="173" t="s">
        <v>210</v>
      </c>
      <c r="D165" s="174" t="s">
        <v>99</v>
      </c>
      <c r="E165" s="175">
        <v>158.91999999999999</v>
      </c>
      <c r="F165" s="175">
        <v>45</v>
      </c>
      <c r="G165" s="176">
        <f>E165*F165</f>
        <v>7151.4</v>
      </c>
      <c r="O165" s="170">
        <v>2</v>
      </c>
      <c r="AA165" s="146">
        <v>1</v>
      </c>
      <c r="AB165" s="146">
        <v>7</v>
      </c>
      <c r="AC165" s="146">
        <v>7</v>
      </c>
      <c r="AZ165" s="146">
        <v>2</v>
      </c>
      <c r="BA165" s="146">
        <f>IF(AZ165=1,G165,0)</f>
        <v>0</v>
      </c>
      <c r="BB165" s="146">
        <f>IF(AZ165=2,G165,0)</f>
        <v>7151.4</v>
      </c>
      <c r="BC165" s="146">
        <f>IF(AZ165=3,G165,0)</f>
        <v>0</v>
      </c>
      <c r="BD165" s="146">
        <f>IF(AZ165=4,G165,0)</f>
        <v>0</v>
      </c>
      <c r="BE165" s="146">
        <f>IF(AZ165=5,G165,0)</f>
        <v>0</v>
      </c>
      <c r="CA165" s="177">
        <v>1</v>
      </c>
      <c r="CB165" s="177">
        <v>7</v>
      </c>
      <c r="CZ165" s="146">
        <v>2.7999999999999998E-4</v>
      </c>
    </row>
    <row r="166" spans="1:104">
      <c r="A166" s="178"/>
      <c r="B166" s="180"/>
      <c r="C166" s="224" t="s">
        <v>201</v>
      </c>
      <c r="D166" s="225"/>
      <c r="E166" s="181">
        <v>158.91999999999999</v>
      </c>
      <c r="F166" s="182"/>
      <c r="G166" s="183"/>
      <c r="M166" s="179" t="s">
        <v>201</v>
      </c>
      <c r="O166" s="170"/>
    </row>
    <row r="167" spans="1:104">
      <c r="A167" s="184"/>
      <c r="B167" s="185" t="s">
        <v>77</v>
      </c>
      <c r="C167" s="186" t="str">
        <f>CONCATENATE(B159," ",C159)</f>
        <v>784 Malby</v>
      </c>
      <c r="D167" s="187"/>
      <c r="E167" s="188"/>
      <c r="F167" s="189"/>
      <c r="G167" s="190">
        <f>SUM(G159:G166)</f>
        <v>24017.99164</v>
      </c>
      <c r="O167" s="170">
        <v>4</v>
      </c>
      <c r="BA167" s="191">
        <f>SUM(BA159:BA166)</f>
        <v>0</v>
      </c>
      <c r="BB167" s="191">
        <f>SUM(BB159:BB166)</f>
        <v>24017.99164</v>
      </c>
      <c r="BC167" s="191">
        <f>SUM(BC159:BC166)</f>
        <v>0</v>
      </c>
      <c r="BD167" s="191">
        <f>SUM(BD159:BD166)</f>
        <v>0</v>
      </c>
      <c r="BE167" s="191">
        <f>SUM(BE159:BE166)</f>
        <v>0</v>
      </c>
    </row>
    <row r="168" spans="1:104">
      <c r="E168" s="146"/>
    </row>
    <row r="169" spans="1:104">
      <c r="E169" s="146"/>
    </row>
    <row r="170" spans="1:104">
      <c r="E170" s="146"/>
    </row>
    <row r="171" spans="1:104">
      <c r="E171" s="146"/>
    </row>
    <row r="172" spans="1:104">
      <c r="E172" s="146"/>
    </row>
    <row r="173" spans="1:104">
      <c r="E173" s="146"/>
    </row>
    <row r="174" spans="1:104">
      <c r="E174" s="146"/>
    </row>
    <row r="175" spans="1:104">
      <c r="E175" s="146"/>
    </row>
    <row r="176" spans="1:104">
      <c r="E176" s="146"/>
    </row>
    <row r="177" spans="1:7">
      <c r="E177" s="146"/>
    </row>
    <row r="178" spans="1:7">
      <c r="E178" s="146"/>
    </row>
    <row r="179" spans="1:7">
      <c r="E179" s="146"/>
    </row>
    <row r="180" spans="1:7">
      <c r="E180" s="146"/>
    </row>
    <row r="181" spans="1:7">
      <c r="E181" s="146"/>
    </row>
    <row r="182" spans="1:7">
      <c r="E182" s="146"/>
    </row>
    <row r="183" spans="1:7">
      <c r="E183" s="146"/>
    </row>
    <row r="184" spans="1:7">
      <c r="E184" s="146"/>
    </row>
    <row r="185" spans="1:7">
      <c r="E185" s="146"/>
    </row>
    <row r="186" spans="1:7">
      <c r="E186" s="146"/>
    </row>
    <row r="187" spans="1:7">
      <c r="E187" s="146"/>
    </row>
    <row r="188" spans="1:7">
      <c r="E188" s="146"/>
    </row>
    <row r="189" spans="1:7">
      <c r="E189" s="146"/>
    </row>
    <row r="190" spans="1:7">
      <c r="E190" s="146"/>
    </row>
    <row r="191" spans="1:7">
      <c r="A191" s="192"/>
      <c r="B191" s="192"/>
      <c r="C191" s="192"/>
      <c r="D191" s="192"/>
      <c r="E191" s="192"/>
      <c r="F191" s="192"/>
      <c r="G191" s="192"/>
    </row>
    <row r="192" spans="1:7">
      <c r="A192" s="192"/>
      <c r="B192" s="192"/>
      <c r="C192" s="192"/>
      <c r="D192" s="192"/>
      <c r="E192" s="192"/>
      <c r="F192" s="192"/>
      <c r="G192" s="192"/>
    </row>
    <row r="193" spans="1:7">
      <c r="A193" s="192"/>
      <c r="B193" s="192"/>
      <c r="C193" s="192"/>
      <c r="D193" s="192"/>
      <c r="E193" s="192"/>
      <c r="F193" s="192"/>
      <c r="G193" s="192"/>
    </row>
    <row r="194" spans="1:7">
      <c r="A194" s="192"/>
      <c r="B194" s="192"/>
      <c r="C194" s="192"/>
      <c r="D194" s="192"/>
      <c r="E194" s="192"/>
      <c r="F194" s="192"/>
      <c r="G194" s="192"/>
    </row>
    <row r="195" spans="1:7">
      <c r="E195" s="146"/>
    </row>
    <row r="196" spans="1:7">
      <c r="E196" s="146"/>
    </row>
    <row r="197" spans="1:7">
      <c r="E197" s="146"/>
    </row>
    <row r="198" spans="1:7">
      <c r="E198" s="146"/>
    </row>
    <row r="199" spans="1:7">
      <c r="E199" s="146"/>
    </row>
    <row r="200" spans="1:7">
      <c r="E200" s="146"/>
    </row>
    <row r="201" spans="1:7">
      <c r="E201" s="146"/>
    </row>
    <row r="202" spans="1:7">
      <c r="E202" s="146"/>
    </row>
    <row r="203" spans="1:7">
      <c r="E203" s="146"/>
    </row>
    <row r="204" spans="1:7">
      <c r="E204" s="146"/>
    </row>
    <row r="205" spans="1:7">
      <c r="E205" s="146"/>
    </row>
    <row r="206" spans="1:7">
      <c r="E206" s="146"/>
    </row>
    <row r="207" spans="1:7">
      <c r="E207" s="146"/>
    </row>
    <row r="208" spans="1:7">
      <c r="E208" s="146"/>
    </row>
    <row r="209" spans="5:5">
      <c r="E209" s="146"/>
    </row>
    <row r="210" spans="5:5">
      <c r="E210" s="146"/>
    </row>
    <row r="211" spans="5:5">
      <c r="E211" s="146"/>
    </row>
    <row r="212" spans="5:5">
      <c r="E212" s="146"/>
    </row>
    <row r="213" spans="5:5">
      <c r="E213" s="146"/>
    </row>
    <row r="214" spans="5:5">
      <c r="E214" s="146"/>
    </row>
    <row r="215" spans="5:5">
      <c r="E215" s="146"/>
    </row>
    <row r="216" spans="5:5">
      <c r="E216" s="146"/>
    </row>
    <row r="217" spans="5:5">
      <c r="E217" s="146"/>
    </row>
    <row r="218" spans="5:5">
      <c r="E218" s="146"/>
    </row>
    <row r="219" spans="5:5">
      <c r="E219" s="146"/>
    </row>
    <row r="220" spans="5:5">
      <c r="E220" s="146"/>
    </row>
    <row r="221" spans="5:5">
      <c r="E221" s="146"/>
    </row>
    <row r="222" spans="5:5">
      <c r="E222" s="146"/>
    </row>
    <row r="223" spans="5:5">
      <c r="E223" s="146"/>
    </row>
    <row r="224" spans="5:5">
      <c r="E224" s="146"/>
    </row>
    <row r="225" spans="1:7">
      <c r="E225" s="146"/>
    </row>
    <row r="226" spans="1:7">
      <c r="A226" s="193"/>
      <c r="B226" s="193"/>
    </row>
    <row r="227" spans="1:7">
      <c r="A227" s="192"/>
      <c r="B227" s="192"/>
      <c r="C227" s="195"/>
      <c r="D227" s="195"/>
      <c r="E227" s="196"/>
      <c r="F227" s="195"/>
      <c r="G227" s="197"/>
    </row>
    <row r="228" spans="1:7">
      <c r="A228" s="198"/>
      <c r="B228" s="198"/>
      <c r="C228" s="192"/>
      <c r="D228" s="192"/>
      <c r="E228" s="199"/>
      <c r="F228" s="192"/>
      <c r="G228" s="192"/>
    </row>
    <row r="229" spans="1:7">
      <c r="A229" s="192"/>
      <c r="B229" s="192"/>
      <c r="C229" s="192"/>
      <c r="D229" s="192"/>
      <c r="E229" s="199"/>
      <c r="F229" s="192"/>
      <c r="G229" s="192"/>
    </row>
    <row r="230" spans="1:7">
      <c r="A230" s="192"/>
      <c r="B230" s="192"/>
      <c r="C230" s="192"/>
      <c r="D230" s="192"/>
      <c r="E230" s="199"/>
      <c r="F230" s="192"/>
      <c r="G230" s="192"/>
    </row>
    <row r="231" spans="1:7">
      <c r="A231" s="192"/>
      <c r="B231" s="192"/>
      <c r="C231" s="192"/>
      <c r="D231" s="192"/>
      <c r="E231" s="199"/>
      <c r="F231" s="192"/>
      <c r="G231" s="192"/>
    </row>
    <row r="232" spans="1:7">
      <c r="A232" s="192"/>
      <c r="B232" s="192"/>
      <c r="C232" s="192"/>
      <c r="D232" s="192"/>
      <c r="E232" s="199"/>
      <c r="F232" s="192"/>
      <c r="G232" s="192"/>
    </row>
    <row r="233" spans="1:7">
      <c r="A233" s="192"/>
      <c r="B233" s="192"/>
      <c r="C233" s="192"/>
      <c r="D233" s="192"/>
      <c r="E233" s="199"/>
      <c r="F233" s="192"/>
      <c r="G233" s="192"/>
    </row>
    <row r="234" spans="1:7">
      <c r="A234" s="192"/>
      <c r="B234" s="192"/>
      <c r="C234" s="192"/>
      <c r="D234" s="192"/>
      <c r="E234" s="199"/>
      <c r="F234" s="192"/>
      <c r="G234" s="192"/>
    </row>
    <row r="235" spans="1:7">
      <c r="A235" s="192"/>
      <c r="B235" s="192"/>
      <c r="C235" s="192"/>
      <c r="D235" s="192"/>
      <c r="E235" s="199"/>
      <c r="F235" s="192"/>
      <c r="G235" s="192"/>
    </row>
    <row r="236" spans="1:7">
      <c r="A236" s="192"/>
      <c r="B236" s="192"/>
      <c r="C236" s="192"/>
      <c r="D236" s="192"/>
      <c r="E236" s="199"/>
      <c r="F236" s="192"/>
      <c r="G236" s="192"/>
    </row>
    <row r="237" spans="1:7">
      <c r="A237" s="192"/>
      <c r="B237" s="192"/>
      <c r="C237" s="192"/>
      <c r="D237" s="192"/>
      <c r="E237" s="199"/>
      <c r="F237" s="192"/>
      <c r="G237" s="192"/>
    </row>
    <row r="238" spans="1:7">
      <c r="A238" s="192"/>
      <c r="B238" s="192"/>
      <c r="C238" s="192"/>
      <c r="D238" s="192"/>
      <c r="E238" s="199"/>
      <c r="F238" s="192"/>
      <c r="G238" s="192"/>
    </row>
    <row r="239" spans="1:7">
      <c r="A239" s="192"/>
      <c r="B239" s="192"/>
      <c r="C239" s="192"/>
      <c r="D239" s="192"/>
      <c r="E239" s="199"/>
      <c r="F239" s="192"/>
      <c r="G239" s="192"/>
    </row>
    <row r="240" spans="1:7">
      <c r="A240" s="192"/>
      <c r="B240" s="192"/>
      <c r="C240" s="192"/>
      <c r="D240" s="192"/>
      <c r="E240" s="199"/>
      <c r="F240" s="192"/>
      <c r="G240" s="192"/>
    </row>
  </sheetData>
  <mergeCells count="51">
    <mergeCell ref="C121:D121"/>
    <mergeCell ref="C123:D123"/>
    <mergeCell ref="C125:D125"/>
    <mergeCell ref="C130:D130"/>
    <mergeCell ref="C141:D141"/>
    <mergeCell ref="C112:D112"/>
    <mergeCell ref="C115:D115"/>
    <mergeCell ref="C116:D116"/>
    <mergeCell ref="C118:D118"/>
    <mergeCell ref="C119:D119"/>
    <mergeCell ref="C50:D50"/>
    <mergeCell ref="C54:D54"/>
    <mergeCell ref="C58:D58"/>
    <mergeCell ref="C70:D70"/>
    <mergeCell ref="C74:D74"/>
    <mergeCell ref="C11:D11"/>
    <mergeCell ref="A1:G1"/>
    <mergeCell ref="A3:B3"/>
    <mergeCell ref="A4:B4"/>
    <mergeCell ref="E4:G4"/>
    <mergeCell ref="C9:D9"/>
    <mergeCell ref="C28:D28"/>
    <mergeCell ref="C44:D44"/>
    <mergeCell ref="C46:D46"/>
    <mergeCell ref="C17:D17"/>
    <mergeCell ref="C21:D21"/>
    <mergeCell ref="C23:D23"/>
    <mergeCell ref="C24:D24"/>
    <mergeCell ref="C30:D30"/>
    <mergeCell ref="C32:D32"/>
    <mergeCell ref="C34:D34"/>
    <mergeCell ref="C36:D36"/>
    <mergeCell ref="C105:D105"/>
    <mergeCell ref="C107:D107"/>
    <mergeCell ref="C62:D62"/>
    <mergeCell ref="C63:D63"/>
    <mergeCell ref="C66:D66"/>
    <mergeCell ref="C68:D68"/>
    <mergeCell ref="C76:D76"/>
    <mergeCell ref="C79:D79"/>
    <mergeCell ref="C98:D98"/>
    <mergeCell ref="C101:D101"/>
    <mergeCell ref="C161:D161"/>
    <mergeCell ref="C162:D162"/>
    <mergeCell ref="C163:D163"/>
    <mergeCell ref="C166:D166"/>
    <mergeCell ref="C146:D146"/>
    <mergeCell ref="C148:D148"/>
    <mergeCell ref="C151:D151"/>
    <mergeCell ref="C152:D152"/>
    <mergeCell ref="C157:D157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</dc:creator>
  <cp:lastModifiedBy>kucova</cp:lastModifiedBy>
  <cp:lastPrinted>2014-03-06T14:50:22Z</cp:lastPrinted>
  <dcterms:created xsi:type="dcterms:W3CDTF">2014-03-06T03:41:44Z</dcterms:created>
  <dcterms:modified xsi:type="dcterms:W3CDTF">2014-03-07T08:43:41Z</dcterms:modified>
</cp:coreProperties>
</file>