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F18" i="2"/>
  <c r="E12"/>
  <c r="E11"/>
  <c r="E10"/>
  <c r="E9"/>
  <c r="E8"/>
  <c r="C82" i="3"/>
  <c r="G79"/>
  <c r="G78"/>
  <c r="G82" s="1"/>
  <c r="C51"/>
  <c r="G50"/>
  <c r="G48"/>
  <c r="G47"/>
  <c r="G46"/>
  <c r="G44"/>
  <c r="G51" s="1"/>
  <c r="C42"/>
  <c r="G41"/>
  <c r="G40"/>
  <c r="G37"/>
  <c r="G36"/>
  <c r="G35"/>
  <c r="G34"/>
  <c r="G42" s="1"/>
  <c r="C32"/>
  <c r="G31"/>
  <c r="G29"/>
  <c r="G27"/>
  <c r="G26"/>
  <c r="G32" s="1"/>
  <c r="C24"/>
  <c r="G23"/>
  <c r="G22"/>
  <c r="G21"/>
  <c r="G24" s="1"/>
  <c r="C19"/>
  <c r="G18"/>
  <c r="G17"/>
  <c r="G16"/>
  <c r="G14"/>
  <c r="G19" s="1"/>
  <c r="C86" l="1"/>
  <c r="G85"/>
  <c r="G84"/>
  <c r="G86" s="1"/>
  <c r="F19" i="2" s="1"/>
  <c r="G53" i="3" l="1"/>
  <c r="BA53"/>
  <c r="BB53"/>
  <c r="BC53"/>
  <c r="BD53"/>
  <c r="BE53"/>
  <c r="C54"/>
  <c r="G54"/>
  <c r="BA54"/>
  <c r="BB54"/>
  <c r="BC54"/>
  <c r="BD54"/>
  <c r="BE54"/>
  <c r="G74"/>
  <c r="G73"/>
  <c r="D21" i="1" l="1"/>
  <c r="D20"/>
  <c r="D19"/>
  <c r="D18"/>
  <c r="D17"/>
  <c r="D16"/>
  <c r="D15"/>
  <c r="BE75" i="3"/>
  <c r="BE76" s="1"/>
  <c r="I17" i="2" s="1"/>
  <c r="BD75" i="3"/>
  <c r="BC75"/>
  <c r="BC76" s="1"/>
  <c r="G17" i="2" s="1"/>
  <c r="BA75" i="3"/>
  <c r="BA76" s="1"/>
  <c r="E17" i="2" s="1"/>
  <c r="G75" i="3"/>
  <c r="BB75" s="1"/>
  <c r="BB76" s="1"/>
  <c r="B17" i="2"/>
  <c r="A17"/>
  <c r="BD76" i="3"/>
  <c r="H17" i="2" s="1"/>
  <c r="G76" i="3"/>
  <c r="F17" i="2" s="1"/>
  <c r="C76" i="3"/>
  <c r="BE70"/>
  <c r="BD70"/>
  <c r="BD71" s="1"/>
  <c r="H16" i="2" s="1"/>
  <c r="BC70" i="3"/>
  <c r="BB70"/>
  <c r="BB71" s="1"/>
  <c r="F16" i="2" s="1"/>
  <c r="G70" i="3"/>
  <c r="BA70" s="1"/>
  <c r="BA71" s="1"/>
  <c r="E16" i="2" s="1"/>
  <c r="B16"/>
  <c r="A16"/>
  <c r="BE71" i="3"/>
  <c r="I16" i="2" s="1"/>
  <c r="BC71" i="3"/>
  <c r="G16" i="2" s="1"/>
  <c r="C71" i="3"/>
  <c r="BE67"/>
  <c r="BD67"/>
  <c r="BC67"/>
  <c r="BB67"/>
  <c r="G67"/>
  <c r="BA67" s="1"/>
  <c r="BE66"/>
  <c r="BD66"/>
  <c r="BC66"/>
  <c r="BB66"/>
  <c r="G66"/>
  <c r="BA66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A68" s="1"/>
  <c r="E15" i="2" s="1"/>
  <c r="B15"/>
  <c r="A15"/>
  <c r="BE68" i="3"/>
  <c r="I15" i="2" s="1"/>
  <c r="BD68" i="3"/>
  <c r="H15" i="2" s="1"/>
  <c r="BC68" i="3"/>
  <c r="G15" i="2" s="1"/>
  <c r="BB68" i="3"/>
  <c r="F15" i="2" s="1"/>
  <c r="G68" i="3"/>
  <c r="C68"/>
  <c r="BE56"/>
  <c r="BD56"/>
  <c r="BC56"/>
  <c r="BB56"/>
  <c r="G56"/>
  <c r="BA56" s="1"/>
  <c r="BA59" s="1"/>
  <c r="E14" i="2" s="1"/>
  <c r="B14"/>
  <c r="A14"/>
  <c r="BE59" i="3"/>
  <c r="I14" i="2" s="1"/>
  <c r="BD59" i="3"/>
  <c r="H14" i="2" s="1"/>
  <c r="BC59" i="3"/>
  <c r="G14" i="2" s="1"/>
  <c r="BB59" i="3"/>
  <c r="F14" i="2" s="1"/>
  <c r="G59" i="3"/>
  <c r="C59"/>
  <c r="E13" i="2"/>
  <c r="B13"/>
  <c r="A13"/>
  <c r="I13"/>
  <c r="H13"/>
  <c r="G13"/>
  <c r="F13"/>
  <c r="BE10" i="3"/>
  <c r="BD10"/>
  <c r="BC10"/>
  <c r="BB10"/>
  <c r="G10"/>
  <c r="BA10" s="1"/>
  <c r="BE8"/>
  <c r="BD8"/>
  <c r="BC8"/>
  <c r="BB8"/>
  <c r="G8"/>
  <c r="BA8" s="1"/>
  <c r="BA12" s="1"/>
  <c r="E7" i="2" s="1"/>
  <c r="E20" s="1"/>
  <c r="B7"/>
  <c r="A7"/>
  <c r="BE12" i="3"/>
  <c r="I7" i="2" s="1"/>
  <c r="BD12" i="3"/>
  <c r="H7" i="2" s="1"/>
  <c r="H20" s="1"/>
  <c r="C17" i="1" s="1"/>
  <c r="BC12" i="3"/>
  <c r="G7" i="2" s="1"/>
  <c r="BB12" i="3"/>
  <c r="F7" i="2" s="1"/>
  <c r="G12" i="3"/>
  <c r="C12"/>
  <c r="E4"/>
  <c r="C4"/>
  <c r="F3"/>
  <c r="C3"/>
  <c r="C2" i="2"/>
  <c r="C1"/>
  <c r="C33" i="1"/>
  <c r="F33" s="1"/>
  <c r="C31"/>
  <c r="C9"/>
  <c r="G7"/>
  <c r="D2"/>
  <c r="C2"/>
  <c r="F20" i="2" l="1"/>
  <c r="C15" i="1"/>
  <c r="G20" i="2"/>
  <c r="C18" i="1" s="1"/>
  <c r="I20" i="2"/>
  <c r="C21" i="1" s="1"/>
  <c r="G71" i="3"/>
  <c r="C16" i="1" l="1"/>
  <c r="G31" i="2"/>
  <c r="I31" s="1"/>
  <c r="G21" i="1" s="1"/>
  <c r="G29" i="2"/>
  <c r="I29" s="1"/>
  <c r="G19" i="1" s="1"/>
  <c r="G27" i="2"/>
  <c r="I27" s="1"/>
  <c r="G17" i="1" s="1"/>
  <c r="G25" i="2"/>
  <c r="I25" s="1"/>
  <c r="G32"/>
  <c r="I32" s="1"/>
  <c r="G30"/>
  <c r="I30" s="1"/>
  <c r="G20" i="1" s="1"/>
  <c r="G28" i="2"/>
  <c r="I28" s="1"/>
  <c r="G18" i="1" s="1"/>
  <c r="G26" i="2"/>
  <c r="I26" s="1"/>
  <c r="G16" i="1" s="1"/>
  <c r="C19"/>
  <c r="C22" s="1"/>
  <c r="H33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<sst xmlns="http://schemas.openxmlformats.org/spreadsheetml/2006/main" count="315" uniqueCount="211">
  <si>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</si>
  <si>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</si>
  <si>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</si>
  <si>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</si>
  <si>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</si>
  <si>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</si>
  <si>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</si>
  <si>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</si>
  <si>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</si>
  <si>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</si>
  <si>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</si>
  <si>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</si>
  <si>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</si>
  <si>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</si>
  <si>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</si>
  <si>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</si>
  <si>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</si>
  <si>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</si>
  <si>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</si>
  <si>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</si>
  <si>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</si>
  <si>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</si>
  <si>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</si>
  <si>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</si>
  <si>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</si>
  <si>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</si>
  <si>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</si>
  <si>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</si>
  <si>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</si>
  <si>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</si>
  <si>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</si>
  <si>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</si>
  <si>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</si>
  <si>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</si>
  <si>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</si>
  <si>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</si>
  <si>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</si>
  <si>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</si>
  <si>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</si>
  <si>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</si>
  <si>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</si>
  <si>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</si>
  <si>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</si>
  <si>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</si>
  <si>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</si>
  <si>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</si>
  <si>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</si>
  <si>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</si>
  <si>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</si>
  <si>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</si>
  <si>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</si>
  <si>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</si>
  <si>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</si>
  <si>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</si>
  <si>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</si>
  <si>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</si>
  <si>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</si>
  <si>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</si>
  <si>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</si>
  <si>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</si>
  <si>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</si>
  <si>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</si>
  <si>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</si>
  <si>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</si>
  <si>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</si>
  <si>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</si>
  <si>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</si>
  <si>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</si>
  <si>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</si>
  <si>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</si>
  <si>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</si>
  <si>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</si>
  <si>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</si>
  <si>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</si>
  <si>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</si>
  <si>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</si>
  <si>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</si>
  <si>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</si>
  <si>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42014b</t>
  </si>
  <si>
    <t>REKONSTRUKCE OCELANA Závodní, ostatní</t>
  </si>
  <si>
    <t>1014A</t>
  </si>
  <si>
    <t>03</t>
  </si>
  <si>
    <t>dílna údržby</t>
  </si>
  <si>
    <t>Práce HSV a PSV</t>
  </si>
  <si>
    <t>3</t>
  </si>
  <si>
    <t>Svislé a kompletní konstrukce</t>
  </si>
  <si>
    <t>310278841R00</t>
  </si>
  <si>
    <t xml:space="preserve">Zazdívka otvorů pl.do 1 m2 tvárnicemi, tl.zdí60cm </t>
  </si>
  <si>
    <t>m3</t>
  </si>
  <si>
    <t>0,60*0,90*0,60</t>
  </si>
  <si>
    <t>310279841R00</t>
  </si>
  <si>
    <t xml:space="preserve">Zazdívka otvorů pl.do 4 m2 tvárnicemi, tl.zdí 6Ocm </t>
  </si>
  <si>
    <t>1,40*2,20*0,60</t>
  </si>
  <si>
    <t>766.1</t>
  </si>
  <si>
    <t>61</t>
  </si>
  <si>
    <t>Upravy povrchů vnitřní</t>
  </si>
  <si>
    <t>612451121R00</t>
  </si>
  <si>
    <t xml:space="preserve">Omítka vnitřní zdiva, cementová (MC), hladká </t>
  </si>
  <si>
    <t>m2</t>
  </si>
  <si>
    <t>1,40*2,20*2+0,90*0,60*2</t>
  </si>
  <si>
    <t>96</t>
  </si>
  <si>
    <t>Bourání konstrukcí</t>
  </si>
  <si>
    <t>968061112R00</t>
  </si>
  <si>
    <t xml:space="preserve">Vyvěšení dřevěných okenních křídel pl. do 1,5 m2 </t>
  </si>
  <si>
    <t>kus</t>
  </si>
  <si>
    <t>968061125R00</t>
  </si>
  <si>
    <t xml:space="preserve">Vyvěšení dřevěných dveřních křídel pl. do 2 m2 </t>
  </si>
  <si>
    <t>968062244R00</t>
  </si>
  <si>
    <t xml:space="preserve">Vybourání dřevěných rámů oken jednoduch. pl. 1 m2 </t>
  </si>
  <si>
    <t>968072456R00</t>
  </si>
  <si>
    <t xml:space="preserve">Vybourání kovových dveřních zárubní pl. nad 2 m2 </t>
  </si>
  <si>
    <t>1,40*2,20+1,40*2,10</t>
  </si>
  <si>
    <t>96.1</t>
  </si>
  <si>
    <t>Manipulace s vybouranými kovovými prvky, zůstanou na staveništi na skládce</t>
  </si>
  <si>
    <t>kg</t>
  </si>
  <si>
    <t>96.2</t>
  </si>
  <si>
    <t>Manipulace se sutí na staveništi, naložení, odvoz doprava, uložení a poplatek za skládku</t>
  </si>
  <si>
    <t>t</t>
  </si>
  <si>
    <t>99</t>
  </si>
  <si>
    <t>Staveništní přesun hmot</t>
  </si>
  <si>
    <t>999281111R00</t>
  </si>
  <si>
    <t xml:space="preserve">Přesun hmot pro opravy a údržbu do výšky 25 m </t>
  </si>
  <si>
    <t>766661132R00</t>
  </si>
  <si>
    <t xml:space="preserve">Montáž dveří do zárubně,otevíravých 2kř.do 1,45 m </t>
  </si>
  <si>
    <t>767</t>
  </si>
  <si>
    <t>Konstrukce zámečnické</t>
  </si>
  <si>
    <t>767681320R00</t>
  </si>
  <si>
    <t xml:space="preserve">Montáž zárubní montovat. 2kř. hl. 8,5, š. 145 cm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</si>
  <si>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</si>
  <si>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</si>
  <si>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</si>
  <si>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</si>
  <si>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</si>
  <si>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</si>
  <si>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</si>
  <si>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</si>
  <si>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Dodávka 2kř.dveří atyp vnitřní kovové 140x210 cm, plné</t>
  </si>
  <si>
    <t>Dodávka 2kř.dveří atyp vnitřní kovové 140x210 cm, plné vč. zárubně</t>
  </si>
  <si>
    <t>784</t>
  </si>
  <si>
    <t>Malby</t>
  </si>
  <si>
    <t>784191101R00</t>
  </si>
  <si>
    <t xml:space="preserve">Penetrace podkladu univerzální Primalex 1x </t>
  </si>
  <si>
    <t>784195112R00</t>
  </si>
  <si>
    <t xml:space="preserve">Malba tekutá Primalex Standard, bílá, 2 x </t>
  </si>
  <si>
    <t>0,32+1,85</t>
  </si>
  <si>
    <t>94</t>
  </si>
  <si>
    <t>Lešení a stavební výtahy</t>
  </si>
  <si>
    <t>943944121R00</t>
  </si>
  <si>
    <t xml:space="preserve">Montáž lešení prostorového těžkého, H 20 m, 300 kg </t>
  </si>
  <si>
    <t>67,80*4,50</t>
  </si>
  <si>
    <t>943944291R00</t>
  </si>
  <si>
    <t xml:space="preserve">Příplatek za každý měsíc použití lešení k pol.4121 </t>
  </si>
  <si>
    <t>943944821R00</t>
  </si>
  <si>
    <t xml:space="preserve">Demontáž lešení prostorov.těžkého, H 20 m, 300 kg </t>
  </si>
  <si>
    <t>943955021R00</t>
  </si>
  <si>
    <t xml:space="preserve">Montáž lešeňové podlahy s příčníky a podél.,H 10 m </t>
  </si>
  <si>
    <t>Manipulace s živičnými hmotami , odvoz a likvidace na skládku, nebezpečný odpad, vč.poplatku</t>
  </si>
  <si>
    <t>Manipulace s vybour.dřevem na staveništi, odvoz a likvidace na skládku s poplatkem,zák.185/2001 Sb</t>
  </si>
  <si>
    <t>99.3</t>
  </si>
  <si>
    <t>Manipulace s klemp.plechy  umístěné na staveništi neodváží se, zůstávají na místě</t>
  </si>
  <si>
    <t>712</t>
  </si>
  <si>
    <t>Živičné krytiny</t>
  </si>
  <si>
    <t>712400832RT3</t>
  </si>
  <si>
    <t>Odstranění živičné krytiny střech do 30° 2vrstvé z ploch jednotlivě nad 20 m2</t>
  </si>
  <si>
    <t>712441559RZ6</t>
  </si>
  <si>
    <t>Povlaková krytina střech do 30°, NAIP přitavením 2 vrstvy - včetně dodávky Extrasklobit G 200 S 40</t>
  </si>
  <si>
    <t>Extrasklobit G 200 S 40  vč. tepelné izolace:67,80-2,30*1,75</t>
  </si>
  <si>
    <t>712451512U00</t>
  </si>
  <si>
    <t xml:space="preserve">Podkladní pás natavení bodové -30° Extrasklobit G 200 S 40 </t>
  </si>
  <si>
    <t>plocha světlíku se neodčítá, použije se na vytažení pásů na bočnice světlíku:67,80</t>
  </si>
  <si>
    <t>998712202R00</t>
  </si>
  <si>
    <t xml:space="preserve">Přesun hmot pro povlakové krytiny, výšky do 12 m </t>
  </si>
  <si>
    <t>762</t>
  </si>
  <si>
    <t>Konstrukce tesařské</t>
  </si>
  <si>
    <t>762332130RT2</t>
  </si>
  <si>
    <t>Montáž vázaných krovů pravidelných do 288 cm2 včetně dodávky řeziva, hranoly 14/20</t>
  </si>
  <si>
    <t>m</t>
  </si>
  <si>
    <t>762341024U00</t>
  </si>
  <si>
    <t xml:space="preserve">Bednění střech OSB 18 P+D na krokve </t>
  </si>
  <si>
    <t>762341811R00</t>
  </si>
  <si>
    <t xml:space="preserve">Demontáž bednění střech rovných z prken hrubých </t>
  </si>
  <si>
    <t>762395000R00</t>
  </si>
  <si>
    <t xml:space="preserve">Spojovací a ochranné prostředky pro střechy </t>
  </si>
  <si>
    <t>63,20*0,14*0,20*1,08</t>
  </si>
  <si>
    <t>67,80*0,0016*1,08</t>
  </si>
  <si>
    <t>762822830R00</t>
  </si>
  <si>
    <t xml:space="preserve">Demontáž stropnic z řeziva o pl.do 450 cm2 </t>
  </si>
  <si>
    <t>998762202R00</t>
  </si>
  <si>
    <t xml:space="preserve">Přesun hmot pro tesařské konstrukce, výšky do 12 m </t>
  </si>
  <si>
    <t>764</t>
  </si>
  <si>
    <t>Konstrukce klempířské</t>
  </si>
  <si>
    <t>764239440R00</t>
  </si>
  <si>
    <t xml:space="preserve">Lemování z Ti Zn komínů, hladká krytina, v hřebeni </t>
  </si>
  <si>
    <t>0,50*(1,30+1,35+0,50)</t>
  </si>
  <si>
    <t>764257501U00</t>
  </si>
  <si>
    <t xml:space="preserve">Žlab TiZn mezistřešní rš 1100 </t>
  </si>
  <si>
    <t>764331850R00</t>
  </si>
  <si>
    <t>Demontáž lemování zdí, rš 400 a 500 mm, do 30° vč.komínu</t>
  </si>
  <si>
    <t>764530440R00</t>
  </si>
  <si>
    <t xml:space="preserve">Oplechování zdí z Ti Zn plechu, rš 500 mm </t>
  </si>
  <si>
    <t>11,00+5,33+8,32</t>
  </si>
  <si>
    <t>998764202R00</t>
  </si>
  <si>
    <t xml:space="preserve">Přesun hmot pro klempířské konstr., výšky do 12 m </t>
  </si>
  <si>
    <t>783</t>
  </si>
  <si>
    <t>Nátěry</t>
  </si>
  <si>
    <t>783124121R00</t>
  </si>
  <si>
    <t>Nátěr syntetický OK "B" dvojnásobný, Paulín vazník</t>
  </si>
  <si>
    <t>783782205R00</t>
  </si>
  <si>
    <t xml:space="preserve">Nátěr tesařských konstrukcí Bochemitem QB 2x </t>
  </si>
  <si>
    <t>63,20*0,68</t>
  </si>
  <si>
    <t>67,80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</si>
</sst>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0" borderId="56" xfId="1" applyFont="1" applyBorder="1" applyAlignment="1">
      <alignment horizontal="center" vertical="top"/>
    </xf>
    <xf numFmtId="49" fontId="17" fillId="0" borderId="56" xfId="1" applyNumberFormat="1" applyFont="1" applyBorder="1" applyAlignment="1">
      <alignment horizontal="left" vertical="top"/>
    </xf>
    <xf numFmtId="0" fontId="17" fillId="0" borderId="34" xfId="1" applyFont="1" applyBorder="1" applyAlignment="1">
      <alignment vertical="top" wrapText="1"/>
    </xf>
    <xf numFmtId="49" fontId="17" fillId="0" borderId="13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34" xfId="1" applyNumberFormat="1" applyFont="1" applyBorder="1" applyAlignment="1">
      <alignment horizontal="right"/>
    </xf>
    <xf numFmtId="4" fontId="17" fillId="0" borderId="13" xfId="1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4" fillId="4" borderId="56" xfId="1" applyFont="1" applyFill="1" applyBorder="1" applyAlignment="1">
      <alignment horizontal="center"/>
    </xf>
    <xf numFmtId="0" fontId="17" fillId="4" borderId="59" xfId="1" applyFont="1" applyFill="1" applyBorder="1" applyAlignment="1">
      <alignment horizontal="center" vertical="top"/>
    </xf>
    <xf numFmtId="0" fontId="5" fillId="4" borderId="56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Práce HSV a PSV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13"/>
      <c r="D8" s="213"/>
      <c r="E8" s="214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13">
        <f>Projektant</f>
        <v>0</v>
      </c>
      <c r="D9" s="213"/>
      <c r="E9" s="214"/>
      <c r="F9" s="13"/>
      <c r="G9" s="34"/>
      <c r="H9" s="35"/>
    </row>
    <row r="10" spans="1:57">
      <c r="A10" s="29" t="s">
        <v>15</v>
      </c>
      <c r="B10" s="13"/>
      <c r="C10" s="213"/>
      <c r="D10" s="213"/>
      <c r="E10" s="213"/>
      <c r="F10" s="36"/>
      <c r="G10" s="37"/>
      <c r="H10" s="38"/>
    </row>
    <row r="11" spans="1:57" ht="13.5" customHeight="1">
      <c r="A11" s="29" t="s">
        <v>16</v>
      </c>
      <c r="B11" s="13"/>
      <c r="C11" s="213"/>
      <c r="D11" s="213"/>
      <c r="E11" s="213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5"/>
      <c r="D12" s="215"/>
      <c r="E12" s="215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144818.50916071999</v>
      </c>
      <c r="D15" s="57" t="str">
        <f>Rekapitulace!A25</f>
        <v>Ztížené výrobní podmínky</v>
      </c>
      <c r="E15" s="58"/>
      <c r="F15" s="59"/>
      <c r="G15" s="56">
        <f>Rekapitulace!I25</f>
        <v>0</v>
      </c>
    </row>
    <row r="16" spans="1:57" ht="15.95" customHeight="1">
      <c r="A16" s="54" t="s">
        <v>24</v>
      </c>
      <c r="B16" s="55" t="s">
        <v>25</v>
      </c>
      <c r="C16" s="56">
        <f>PSV</f>
        <v>12898.4944</v>
      </c>
      <c r="D16" s="9" t="str">
        <f>Rekapitulace!A26</f>
        <v>Oborová přirážka</v>
      </c>
      <c r="E16" s="60"/>
      <c r="F16" s="61"/>
      <c r="G16" s="56">
        <f>Rekapitulace!I26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Rekapitulace!A27</f>
        <v>Přesun stavebních kapacit</v>
      </c>
      <c r="E17" s="60"/>
      <c r="F17" s="61"/>
      <c r="G17" s="56">
        <f>Rekapitulace!I27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Rekapitulace!A28</f>
        <v>Mimostaveništní doprava</v>
      </c>
      <c r="E18" s="60"/>
      <c r="F18" s="61"/>
      <c r="G18" s="56">
        <f>Rekapitulace!I28</f>
        <v>0</v>
      </c>
    </row>
    <row r="19" spans="1:7" ht="15.95" customHeight="1">
      <c r="A19" s="64" t="s">
        <v>30</v>
      </c>
      <c r="B19" s="55"/>
      <c r="C19" s="56">
        <f>SUM(C15:C18)</f>
        <v>157717.00356071998</v>
      </c>
      <c r="D19" s="9" t="str">
        <f>Rekapitulace!A29</f>
        <v>Zařízení staveniště</v>
      </c>
      <c r="E19" s="60"/>
      <c r="F19" s="61"/>
      <c r="G19" s="56">
        <f>Rekapitulace!I29</f>
        <v>0</v>
      </c>
    </row>
    <row r="20" spans="1:7" ht="15.95" customHeight="1">
      <c r="A20" s="64"/>
      <c r="B20" s="55"/>
      <c r="C20" s="56"/>
      <c r="D20" s="9" t="str">
        <f>Rekapitulace!A30</f>
        <v>Provoz investora</v>
      </c>
      <c r="E20" s="60"/>
      <c r="F20" s="61"/>
      <c r="G20" s="56">
        <f>Rekapitulace!I30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Rekapitulace!A31</f>
        <v>Kompletační činnost (IČD)</v>
      </c>
      <c r="E21" s="60"/>
      <c r="F21" s="61"/>
      <c r="G21" s="56">
        <f>Rekapitulace!I31</f>
        <v>0</v>
      </c>
    </row>
    <row r="22" spans="1:7" ht="15.95" customHeight="1">
      <c r="A22" s="65" t="s">
        <v>32</v>
      </c>
      <c r="B22" s="66"/>
      <c r="C22" s="56">
        <f>C19+C21</f>
        <v>157717.00356071998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6" t="s">
        <v>34</v>
      </c>
      <c r="B23" s="217"/>
      <c r="C23" s="67">
        <f>C22+G23</f>
        <v>157717.00356071998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8">
        <f>C23-F32</f>
        <v>157717.00356071998</v>
      </c>
      <c r="G30" s="219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8">
        <f>ROUND(PRODUCT(F30,C31/100),0)</f>
        <v>33121</v>
      </c>
      <c r="G31" s="219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8">
        <v>0</v>
      </c>
      <c r="G32" s="219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8">
        <f>ROUND(PRODUCT(F32,C33/100),0)</f>
        <v>0</v>
      </c>
      <c r="G33" s="219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20">
        <f>ROUND(SUM(F30:F33),0)</f>
        <v>190838</v>
      </c>
      <c r="G34" s="221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12"/>
      <c r="C37" s="212"/>
      <c r="D37" s="212"/>
      <c r="E37" s="212"/>
      <c r="F37" s="212"/>
      <c r="G37" s="212"/>
      <c r="H37" t="s">
        <v>6</v>
      </c>
    </row>
    <row r="38" spans="1:8" ht="12.75" customHeight="1">
      <c r="A38" s="96"/>
      <c r="B38" s="212"/>
      <c r="C38" s="212"/>
      <c r="D38" s="212"/>
      <c r="E38" s="212"/>
      <c r="F38" s="212"/>
      <c r="G38" s="212"/>
      <c r="H38" t="s">
        <v>6</v>
      </c>
    </row>
    <row r="39" spans="1:8">
      <c r="A39" s="96"/>
      <c r="B39" s="212"/>
      <c r="C39" s="212"/>
      <c r="D39" s="212"/>
      <c r="E39" s="212"/>
      <c r="F39" s="212"/>
      <c r="G39" s="212"/>
      <c r="H39" t="s">
        <v>6</v>
      </c>
    </row>
    <row r="40" spans="1:8">
      <c r="A40" s="96"/>
      <c r="B40" s="212"/>
      <c r="C40" s="212"/>
      <c r="D40" s="212"/>
      <c r="E40" s="212"/>
      <c r="F40" s="212"/>
      <c r="G40" s="212"/>
      <c r="H40" t="s">
        <v>6</v>
      </c>
    </row>
    <row r="41" spans="1:8">
      <c r="A41" s="96"/>
      <c r="B41" s="212"/>
      <c r="C41" s="212"/>
      <c r="D41" s="212"/>
      <c r="E41" s="212"/>
      <c r="F41" s="212"/>
      <c r="G41" s="212"/>
      <c r="H41" t="s">
        <v>6</v>
      </c>
    </row>
    <row r="42" spans="1:8">
      <c r="A42" s="96"/>
      <c r="B42" s="212"/>
      <c r="C42" s="212"/>
      <c r="D42" s="212"/>
      <c r="E42" s="212"/>
      <c r="F42" s="212"/>
      <c r="G42" s="212"/>
      <c r="H42" t="s">
        <v>6</v>
      </c>
    </row>
    <row r="43" spans="1:8">
      <c r="A43" s="96"/>
      <c r="B43" s="212"/>
      <c r="C43" s="212"/>
      <c r="D43" s="212"/>
      <c r="E43" s="212"/>
      <c r="F43" s="212"/>
      <c r="G43" s="212"/>
      <c r="H43" t="s">
        <v>6</v>
      </c>
    </row>
    <row r="44" spans="1:8">
      <c r="A44" s="96"/>
      <c r="B44" s="212"/>
      <c r="C44" s="212"/>
      <c r="D44" s="212"/>
      <c r="E44" s="212"/>
      <c r="F44" s="212"/>
      <c r="G44" s="212"/>
      <c r="H44" t="s">
        <v>6</v>
      </c>
    </row>
    <row r="45" spans="1:8" ht="0.75" customHeight="1">
      <c r="A45" s="96"/>
      <c r="B45" s="212"/>
      <c r="C45" s="212"/>
      <c r="D45" s="212"/>
      <c r="E45" s="212"/>
      <c r="F45" s="212"/>
      <c r="G45" s="212"/>
      <c r="H45" t="s">
        <v>6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workbookViewId="0">
      <selection activeCell="F19" sqref="F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22" t="s">
        <v>49</v>
      </c>
      <c r="B1" s="223"/>
      <c r="C1" s="97" t="str">
        <f>CONCATENATE(cislostavby," ",nazevstavby)</f>
        <v>42014b REKONSTRUKCE OCELANA Závodní, ostatní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>
      <c r="A2" s="224" t="s">
        <v>51</v>
      </c>
      <c r="B2" s="225"/>
      <c r="C2" s="103" t="str">
        <f>CONCATENATE(cisloobjektu," ",nazevobjektu)</f>
        <v>03 dílna údržby</v>
      </c>
      <c r="D2" s="104"/>
      <c r="E2" s="105"/>
      <c r="F2" s="104"/>
      <c r="G2" s="226" t="s">
        <v>83</v>
      </c>
      <c r="H2" s="227"/>
      <c r="I2" s="228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Položky!BA12</f>
        <v>6604.6200000000008</v>
      </c>
      <c r="F7" s="202">
        <f>Položky!BB12</f>
        <v>0</v>
      </c>
      <c r="G7" s="202">
        <f>Položky!BC12</f>
        <v>0</v>
      </c>
      <c r="H7" s="202">
        <f>Položky!BD12</f>
        <v>0</v>
      </c>
      <c r="I7" s="203">
        <f>Položky!BE12</f>
        <v>0</v>
      </c>
    </row>
    <row r="8" spans="1:9" s="35" customFormat="1">
      <c r="A8" s="200" t="s">
        <v>145</v>
      </c>
      <c r="B8" s="115" t="s">
        <v>146</v>
      </c>
      <c r="C8" s="66"/>
      <c r="D8" s="116"/>
      <c r="E8" s="201">
        <f>Položky!G19</f>
        <v>12332.82</v>
      </c>
      <c r="F8" s="202"/>
      <c r="G8" s="202"/>
      <c r="H8" s="202"/>
      <c r="I8" s="203"/>
    </row>
    <row r="9" spans="1:9" s="35" customFormat="1">
      <c r="A9" s="200" t="s">
        <v>100</v>
      </c>
      <c r="B9" s="115" t="s">
        <v>101</v>
      </c>
      <c r="C9" s="66"/>
      <c r="D9" s="116"/>
      <c r="E9" s="201">
        <f>Položky!G24</f>
        <v>3354.6600000000003</v>
      </c>
      <c r="F9" s="202"/>
      <c r="G9" s="202"/>
      <c r="H9" s="202"/>
      <c r="I9" s="203"/>
    </row>
    <row r="10" spans="1:9" s="35" customFormat="1">
      <c r="A10" s="200" t="s">
        <v>160</v>
      </c>
      <c r="B10" s="115" t="s">
        <v>161</v>
      </c>
      <c r="C10" s="66"/>
      <c r="D10" s="116"/>
      <c r="E10" s="201">
        <f>Položky!G32</f>
        <v>28854.622790000001</v>
      </c>
      <c r="F10" s="202"/>
      <c r="G10" s="202"/>
      <c r="H10" s="202"/>
      <c r="I10" s="203"/>
    </row>
    <row r="11" spans="1:9" s="35" customFormat="1">
      <c r="A11" s="200" t="s">
        <v>172</v>
      </c>
      <c r="B11" s="115" t="s">
        <v>173</v>
      </c>
      <c r="C11" s="66"/>
      <c r="D11" s="116"/>
      <c r="E11" s="201">
        <f>Položky!G42</f>
        <v>60780.423291600004</v>
      </c>
      <c r="F11" s="202"/>
      <c r="G11" s="202"/>
      <c r="H11" s="202"/>
      <c r="I11" s="203"/>
    </row>
    <row r="12" spans="1:9" s="35" customFormat="1">
      <c r="A12" s="200" t="s">
        <v>189</v>
      </c>
      <c r="B12" s="115" t="s">
        <v>190</v>
      </c>
      <c r="C12" s="66"/>
      <c r="D12" s="116"/>
      <c r="E12" s="201">
        <f>Položky!G51</f>
        <v>21254.81208</v>
      </c>
      <c r="F12" s="202"/>
      <c r="G12" s="202"/>
      <c r="H12" s="202"/>
      <c r="I12" s="203"/>
    </row>
    <row r="13" spans="1:9" s="35" customFormat="1">
      <c r="A13" s="200" t="str">
        <f>Položky!B52</f>
        <v>767</v>
      </c>
      <c r="B13" s="115" t="str">
        <f>Položky!C52</f>
        <v>Konstrukce zámečnické</v>
      </c>
      <c r="C13" s="66"/>
      <c r="D13" s="116"/>
      <c r="E13" s="201">
        <f>Položky!BA54</f>
        <v>4500</v>
      </c>
      <c r="F13" s="202">
        <f>Položky!BB54</f>
        <v>0</v>
      </c>
      <c r="G13" s="202">
        <f>Položky!BC54</f>
        <v>0</v>
      </c>
      <c r="H13" s="202">
        <f>Položky!BD54</f>
        <v>0</v>
      </c>
      <c r="I13" s="203">
        <f>Položky!BE54</f>
        <v>0</v>
      </c>
    </row>
    <row r="14" spans="1:9" s="35" customFormat="1">
      <c r="A14" s="200" t="str">
        <f>Položky!B55</f>
        <v>61</v>
      </c>
      <c r="B14" s="115" t="str">
        <f>Položky!C55</f>
        <v>Upravy povrchů vnitřní</v>
      </c>
      <c r="C14" s="66"/>
      <c r="D14" s="116"/>
      <c r="E14" s="201">
        <f>Položky!BA59</f>
        <v>2169.0050000000001</v>
      </c>
      <c r="F14" s="202">
        <f>Položky!BB59</f>
        <v>0</v>
      </c>
      <c r="G14" s="202">
        <f>Položky!BC59</f>
        <v>0</v>
      </c>
      <c r="H14" s="202">
        <f>Položky!BD59</f>
        <v>0</v>
      </c>
      <c r="I14" s="203">
        <f>Položky!BE59</f>
        <v>0</v>
      </c>
    </row>
    <row r="15" spans="1:9" s="35" customFormat="1">
      <c r="A15" s="200" t="str">
        <f>Položky!B60</f>
        <v>96</v>
      </c>
      <c r="B15" s="115" t="str">
        <f>Položky!C60</f>
        <v>Bourání konstrukcí</v>
      </c>
      <c r="C15" s="66"/>
      <c r="D15" s="116"/>
      <c r="E15" s="201">
        <f>Položky!BA68</f>
        <v>3002.1099999999997</v>
      </c>
      <c r="F15" s="202">
        <f>Položky!BB68</f>
        <v>0</v>
      </c>
      <c r="G15" s="202">
        <f>Položky!BC68</f>
        <v>0</v>
      </c>
      <c r="H15" s="202">
        <f>Položky!BD68</f>
        <v>0</v>
      </c>
      <c r="I15" s="203">
        <f>Položky!BE68</f>
        <v>0</v>
      </c>
    </row>
    <row r="16" spans="1:9" s="35" customFormat="1">
      <c r="A16" s="200" t="str">
        <f>Položky!B69</f>
        <v>99</v>
      </c>
      <c r="B16" s="115" t="str">
        <f>Položky!C69</f>
        <v>Staveništní přesun hmot</v>
      </c>
      <c r="C16" s="66"/>
      <c r="D16" s="116"/>
      <c r="E16" s="201">
        <f>Položky!BA71</f>
        <v>1965.4359991199999</v>
      </c>
      <c r="F16" s="202">
        <f>Položky!BB71</f>
        <v>0</v>
      </c>
      <c r="G16" s="202">
        <f>Položky!BC71</f>
        <v>0</v>
      </c>
      <c r="H16" s="202">
        <f>Položky!BD71</f>
        <v>0</v>
      </c>
      <c r="I16" s="203">
        <f>Položky!BE71</f>
        <v>0</v>
      </c>
    </row>
    <row r="17" spans="1:57" s="35" customFormat="1">
      <c r="A17" s="200" t="str">
        <f>Položky!B72</f>
        <v>767</v>
      </c>
      <c r="B17" s="115" t="str">
        <f>Položky!C72</f>
        <v>Konstrukce zámečnické</v>
      </c>
      <c r="C17" s="66"/>
      <c r="D17" s="116"/>
      <c r="E17" s="201">
        <f>Položky!BA76</f>
        <v>0</v>
      </c>
      <c r="F17" s="202">
        <f>Položky!G76</f>
        <v>5430</v>
      </c>
      <c r="G17" s="202">
        <f>Položky!BC76</f>
        <v>0</v>
      </c>
      <c r="H17" s="202">
        <f>Položky!BD76</f>
        <v>0</v>
      </c>
      <c r="I17" s="203">
        <f>Položky!BE76</f>
        <v>0</v>
      </c>
    </row>
    <row r="18" spans="1:57" s="35" customFormat="1">
      <c r="A18" s="200" t="s">
        <v>203</v>
      </c>
      <c r="B18" s="115" t="s">
        <v>204</v>
      </c>
      <c r="C18" s="66"/>
      <c r="D18" s="116"/>
      <c r="E18" s="201"/>
      <c r="F18" s="202">
        <f>Položky!G82</f>
        <v>6118.4943999999996</v>
      </c>
      <c r="G18" s="202"/>
      <c r="H18" s="202"/>
      <c r="I18" s="203"/>
    </row>
    <row r="19" spans="1:57" s="35" customFormat="1" ht="13.5" thickBot="1">
      <c r="A19" s="200" t="s">
        <v>138</v>
      </c>
      <c r="B19" s="115" t="s">
        <v>139</v>
      </c>
      <c r="C19" s="66"/>
      <c r="D19" s="116"/>
      <c r="E19" s="201">
        <v>0</v>
      </c>
      <c r="F19" s="202">
        <f>Položky!G86</f>
        <v>1350</v>
      </c>
      <c r="G19" s="202"/>
      <c r="H19" s="202"/>
      <c r="I19" s="203"/>
    </row>
    <row r="20" spans="1:57" s="123" customFormat="1" ht="13.5" thickBot="1">
      <c r="A20" s="117"/>
      <c r="B20" s="118" t="s">
        <v>58</v>
      </c>
      <c r="C20" s="118"/>
      <c r="D20" s="119"/>
      <c r="E20" s="120">
        <f>SUM(E7:E17)</f>
        <v>144818.50916071999</v>
      </c>
      <c r="F20" s="121">
        <f>SUM(F7:F19)</f>
        <v>12898.4944</v>
      </c>
      <c r="G20" s="121">
        <f>SUM(G7:G17)</f>
        <v>0</v>
      </c>
      <c r="H20" s="121">
        <f>SUM(H7:H17)</f>
        <v>0</v>
      </c>
      <c r="I20" s="122">
        <f>SUM(I7:I17)</f>
        <v>0</v>
      </c>
    </row>
    <row r="21" spans="1:57">
      <c r="A21" s="66"/>
      <c r="B21" s="66"/>
      <c r="C21" s="66"/>
      <c r="D21" s="66"/>
      <c r="E21" s="66"/>
      <c r="F21" s="66"/>
      <c r="G21" s="66"/>
      <c r="H21" s="66"/>
      <c r="I21" s="66"/>
    </row>
    <row r="22" spans="1:57" ht="19.5" customHeight="1">
      <c r="A22" s="107" t="s">
        <v>59</v>
      </c>
      <c r="B22" s="107"/>
      <c r="C22" s="107"/>
      <c r="D22" s="107"/>
      <c r="E22" s="107"/>
      <c r="F22" s="107"/>
      <c r="G22" s="124"/>
      <c r="H22" s="107"/>
      <c r="I22" s="107"/>
      <c r="BA22" s="41"/>
      <c r="BB22" s="41"/>
      <c r="BC22" s="41"/>
      <c r="BD22" s="41"/>
      <c r="BE22" s="41"/>
    </row>
    <row r="23" spans="1:57" ht="13.5" thickBot="1">
      <c r="A23" s="77"/>
      <c r="B23" s="77"/>
      <c r="C23" s="77"/>
      <c r="D23" s="77"/>
      <c r="E23" s="77"/>
      <c r="F23" s="77"/>
      <c r="G23" s="77"/>
      <c r="H23" s="77"/>
      <c r="I23" s="77"/>
    </row>
    <row r="24" spans="1:57">
      <c r="A24" s="71" t="s">
        <v>60</v>
      </c>
      <c r="B24" s="72"/>
      <c r="C24" s="72"/>
      <c r="D24" s="125"/>
      <c r="E24" s="126" t="s">
        <v>61</v>
      </c>
      <c r="F24" s="127" t="s">
        <v>62</v>
      </c>
      <c r="G24" s="128" t="s">
        <v>63</v>
      </c>
      <c r="H24" s="129"/>
      <c r="I24" s="130" t="s">
        <v>61</v>
      </c>
    </row>
    <row r="25" spans="1:57">
      <c r="A25" s="64" t="s">
        <v>128</v>
      </c>
      <c r="B25" s="55"/>
      <c r="C25" s="55"/>
      <c r="D25" s="131"/>
      <c r="E25" s="132">
        <v>0</v>
      </c>
      <c r="F25" s="133">
        <v>0</v>
      </c>
      <c r="G25" s="134">
        <f t="shared" ref="G25:G32" si="0">CHOOSE(BA25+1,HSV+PSV,HSV+PSV+Mont,HSV+PSV+Dodavka+Mont,HSV,PSV,Mont,Dodavka,Mont+Dodavka,0)</f>
        <v>157717.00356071998</v>
      </c>
      <c r="H25" s="135"/>
      <c r="I25" s="136">
        <f t="shared" ref="I25:I32" si="1">E25+F25*G25/100</f>
        <v>0</v>
      </c>
      <c r="BA25">
        <v>0</v>
      </c>
    </row>
    <row r="26" spans="1:57">
      <c r="A26" s="64" t="s">
        <v>129</v>
      </c>
      <c r="B26" s="55"/>
      <c r="C26" s="55"/>
      <c r="D26" s="131"/>
      <c r="E26" s="132">
        <v>0</v>
      </c>
      <c r="F26" s="133">
        <v>0</v>
      </c>
      <c r="G26" s="134">
        <f t="shared" si="0"/>
        <v>157717.00356071998</v>
      </c>
      <c r="H26" s="135"/>
      <c r="I26" s="136">
        <f t="shared" si="1"/>
        <v>0</v>
      </c>
      <c r="BA26">
        <v>0</v>
      </c>
    </row>
    <row r="27" spans="1:57">
      <c r="A27" s="64" t="s">
        <v>130</v>
      </c>
      <c r="B27" s="55"/>
      <c r="C27" s="55"/>
      <c r="D27" s="131"/>
      <c r="E27" s="132">
        <v>0</v>
      </c>
      <c r="F27" s="133">
        <v>0</v>
      </c>
      <c r="G27" s="134">
        <f t="shared" si="0"/>
        <v>157717.00356071998</v>
      </c>
      <c r="H27" s="135"/>
      <c r="I27" s="136">
        <f t="shared" si="1"/>
        <v>0</v>
      </c>
      <c r="BA27">
        <v>0</v>
      </c>
    </row>
    <row r="28" spans="1:57">
      <c r="A28" s="64" t="s">
        <v>131</v>
      </c>
      <c r="B28" s="55"/>
      <c r="C28" s="55"/>
      <c r="D28" s="131"/>
      <c r="E28" s="132">
        <v>0</v>
      </c>
      <c r="F28" s="133">
        <v>0</v>
      </c>
      <c r="G28" s="134">
        <f t="shared" si="0"/>
        <v>157717.00356071998</v>
      </c>
      <c r="H28" s="135"/>
      <c r="I28" s="136">
        <f t="shared" si="1"/>
        <v>0</v>
      </c>
      <c r="BA28">
        <v>0</v>
      </c>
    </row>
    <row r="29" spans="1:57">
      <c r="A29" s="64" t="s">
        <v>132</v>
      </c>
      <c r="B29" s="55"/>
      <c r="C29" s="55"/>
      <c r="D29" s="131"/>
      <c r="E29" s="132">
        <v>0</v>
      </c>
      <c r="F29" s="133">
        <v>0</v>
      </c>
      <c r="G29" s="134">
        <f t="shared" si="0"/>
        <v>157717.00356071998</v>
      </c>
      <c r="H29" s="135"/>
      <c r="I29" s="136">
        <f t="shared" si="1"/>
        <v>0</v>
      </c>
      <c r="BA29">
        <v>1</v>
      </c>
    </row>
    <row r="30" spans="1:57">
      <c r="A30" s="64" t="s">
        <v>133</v>
      </c>
      <c r="B30" s="55"/>
      <c r="C30" s="55"/>
      <c r="D30" s="131"/>
      <c r="E30" s="132">
        <v>0</v>
      </c>
      <c r="F30" s="133">
        <v>0</v>
      </c>
      <c r="G30" s="134">
        <f t="shared" si="0"/>
        <v>157717.00356071998</v>
      </c>
      <c r="H30" s="135"/>
      <c r="I30" s="136">
        <f t="shared" si="1"/>
        <v>0</v>
      </c>
      <c r="BA30">
        <v>1</v>
      </c>
    </row>
    <row r="31" spans="1:57">
      <c r="A31" s="64" t="s">
        <v>134</v>
      </c>
      <c r="B31" s="55"/>
      <c r="C31" s="55"/>
      <c r="D31" s="131"/>
      <c r="E31" s="132">
        <v>0</v>
      </c>
      <c r="F31" s="133">
        <v>0</v>
      </c>
      <c r="G31" s="134">
        <f t="shared" si="0"/>
        <v>157717.00356071998</v>
      </c>
      <c r="H31" s="135"/>
      <c r="I31" s="136">
        <f t="shared" si="1"/>
        <v>0</v>
      </c>
      <c r="BA31">
        <v>2</v>
      </c>
    </row>
    <row r="32" spans="1:57">
      <c r="A32" s="64" t="s">
        <v>135</v>
      </c>
      <c r="B32" s="55"/>
      <c r="C32" s="55"/>
      <c r="D32" s="131"/>
      <c r="E32" s="132">
        <v>0</v>
      </c>
      <c r="F32" s="133">
        <v>0</v>
      </c>
      <c r="G32" s="134">
        <f t="shared" si="0"/>
        <v>157717.00356071998</v>
      </c>
      <c r="H32" s="135"/>
      <c r="I32" s="136">
        <f t="shared" si="1"/>
        <v>0</v>
      </c>
      <c r="BA32">
        <v>2</v>
      </c>
    </row>
    <row r="33" spans="1:9" ht="13.5" thickBot="1">
      <c r="A33" s="137"/>
      <c r="B33" s="138" t="s">
        <v>64</v>
      </c>
      <c r="C33" s="139"/>
      <c r="D33" s="140"/>
      <c r="E33" s="141"/>
      <c r="F33" s="142"/>
      <c r="G33" s="142"/>
      <c r="H33" s="229">
        <f>SUM(I25:I32)</f>
        <v>0</v>
      </c>
      <c r="I33" s="230"/>
    </row>
    <row r="35" spans="1:9">
      <c r="B35" s="123"/>
      <c r="F35" s="143"/>
      <c r="G35" s="144"/>
      <c r="H35" s="144"/>
      <c r="I35" s="145"/>
    </row>
    <row r="36" spans="1:9">
      <c r="F36" s="143"/>
      <c r="G36" s="144"/>
      <c r="H36" s="144"/>
      <c r="I36" s="145"/>
    </row>
    <row r="37" spans="1:9">
      <c r="F37" s="143"/>
      <c r="G37" s="144"/>
      <c r="H37" s="144"/>
      <c r="I37" s="145"/>
    </row>
    <row r="38" spans="1:9">
      <c r="F38" s="143"/>
      <c r="G38" s="144"/>
      <c r="H38" s="144"/>
      <c r="I38" s="145"/>
    </row>
    <row r="39" spans="1:9">
      <c r="F39" s="143"/>
      <c r="G39" s="144"/>
      <c r="H39" s="144"/>
      <c r="I39" s="145"/>
    </row>
    <row r="40" spans="1:9">
      <c r="F40" s="143"/>
      <c r="G40" s="144"/>
      <c r="H40" s="144"/>
      <c r="I40" s="145"/>
    </row>
    <row r="41" spans="1:9">
      <c r="F41" s="143"/>
      <c r="G41" s="144"/>
      <c r="H41" s="144"/>
      <c r="I41" s="145"/>
    </row>
    <row r="42" spans="1:9">
      <c r="F42" s="143"/>
      <c r="G42" s="144"/>
      <c r="H42" s="144"/>
      <c r="I42" s="145"/>
    </row>
    <row r="43" spans="1:9">
      <c r="F43" s="143"/>
      <c r="G43" s="144"/>
      <c r="H43" s="144"/>
      <c r="I43" s="145"/>
    </row>
    <row r="44" spans="1:9">
      <c r="F44" s="143"/>
      <c r="G44" s="144"/>
      <c r="H44" s="144"/>
      <c r="I44" s="145"/>
    </row>
    <row r="45" spans="1:9">
      <c r="F45" s="143"/>
      <c r="G45" s="144"/>
      <c r="H45" s="144"/>
      <c r="I45" s="145"/>
    </row>
    <row r="46" spans="1:9">
      <c r="F46" s="143"/>
      <c r="G46" s="144"/>
      <c r="H46" s="144"/>
      <c r="I46" s="145"/>
    </row>
    <row r="47" spans="1:9">
      <c r="F47" s="143"/>
      <c r="G47" s="144"/>
      <c r="H47" s="144"/>
      <c r="I47" s="145"/>
    </row>
    <row r="48" spans="1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2"/>
  <sheetViews>
    <sheetView showGridLines="0" showZeros="0" zoomScaleNormal="100" workbookViewId="0">
      <selection activeCell="D90" sqref="D90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33" t="s">
        <v>65</v>
      </c>
      <c r="B1" s="233"/>
      <c r="C1" s="233"/>
      <c r="D1" s="233"/>
      <c r="E1" s="233"/>
      <c r="F1" s="233"/>
      <c r="G1" s="23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22" t="s">
        <v>49</v>
      </c>
      <c r="B3" s="223"/>
      <c r="C3" s="97" t="str">
        <f>CONCATENATE(cislostavby," ",nazevstavby)</f>
        <v>42014b REKONSTRUKCE OCELANA Závodní, ostatní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34" t="s">
        <v>51</v>
      </c>
      <c r="B4" s="225"/>
      <c r="C4" s="103" t="str">
        <f>CONCATENATE(cisloobjektu," ",nazevobjektu)</f>
        <v>03 dílna údržby</v>
      </c>
      <c r="D4" s="155"/>
      <c r="E4" s="235" t="str">
        <f>Rekapitulace!G2</f>
        <v>Práce HSV a PSV</v>
      </c>
      <c r="F4" s="236"/>
      <c r="G4" s="237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88</v>
      </c>
      <c r="E8" s="175">
        <v>0.32400000000000001</v>
      </c>
      <c r="F8" s="175">
        <v>3245</v>
      </c>
      <c r="G8" s="176">
        <f>E8*F8</f>
        <v>1051.3800000000001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1051.3800000000001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1.0934600000000001</v>
      </c>
    </row>
    <row r="9" spans="1:104">
      <c r="A9" s="178"/>
      <c r="B9" s="180"/>
      <c r="C9" s="231" t="s">
        <v>89</v>
      </c>
      <c r="D9" s="232"/>
      <c r="E9" s="181">
        <v>0.32400000000000001</v>
      </c>
      <c r="F9" s="182"/>
      <c r="G9" s="183"/>
      <c r="M9" s="179" t="s">
        <v>89</v>
      </c>
      <c r="O9" s="170"/>
    </row>
    <row r="10" spans="1:104">
      <c r="A10" s="171">
        <v>2</v>
      </c>
      <c r="B10" s="172" t="s">
        <v>90</v>
      </c>
      <c r="C10" s="173" t="s">
        <v>91</v>
      </c>
      <c r="D10" s="174" t="s">
        <v>88</v>
      </c>
      <c r="E10" s="175">
        <v>1.8480000000000001</v>
      </c>
      <c r="F10" s="175">
        <v>3005</v>
      </c>
      <c r="G10" s="176">
        <f>E10*F10</f>
        <v>5553.2400000000007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5553.2400000000007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1.0908100000000001</v>
      </c>
    </row>
    <row r="11" spans="1:104">
      <c r="A11" s="178"/>
      <c r="B11" s="180"/>
      <c r="C11" s="231" t="s">
        <v>92</v>
      </c>
      <c r="D11" s="232"/>
      <c r="E11" s="181">
        <v>1.8480000000000001</v>
      </c>
      <c r="F11" s="182"/>
      <c r="G11" s="183"/>
      <c r="M11" s="179" t="s">
        <v>92</v>
      </c>
      <c r="O11" s="170"/>
    </row>
    <row r="12" spans="1:104">
      <c r="A12" s="184"/>
      <c r="B12" s="185" t="s">
        <v>77</v>
      </c>
      <c r="C12" s="186" t="str">
        <f>CONCATENATE(B7," ",C7)</f>
        <v>3 Svislé a kompletní konstrukce</v>
      </c>
      <c r="D12" s="187"/>
      <c r="E12" s="188"/>
      <c r="F12" s="189"/>
      <c r="G12" s="190">
        <f>SUM(G7:G11)</f>
        <v>6604.6200000000008</v>
      </c>
      <c r="O12" s="170">
        <v>4</v>
      </c>
      <c r="BA12" s="191">
        <f>SUM(BA7:BA11)</f>
        <v>6604.6200000000008</v>
      </c>
      <c r="BB12" s="191">
        <f>SUM(BB7:BB11)</f>
        <v>0</v>
      </c>
      <c r="BC12" s="191">
        <f>SUM(BC7:BC11)</f>
        <v>0</v>
      </c>
      <c r="BD12" s="191">
        <f>SUM(BD7:BD11)</f>
        <v>0</v>
      </c>
      <c r="BE12" s="191">
        <f>SUM(BE7:BE11)</f>
        <v>0</v>
      </c>
    </row>
    <row r="13" spans="1:104">
      <c r="A13" s="238" t="s">
        <v>74</v>
      </c>
      <c r="B13" s="164" t="s">
        <v>145</v>
      </c>
      <c r="C13" s="165" t="s">
        <v>146</v>
      </c>
      <c r="D13" s="166"/>
      <c r="E13" s="167"/>
      <c r="F13" s="167"/>
      <c r="G13" s="168"/>
      <c r="O13" s="170"/>
      <c r="BA13" s="191"/>
      <c r="BB13" s="191"/>
      <c r="BC13" s="191"/>
      <c r="BD13" s="191"/>
      <c r="BE13" s="191"/>
    </row>
    <row r="14" spans="1:104">
      <c r="A14" s="239">
        <v>3</v>
      </c>
      <c r="B14" s="172" t="s">
        <v>147</v>
      </c>
      <c r="C14" s="173" t="s">
        <v>148</v>
      </c>
      <c r="D14" s="174" t="s">
        <v>88</v>
      </c>
      <c r="E14" s="175">
        <v>305.10000000000002</v>
      </c>
      <c r="F14" s="175">
        <v>16.7</v>
      </c>
      <c r="G14" s="176">
        <f>E14*F14</f>
        <v>5095.17</v>
      </c>
      <c r="O14" s="170"/>
      <c r="BA14" s="191"/>
      <c r="BB14" s="191"/>
      <c r="BC14" s="191"/>
      <c r="BD14" s="191"/>
      <c r="BE14" s="191"/>
    </row>
    <row r="15" spans="1:104">
      <c r="A15" s="240"/>
      <c r="B15" s="180"/>
      <c r="C15" s="231" t="s">
        <v>149</v>
      </c>
      <c r="D15" s="232"/>
      <c r="E15" s="181">
        <v>305.10000000000002</v>
      </c>
      <c r="F15" s="182"/>
      <c r="G15" s="183"/>
      <c r="O15" s="170"/>
      <c r="BA15" s="191"/>
      <c r="BB15" s="191"/>
      <c r="BC15" s="191"/>
      <c r="BD15" s="191"/>
      <c r="BE15" s="191"/>
    </row>
    <row r="16" spans="1:104">
      <c r="A16" s="239">
        <v>4</v>
      </c>
      <c r="B16" s="172" t="s">
        <v>150</v>
      </c>
      <c r="C16" s="173" t="s">
        <v>151</v>
      </c>
      <c r="D16" s="174" t="s">
        <v>88</v>
      </c>
      <c r="E16" s="175">
        <v>305.10000000000002</v>
      </c>
      <c r="F16" s="175">
        <v>8.1</v>
      </c>
      <c r="G16" s="176">
        <f>E16*F16</f>
        <v>2471.31</v>
      </c>
      <c r="O16" s="170"/>
      <c r="BA16" s="191"/>
      <c r="BB16" s="191"/>
      <c r="BC16" s="191"/>
      <c r="BD16" s="191"/>
      <c r="BE16" s="191"/>
    </row>
    <row r="17" spans="1:57">
      <c r="A17" s="239">
        <v>5</v>
      </c>
      <c r="B17" s="172" t="s">
        <v>152</v>
      </c>
      <c r="C17" s="173" t="s">
        <v>153</v>
      </c>
      <c r="D17" s="174" t="s">
        <v>88</v>
      </c>
      <c r="E17" s="175">
        <v>305.10000000000002</v>
      </c>
      <c r="F17" s="175">
        <v>10.4</v>
      </c>
      <c r="G17" s="176">
        <f>E17*F17</f>
        <v>3173.0400000000004</v>
      </c>
      <c r="O17" s="170"/>
      <c r="BA17" s="191"/>
      <c r="BB17" s="191"/>
      <c r="BC17" s="191"/>
      <c r="BD17" s="191"/>
      <c r="BE17" s="191"/>
    </row>
    <row r="18" spans="1:57">
      <c r="A18" s="239">
        <v>6</v>
      </c>
      <c r="B18" s="172" t="s">
        <v>154</v>
      </c>
      <c r="C18" s="173" t="s">
        <v>155</v>
      </c>
      <c r="D18" s="174" t="s">
        <v>98</v>
      </c>
      <c r="E18" s="175">
        <v>67.8</v>
      </c>
      <c r="F18" s="175">
        <v>23.5</v>
      </c>
      <c r="G18" s="176">
        <f>E18*F18</f>
        <v>1593.3</v>
      </c>
      <c r="O18" s="170"/>
      <c r="BA18" s="191"/>
      <c r="BB18" s="191"/>
      <c r="BC18" s="191"/>
      <c r="BD18" s="191"/>
      <c r="BE18" s="191"/>
    </row>
    <row r="19" spans="1:57">
      <c r="A19" s="184"/>
      <c r="B19" s="185" t="s">
        <v>77</v>
      </c>
      <c r="C19" s="186" t="str">
        <f>CONCATENATE(B13," ",C13)</f>
        <v>94 Lešení a stavební výtahy</v>
      </c>
      <c r="D19" s="187"/>
      <c r="E19" s="188"/>
      <c r="F19" s="189"/>
      <c r="G19" s="190">
        <f>SUM(G13:G18)</f>
        <v>12332.82</v>
      </c>
      <c r="O19" s="170"/>
      <c r="BA19" s="191"/>
      <c r="BB19" s="191"/>
      <c r="BC19" s="191"/>
      <c r="BD19" s="191"/>
      <c r="BE19" s="191"/>
    </row>
    <row r="20" spans="1:57">
      <c r="A20" s="238" t="s">
        <v>74</v>
      </c>
      <c r="B20" s="164" t="s">
        <v>100</v>
      </c>
      <c r="C20" s="165" t="s">
        <v>101</v>
      </c>
      <c r="D20" s="166"/>
      <c r="E20" s="167"/>
      <c r="F20" s="167"/>
      <c r="G20" s="168"/>
      <c r="O20" s="170"/>
      <c r="BA20" s="191"/>
      <c r="BB20" s="191"/>
      <c r="BC20" s="191"/>
      <c r="BD20" s="191"/>
      <c r="BE20" s="191"/>
    </row>
    <row r="21" spans="1:57" ht="22.5">
      <c r="A21" s="239">
        <v>7</v>
      </c>
      <c r="B21" s="172" t="s">
        <v>112</v>
      </c>
      <c r="C21" s="173" t="s">
        <v>156</v>
      </c>
      <c r="D21" s="174" t="s">
        <v>117</v>
      </c>
      <c r="E21" s="175">
        <v>0.67800000000000005</v>
      </c>
      <c r="F21" s="175">
        <v>1250</v>
      </c>
      <c r="G21" s="176">
        <f>E21*F21</f>
        <v>847.50000000000011</v>
      </c>
      <c r="O21" s="170"/>
      <c r="BA21" s="191"/>
      <c r="BB21" s="191"/>
      <c r="BC21" s="191"/>
      <c r="BD21" s="191"/>
      <c r="BE21" s="191"/>
    </row>
    <row r="22" spans="1:57" ht="22.5">
      <c r="A22" s="239">
        <v>8</v>
      </c>
      <c r="B22" s="172" t="s">
        <v>115</v>
      </c>
      <c r="C22" s="173" t="s">
        <v>157</v>
      </c>
      <c r="D22" s="174" t="s">
        <v>88</v>
      </c>
      <c r="E22" s="175">
        <v>2.028</v>
      </c>
      <c r="F22" s="175">
        <v>850</v>
      </c>
      <c r="G22" s="176">
        <f>E22*F22</f>
        <v>1723.8</v>
      </c>
      <c r="O22" s="170"/>
      <c r="BA22" s="191"/>
      <c r="BB22" s="191"/>
      <c r="BC22" s="191"/>
      <c r="BD22" s="191"/>
      <c r="BE22" s="191"/>
    </row>
    <row r="23" spans="1:57" ht="22.5">
      <c r="A23" s="239">
        <v>9</v>
      </c>
      <c r="B23" s="172" t="s">
        <v>158</v>
      </c>
      <c r="C23" s="173" t="s">
        <v>159</v>
      </c>
      <c r="D23" s="174" t="s">
        <v>98</v>
      </c>
      <c r="E23" s="175">
        <v>21.76</v>
      </c>
      <c r="F23" s="175">
        <v>36</v>
      </c>
      <c r="G23" s="176">
        <f>E23*F23</f>
        <v>783.36</v>
      </c>
      <c r="O23" s="170"/>
      <c r="BA23" s="191"/>
      <c r="BB23" s="191"/>
      <c r="BC23" s="191"/>
      <c r="BD23" s="191"/>
      <c r="BE23" s="191"/>
    </row>
    <row r="24" spans="1:57">
      <c r="A24" s="184"/>
      <c r="B24" s="185" t="s">
        <v>77</v>
      </c>
      <c r="C24" s="186" t="str">
        <f>CONCATENATE(B20," ",C20)</f>
        <v>96 Bourání konstrukcí</v>
      </c>
      <c r="D24" s="187"/>
      <c r="E24" s="188"/>
      <c r="F24" s="189"/>
      <c r="G24" s="190">
        <f>SUM(G20:G23)</f>
        <v>3354.6600000000003</v>
      </c>
      <c r="O24" s="170"/>
      <c r="BA24" s="191"/>
      <c r="BB24" s="191"/>
      <c r="BC24" s="191"/>
      <c r="BD24" s="191"/>
      <c r="BE24" s="191"/>
    </row>
    <row r="25" spans="1:57">
      <c r="A25" s="238" t="s">
        <v>74</v>
      </c>
      <c r="B25" s="164" t="s">
        <v>160</v>
      </c>
      <c r="C25" s="165" t="s">
        <v>161</v>
      </c>
      <c r="D25" s="166"/>
      <c r="E25" s="167"/>
      <c r="F25" s="167"/>
      <c r="G25" s="168"/>
      <c r="O25" s="170"/>
      <c r="BA25" s="191"/>
      <c r="BB25" s="191"/>
      <c r="BC25" s="191"/>
      <c r="BD25" s="191"/>
      <c r="BE25" s="191"/>
    </row>
    <row r="26" spans="1:57" ht="22.5">
      <c r="A26" s="239">
        <v>10</v>
      </c>
      <c r="B26" s="172" t="s">
        <v>162</v>
      </c>
      <c r="C26" s="173" t="s">
        <v>163</v>
      </c>
      <c r="D26" s="174" t="s">
        <v>98</v>
      </c>
      <c r="E26" s="175">
        <v>67.8</v>
      </c>
      <c r="F26" s="175">
        <v>14.6</v>
      </c>
      <c r="G26" s="176">
        <f>E26*F26</f>
        <v>989.87999999999988</v>
      </c>
      <c r="O26" s="170"/>
      <c r="BA26" s="191"/>
      <c r="BB26" s="191"/>
      <c r="BC26" s="191"/>
      <c r="BD26" s="191"/>
      <c r="BE26" s="191"/>
    </row>
    <row r="27" spans="1:57" ht="22.5">
      <c r="A27" s="239">
        <v>11</v>
      </c>
      <c r="B27" s="172" t="s">
        <v>164</v>
      </c>
      <c r="C27" s="173" t="s">
        <v>165</v>
      </c>
      <c r="D27" s="174" t="s">
        <v>98</v>
      </c>
      <c r="E27" s="175">
        <v>63.774999999999999</v>
      </c>
      <c r="F27" s="175">
        <v>387.5</v>
      </c>
      <c r="G27" s="176">
        <f>E27*F27</f>
        <v>24712.8125</v>
      </c>
      <c r="O27" s="170"/>
      <c r="BA27" s="191"/>
      <c r="BB27" s="191"/>
      <c r="BC27" s="191"/>
      <c r="BD27" s="191"/>
      <c r="BE27" s="191"/>
    </row>
    <row r="28" spans="1:57">
      <c r="A28" s="240"/>
      <c r="B28" s="180"/>
      <c r="C28" s="231" t="s">
        <v>166</v>
      </c>
      <c r="D28" s="232"/>
      <c r="E28" s="181">
        <v>63.774999999999999</v>
      </c>
      <c r="F28" s="182"/>
      <c r="G28" s="183"/>
      <c r="O28" s="170"/>
      <c r="BA28" s="191"/>
      <c r="BB28" s="191"/>
      <c r="BC28" s="191"/>
      <c r="BD28" s="191"/>
      <c r="BE28" s="191"/>
    </row>
    <row r="29" spans="1:57" ht="22.5">
      <c r="A29" s="239">
        <v>12</v>
      </c>
      <c r="B29" s="172" t="s">
        <v>167</v>
      </c>
      <c r="C29" s="173" t="s">
        <v>168</v>
      </c>
      <c r="D29" s="174" t="s">
        <v>98</v>
      </c>
      <c r="E29" s="175">
        <v>67.8</v>
      </c>
      <c r="F29" s="175">
        <v>31.7</v>
      </c>
      <c r="G29" s="176">
        <f>E29*F29</f>
        <v>2149.2599999999998</v>
      </c>
      <c r="O29" s="170"/>
      <c r="BA29" s="191"/>
      <c r="BB29" s="191"/>
      <c r="BC29" s="191"/>
      <c r="BD29" s="191"/>
      <c r="BE29" s="191"/>
    </row>
    <row r="30" spans="1:57">
      <c r="A30" s="240"/>
      <c r="B30" s="180"/>
      <c r="C30" s="231" t="s">
        <v>169</v>
      </c>
      <c r="D30" s="232"/>
      <c r="E30" s="181">
        <v>67.8</v>
      </c>
      <c r="F30" s="182"/>
      <c r="G30" s="183"/>
      <c r="O30" s="170"/>
      <c r="BA30" s="191"/>
      <c r="BB30" s="191"/>
      <c r="BC30" s="191"/>
      <c r="BD30" s="191"/>
      <c r="BE30" s="191"/>
    </row>
    <row r="31" spans="1:57">
      <c r="A31" s="239">
        <v>13</v>
      </c>
      <c r="B31" s="172" t="s">
        <v>170</v>
      </c>
      <c r="C31" s="173" t="s">
        <v>171</v>
      </c>
      <c r="D31" s="174" t="s">
        <v>62</v>
      </c>
      <c r="E31" s="175">
        <v>278.51952499999999</v>
      </c>
      <c r="F31" s="175">
        <v>3.6</v>
      </c>
      <c r="G31" s="176">
        <f>E31*F31</f>
        <v>1002.67029</v>
      </c>
      <c r="O31" s="170"/>
      <c r="BA31" s="191"/>
      <c r="BB31" s="191"/>
      <c r="BC31" s="191"/>
      <c r="BD31" s="191"/>
      <c r="BE31" s="191"/>
    </row>
    <row r="32" spans="1:57">
      <c r="A32" s="184"/>
      <c r="B32" s="185" t="s">
        <v>77</v>
      </c>
      <c r="C32" s="186" t="str">
        <f>CONCATENATE(B25," ",C25)</f>
        <v>712 Živičné krytiny</v>
      </c>
      <c r="D32" s="187"/>
      <c r="E32" s="188"/>
      <c r="F32" s="189"/>
      <c r="G32" s="190">
        <f>SUM(G25:G31)</f>
        <v>28854.622790000001</v>
      </c>
      <c r="O32" s="170"/>
      <c r="BA32" s="191"/>
      <c r="BB32" s="191"/>
      <c r="BC32" s="191"/>
      <c r="BD32" s="191"/>
      <c r="BE32" s="191"/>
    </row>
    <row r="33" spans="1:57">
      <c r="A33" s="238" t="s">
        <v>74</v>
      </c>
      <c r="B33" s="164" t="s">
        <v>172</v>
      </c>
      <c r="C33" s="165" t="s">
        <v>173</v>
      </c>
      <c r="D33" s="166"/>
      <c r="E33" s="167"/>
      <c r="F33" s="167"/>
      <c r="G33" s="168"/>
      <c r="O33" s="170"/>
      <c r="BA33" s="191"/>
      <c r="BB33" s="191"/>
      <c r="BC33" s="191"/>
      <c r="BD33" s="191"/>
      <c r="BE33" s="191"/>
    </row>
    <row r="34" spans="1:57" ht="22.5">
      <c r="A34" s="239">
        <v>14</v>
      </c>
      <c r="B34" s="172" t="s">
        <v>174</v>
      </c>
      <c r="C34" s="173" t="s">
        <v>175</v>
      </c>
      <c r="D34" s="174" t="s">
        <v>176</v>
      </c>
      <c r="E34" s="175">
        <v>63.2</v>
      </c>
      <c r="F34" s="175">
        <v>438.5</v>
      </c>
      <c r="G34" s="176">
        <f>E34*F34</f>
        <v>27713.200000000001</v>
      </c>
      <c r="O34" s="170"/>
      <c r="BA34" s="191"/>
      <c r="BB34" s="191"/>
      <c r="BC34" s="191"/>
      <c r="BD34" s="191"/>
      <c r="BE34" s="191"/>
    </row>
    <row r="35" spans="1:57">
      <c r="A35" s="239">
        <v>15</v>
      </c>
      <c r="B35" s="172" t="s">
        <v>177</v>
      </c>
      <c r="C35" s="173" t="s">
        <v>178</v>
      </c>
      <c r="D35" s="174" t="s">
        <v>98</v>
      </c>
      <c r="E35" s="175">
        <v>67.8</v>
      </c>
      <c r="F35" s="175">
        <v>333</v>
      </c>
      <c r="G35" s="176">
        <f>E35*F35</f>
        <v>22577.399999999998</v>
      </c>
      <c r="O35" s="170"/>
      <c r="BA35" s="191"/>
      <c r="BB35" s="191"/>
      <c r="BC35" s="191"/>
      <c r="BD35" s="191"/>
      <c r="BE35" s="191"/>
    </row>
    <row r="36" spans="1:57">
      <c r="A36" s="239">
        <v>16</v>
      </c>
      <c r="B36" s="172" t="s">
        <v>179</v>
      </c>
      <c r="C36" s="173" t="s">
        <v>180</v>
      </c>
      <c r="D36" s="174" t="s">
        <v>98</v>
      </c>
      <c r="E36" s="175">
        <v>67.8</v>
      </c>
      <c r="F36" s="175">
        <v>24.8</v>
      </c>
      <c r="G36" s="176">
        <f>E36*F36</f>
        <v>1681.44</v>
      </c>
      <c r="O36" s="170"/>
      <c r="BA36" s="191"/>
      <c r="BB36" s="191"/>
      <c r="BC36" s="191"/>
      <c r="BD36" s="191"/>
      <c r="BE36" s="191"/>
    </row>
    <row r="37" spans="1:57">
      <c r="A37" s="239">
        <v>17</v>
      </c>
      <c r="B37" s="172" t="s">
        <v>181</v>
      </c>
      <c r="C37" s="173" t="s">
        <v>182</v>
      </c>
      <c r="D37" s="174" t="s">
        <v>88</v>
      </c>
      <c r="E37" s="175">
        <v>2.0283000000000002</v>
      </c>
      <c r="F37" s="175">
        <v>989</v>
      </c>
      <c r="G37" s="176">
        <f>E37*F37</f>
        <v>2005.9887000000001</v>
      </c>
      <c r="O37" s="170"/>
      <c r="BA37" s="191"/>
      <c r="BB37" s="191"/>
      <c r="BC37" s="191"/>
      <c r="BD37" s="191"/>
      <c r="BE37" s="191"/>
    </row>
    <row r="38" spans="1:57">
      <c r="A38" s="240"/>
      <c r="B38" s="180"/>
      <c r="C38" s="231" t="s">
        <v>183</v>
      </c>
      <c r="D38" s="232"/>
      <c r="E38" s="181">
        <v>1.9112</v>
      </c>
      <c r="F38" s="182"/>
      <c r="G38" s="183"/>
      <c r="O38" s="170"/>
      <c r="BA38" s="191"/>
      <c r="BB38" s="191"/>
      <c r="BC38" s="191"/>
      <c r="BD38" s="191"/>
      <c r="BE38" s="191"/>
    </row>
    <row r="39" spans="1:57">
      <c r="A39" s="240"/>
      <c r="B39" s="180"/>
      <c r="C39" s="231" t="s">
        <v>184</v>
      </c>
      <c r="D39" s="232"/>
      <c r="E39" s="181">
        <v>0.1172</v>
      </c>
      <c r="F39" s="182"/>
      <c r="G39" s="183"/>
      <c r="O39" s="170"/>
      <c r="BA39" s="191"/>
      <c r="BB39" s="191"/>
      <c r="BC39" s="191"/>
      <c r="BD39" s="191"/>
      <c r="BE39" s="191"/>
    </row>
    <row r="40" spans="1:57">
      <c r="A40" s="239">
        <v>18</v>
      </c>
      <c r="B40" s="172" t="s">
        <v>185</v>
      </c>
      <c r="C40" s="173" t="s">
        <v>186</v>
      </c>
      <c r="D40" s="174" t="s">
        <v>176</v>
      </c>
      <c r="E40" s="175">
        <v>63.2</v>
      </c>
      <c r="F40" s="175">
        <v>46.4</v>
      </c>
      <c r="G40" s="176">
        <f>E40*F40</f>
        <v>2932.48</v>
      </c>
      <c r="O40" s="170"/>
      <c r="BA40" s="191"/>
      <c r="BB40" s="191"/>
      <c r="BC40" s="191"/>
      <c r="BD40" s="191"/>
      <c r="BE40" s="191"/>
    </row>
    <row r="41" spans="1:57">
      <c r="A41" s="239">
        <v>19</v>
      </c>
      <c r="B41" s="172" t="s">
        <v>187</v>
      </c>
      <c r="C41" s="173" t="s">
        <v>188</v>
      </c>
      <c r="D41" s="174" t="s">
        <v>62</v>
      </c>
      <c r="E41" s="175">
        <v>569.10508700000003</v>
      </c>
      <c r="F41" s="175">
        <v>6.8</v>
      </c>
      <c r="G41" s="176">
        <f>E41*F41</f>
        <v>3869.9145916000002</v>
      </c>
      <c r="O41" s="170"/>
      <c r="BA41" s="191"/>
      <c r="BB41" s="191"/>
      <c r="BC41" s="191"/>
      <c r="BD41" s="191"/>
      <c r="BE41" s="191"/>
    </row>
    <row r="42" spans="1:57">
      <c r="A42" s="184"/>
      <c r="B42" s="185" t="s">
        <v>77</v>
      </c>
      <c r="C42" s="186" t="str">
        <f>CONCATENATE(B33," ",C33)</f>
        <v>762 Konstrukce tesařské</v>
      </c>
      <c r="D42" s="187"/>
      <c r="E42" s="188"/>
      <c r="F42" s="189"/>
      <c r="G42" s="190">
        <f>SUM(G33:G41)</f>
        <v>60780.423291600004</v>
      </c>
      <c r="O42" s="170"/>
      <c r="BA42" s="191"/>
      <c r="BB42" s="191"/>
      <c r="BC42" s="191"/>
      <c r="BD42" s="191"/>
      <c r="BE42" s="191"/>
    </row>
    <row r="43" spans="1:57">
      <c r="A43" s="238" t="s">
        <v>74</v>
      </c>
      <c r="B43" s="164" t="s">
        <v>189</v>
      </c>
      <c r="C43" s="165" t="s">
        <v>190</v>
      </c>
      <c r="D43" s="166"/>
      <c r="E43" s="167"/>
      <c r="F43" s="167"/>
      <c r="G43" s="168"/>
      <c r="O43" s="170"/>
      <c r="BA43" s="191"/>
      <c r="BB43" s="191"/>
      <c r="BC43" s="191"/>
      <c r="BD43" s="191"/>
      <c r="BE43" s="191"/>
    </row>
    <row r="44" spans="1:57">
      <c r="A44" s="239">
        <v>20</v>
      </c>
      <c r="B44" s="172" t="s">
        <v>191</v>
      </c>
      <c r="C44" s="173" t="s">
        <v>192</v>
      </c>
      <c r="D44" s="174" t="s">
        <v>98</v>
      </c>
      <c r="E44" s="175">
        <v>1.575</v>
      </c>
      <c r="F44" s="175">
        <v>1200</v>
      </c>
      <c r="G44" s="176">
        <f>E44*F44</f>
        <v>1890</v>
      </c>
      <c r="O44" s="170"/>
      <c r="BA44" s="191"/>
      <c r="BB44" s="191"/>
      <c r="BC44" s="191"/>
      <c r="BD44" s="191"/>
      <c r="BE44" s="191"/>
    </row>
    <row r="45" spans="1:57">
      <c r="A45" s="240"/>
      <c r="B45" s="180"/>
      <c r="C45" s="231" t="s">
        <v>193</v>
      </c>
      <c r="D45" s="232"/>
      <c r="E45" s="181">
        <v>1.575</v>
      </c>
      <c r="F45" s="182"/>
      <c r="G45" s="183"/>
      <c r="O45" s="170"/>
      <c r="BA45" s="191"/>
      <c r="BB45" s="191"/>
      <c r="BC45" s="191"/>
      <c r="BD45" s="191"/>
      <c r="BE45" s="191"/>
    </row>
    <row r="46" spans="1:57">
      <c r="A46" s="239">
        <v>21</v>
      </c>
      <c r="B46" s="172" t="s">
        <v>194</v>
      </c>
      <c r="C46" s="173" t="s">
        <v>195</v>
      </c>
      <c r="D46" s="174" t="s">
        <v>176</v>
      </c>
      <c r="E46" s="175">
        <v>10.9</v>
      </c>
      <c r="F46" s="175">
        <v>750</v>
      </c>
      <c r="G46" s="176">
        <f>E46*F46</f>
        <v>8175</v>
      </c>
      <c r="O46" s="170"/>
      <c r="BA46" s="191"/>
      <c r="BB46" s="191"/>
      <c r="BC46" s="191"/>
      <c r="BD46" s="191"/>
      <c r="BE46" s="191"/>
    </row>
    <row r="47" spans="1:57" ht="22.5">
      <c r="A47" s="239">
        <v>22</v>
      </c>
      <c r="B47" s="172" t="s">
        <v>196</v>
      </c>
      <c r="C47" s="173" t="s">
        <v>197</v>
      </c>
      <c r="D47" s="174" t="s">
        <v>176</v>
      </c>
      <c r="E47" s="175">
        <v>27.3</v>
      </c>
      <c r="F47" s="175">
        <v>13.8</v>
      </c>
      <c r="G47" s="176">
        <f>E47*F47</f>
        <v>376.74</v>
      </c>
      <c r="O47" s="170"/>
      <c r="BA47" s="191"/>
      <c r="BB47" s="191"/>
      <c r="BC47" s="191"/>
      <c r="BD47" s="191"/>
      <c r="BE47" s="191"/>
    </row>
    <row r="48" spans="1:57">
      <c r="A48" s="239">
        <v>23</v>
      </c>
      <c r="B48" s="172" t="s">
        <v>198</v>
      </c>
      <c r="C48" s="173" t="s">
        <v>199</v>
      </c>
      <c r="D48" s="174" t="s">
        <v>176</v>
      </c>
      <c r="E48" s="175">
        <v>24.65</v>
      </c>
      <c r="F48" s="175">
        <v>420</v>
      </c>
      <c r="G48" s="176">
        <f>E48*F48</f>
        <v>10353</v>
      </c>
      <c r="O48" s="170"/>
      <c r="BA48" s="191"/>
      <c r="BB48" s="191"/>
      <c r="BC48" s="191"/>
      <c r="BD48" s="191"/>
      <c r="BE48" s="191"/>
    </row>
    <row r="49" spans="1:104">
      <c r="A49" s="240"/>
      <c r="B49" s="180"/>
      <c r="C49" s="231" t="s">
        <v>200</v>
      </c>
      <c r="D49" s="232"/>
      <c r="E49" s="181">
        <v>24.65</v>
      </c>
      <c r="F49" s="182"/>
      <c r="G49" s="183"/>
      <c r="O49" s="170"/>
      <c r="BA49" s="191"/>
      <c r="BB49" s="191"/>
      <c r="BC49" s="191"/>
      <c r="BD49" s="191"/>
      <c r="BE49" s="191"/>
    </row>
    <row r="50" spans="1:104">
      <c r="A50" s="239">
        <v>24</v>
      </c>
      <c r="B50" s="172" t="s">
        <v>201</v>
      </c>
      <c r="C50" s="173" t="s">
        <v>202</v>
      </c>
      <c r="D50" s="174" t="s">
        <v>62</v>
      </c>
      <c r="E50" s="175">
        <v>235.93440000000001</v>
      </c>
      <c r="F50" s="175">
        <v>1.95</v>
      </c>
      <c r="G50" s="176">
        <f>E50*F50</f>
        <v>460.07208000000003</v>
      </c>
      <c r="O50" s="170"/>
      <c r="BA50" s="191"/>
      <c r="BB50" s="191"/>
      <c r="BC50" s="191"/>
      <c r="BD50" s="191"/>
      <c r="BE50" s="191"/>
    </row>
    <row r="51" spans="1:104">
      <c r="A51" s="184"/>
      <c r="B51" s="185" t="s">
        <v>77</v>
      </c>
      <c r="C51" s="186" t="str">
        <f>CONCATENATE(B43," ",C43)</f>
        <v>764 Konstrukce klempířské</v>
      </c>
      <c r="D51" s="187"/>
      <c r="E51" s="188"/>
      <c r="F51" s="189"/>
      <c r="G51" s="190">
        <f>SUM(G43:G50)</f>
        <v>21254.81208</v>
      </c>
      <c r="O51" s="170"/>
      <c r="BA51" s="191"/>
      <c r="BB51" s="191"/>
      <c r="BC51" s="191"/>
      <c r="BD51" s="191"/>
      <c r="BE51" s="191"/>
    </row>
    <row r="52" spans="1:104">
      <c r="A52" s="163" t="s">
        <v>74</v>
      </c>
      <c r="B52" s="164" t="s">
        <v>124</v>
      </c>
      <c r="C52" s="165" t="s">
        <v>125</v>
      </c>
      <c r="D52" s="166"/>
      <c r="E52" s="167"/>
      <c r="F52" s="167"/>
      <c r="G52" s="168"/>
      <c r="H52" s="169"/>
      <c r="I52" s="169"/>
      <c r="O52" s="170">
        <v>1</v>
      </c>
    </row>
    <row r="53" spans="1:104">
      <c r="A53" s="171">
        <v>25</v>
      </c>
      <c r="B53" s="172" t="s">
        <v>93</v>
      </c>
      <c r="C53" s="173" t="s">
        <v>136</v>
      </c>
      <c r="D53" s="174" t="s">
        <v>76</v>
      </c>
      <c r="E53" s="175">
        <v>1</v>
      </c>
      <c r="F53" s="175">
        <v>4500</v>
      </c>
      <c r="G53" s="176">
        <f>E53*F53</f>
        <v>4500</v>
      </c>
      <c r="O53" s="170">
        <v>2</v>
      </c>
      <c r="AA53" s="146">
        <v>11</v>
      </c>
      <c r="AB53" s="146">
        <v>3</v>
      </c>
      <c r="AC53" s="146">
        <v>20</v>
      </c>
      <c r="AZ53" s="146">
        <v>1</v>
      </c>
      <c r="BA53" s="146">
        <f>IF(AZ53=1,G53,0)</f>
        <v>4500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11</v>
      </c>
      <c r="CB53" s="177">
        <v>3</v>
      </c>
      <c r="CZ53" s="146">
        <v>0</v>
      </c>
    </row>
    <row r="54" spans="1:104">
      <c r="A54" s="184"/>
      <c r="B54" s="185" t="s">
        <v>77</v>
      </c>
      <c r="C54" s="186" t="str">
        <f>CONCATENATE(B52," ",C52)</f>
        <v>767 Konstrukce zámečnické</v>
      </c>
      <c r="D54" s="187"/>
      <c r="E54" s="188"/>
      <c r="F54" s="189"/>
      <c r="G54" s="190">
        <f>SUM(G52:G53)</f>
        <v>4500</v>
      </c>
      <c r="O54" s="170">
        <v>4</v>
      </c>
      <c r="BA54" s="191">
        <f>SUM(BA52:BA53)</f>
        <v>4500</v>
      </c>
      <c r="BB54" s="191">
        <f>SUM(BB52:BB53)</f>
        <v>0</v>
      </c>
      <c r="BC54" s="191">
        <f>SUM(BC52:BC53)</f>
        <v>0</v>
      </c>
      <c r="BD54" s="191">
        <f>SUM(BD52:BD53)</f>
        <v>0</v>
      </c>
      <c r="BE54" s="191">
        <f>SUM(BE52:BE53)</f>
        <v>0</v>
      </c>
    </row>
    <row r="55" spans="1:104">
      <c r="A55" s="163" t="s">
        <v>74</v>
      </c>
      <c r="B55" s="164" t="s">
        <v>94</v>
      </c>
      <c r="C55" s="165" t="s">
        <v>95</v>
      </c>
      <c r="D55" s="166"/>
      <c r="E55" s="167"/>
      <c r="F55" s="167"/>
      <c r="G55" s="168"/>
      <c r="H55" s="169"/>
      <c r="I55" s="169"/>
      <c r="O55" s="170">
        <v>1</v>
      </c>
    </row>
    <row r="56" spans="1:104">
      <c r="A56" s="171">
        <v>26</v>
      </c>
      <c r="B56" s="172" t="s">
        <v>96</v>
      </c>
      <c r="C56" s="173" t="s">
        <v>97</v>
      </c>
      <c r="D56" s="174" t="s">
        <v>98</v>
      </c>
      <c r="E56" s="175">
        <v>9.41</v>
      </c>
      <c r="F56" s="175">
        <v>230.5</v>
      </c>
      <c r="G56" s="176">
        <f>E56*F56</f>
        <v>2169.0050000000001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2169.0050000000001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4.5580000000000002E-2</v>
      </c>
    </row>
    <row r="57" spans="1:104">
      <c r="A57" s="204"/>
      <c r="B57" s="205"/>
      <c r="C57" s="206" t="s">
        <v>144</v>
      </c>
      <c r="D57" s="207"/>
      <c r="E57" s="208">
        <v>2.17</v>
      </c>
      <c r="F57" s="209"/>
      <c r="G57" s="210"/>
      <c r="O57" s="170"/>
      <c r="CA57" s="177"/>
      <c r="CB57" s="177"/>
    </row>
    <row r="58" spans="1:104">
      <c r="A58" s="178"/>
      <c r="B58" s="180"/>
      <c r="C58" s="231" t="s">
        <v>99</v>
      </c>
      <c r="D58" s="232"/>
      <c r="E58" s="181">
        <v>7.24</v>
      </c>
      <c r="F58" s="182"/>
      <c r="G58" s="183"/>
      <c r="M58" s="179" t="s">
        <v>99</v>
      </c>
      <c r="O58" s="170"/>
    </row>
    <row r="59" spans="1:104">
      <c r="A59" s="184"/>
      <c r="B59" s="185" t="s">
        <v>77</v>
      </c>
      <c r="C59" s="186" t="str">
        <f>CONCATENATE(B55," ",C55)</f>
        <v>61 Upravy povrchů vnitřní</v>
      </c>
      <c r="D59" s="187"/>
      <c r="E59" s="188"/>
      <c r="F59" s="189"/>
      <c r="G59" s="190">
        <f>SUM(G55:G58)</f>
        <v>2169.0050000000001</v>
      </c>
      <c r="O59" s="170">
        <v>4</v>
      </c>
      <c r="BA59" s="191">
        <f>SUM(BA55:BA58)</f>
        <v>2169.0050000000001</v>
      </c>
      <c r="BB59" s="191">
        <f>SUM(BB55:BB58)</f>
        <v>0</v>
      </c>
      <c r="BC59" s="191">
        <f>SUM(BC55:BC58)</f>
        <v>0</v>
      </c>
      <c r="BD59" s="191">
        <f>SUM(BD55:BD58)</f>
        <v>0</v>
      </c>
      <c r="BE59" s="191">
        <f>SUM(BE55:BE58)</f>
        <v>0</v>
      </c>
    </row>
    <row r="60" spans="1:104">
      <c r="A60" s="163" t="s">
        <v>74</v>
      </c>
      <c r="B60" s="164" t="s">
        <v>100</v>
      </c>
      <c r="C60" s="165" t="s">
        <v>101</v>
      </c>
      <c r="D60" s="166"/>
      <c r="E60" s="167"/>
      <c r="F60" s="167"/>
      <c r="G60" s="168"/>
      <c r="H60" s="169"/>
      <c r="I60" s="169"/>
      <c r="O60" s="170">
        <v>1</v>
      </c>
    </row>
    <row r="61" spans="1:104">
      <c r="A61" s="171">
        <v>27</v>
      </c>
      <c r="B61" s="172" t="s">
        <v>102</v>
      </c>
      <c r="C61" s="173" t="s">
        <v>103</v>
      </c>
      <c r="D61" s="174" t="s">
        <v>104</v>
      </c>
      <c r="E61" s="175">
        <v>1</v>
      </c>
      <c r="F61" s="175">
        <v>6.6</v>
      </c>
      <c r="G61" s="176">
        <f>E61*F61</f>
        <v>6.6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6.6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0</v>
      </c>
    </row>
    <row r="62" spans="1:104">
      <c r="A62" s="171">
        <v>28</v>
      </c>
      <c r="B62" s="172" t="s">
        <v>105</v>
      </c>
      <c r="C62" s="173" t="s">
        <v>106</v>
      </c>
      <c r="D62" s="174" t="s">
        <v>104</v>
      </c>
      <c r="E62" s="175">
        <v>3</v>
      </c>
      <c r="F62" s="175">
        <v>11</v>
      </c>
      <c r="G62" s="176">
        <f>E62*F62</f>
        <v>33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33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0</v>
      </c>
    </row>
    <row r="63" spans="1:104">
      <c r="A63" s="171">
        <v>29</v>
      </c>
      <c r="B63" s="172" t="s">
        <v>107</v>
      </c>
      <c r="C63" s="173" t="s">
        <v>108</v>
      </c>
      <c r="D63" s="174" t="s">
        <v>98</v>
      </c>
      <c r="E63" s="175">
        <v>0.5</v>
      </c>
      <c r="F63" s="175">
        <v>177</v>
      </c>
      <c r="G63" s="176">
        <f>E63*F63</f>
        <v>88.5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88.5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2.1900000000000001E-3</v>
      </c>
    </row>
    <row r="64" spans="1:104">
      <c r="A64" s="171">
        <v>30</v>
      </c>
      <c r="B64" s="172" t="s">
        <v>109</v>
      </c>
      <c r="C64" s="173" t="s">
        <v>110</v>
      </c>
      <c r="D64" s="174" t="s">
        <v>98</v>
      </c>
      <c r="E64" s="175">
        <v>6.02</v>
      </c>
      <c r="F64" s="175">
        <v>200.5</v>
      </c>
      <c r="G64" s="176">
        <f>E64*F64</f>
        <v>1207.01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1207.01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1E-3</v>
      </c>
    </row>
    <row r="65" spans="1:104">
      <c r="A65" s="178"/>
      <c r="B65" s="180"/>
      <c r="C65" s="231" t="s">
        <v>111</v>
      </c>
      <c r="D65" s="232"/>
      <c r="E65" s="181">
        <v>6.02</v>
      </c>
      <c r="F65" s="182"/>
      <c r="G65" s="183"/>
      <c r="M65" s="179" t="s">
        <v>111</v>
      </c>
      <c r="O65" s="170"/>
    </row>
    <row r="66" spans="1:104" ht="22.5">
      <c r="A66" s="171">
        <v>31</v>
      </c>
      <c r="B66" s="172" t="s">
        <v>112</v>
      </c>
      <c r="C66" s="173" t="s">
        <v>113</v>
      </c>
      <c r="D66" s="174" t="s">
        <v>114</v>
      </c>
      <c r="E66" s="175">
        <v>194</v>
      </c>
      <c r="F66" s="175">
        <v>7.5</v>
      </c>
      <c r="G66" s="176">
        <f>E66*F66</f>
        <v>1455</v>
      </c>
      <c r="O66" s="170">
        <v>2</v>
      </c>
      <c r="AA66" s="146">
        <v>12</v>
      </c>
      <c r="AB66" s="146">
        <v>0</v>
      </c>
      <c r="AC66" s="146">
        <v>19</v>
      </c>
      <c r="AZ66" s="146">
        <v>1</v>
      </c>
      <c r="BA66" s="146">
        <f>IF(AZ66=1,G66,0)</f>
        <v>1455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 ht="22.5">
      <c r="A67" s="171">
        <v>32</v>
      </c>
      <c r="B67" s="172" t="s">
        <v>115</v>
      </c>
      <c r="C67" s="173" t="s">
        <v>116</v>
      </c>
      <c r="D67" s="174" t="s">
        <v>117</v>
      </c>
      <c r="E67" s="175">
        <v>0.4</v>
      </c>
      <c r="F67" s="175">
        <v>530</v>
      </c>
      <c r="G67" s="176">
        <f>E67*F67</f>
        <v>212</v>
      </c>
      <c r="O67" s="170">
        <v>2</v>
      </c>
      <c r="AA67" s="146">
        <v>12</v>
      </c>
      <c r="AB67" s="146">
        <v>0</v>
      </c>
      <c r="AC67" s="146">
        <v>24</v>
      </c>
      <c r="AZ67" s="146">
        <v>1</v>
      </c>
      <c r="BA67" s="146">
        <f>IF(AZ67=1,G67,0)</f>
        <v>212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>
      <c r="A68" s="184"/>
      <c r="B68" s="185" t="s">
        <v>77</v>
      </c>
      <c r="C68" s="186" t="str">
        <f>CONCATENATE(B60," ",C60)</f>
        <v>96 Bourání konstrukcí</v>
      </c>
      <c r="D68" s="187"/>
      <c r="E68" s="188"/>
      <c r="F68" s="189"/>
      <c r="G68" s="190">
        <f>SUM(G60:G67)</f>
        <v>3002.1099999999997</v>
      </c>
      <c r="O68" s="170">
        <v>4</v>
      </c>
      <c r="BA68" s="191">
        <f>SUM(BA60:BA67)</f>
        <v>3002.1099999999997</v>
      </c>
      <c r="BB68" s="191">
        <f>SUM(BB60:BB67)</f>
        <v>0</v>
      </c>
      <c r="BC68" s="191">
        <f>SUM(BC60:BC67)</f>
        <v>0</v>
      </c>
      <c r="BD68" s="191">
        <f>SUM(BD60:BD67)</f>
        <v>0</v>
      </c>
      <c r="BE68" s="191">
        <f>SUM(BE60:BE67)</f>
        <v>0</v>
      </c>
    </row>
    <row r="69" spans="1:104">
      <c r="A69" s="163" t="s">
        <v>74</v>
      </c>
      <c r="B69" s="164" t="s">
        <v>118</v>
      </c>
      <c r="C69" s="165" t="s">
        <v>119</v>
      </c>
      <c r="D69" s="166"/>
      <c r="E69" s="167"/>
      <c r="F69" s="167"/>
      <c r="G69" s="168"/>
      <c r="H69" s="169"/>
      <c r="I69" s="169"/>
      <c r="O69" s="170">
        <v>1</v>
      </c>
    </row>
    <row r="70" spans="1:104">
      <c r="A70" s="171">
        <v>33</v>
      </c>
      <c r="B70" s="172" t="s">
        <v>120</v>
      </c>
      <c r="C70" s="173" t="s">
        <v>121</v>
      </c>
      <c r="D70" s="174" t="s">
        <v>117</v>
      </c>
      <c r="E70" s="175">
        <v>2.7072121199999999</v>
      </c>
      <c r="F70" s="175">
        <v>726</v>
      </c>
      <c r="G70" s="176">
        <f>E70*F70</f>
        <v>1965.4359991199999</v>
      </c>
      <c r="O70" s="170">
        <v>2</v>
      </c>
      <c r="AA70" s="146">
        <v>7</v>
      </c>
      <c r="AB70" s="146">
        <v>1</v>
      </c>
      <c r="AC70" s="146">
        <v>2</v>
      </c>
      <c r="AZ70" s="146">
        <v>1</v>
      </c>
      <c r="BA70" s="146">
        <f>IF(AZ70=1,G70,0)</f>
        <v>1965.4359991199999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7</v>
      </c>
      <c r="CB70" s="177">
        <v>1</v>
      </c>
      <c r="CZ70" s="146">
        <v>0</v>
      </c>
    </row>
    <row r="71" spans="1:104">
      <c r="A71" s="184"/>
      <c r="B71" s="185" t="s">
        <v>77</v>
      </c>
      <c r="C71" s="186" t="str">
        <f>CONCATENATE(B69," ",C69)</f>
        <v>99 Staveništní přesun hmot</v>
      </c>
      <c r="D71" s="187"/>
      <c r="E71" s="188"/>
      <c r="F71" s="189"/>
      <c r="G71" s="190">
        <f>SUM(G69:G70)</f>
        <v>1965.4359991199999</v>
      </c>
      <c r="O71" s="170">
        <v>4</v>
      </c>
      <c r="BA71" s="191">
        <f>SUM(BA69:BA70)</f>
        <v>1965.4359991199999</v>
      </c>
      <c r="BB71" s="191">
        <f>SUM(BB69:BB70)</f>
        <v>0</v>
      </c>
      <c r="BC71" s="191">
        <f>SUM(BC69:BC70)</f>
        <v>0</v>
      </c>
      <c r="BD71" s="191">
        <f>SUM(BD69:BD70)</f>
        <v>0</v>
      </c>
      <c r="BE71" s="191">
        <f>SUM(BE69:BE70)</f>
        <v>0</v>
      </c>
    </row>
    <row r="72" spans="1:104">
      <c r="A72" s="163" t="s">
        <v>74</v>
      </c>
      <c r="B72" s="164" t="s">
        <v>124</v>
      </c>
      <c r="C72" s="165" t="s">
        <v>125</v>
      </c>
      <c r="D72" s="166"/>
      <c r="E72" s="167"/>
      <c r="F72" s="167"/>
      <c r="G72" s="168"/>
      <c r="H72" s="169"/>
      <c r="I72" s="169"/>
      <c r="O72" s="170">
        <v>1</v>
      </c>
    </row>
    <row r="73" spans="1:104">
      <c r="A73" s="171">
        <v>34</v>
      </c>
      <c r="B73" s="172" t="s">
        <v>122</v>
      </c>
      <c r="C73" s="173" t="s">
        <v>123</v>
      </c>
      <c r="D73" s="174" t="s">
        <v>104</v>
      </c>
      <c r="E73" s="175">
        <v>1</v>
      </c>
      <c r="F73" s="175">
        <v>675</v>
      </c>
      <c r="G73" s="176">
        <f>E73*F73</f>
        <v>675</v>
      </c>
      <c r="H73" s="169"/>
      <c r="I73" s="169"/>
      <c r="O73" s="170"/>
    </row>
    <row r="74" spans="1:104" ht="22.5">
      <c r="A74" s="171"/>
      <c r="B74" s="172" t="s">
        <v>93</v>
      </c>
      <c r="C74" s="173" t="s">
        <v>137</v>
      </c>
      <c r="D74" s="174" t="s">
        <v>76</v>
      </c>
      <c r="E74" s="175">
        <v>1</v>
      </c>
      <c r="F74" s="175">
        <v>4500</v>
      </c>
      <c r="G74" s="176">
        <f>E74*F74</f>
        <v>4500</v>
      </c>
      <c r="H74" s="169"/>
      <c r="I74" s="169"/>
      <c r="O74" s="170"/>
    </row>
    <row r="75" spans="1:104">
      <c r="A75" s="171">
        <v>35</v>
      </c>
      <c r="B75" s="172" t="s">
        <v>126</v>
      </c>
      <c r="C75" s="173" t="s">
        <v>127</v>
      </c>
      <c r="D75" s="174" t="s">
        <v>104</v>
      </c>
      <c r="E75" s="175">
        <v>1</v>
      </c>
      <c r="F75" s="175">
        <v>255</v>
      </c>
      <c r="G75" s="176">
        <f>E75*F75</f>
        <v>255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IF(AZ75=1,G75,0)</f>
        <v>0</v>
      </c>
      <c r="BB75" s="146">
        <f>IF(AZ75=2,G75,0)</f>
        <v>255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7</v>
      </c>
      <c r="CZ75" s="146">
        <v>0</v>
      </c>
    </row>
    <row r="76" spans="1:104">
      <c r="A76" s="184"/>
      <c r="B76" s="185" t="s">
        <v>77</v>
      </c>
      <c r="C76" s="186" t="str">
        <f>CONCATENATE(B72," ",C72)</f>
        <v>767 Konstrukce zámečnické</v>
      </c>
      <c r="D76" s="187"/>
      <c r="E76" s="188"/>
      <c r="F76" s="189"/>
      <c r="G76" s="190">
        <f>SUM(G72:G75)</f>
        <v>5430</v>
      </c>
      <c r="O76" s="170">
        <v>4</v>
      </c>
      <c r="BA76" s="191">
        <f>SUM(BA72:BA75)</f>
        <v>0</v>
      </c>
      <c r="BB76" s="191">
        <f>SUM(BB72:BB75)</f>
        <v>255</v>
      </c>
      <c r="BC76" s="191">
        <f>SUM(BC72:BC75)</f>
        <v>0</v>
      </c>
      <c r="BD76" s="191">
        <f>SUM(BD72:BD75)</f>
        <v>0</v>
      </c>
      <c r="BE76" s="191">
        <f>SUM(BE72:BE75)</f>
        <v>0</v>
      </c>
    </row>
    <row r="77" spans="1:104">
      <c r="A77" s="238" t="s">
        <v>74</v>
      </c>
      <c r="B77" s="164" t="s">
        <v>203</v>
      </c>
      <c r="C77" s="165" t="s">
        <v>204</v>
      </c>
      <c r="D77" s="166"/>
      <c r="E77" s="167"/>
      <c r="F77" s="167"/>
      <c r="G77" s="168"/>
      <c r="O77" s="170"/>
      <c r="BA77" s="191"/>
      <c r="BB77" s="191"/>
      <c r="BC77" s="191"/>
      <c r="BD77" s="191"/>
      <c r="BE77" s="191"/>
    </row>
    <row r="78" spans="1:104">
      <c r="A78" s="239">
        <v>36</v>
      </c>
      <c r="B78" s="172" t="s">
        <v>205</v>
      </c>
      <c r="C78" s="173" t="s">
        <v>206</v>
      </c>
      <c r="D78" s="174" t="s">
        <v>98</v>
      </c>
      <c r="E78" s="175">
        <v>10.199999999999999</v>
      </c>
      <c r="F78" s="175">
        <v>90.5</v>
      </c>
      <c r="G78" s="176">
        <f>E78*F78</f>
        <v>923.09999999999991</v>
      </c>
      <c r="O78" s="170"/>
      <c r="BA78" s="191"/>
      <c r="BB78" s="191"/>
      <c r="BC78" s="191"/>
      <c r="BD78" s="191"/>
      <c r="BE78" s="191"/>
    </row>
    <row r="79" spans="1:104">
      <c r="A79" s="239">
        <v>37</v>
      </c>
      <c r="B79" s="172" t="s">
        <v>207</v>
      </c>
      <c r="C79" s="173" t="s">
        <v>208</v>
      </c>
      <c r="D79" s="174" t="s">
        <v>98</v>
      </c>
      <c r="E79" s="175">
        <v>110.776</v>
      </c>
      <c r="F79" s="175">
        <v>46.9</v>
      </c>
      <c r="G79" s="176">
        <f>E79*F79</f>
        <v>5195.3943999999992</v>
      </c>
      <c r="O79" s="170"/>
      <c r="BA79" s="191"/>
      <c r="BB79" s="191"/>
      <c r="BC79" s="191"/>
      <c r="BD79" s="191"/>
      <c r="BE79" s="191"/>
    </row>
    <row r="80" spans="1:104">
      <c r="A80" s="178"/>
      <c r="B80" s="180"/>
      <c r="C80" s="231" t="s">
        <v>209</v>
      </c>
      <c r="D80" s="232"/>
      <c r="E80" s="181">
        <v>42.975999999999999</v>
      </c>
      <c r="F80" s="182"/>
      <c r="G80" s="183"/>
      <c r="O80" s="170"/>
      <c r="BA80" s="191"/>
      <c r="BB80" s="191"/>
      <c r="BC80" s="191"/>
      <c r="BD80" s="191"/>
      <c r="BE80" s="191"/>
    </row>
    <row r="81" spans="1:57">
      <c r="A81" s="178"/>
      <c r="B81" s="180"/>
      <c r="C81" s="231" t="s">
        <v>210</v>
      </c>
      <c r="D81" s="232"/>
      <c r="E81" s="181">
        <v>67.8</v>
      </c>
      <c r="F81" s="182"/>
      <c r="G81" s="183"/>
      <c r="O81" s="170"/>
      <c r="BA81" s="191"/>
      <c r="BB81" s="191"/>
      <c r="BC81" s="191"/>
      <c r="BD81" s="191"/>
      <c r="BE81" s="191"/>
    </row>
    <row r="82" spans="1:57">
      <c r="A82" s="184"/>
      <c r="B82" s="185" t="s">
        <v>77</v>
      </c>
      <c r="C82" s="186" t="str">
        <f>CONCATENATE(B77," ",C77)</f>
        <v>783 Nátěry</v>
      </c>
      <c r="D82" s="187"/>
      <c r="E82" s="188"/>
      <c r="F82" s="189"/>
      <c r="G82" s="190">
        <f>SUM(G77:G81)</f>
        <v>6118.4943999999996</v>
      </c>
      <c r="O82" s="170"/>
      <c r="BA82" s="191"/>
      <c r="BB82" s="191"/>
      <c r="BC82" s="191"/>
      <c r="BD82" s="191"/>
      <c r="BE82" s="191"/>
    </row>
    <row r="83" spans="1:57">
      <c r="A83" s="163" t="s">
        <v>74</v>
      </c>
      <c r="B83" s="164" t="s">
        <v>138</v>
      </c>
      <c r="C83" s="165" t="s">
        <v>139</v>
      </c>
      <c r="D83" s="166"/>
      <c r="E83" s="167"/>
      <c r="F83" s="167"/>
      <c r="G83" s="168"/>
    </row>
    <row r="84" spans="1:57">
      <c r="A84" s="171">
        <v>38</v>
      </c>
      <c r="B84" s="172" t="s">
        <v>140</v>
      </c>
      <c r="C84" s="173" t="s">
        <v>141</v>
      </c>
      <c r="D84" s="174" t="s">
        <v>98</v>
      </c>
      <c r="E84" s="175">
        <v>30</v>
      </c>
      <c r="F84" s="175">
        <v>12.2</v>
      </c>
      <c r="G84" s="176">
        <f>E84*F84</f>
        <v>366</v>
      </c>
    </row>
    <row r="85" spans="1:57">
      <c r="A85" s="171">
        <v>39</v>
      </c>
      <c r="B85" s="172" t="s">
        <v>142</v>
      </c>
      <c r="C85" s="173" t="s">
        <v>143</v>
      </c>
      <c r="D85" s="174" t="s">
        <v>98</v>
      </c>
      <c r="E85" s="175">
        <v>30</v>
      </c>
      <c r="F85" s="175">
        <v>32.799999999999997</v>
      </c>
      <c r="G85" s="176">
        <f>E85*F85</f>
        <v>983.99999999999989</v>
      </c>
    </row>
    <row r="86" spans="1:57">
      <c r="A86" s="184"/>
      <c r="B86" s="185" t="s">
        <v>77</v>
      </c>
      <c r="C86" s="186" t="str">
        <f>CONCATENATE(B83," ",C83)</f>
        <v>784 Malby</v>
      </c>
      <c r="D86" s="187"/>
      <c r="E86" s="188"/>
      <c r="F86" s="189"/>
      <c r="G86" s="190">
        <f>SUM(G83:G85)</f>
        <v>1350</v>
      </c>
    </row>
    <row r="87" spans="1:57">
      <c r="E87" s="146"/>
    </row>
    <row r="88" spans="1:57">
      <c r="E88" s="146"/>
    </row>
    <row r="89" spans="1:57">
      <c r="E89" s="146"/>
    </row>
    <row r="90" spans="1:57">
      <c r="E90" s="146"/>
    </row>
    <row r="91" spans="1:57">
      <c r="E91" s="146"/>
    </row>
    <row r="92" spans="1:57">
      <c r="E92" s="146"/>
    </row>
    <row r="93" spans="1:57">
      <c r="E93" s="146"/>
    </row>
    <row r="94" spans="1:57">
      <c r="E94" s="146"/>
    </row>
    <row r="95" spans="1:57">
      <c r="E95" s="146"/>
    </row>
    <row r="96" spans="1:57">
      <c r="E96" s="146"/>
    </row>
    <row r="97" spans="1:7">
      <c r="E97" s="146"/>
    </row>
    <row r="98" spans="1:7">
      <c r="E98" s="146"/>
    </row>
    <row r="99" spans="1:7">
      <c r="E99" s="146"/>
    </row>
    <row r="100" spans="1:7">
      <c r="E100" s="146"/>
    </row>
    <row r="101" spans="1:7">
      <c r="E101" s="146"/>
    </row>
    <row r="102" spans="1:7">
      <c r="E102" s="146"/>
    </row>
    <row r="103" spans="1:7">
      <c r="A103" s="192"/>
      <c r="B103" s="192"/>
      <c r="C103" s="192"/>
      <c r="D103" s="192"/>
      <c r="E103" s="192"/>
      <c r="F103" s="192"/>
      <c r="G103" s="192"/>
    </row>
    <row r="104" spans="1:7">
      <c r="A104" s="192"/>
      <c r="B104" s="192"/>
      <c r="C104" s="192"/>
      <c r="D104" s="192"/>
      <c r="E104" s="192"/>
      <c r="F104" s="192"/>
      <c r="G104" s="192"/>
    </row>
    <row r="105" spans="1:7">
      <c r="A105" s="192"/>
      <c r="B105" s="192"/>
      <c r="C105" s="192"/>
      <c r="D105" s="192"/>
      <c r="E105" s="192"/>
      <c r="F105" s="192"/>
      <c r="G105" s="192"/>
    </row>
    <row r="106" spans="1:7">
      <c r="A106" s="192"/>
      <c r="B106" s="192"/>
      <c r="C106" s="192"/>
      <c r="D106" s="192"/>
      <c r="E106" s="192"/>
      <c r="F106" s="192"/>
      <c r="G106" s="192"/>
    </row>
    <row r="107" spans="1:7">
      <c r="E107" s="146"/>
    </row>
    <row r="108" spans="1:7">
      <c r="E108" s="146"/>
    </row>
    <row r="109" spans="1:7">
      <c r="E109" s="146"/>
    </row>
    <row r="110" spans="1:7">
      <c r="E110" s="146"/>
    </row>
    <row r="111" spans="1:7">
      <c r="E111" s="146"/>
    </row>
    <row r="112" spans="1:7">
      <c r="E112" s="146"/>
    </row>
    <row r="113" spans="5:5">
      <c r="E113" s="146"/>
    </row>
    <row r="114" spans="5:5">
      <c r="E114" s="146"/>
    </row>
    <row r="115" spans="5:5">
      <c r="E115" s="146"/>
    </row>
    <row r="116" spans="5:5">
      <c r="E116" s="146"/>
    </row>
    <row r="117" spans="5:5">
      <c r="E117" s="146"/>
    </row>
    <row r="118" spans="5:5">
      <c r="E118" s="146"/>
    </row>
    <row r="119" spans="5:5">
      <c r="E119" s="146"/>
    </row>
    <row r="120" spans="5:5">
      <c r="E120" s="146"/>
    </row>
    <row r="121" spans="5:5">
      <c r="E121" s="146"/>
    </row>
    <row r="122" spans="5:5">
      <c r="E122" s="146"/>
    </row>
    <row r="123" spans="5:5">
      <c r="E123" s="146"/>
    </row>
    <row r="124" spans="5:5">
      <c r="E124" s="146"/>
    </row>
    <row r="125" spans="5:5">
      <c r="E125" s="146"/>
    </row>
    <row r="126" spans="5:5">
      <c r="E126" s="146"/>
    </row>
    <row r="127" spans="5:5">
      <c r="E127" s="146"/>
    </row>
    <row r="128" spans="5:5">
      <c r="E128" s="146"/>
    </row>
    <row r="129" spans="1:7">
      <c r="E129" s="146"/>
    </row>
    <row r="130" spans="1:7">
      <c r="E130" s="146"/>
    </row>
    <row r="131" spans="1:7">
      <c r="E131" s="146"/>
    </row>
    <row r="132" spans="1:7">
      <c r="E132" s="146"/>
    </row>
    <row r="133" spans="1:7">
      <c r="E133" s="146"/>
    </row>
    <row r="134" spans="1:7">
      <c r="E134" s="146"/>
    </row>
    <row r="135" spans="1:7">
      <c r="E135" s="146"/>
    </row>
    <row r="136" spans="1:7">
      <c r="E136" s="146"/>
    </row>
    <row r="137" spans="1:7">
      <c r="E137" s="146"/>
    </row>
    <row r="138" spans="1:7">
      <c r="A138" s="193"/>
      <c r="B138" s="193"/>
    </row>
    <row r="139" spans="1:7">
      <c r="A139" s="192"/>
      <c r="B139" s="192"/>
      <c r="C139" s="195"/>
      <c r="D139" s="195"/>
      <c r="E139" s="196"/>
      <c r="F139" s="195"/>
      <c r="G139" s="197"/>
    </row>
    <row r="140" spans="1:7">
      <c r="A140" s="198"/>
      <c r="B140" s="198"/>
      <c r="C140" s="192"/>
      <c r="D140" s="192"/>
      <c r="E140" s="199"/>
      <c r="F140" s="192"/>
      <c r="G140" s="192"/>
    </row>
    <row r="141" spans="1:7">
      <c r="A141" s="192"/>
      <c r="B141" s="192"/>
      <c r="C141" s="192"/>
      <c r="D141" s="192"/>
      <c r="E141" s="199"/>
      <c r="F141" s="192"/>
      <c r="G141" s="192"/>
    </row>
    <row r="142" spans="1:7">
      <c r="A142" s="192"/>
      <c r="B142" s="192"/>
      <c r="C142" s="192"/>
      <c r="D142" s="192"/>
      <c r="E142" s="199"/>
      <c r="F142" s="192"/>
      <c r="G142" s="192"/>
    </row>
    <row r="143" spans="1:7">
      <c r="A143" s="192"/>
      <c r="B143" s="192"/>
      <c r="C143" s="192"/>
      <c r="D143" s="192"/>
      <c r="E143" s="199"/>
      <c r="F143" s="192"/>
      <c r="G143" s="192"/>
    </row>
    <row r="144" spans="1:7">
      <c r="A144" s="192"/>
      <c r="B144" s="192"/>
      <c r="C144" s="192"/>
      <c r="D144" s="192"/>
      <c r="E144" s="199"/>
      <c r="F144" s="192"/>
      <c r="G144" s="192"/>
    </row>
    <row r="145" spans="1:7">
      <c r="A145" s="192"/>
      <c r="B145" s="192"/>
      <c r="C145" s="192"/>
      <c r="D145" s="192"/>
      <c r="E145" s="199"/>
      <c r="F145" s="192"/>
      <c r="G145" s="192"/>
    </row>
    <row r="146" spans="1:7">
      <c r="A146" s="192"/>
      <c r="B146" s="192"/>
      <c r="C146" s="192"/>
      <c r="D146" s="192"/>
      <c r="E146" s="199"/>
      <c r="F146" s="192"/>
      <c r="G146" s="192"/>
    </row>
    <row r="147" spans="1:7">
      <c r="A147" s="192"/>
      <c r="B147" s="192"/>
      <c r="C147" s="192"/>
      <c r="D147" s="192"/>
      <c r="E147" s="199"/>
      <c r="F147" s="192"/>
      <c r="G147" s="192"/>
    </row>
    <row r="148" spans="1:7">
      <c r="A148" s="192"/>
      <c r="B148" s="192"/>
      <c r="C148" s="192"/>
      <c r="D148" s="192"/>
      <c r="E148" s="199"/>
      <c r="F148" s="192"/>
      <c r="G148" s="192"/>
    </row>
    <row r="149" spans="1:7">
      <c r="A149" s="192"/>
      <c r="B149" s="192"/>
      <c r="C149" s="192"/>
      <c r="D149" s="192"/>
      <c r="E149" s="199"/>
      <c r="F149" s="192"/>
      <c r="G149" s="192"/>
    </row>
    <row r="150" spans="1:7">
      <c r="A150" s="192"/>
      <c r="B150" s="192"/>
      <c r="C150" s="192"/>
      <c r="D150" s="192"/>
      <c r="E150" s="199"/>
      <c r="F150" s="192"/>
      <c r="G150" s="192"/>
    </row>
    <row r="151" spans="1:7">
      <c r="A151" s="192"/>
      <c r="B151" s="192"/>
      <c r="C151" s="192"/>
      <c r="D151" s="192"/>
      <c r="E151" s="199"/>
      <c r="F151" s="192"/>
      <c r="G151" s="192"/>
    </row>
    <row r="152" spans="1:7">
      <c r="A152" s="192"/>
      <c r="B152" s="192"/>
      <c r="C152" s="192"/>
      <c r="D152" s="192"/>
      <c r="E152" s="199"/>
      <c r="F152" s="192"/>
      <c r="G152" s="192"/>
    </row>
  </sheetData>
  <mergeCells count="17">
    <mergeCell ref="C80:D80"/>
    <mergeCell ref="C81:D81"/>
    <mergeCell ref="C65:D65"/>
    <mergeCell ref="C58:D58"/>
    <mergeCell ref="A1:G1"/>
    <mergeCell ref="A3:B3"/>
    <mergeCell ref="A4:B4"/>
    <mergeCell ref="E4:G4"/>
    <mergeCell ref="C9:D9"/>
    <mergeCell ref="C11:D11"/>
    <mergeCell ref="C15:D15"/>
    <mergeCell ref="C28:D28"/>
    <mergeCell ref="C30:D30"/>
    <mergeCell ref="C38:D38"/>
    <mergeCell ref="C39:D39"/>
    <mergeCell ref="C45:D45"/>
    <mergeCell ref="C49:D4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2014-03-06T15:00:03Z</cp:lastPrinted>
  <dcterms:created xsi:type="dcterms:W3CDTF">2014-03-05T22:58:42Z</dcterms:created>
  <dcterms:modified xsi:type="dcterms:W3CDTF">2014-03-07T07:59:27Z</dcterms:modified>
</cp:coreProperties>
</file>