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360" windowWidth="16995" windowHeight="720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Rekapitulace!$G$22</definedName>
    <definedName name="Dodavka0">Položky!#REF!</definedName>
    <definedName name="HSV">Rekapitulace!$E$22</definedName>
    <definedName name="HSV0">Položky!#REF!</definedName>
    <definedName name="HZS">Rekapitulace!$I$22</definedName>
    <definedName name="HZS0">Položky!#REF!</definedName>
    <definedName name="JKSO">'Krycí list'!$G$2</definedName>
    <definedName name="MJ">'Krycí list'!$G$5</definedName>
    <definedName name="Mont">Rekapitulace!$H$22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Položky!$A$1:$G$111</definedName>
    <definedName name="_xlnm.Print_Area" localSheetId="1">Rekapitulace!$A$1:$I$36</definedName>
    <definedName name="PocetMJ">'Krycí list'!$G$6</definedName>
    <definedName name="Poznamka">'Krycí list'!$B$37</definedName>
    <definedName name="Projektant">'Krycí list'!$C$8</definedName>
    <definedName name="PSV">Rekapitulace!$F$22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Rekapitulace!$H$35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E21" i="2"/>
  <c r="E12"/>
  <c r="E14"/>
  <c r="E11"/>
  <c r="C122" i="3"/>
  <c r="G121"/>
  <c r="G119"/>
  <c r="G117"/>
  <c r="G115"/>
  <c r="G113"/>
  <c r="G122" s="1"/>
  <c r="G71"/>
  <c r="G70"/>
  <c r="G69"/>
  <c r="G68"/>
  <c r="G67"/>
  <c r="G66"/>
  <c r="G65"/>
  <c r="C57"/>
  <c r="G56"/>
  <c r="G54"/>
  <c r="G53"/>
  <c r="G52"/>
  <c r="G51"/>
  <c r="G48"/>
  <c r="G57" s="1"/>
  <c r="G39"/>
  <c r="G38"/>
  <c r="G40" s="1"/>
  <c r="C36"/>
  <c r="G33"/>
  <c r="G31"/>
  <c r="G36" s="1"/>
  <c r="D21" i="1" l="1"/>
  <c r="D20"/>
  <c r="D19"/>
  <c r="D18"/>
  <c r="D17"/>
  <c r="D16"/>
  <c r="D15"/>
  <c r="BE110" i="3"/>
  <c r="BD110"/>
  <c r="BC110"/>
  <c r="BA110"/>
  <c r="G110"/>
  <c r="BB110" s="1"/>
  <c r="BE108"/>
  <c r="BD108"/>
  <c r="BC108"/>
  <c r="BA108"/>
  <c r="G108"/>
  <c r="BB108" s="1"/>
  <c r="BE107"/>
  <c r="BD107"/>
  <c r="BC107"/>
  <c r="BA107"/>
  <c r="G107"/>
  <c r="BB107" s="1"/>
  <c r="BE105"/>
  <c r="BD105"/>
  <c r="BC105"/>
  <c r="BA105"/>
  <c r="G105"/>
  <c r="BB105" s="1"/>
  <c r="BE104"/>
  <c r="BD104"/>
  <c r="BC104"/>
  <c r="BA104"/>
  <c r="G104"/>
  <c r="BB104" s="1"/>
  <c r="BE102"/>
  <c r="BD102"/>
  <c r="BD111" s="1"/>
  <c r="BC102"/>
  <c r="BA102"/>
  <c r="G102"/>
  <c r="G111" s="1"/>
  <c r="H20" i="2"/>
  <c r="B20"/>
  <c r="A20"/>
  <c r="BE111" i="3"/>
  <c r="I20" i="2" s="1"/>
  <c r="BC111" i="3"/>
  <c r="G20" i="2" s="1"/>
  <c r="BA111" i="3"/>
  <c r="E20" i="2" s="1"/>
  <c r="C111" i="3"/>
  <c r="BE99"/>
  <c r="BD99"/>
  <c r="BC99"/>
  <c r="BA99"/>
  <c r="G99"/>
  <c r="BB99" s="1"/>
  <c r="BE98"/>
  <c r="BD98"/>
  <c r="BC98"/>
  <c r="BC100" s="1"/>
  <c r="G19" i="2" s="1"/>
  <c r="BA98" i="3"/>
  <c r="G98"/>
  <c r="G100" s="1"/>
  <c r="B19" i="2"/>
  <c r="A19"/>
  <c r="BE100" i="3"/>
  <c r="I19" i="2" s="1"/>
  <c r="BA100" i="3"/>
  <c r="E19" i="2" s="1"/>
  <c r="C100" i="3"/>
  <c r="BE95"/>
  <c r="BD95"/>
  <c r="BC95"/>
  <c r="BA95"/>
  <c r="G95"/>
  <c r="BB95" s="1"/>
  <c r="BE93"/>
  <c r="BD93"/>
  <c r="BC93"/>
  <c r="BA93"/>
  <c r="G93"/>
  <c r="BB93" s="1"/>
  <c r="BE91"/>
  <c r="BD91"/>
  <c r="BC91"/>
  <c r="BA91"/>
  <c r="G91"/>
  <c r="BB91" s="1"/>
  <c r="BE89"/>
  <c r="BD89"/>
  <c r="BC89"/>
  <c r="BA89"/>
  <c r="G89"/>
  <c r="BB89" s="1"/>
  <c r="BE87"/>
  <c r="BD87"/>
  <c r="BC87"/>
  <c r="BA87"/>
  <c r="G87"/>
  <c r="G96" s="1"/>
  <c r="B18" i="2"/>
  <c r="A18"/>
  <c r="BE96" i="3"/>
  <c r="I18" i="2" s="1"/>
  <c r="BC96" i="3"/>
  <c r="G18" i="2" s="1"/>
  <c r="BA96" i="3"/>
  <c r="E18" i="2" s="1"/>
  <c r="C96" i="3"/>
  <c r="BE84"/>
  <c r="BD84"/>
  <c r="BC84"/>
  <c r="BA84"/>
  <c r="G84"/>
  <c r="BB84" s="1"/>
  <c r="BE83"/>
  <c r="BD83"/>
  <c r="BC83"/>
  <c r="BA83"/>
  <c r="G83"/>
  <c r="BB83" s="1"/>
  <c r="BE82"/>
  <c r="BD82"/>
  <c r="BC82"/>
  <c r="BA82"/>
  <c r="G82"/>
  <c r="BB82" s="1"/>
  <c r="BE81"/>
  <c r="BD81"/>
  <c r="BC81"/>
  <c r="BA81"/>
  <c r="G81"/>
  <c r="BB81" s="1"/>
  <c r="BE80"/>
  <c r="BD80"/>
  <c r="BC80"/>
  <c r="BA80"/>
  <c r="G80"/>
  <c r="BB80" s="1"/>
  <c r="BE79"/>
  <c r="BD79"/>
  <c r="BC79"/>
  <c r="BA79"/>
  <c r="G79"/>
  <c r="BB79" s="1"/>
  <c r="BE78"/>
  <c r="BD78"/>
  <c r="BD85" s="1"/>
  <c r="BC78"/>
  <c r="BA78"/>
  <c r="G78"/>
  <c r="G85" s="1"/>
  <c r="H17" i="2"/>
  <c r="B17"/>
  <c r="A17"/>
  <c r="BE85" i="3"/>
  <c r="I17" i="2" s="1"/>
  <c r="BC85" i="3"/>
  <c r="G17" i="2" s="1"/>
  <c r="BA85" i="3"/>
  <c r="E17" i="2" s="1"/>
  <c r="C85" i="3"/>
  <c r="BE75"/>
  <c r="BD75"/>
  <c r="BD76" s="1"/>
  <c r="BC75"/>
  <c r="BB75"/>
  <c r="BB76" s="1"/>
  <c r="G75"/>
  <c r="H16" i="2"/>
  <c r="F16"/>
  <c r="B16"/>
  <c r="A16"/>
  <c r="BE76" i="3"/>
  <c r="I16" i="2" s="1"/>
  <c r="BC76" i="3"/>
  <c r="G16" i="2" s="1"/>
  <c r="C76" i="3"/>
  <c r="BE72"/>
  <c r="BD72"/>
  <c r="BC72"/>
  <c r="BB72"/>
  <c r="G72"/>
  <c r="BA72" s="1"/>
  <c r="BE64"/>
  <c r="BD64"/>
  <c r="BC64"/>
  <c r="BB64"/>
  <c r="G64"/>
  <c r="BA64" s="1"/>
  <c r="BE63"/>
  <c r="BD63"/>
  <c r="BC63"/>
  <c r="BB63"/>
  <c r="G63"/>
  <c r="BA63" s="1"/>
  <c r="BE61"/>
  <c r="BD61"/>
  <c r="BC61"/>
  <c r="BB61"/>
  <c r="G61"/>
  <c r="BA61" s="1"/>
  <c r="BE59"/>
  <c r="BD59"/>
  <c r="BD73" s="1"/>
  <c r="BC59"/>
  <c r="BB59"/>
  <c r="BB73" s="1"/>
  <c r="F15" i="2" s="1"/>
  <c r="G59" i="3"/>
  <c r="H15" i="2"/>
  <c r="B15"/>
  <c r="A15"/>
  <c r="BE73" i="3"/>
  <c r="I15" i="2" s="1"/>
  <c r="BC73" i="3"/>
  <c r="G15" i="2" s="1"/>
  <c r="C73" i="3"/>
  <c r="BE44"/>
  <c r="BD44"/>
  <c r="BC44"/>
  <c r="BB44"/>
  <c r="G44"/>
  <c r="BA44" s="1"/>
  <c r="BE42"/>
  <c r="BD42"/>
  <c r="BD46" s="1"/>
  <c r="BC42"/>
  <c r="BB42"/>
  <c r="BB46" s="1"/>
  <c r="F13" i="2" s="1"/>
  <c r="G42" i="3"/>
  <c r="H13" i="2"/>
  <c r="B13"/>
  <c r="A13"/>
  <c r="BE46" i="3"/>
  <c r="I13" i="2" s="1"/>
  <c r="BC46" i="3"/>
  <c r="G13" i="2" s="1"/>
  <c r="C46" i="3"/>
  <c r="BE28"/>
  <c r="BD28"/>
  <c r="BD29" s="1"/>
  <c r="BC28"/>
  <c r="BB28"/>
  <c r="BB29" s="1"/>
  <c r="G28"/>
  <c r="H10" i="2"/>
  <c r="F10"/>
  <c r="B10"/>
  <c r="A10"/>
  <c r="BE29" i="3"/>
  <c r="I10" i="2" s="1"/>
  <c r="BC29" i="3"/>
  <c r="G10" i="2" s="1"/>
  <c r="C29" i="3"/>
  <c r="BE24"/>
  <c r="BD24"/>
  <c r="BC24"/>
  <c r="BB24"/>
  <c r="G24"/>
  <c r="BA24" s="1"/>
  <c r="BE22"/>
  <c r="BD22"/>
  <c r="BC22"/>
  <c r="BB22"/>
  <c r="G22"/>
  <c r="BA22" s="1"/>
  <c r="BE19"/>
  <c r="BD19"/>
  <c r="BD26" s="1"/>
  <c r="BC19"/>
  <c r="BB19"/>
  <c r="BB26" s="1"/>
  <c r="F9" i="2" s="1"/>
  <c r="G19" i="3"/>
  <c r="H9" i="2"/>
  <c r="B9"/>
  <c r="A9"/>
  <c r="BE26" i="3"/>
  <c r="I9" i="2" s="1"/>
  <c r="BC26" i="3"/>
  <c r="G9" i="2" s="1"/>
  <c r="C26" i="3"/>
  <c r="BE15"/>
  <c r="BD15"/>
  <c r="BC15"/>
  <c r="BB15"/>
  <c r="G15"/>
  <c r="BA15" s="1"/>
  <c r="BE14"/>
  <c r="BD14"/>
  <c r="BD17" s="1"/>
  <c r="BC14"/>
  <c r="BB14"/>
  <c r="BB17" s="1"/>
  <c r="F8" i="2" s="1"/>
  <c r="G14" i="3"/>
  <c r="H8" i="2"/>
  <c r="B8"/>
  <c r="A8"/>
  <c r="BE17" i="3"/>
  <c r="I8" i="2" s="1"/>
  <c r="BC17" i="3"/>
  <c r="G8" i="2" s="1"/>
  <c r="C17" i="3"/>
  <c r="BE11"/>
  <c r="BD11"/>
  <c r="BC11"/>
  <c r="BB11"/>
  <c r="G11"/>
  <c r="BA11" s="1"/>
  <c r="BE10"/>
  <c r="BD10"/>
  <c r="BC10"/>
  <c r="BB10"/>
  <c r="G10"/>
  <c r="BA10" s="1"/>
  <c r="BE8"/>
  <c r="BE12" s="1"/>
  <c r="I7" i="2" s="1"/>
  <c r="I22" s="1"/>
  <c r="C21" i="1" s="1"/>
  <c r="BD8" i="3"/>
  <c r="BC8"/>
  <c r="BC12" s="1"/>
  <c r="G7" i="2" s="1"/>
  <c r="BB8" i="3"/>
  <c r="G8"/>
  <c r="BA8" s="1"/>
  <c r="BA12" s="1"/>
  <c r="E7" i="2" s="1"/>
  <c r="B7"/>
  <c r="A7"/>
  <c r="BD12" i="3"/>
  <c r="H7" i="2" s="1"/>
  <c r="BB12" i="3"/>
  <c r="F7" i="2" s="1"/>
  <c r="C12" i="3"/>
  <c r="E4"/>
  <c r="C4"/>
  <c r="F3"/>
  <c r="C3"/>
  <c r="C2" i="2"/>
  <c r="C1"/>
  <c r="C33" i="1"/>
  <c r="F33" s="1"/>
  <c r="C31"/>
  <c r="C9"/>
  <c r="G7"/>
  <c r="D2"/>
  <c r="C2"/>
  <c r="G22" i="2" l="1"/>
  <c r="C18" i="1" s="1"/>
  <c r="G12" i="3"/>
  <c r="BD96"/>
  <c r="H18" i="2" s="1"/>
  <c r="BD100" i="3"/>
  <c r="H19" i="2" s="1"/>
  <c r="H22" s="1"/>
  <c r="C17" i="1" s="1"/>
  <c r="BA28" i="3"/>
  <c r="BA29" s="1"/>
  <c r="E10" i="2" s="1"/>
  <c r="G29" i="3"/>
  <c r="BA75"/>
  <c r="BA76" s="1"/>
  <c r="E16" i="2" s="1"/>
  <c r="G76" i="3"/>
  <c r="BA14"/>
  <c r="BA17" s="1"/>
  <c r="E8" i="2" s="1"/>
  <c r="G17" i="3"/>
  <c r="BA19"/>
  <c r="BA26" s="1"/>
  <c r="E9" i="2" s="1"/>
  <c r="G26" i="3"/>
  <c r="BA42"/>
  <c r="BA46" s="1"/>
  <c r="E13" i="2" s="1"/>
  <c r="G46" i="3"/>
  <c r="BA59"/>
  <c r="BA73" s="1"/>
  <c r="E15" i="2" s="1"/>
  <c r="G73" i="3"/>
  <c r="BB78"/>
  <c r="BB85" s="1"/>
  <c r="F17" i="2" s="1"/>
  <c r="BB87" i="3"/>
  <c r="BB96" s="1"/>
  <c r="F18" i="2" s="1"/>
  <c r="BB98" i="3"/>
  <c r="BB100" s="1"/>
  <c r="F19" i="2" s="1"/>
  <c r="BB102" i="3"/>
  <c r="BB111" s="1"/>
  <c r="F20" i="2" s="1"/>
  <c r="F22" l="1"/>
  <c r="C16" i="1" s="1"/>
  <c r="E22" i="2"/>
  <c r="G34"/>
  <c r="I34" s="1"/>
  <c r="G33"/>
  <c r="I33" s="1"/>
  <c r="G21" i="1" s="1"/>
  <c r="G32" i="2"/>
  <c r="I32" s="1"/>
  <c r="G20" i="1" s="1"/>
  <c r="G31" i="2"/>
  <c r="I31" s="1"/>
  <c r="G19" i="1" s="1"/>
  <c r="G30" i="2"/>
  <c r="I30" s="1"/>
  <c r="G18" i="1" s="1"/>
  <c r="G29" i="2"/>
  <c r="I29" s="1"/>
  <c r="G17" i="1" s="1"/>
  <c r="G28" i="2"/>
  <c r="I28" s="1"/>
  <c r="G16" i="1" s="1"/>
  <c r="G27" i="2"/>
  <c r="I27" s="1"/>
  <c r="C15" i="1"/>
  <c r="C19" s="1"/>
  <c r="C22" s="1"/>
  <c r="H35" i="2" l="1"/>
  <c r="G23" i="1" s="1"/>
  <c r="C23" s="1"/>
  <c r="F30" s="1"/>
  <c r="G15"/>
  <c r="F31" l="1"/>
  <c r="F34" s="1"/>
  <c r="G22"/>
</calcChain>
</file>

<file path=xl/sharedStrings.xml><?xml version="1.0" encoding="utf-8"?>
<sst xmlns="http://schemas.openxmlformats.org/spreadsheetml/2006/main" count="401" uniqueCount="274">
  <si>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</si>
  <si>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</si>
  <si>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</si>
  <si>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</si>
  <si>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</si>
  <si>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</si>
  <si>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</si>
  <si>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</si>
  <si>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</si>
  <si>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</si>
  <si>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</si>
  <si>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</si>
  <si>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</si>
  <si>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</si>
  <si>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</si>
  <si>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</si>
  <si>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</si>
  <si>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</si>
  <si>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</si>
  <si>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</si>
  <si>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</si>
  <si>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</si>
  <si>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</si>
  <si>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</si>
  <si>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</si>
  <si>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</si>
  <si>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</si>
  <si>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</si>
  <si>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</si>
  <si>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</si>
  <si>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</si>
  <si>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</si>
  <si>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</si>
  <si>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</si>
  <si>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</si>
  <si>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</si>
  <si>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</si>
  <si>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</si>
  <si>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</si>
  <si>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</si>
  <si>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</si>
  <si>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</si>
  <si>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</si>
  <si>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</si>
  <si>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</si>
  <si>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</si>
  <si>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</si>
  <si>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</si>
  <si>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</si>
  <si>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</si>
  <si>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</si>
  <si>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</si>
  <si>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</si>
  <si>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</si>
  <si>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</si>
  <si>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</si>
  <si>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</si>
  <si>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</si>
  <si>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</si>
  <si>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</si>
  <si>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</si>
  <si>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</si>
  <si>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</si>
  <si>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</si>
  <si>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</si>
  <si>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</si>
  <si>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</si>
  <si>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</si>
  <si>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</si>
  <si>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</si>
  <si>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</si>
  <si>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</si>
  <si>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</si>
  <si>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</si>
  <si>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</si>
  <si>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</si>
  <si>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</si>
  <si>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</si>
  <si>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42014b</t>
  </si>
  <si>
    <t>REKONSTRUKCE OCELANA Závodní, ostatní</t>
  </si>
  <si>
    <t>1014A</t>
  </si>
  <si>
    <t>05</t>
  </si>
  <si>
    <t>Dílna obráběči 1</t>
  </si>
  <si>
    <t>Práce HSV a PSV</t>
  </si>
  <si>
    <t>122301101R00</t>
  </si>
  <si>
    <t xml:space="preserve">Odkopávky nezapažené v hor. 4 do 100 m3 </t>
  </si>
  <si>
    <t>m3</t>
  </si>
  <si>
    <t>podél jižní fasády rýha u zdi pro vložení hydroiz.proti vlhku:0,70*0,80*24,00</t>
  </si>
  <si>
    <t>174412117U00</t>
  </si>
  <si>
    <t xml:space="preserve">Zásyp rýh ručně š 80cm,hl 70cm,tř.4 </t>
  </si>
  <si>
    <t>m</t>
  </si>
  <si>
    <t>175101201R00</t>
  </si>
  <si>
    <t xml:space="preserve">Obsyp objektu bez prohození sypaniny </t>
  </si>
  <si>
    <t>2</t>
  </si>
  <si>
    <t>Základy a zvláštní zakládání</t>
  </si>
  <si>
    <t>216904112R00</t>
  </si>
  <si>
    <t xml:space="preserve">Očištění tlakovou vodou zdiva stěn a rubu kleneb </t>
  </si>
  <si>
    <t>m2</t>
  </si>
  <si>
    <t>2.1</t>
  </si>
  <si>
    <t>Úprava energokanálu, integrace do nové skladby podlahy, nový kryt rýhovaný plech, nové lemování</t>
  </si>
  <si>
    <t>stávající trasy:3,40+23,00+19,90</t>
  </si>
  <si>
    <t>4</t>
  </si>
  <si>
    <t>Vodorovné konstrukce</t>
  </si>
  <si>
    <t>416022129R00</t>
  </si>
  <si>
    <t xml:space="preserve">Podhledy SDK,ocel.dvouúrov.křížový rošt,1x W 20mm </t>
  </si>
  <si>
    <t>362,36</t>
  </si>
  <si>
    <t>kancelář 204a:32,79</t>
  </si>
  <si>
    <t>416064112R00</t>
  </si>
  <si>
    <t>Kazeta Casoprano Casoroc,hrana A, tl.8mm, bez izol podhled v m.č.105 pod novou podlahou ve 204a</t>
  </si>
  <si>
    <t>5,44*5,00</t>
  </si>
  <si>
    <t>583315024</t>
  </si>
  <si>
    <t>Kamenivo těžené frakce  8/16 B Moravskoslez. kraj</t>
  </si>
  <si>
    <t>T</t>
  </si>
  <si>
    <t>6,72*1,9</t>
  </si>
  <si>
    <t>5</t>
  </si>
  <si>
    <t>Komunikace</t>
  </si>
  <si>
    <t>564471111R00</t>
  </si>
  <si>
    <t xml:space="preserve">Podklad ze struskového štěrku tloušťky 25 cm </t>
  </si>
  <si>
    <t>63</t>
  </si>
  <si>
    <t>Podlahy a podlahové konstrukce</t>
  </si>
  <si>
    <t>631315611RT2</t>
  </si>
  <si>
    <t>279,68*0,18</t>
  </si>
  <si>
    <t>631316211R00</t>
  </si>
  <si>
    <t xml:space="preserve">Povrchový vsyp na betonové podlahy strojně hlazený </t>
  </si>
  <si>
    <t>1.NP:279,68</t>
  </si>
  <si>
    <t>96</t>
  </si>
  <si>
    <t>Bourání konstrukcí</t>
  </si>
  <si>
    <t>965041341RT4</t>
  </si>
  <si>
    <t>Bourání mazanin škvárobet.tl. 10 cm, nad 4 m2 sbíječka, tl. mazaniny 8 - 10 cm</t>
  </si>
  <si>
    <t>279,680*0,10</t>
  </si>
  <si>
    <t>965043421RT1</t>
  </si>
  <si>
    <t>5,50*2,85+4,39*(6,05+6,45)*4+4,49*5,00+7,40*4,00/2+5*2,90/2</t>
  </si>
  <si>
    <t>965061831R00</t>
  </si>
  <si>
    <t xml:space="preserve">Bourání dlažeb dřevěných, špalíky do asf, nad 1 m2 </t>
  </si>
  <si>
    <t>96.1</t>
  </si>
  <si>
    <t>Manipulace s vybour.kovovými prvky, uložení na staveništi</t>
  </si>
  <si>
    <t>kg</t>
  </si>
  <si>
    <t>96.2</t>
  </si>
  <si>
    <t>Doprava suti s naložením, odvozem na skládku uložením a poplatkem za uložení</t>
  </si>
  <si>
    <t>t</t>
  </si>
  <si>
    <t>99</t>
  </si>
  <si>
    <t>Staveništní přesun hmot</t>
  </si>
  <si>
    <t>999281111R00</t>
  </si>
  <si>
    <t xml:space="preserve">Přesun hmot pro opravy a údržbu do výšky 25 m </t>
  </si>
  <si>
    <t>711</t>
  </si>
  <si>
    <t>Izolace proti vodě</t>
  </si>
  <si>
    <t>711.1</t>
  </si>
  <si>
    <t>Injektáž vrty zvenku dovnitř 30°,dl.do 50 cm tlaková</t>
  </si>
  <si>
    <t>bm</t>
  </si>
  <si>
    <t>711212107R00</t>
  </si>
  <si>
    <t xml:space="preserve">Penetrace savých podkladů Cemix základní 0,25 l/m2 </t>
  </si>
  <si>
    <t>711212115R00</t>
  </si>
  <si>
    <t xml:space="preserve">Nátěr hydroizolační Cemix proti vlhkosti bitumen. </t>
  </si>
  <si>
    <t>711482011RZ1</t>
  </si>
  <si>
    <t>Izolační systém fólií Platon, svisle včetně dodávky fólie Platon P6, lišty a doplňků</t>
  </si>
  <si>
    <t>711491171RZ1</t>
  </si>
  <si>
    <t>Izolace tlaková, podkladní textilie, vodorovná včetně dodávky textilie Netex F - 300</t>
  </si>
  <si>
    <t>58591608</t>
  </si>
  <si>
    <t>Penetrace hloubková Cemix á 10 l</t>
  </si>
  <si>
    <t>l</t>
  </si>
  <si>
    <t>998711202R00</t>
  </si>
  <si>
    <t xml:space="preserve">Přesun hmot pro izolace proti vodě, výšky do 12 m </t>
  </si>
  <si>
    <t>762</t>
  </si>
  <si>
    <t>Konstrukce tesařské</t>
  </si>
  <si>
    <t>762595000R00</t>
  </si>
  <si>
    <t xml:space="preserve">Spojovací a ochranné prostředky k položení podlah </t>
  </si>
  <si>
    <t>0,221</t>
  </si>
  <si>
    <t>762822130R00</t>
  </si>
  <si>
    <t xml:space="preserve">Montáž stropnic hraněných pl. do 450 cm2 </t>
  </si>
  <si>
    <t>5,44+2*0,20</t>
  </si>
  <si>
    <t>762.1</t>
  </si>
  <si>
    <t>Doplnění skladeb stropu, do 8m2 deska tvrdá, vč.záklopu a tepelné izolace minerálmí 200 mm</t>
  </si>
  <si>
    <t>schodiště rušené:5,44*1,45</t>
  </si>
  <si>
    <t>60515674</t>
  </si>
  <si>
    <t>Hranol BO 1 16x27 délka 400-600 cm</t>
  </si>
  <si>
    <t>0,13*0,27*5,84*1,08</t>
  </si>
  <si>
    <t>998762202R00</t>
  </si>
  <si>
    <t xml:space="preserve">Přesun hmot pro tesařské konstrukce, výšky do 12 m </t>
  </si>
  <si>
    <t>767</t>
  </si>
  <si>
    <t>Konstrukce zámečnické</t>
  </si>
  <si>
    <t>767996804R00</t>
  </si>
  <si>
    <t>Demontáž atypických ocelových konstr. do 500 kg 2 ramena lomeného ocelového schodiště, zábradlí</t>
  </si>
  <si>
    <t>998767202R00</t>
  </si>
  <si>
    <t xml:space="preserve">Přesun hmot pro zámečnické konstr., výšky do 12 m </t>
  </si>
  <si>
    <t>776</t>
  </si>
  <si>
    <t>Podlahy povlakové</t>
  </si>
  <si>
    <t>776101121R00</t>
  </si>
  <si>
    <t xml:space="preserve">Provedení penetrace podkladu </t>
  </si>
  <si>
    <t>na celé ploše:5,34*6,14</t>
  </si>
  <si>
    <t>776401800RT1</t>
  </si>
  <si>
    <t>Demontáž soklíků nebo lišt, pryžových nebo z PVC odstranění a uložení na hromady</t>
  </si>
  <si>
    <t>776551830RT1</t>
  </si>
  <si>
    <t>Sejmutí povlaků volně položených z ploch nad 20 m2</t>
  </si>
  <si>
    <t>původní ve 204a:4,40*5,34</t>
  </si>
  <si>
    <t>776561200U00</t>
  </si>
  <si>
    <t xml:space="preserve">Podlaha lepení pás linoleum vodivé </t>
  </si>
  <si>
    <t>28412263</t>
  </si>
  <si>
    <t>Podlahovina PVC Forbo Sarlon Tech Canyon tl. 2,6mm</t>
  </si>
  <si>
    <t>32,78*1,12</t>
  </si>
  <si>
    <t>998776202R00</t>
  </si>
  <si>
    <t xml:space="preserve">Přesun hmot pro podlahy povlakové, výšky do 12 m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</si>
  <si>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</si>
  <si>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</si>
  <si>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</si>
  <si>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</si>
  <si>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</si>
  <si>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</si>
  <si>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</si>
  <si>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</si>
  <si>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Mazanina betonová tl. 12 - 24 cm C 16/20  (B 20) vyztužená ocelovými vlákny 20 kg / m3+ŽB deska</t>
  </si>
  <si>
    <t xml:space="preserve">Bourání podkladů bet.,  tl. 12 - 24 cm </t>
  </si>
  <si>
    <t>61</t>
  </si>
  <si>
    <t>Upravy povrchů vnitřní</t>
  </si>
  <si>
    <t>610991111R00</t>
  </si>
  <si>
    <t xml:space="preserve">Zakrývání výplní vnitřních otvorů </t>
  </si>
  <si>
    <t>10*6,00+3*3,00+2,22</t>
  </si>
  <si>
    <t>612475111RT1</t>
  </si>
  <si>
    <t>Omítka vnitřních stěn Hasit vápenocem. jednovrstvá tloušťka vrstvy 5 mm</t>
  </si>
  <si>
    <t>špalety po výměně oken:(2,10*2+3,00)*0,25</t>
  </si>
  <si>
    <t>(9*(2,00*2+3,00)+3*(2,00+1,50)+2,03*2+1,10)*0,30</t>
  </si>
  <si>
    <t>62</t>
  </si>
  <si>
    <t>Úpravy povrchů vnější</t>
  </si>
  <si>
    <t>S 62.1</t>
  </si>
  <si>
    <t xml:space="preserve">Začišťovací APU okenní liště pro ETICS, venek </t>
  </si>
  <si>
    <t>620991121R00</t>
  </si>
  <si>
    <t xml:space="preserve">Zakrývání výplní vnějších otvorů z lešení </t>
  </si>
  <si>
    <t>62 Úpravy povrchů vnější</t>
  </si>
  <si>
    <t>94</t>
  </si>
  <si>
    <t>Lešení a stavební výtahy</t>
  </si>
  <si>
    <t>941941031RT4</t>
  </si>
  <si>
    <t>Montáž lešení leh.řad.s podlahami,š.do 1 m, H 10 m lešení SPRINT</t>
  </si>
  <si>
    <t>22,84*10</t>
  </si>
  <si>
    <t>na Závodní:4,00*5,00</t>
  </si>
  <si>
    <t>941941191RT4</t>
  </si>
  <si>
    <t>Příplatek za každý měsíc použití lešení k pol.1031 lešení SPRINT</t>
  </si>
  <si>
    <t>941941831RT4</t>
  </si>
  <si>
    <t>Demontáž lešení leh.řad.s podlahami,š.1 m, H 10 m lešení SPRINT</t>
  </si>
  <si>
    <t>941954131R00</t>
  </si>
  <si>
    <t xml:space="preserve">Montáž lešení vysunutého, bez podepření, H 20 m </t>
  </si>
  <si>
    <t>941954191R00</t>
  </si>
  <si>
    <t xml:space="preserve">Přípl. za každý měsíc použití lešení k pol. 4131-2 </t>
  </si>
  <si>
    <t>18,90*3,00</t>
  </si>
  <si>
    <t>941954831R00</t>
  </si>
  <si>
    <t xml:space="preserve">Demontáž lešení vysunutého bez podepření, H 20 m </t>
  </si>
  <si>
    <t>962081131R00</t>
  </si>
  <si>
    <t xml:space="preserve">Bourání příček ze skleněných tvárnic tl. 10 cm </t>
  </si>
  <si>
    <t>968061112R00</t>
  </si>
  <si>
    <t xml:space="preserve">Vyvěšení dřevěných okenních křídel pl. do 1,5 m2 </t>
  </si>
  <si>
    <t>kus</t>
  </si>
  <si>
    <t>968062356R00</t>
  </si>
  <si>
    <t xml:space="preserve">Vybourání dřevěných rámů oken dvojitých pl. 4 m2 </t>
  </si>
  <si>
    <t>968071125R00</t>
  </si>
  <si>
    <t xml:space="preserve">Vyvěšení, zavěšení kovových křídel dveří pl. 2 m2 </t>
  </si>
  <si>
    <t>968072456R00</t>
  </si>
  <si>
    <t xml:space="preserve">Vybourání kovových dveřních zárubní pl. nad 2 m2 </t>
  </si>
  <si>
    <t>Manipulace se směsnou sutí na staveništi, odvoz na skládku, uložení s poplatkem, dle zák.185/2001 Sb</t>
  </si>
  <si>
    <t>Manipulace s dřevěnými okny po vybourání, vysklení na stavbě, likvidace na skládce dle z.185/2001Sb. vč. poplatku za skládku</t>
  </si>
  <si>
    <t>781</t>
  </si>
  <si>
    <t>Obklady keramické</t>
  </si>
  <si>
    <t>781675115RV1</t>
  </si>
  <si>
    <t>Montáž obkladů parapetů keramic. na tmel, 25x25 cm CARO FK flex (lepidlo), ASO-Fugenbunt (spára)</t>
  </si>
  <si>
    <t>vnitřní parapety, 2 řady pro šířku 500 mm:2*(9*3,00+3*1,50)</t>
  </si>
  <si>
    <t>781775008RT2</t>
  </si>
  <si>
    <t>Obklad vnější keram. režný hladký 250x65, tmel Flexkleber (Knauf)</t>
  </si>
  <si>
    <t>sokl:0,30*21,84</t>
  </si>
  <si>
    <t>59764166.A</t>
  </si>
  <si>
    <t>Parapet okenn Paradis ker neglaz 328/250/17 mm</t>
  </si>
  <si>
    <t>63,00/0,328*1,08</t>
  </si>
  <si>
    <t>59777100</t>
  </si>
  <si>
    <t>Obklad. fasádní glazovaný Alit 250x65x8 1barva</t>
  </si>
  <si>
    <t>6,55*1,10</t>
  </si>
  <si>
    <t>998781202R00</t>
  </si>
  <si>
    <t xml:space="preserve">Přesun hmot pro obklady keramické, výšky do 12 m </t>
  </si>
  <si>
    <t>Úpravy povrchů vnitřní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</si>
</sst>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5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rgb="FFC0C0C0"/>
        <bgColor rgb="FF000000"/>
      </patternFill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41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3" fillId="4" borderId="10" xfId="1" applyFont="1" applyFill="1" applyBorder="1" applyAlignment="1">
      <alignment horizontal="center"/>
    </xf>
    <xf numFmtId="49" fontId="22" fillId="4" borderId="10" xfId="1" applyNumberFormat="1" applyFont="1" applyFill="1" applyBorder="1" applyAlignment="1">
      <alignment horizontal="left"/>
    </xf>
    <xf numFmtId="0" fontId="22" fillId="4" borderId="15" xfId="1" applyFont="1" applyFill="1" applyBorder="1"/>
    <xf numFmtId="0" fontId="3" fillId="4" borderId="9" xfId="1" applyFont="1" applyFill="1" applyBorder="1" applyAlignment="1">
      <alignment horizontal="center"/>
    </xf>
    <xf numFmtId="4" fontId="3" fillId="4" borderId="9" xfId="1" applyNumberFormat="1" applyFont="1" applyFill="1" applyBorder="1" applyAlignment="1">
      <alignment horizontal="right"/>
    </xf>
    <xf numFmtId="4" fontId="3" fillId="4" borderId="8" xfId="1" applyNumberFormat="1" applyFont="1" applyFill="1" applyBorder="1" applyAlignment="1">
      <alignment horizontal="right"/>
    </xf>
    <xf numFmtId="4" fontId="4" fillId="4" borderId="10" xfId="1" applyNumberFormat="1" applyFont="1" applyFill="1" applyBorder="1"/>
    <xf numFmtId="0" fontId="4" fillId="5" borderId="56" xfId="1" applyFont="1" applyFill="1" applyBorder="1" applyAlignment="1">
      <alignment horizontal="center"/>
    </xf>
    <xf numFmtId="0" fontId="17" fillId="5" borderId="59" xfId="1" applyFont="1" applyFill="1" applyBorder="1" applyAlignment="1">
      <alignment horizontal="center" vertical="top"/>
    </xf>
    <xf numFmtId="0" fontId="5" fillId="5" borderId="56" xfId="1" applyFont="1" applyFill="1" applyBorder="1" applyAlignment="1">
      <alignment horizontal="center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topLeftCell="A12" workbookViewId="0">
      <selection activeCell="H32" sqref="H32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 t="str">
        <f>Rekapitulace!H1</f>
        <v>1</v>
      </c>
      <c r="D2" s="5" t="str">
        <f>Rekapitulace!G2</f>
        <v>Práce HSV a PSV</v>
      </c>
      <c r="E2" s="6"/>
      <c r="F2" s="7" t="s">
        <v>2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>
      <c r="A5" s="17" t="s">
        <v>81</v>
      </c>
      <c r="B5" s="18"/>
      <c r="C5" s="19" t="s">
        <v>82</v>
      </c>
      <c r="D5" s="20"/>
      <c r="E5" s="18"/>
      <c r="F5" s="13" t="s">
        <v>7</v>
      </c>
      <c r="G5" s="14"/>
    </row>
    <row r="6" spans="1:57" ht="12.95" customHeight="1">
      <c r="A6" s="15" t="s">
        <v>8</v>
      </c>
      <c r="B6" s="10"/>
      <c r="C6" s="11" t="s">
        <v>9</v>
      </c>
      <c r="D6" s="11"/>
      <c r="E6" s="12"/>
      <c r="F6" s="21" t="s">
        <v>10</v>
      </c>
      <c r="G6" s="22">
        <v>0</v>
      </c>
      <c r="O6" s="23"/>
    </row>
    <row r="7" spans="1:57" ht="12.95" customHeight="1">
      <c r="A7" s="24" t="s">
        <v>78</v>
      </c>
      <c r="B7" s="25"/>
      <c r="C7" s="26" t="s">
        <v>79</v>
      </c>
      <c r="D7" s="27"/>
      <c r="E7" s="27"/>
      <c r="F7" s="28" t="s">
        <v>11</v>
      </c>
      <c r="G7" s="22">
        <f>IF(PocetMJ=0,,ROUND((F30+F32)/PocetMJ,1))</f>
        <v>0</v>
      </c>
    </row>
    <row r="8" spans="1:57">
      <c r="A8" s="29" t="s">
        <v>12</v>
      </c>
      <c r="B8" s="13"/>
      <c r="C8" s="206"/>
      <c r="D8" s="206"/>
      <c r="E8" s="207"/>
      <c r="F8" s="30" t="s">
        <v>13</v>
      </c>
      <c r="G8" s="31"/>
      <c r="H8" s="32"/>
      <c r="I8" s="33"/>
    </row>
    <row r="9" spans="1:57">
      <c r="A9" s="29" t="s">
        <v>14</v>
      </c>
      <c r="B9" s="13"/>
      <c r="C9" s="206">
        <f>Projektant</f>
        <v>0</v>
      </c>
      <c r="D9" s="206"/>
      <c r="E9" s="207"/>
      <c r="F9" s="13"/>
      <c r="G9" s="34"/>
      <c r="H9" s="35"/>
    </row>
    <row r="10" spans="1:57">
      <c r="A10" s="29" t="s">
        <v>15</v>
      </c>
      <c r="B10" s="13"/>
      <c r="C10" s="206"/>
      <c r="D10" s="206"/>
      <c r="E10" s="206"/>
      <c r="F10" s="36"/>
      <c r="G10" s="37"/>
      <c r="H10" s="38"/>
    </row>
    <row r="11" spans="1:57" ht="13.5" customHeight="1">
      <c r="A11" s="29" t="s">
        <v>16</v>
      </c>
      <c r="B11" s="13"/>
      <c r="C11" s="206"/>
      <c r="D11" s="206"/>
      <c r="E11" s="206"/>
      <c r="F11" s="39" t="s">
        <v>17</v>
      </c>
      <c r="G11" s="40" t="s">
        <v>80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18</v>
      </c>
      <c r="B12" s="10"/>
      <c r="C12" s="208"/>
      <c r="D12" s="208"/>
      <c r="E12" s="208"/>
      <c r="F12" s="43" t="s">
        <v>19</v>
      </c>
      <c r="G12" s="44"/>
      <c r="H12" s="35"/>
    </row>
    <row r="13" spans="1:57" ht="28.5" customHeight="1" thickBot="1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>
      <c r="A15" s="54"/>
      <c r="B15" s="55" t="s">
        <v>23</v>
      </c>
      <c r="C15" s="56">
        <f>HSV</f>
        <v>1999215.790084152</v>
      </c>
      <c r="D15" s="57" t="str">
        <f>Rekapitulace!A27</f>
        <v>Ztížené výrobní podmínky</v>
      </c>
      <c r="E15" s="58"/>
      <c r="F15" s="59"/>
      <c r="G15" s="56">
        <f>Rekapitulace!I27</f>
        <v>0</v>
      </c>
    </row>
    <row r="16" spans="1:57" ht="15.95" customHeight="1">
      <c r="A16" s="54" t="s">
        <v>24</v>
      </c>
      <c r="B16" s="55" t="s">
        <v>25</v>
      </c>
      <c r="C16" s="56">
        <f>PSV</f>
        <v>131845.79847362882</v>
      </c>
      <c r="D16" s="9" t="str">
        <f>Rekapitulace!A28</f>
        <v>Oborová přirážka</v>
      </c>
      <c r="E16" s="60"/>
      <c r="F16" s="61"/>
      <c r="G16" s="56">
        <f>Rekapitulace!I28</f>
        <v>0</v>
      </c>
    </row>
    <row r="17" spans="1:7" ht="15.95" customHeight="1">
      <c r="A17" s="54" t="s">
        <v>26</v>
      </c>
      <c r="B17" s="55" t="s">
        <v>27</v>
      </c>
      <c r="C17" s="56">
        <f>Mont</f>
        <v>0</v>
      </c>
      <c r="D17" s="9" t="str">
        <f>Rekapitulace!A29</f>
        <v>Přesun stavebních kapacit</v>
      </c>
      <c r="E17" s="60"/>
      <c r="F17" s="61"/>
      <c r="G17" s="56">
        <f>Rekapitulace!I29</f>
        <v>0</v>
      </c>
    </row>
    <row r="18" spans="1:7" ht="15.95" customHeight="1">
      <c r="A18" s="62" t="s">
        <v>28</v>
      </c>
      <c r="B18" s="63" t="s">
        <v>29</v>
      </c>
      <c r="C18" s="56">
        <f>Dodavka</f>
        <v>0</v>
      </c>
      <c r="D18" s="9" t="str">
        <f>Rekapitulace!A30</f>
        <v>Mimostaveništní doprava</v>
      </c>
      <c r="E18" s="60"/>
      <c r="F18" s="61"/>
      <c r="G18" s="56">
        <f>Rekapitulace!I30</f>
        <v>0</v>
      </c>
    </row>
    <row r="19" spans="1:7" ht="15.95" customHeight="1">
      <c r="A19" s="64" t="s">
        <v>30</v>
      </c>
      <c r="B19" s="55"/>
      <c r="C19" s="56">
        <f>SUM(C15:C18)</f>
        <v>2131061.5885577807</v>
      </c>
      <c r="D19" s="9" t="str">
        <f>Rekapitulace!A31</f>
        <v>Zařízení staveniště</v>
      </c>
      <c r="E19" s="60"/>
      <c r="F19" s="61"/>
      <c r="G19" s="56">
        <f>Rekapitulace!I31</f>
        <v>0</v>
      </c>
    </row>
    <row r="20" spans="1:7" ht="15.95" customHeight="1">
      <c r="A20" s="64"/>
      <c r="B20" s="55"/>
      <c r="C20" s="56"/>
      <c r="D20" s="9" t="str">
        <f>Rekapitulace!A32</f>
        <v>Provoz investora</v>
      </c>
      <c r="E20" s="60"/>
      <c r="F20" s="61"/>
      <c r="G20" s="56">
        <f>Rekapitulace!I32</f>
        <v>0</v>
      </c>
    </row>
    <row r="21" spans="1:7" ht="15.95" customHeight="1">
      <c r="A21" s="64" t="s">
        <v>31</v>
      </c>
      <c r="B21" s="55"/>
      <c r="C21" s="56">
        <f>HZS</f>
        <v>0</v>
      </c>
      <c r="D21" s="9" t="str">
        <f>Rekapitulace!A33</f>
        <v>Kompletační činnost (IČD)</v>
      </c>
      <c r="E21" s="60"/>
      <c r="F21" s="61"/>
      <c r="G21" s="56">
        <f>Rekapitulace!I33</f>
        <v>0</v>
      </c>
    </row>
    <row r="22" spans="1:7" ht="15.95" customHeight="1">
      <c r="A22" s="65" t="s">
        <v>32</v>
      </c>
      <c r="B22" s="66"/>
      <c r="C22" s="56">
        <f>C19+C21</f>
        <v>2131061.5885577807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>
      <c r="A23" s="209" t="s">
        <v>34</v>
      </c>
      <c r="B23" s="210"/>
      <c r="C23" s="67">
        <f>C22+G23</f>
        <v>2131061.5885577807</v>
      </c>
      <c r="D23" s="68" t="s">
        <v>35</v>
      </c>
      <c r="E23" s="69"/>
      <c r="F23" s="70"/>
      <c r="G23" s="56">
        <f>VRN</f>
        <v>0</v>
      </c>
    </row>
    <row r="24" spans="1:7">
      <c r="A24" s="71" t="s">
        <v>36</v>
      </c>
      <c r="B24" s="72"/>
      <c r="C24" s="73"/>
      <c r="D24" s="72" t="s">
        <v>37</v>
      </c>
      <c r="E24" s="72"/>
      <c r="F24" s="74" t="s">
        <v>38</v>
      </c>
      <c r="G24" s="75"/>
    </row>
    <row r="25" spans="1:7">
      <c r="A25" s="65" t="s">
        <v>39</v>
      </c>
      <c r="B25" s="66"/>
      <c r="C25" s="76"/>
      <c r="D25" s="66" t="s">
        <v>39</v>
      </c>
      <c r="E25" s="77"/>
      <c r="F25" s="78" t="s">
        <v>39</v>
      </c>
      <c r="G25" s="79"/>
    </row>
    <row r="26" spans="1:7" ht="37.5" customHeight="1">
      <c r="A26" s="65" t="s">
        <v>40</v>
      </c>
      <c r="B26" s="80"/>
      <c r="C26" s="76"/>
      <c r="D26" s="66" t="s">
        <v>40</v>
      </c>
      <c r="E26" s="77"/>
      <c r="F26" s="78" t="s">
        <v>40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41</v>
      </c>
      <c r="B28" s="66"/>
      <c r="C28" s="76"/>
      <c r="D28" s="78" t="s">
        <v>42</v>
      </c>
      <c r="E28" s="76"/>
      <c r="F28" s="82" t="s">
        <v>42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43</v>
      </c>
      <c r="B30" s="86"/>
      <c r="C30" s="87">
        <v>21</v>
      </c>
      <c r="D30" s="86" t="s">
        <v>44</v>
      </c>
      <c r="E30" s="88"/>
      <c r="F30" s="211">
        <f>C23-F32</f>
        <v>2131061.5885577807</v>
      </c>
      <c r="G30" s="212"/>
    </row>
    <row r="31" spans="1:7">
      <c r="A31" s="85" t="s">
        <v>45</v>
      </c>
      <c r="B31" s="86"/>
      <c r="C31" s="87">
        <f>SazbaDPH1</f>
        <v>21</v>
      </c>
      <c r="D31" s="86" t="s">
        <v>46</v>
      </c>
      <c r="E31" s="88"/>
      <c r="F31" s="211">
        <f>ROUND(PRODUCT(F30,C31/100),0)</f>
        <v>447523</v>
      </c>
      <c r="G31" s="212"/>
    </row>
    <row r="32" spans="1:7">
      <c r="A32" s="85" t="s">
        <v>43</v>
      </c>
      <c r="B32" s="86"/>
      <c r="C32" s="87">
        <v>0</v>
      </c>
      <c r="D32" s="86" t="s">
        <v>46</v>
      </c>
      <c r="E32" s="88"/>
      <c r="F32" s="211">
        <v>0</v>
      </c>
      <c r="G32" s="212"/>
    </row>
    <row r="33" spans="1:8">
      <c r="A33" s="85" t="s">
        <v>45</v>
      </c>
      <c r="B33" s="89"/>
      <c r="C33" s="90">
        <f>SazbaDPH2</f>
        <v>0</v>
      </c>
      <c r="D33" s="86" t="s">
        <v>46</v>
      </c>
      <c r="E33" s="61"/>
      <c r="F33" s="211">
        <f>ROUND(PRODUCT(F32,C33/100),0)</f>
        <v>0</v>
      </c>
      <c r="G33" s="212"/>
    </row>
    <row r="34" spans="1:8" s="94" customFormat="1" ht="19.5" customHeight="1" thickBot="1">
      <c r="A34" s="91" t="s">
        <v>47</v>
      </c>
      <c r="B34" s="92"/>
      <c r="C34" s="92"/>
      <c r="D34" s="92"/>
      <c r="E34" s="93"/>
      <c r="F34" s="213">
        <f>ROUND(SUM(F30:F33),0)</f>
        <v>2578585</v>
      </c>
      <c r="G34" s="214"/>
    </row>
    <row r="36" spans="1:8">
      <c r="A36" s="95" t="s">
        <v>48</v>
      </c>
      <c r="B36" s="95"/>
      <c r="C36" s="95"/>
      <c r="D36" s="95"/>
      <c r="E36" s="95"/>
      <c r="F36" s="95"/>
      <c r="G36" s="95"/>
      <c r="H36" t="s">
        <v>6</v>
      </c>
    </row>
    <row r="37" spans="1:8" ht="14.25" customHeight="1">
      <c r="A37" s="95"/>
      <c r="B37" s="205"/>
      <c r="C37" s="205"/>
      <c r="D37" s="205"/>
      <c r="E37" s="205"/>
      <c r="F37" s="205"/>
      <c r="G37" s="205"/>
      <c r="H37" t="s">
        <v>6</v>
      </c>
    </row>
    <row r="38" spans="1:8" ht="12.75" customHeight="1">
      <c r="A38" s="96"/>
      <c r="B38" s="205"/>
      <c r="C38" s="205"/>
      <c r="D38" s="205"/>
      <c r="E38" s="205"/>
      <c r="F38" s="205"/>
      <c r="G38" s="205"/>
      <c r="H38" t="s">
        <v>6</v>
      </c>
    </row>
    <row r="39" spans="1:8">
      <c r="A39" s="96"/>
      <c r="B39" s="205"/>
      <c r="C39" s="205"/>
      <c r="D39" s="205"/>
      <c r="E39" s="205"/>
      <c r="F39" s="205"/>
      <c r="G39" s="205"/>
      <c r="H39" t="s">
        <v>6</v>
      </c>
    </row>
    <row r="40" spans="1:8">
      <c r="A40" s="96"/>
      <c r="B40" s="205"/>
      <c r="C40" s="205"/>
      <c r="D40" s="205"/>
      <c r="E40" s="205"/>
      <c r="F40" s="205"/>
      <c r="G40" s="205"/>
      <c r="H40" t="s">
        <v>6</v>
      </c>
    </row>
    <row r="41" spans="1:8">
      <c r="A41" s="96"/>
      <c r="B41" s="205"/>
      <c r="C41" s="205"/>
      <c r="D41" s="205"/>
      <c r="E41" s="205"/>
      <c r="F41" s="205"/>
      <c r="G41" s="205"/>
      <c r="H41" t="s">
        <v>6</v>
      </c>
    </row>
    <row r="42" spans="1:8">
      <c r="A42" s="96"/>
      <c r="B42" s="205"/>
      <c r="C42" s="205"/>
      <c r="D42" s="205"/>
      <c r="E42" s="205"/>
      <c r="F42" s="205"/>
      <c r="G42" s="205"/>
      <c r="H42" t="s">
        <v>6</v>
      </c>
    </row>
    <row r="43" spans="1:8">
      <c r="A43" s="96"/>
      <c r="B43" s="205"/>
      <c r="C43" s="205"/>
      <c r="D43" s="205"/>
      <c r="E43" s="205"/>
      <c r="F43" s="205"/>
      <c r="G43" s="205"/>
      <c r="H43" t="s">
        <v>6</v>
      </c>
    </row>
    <row r="44" spans="1:8">
      <c r="A44" s="96"/>
      <c r="B44" s="205"/>
      <c r="C44" s="205"/>
      <c r="D44" s="205"/>
      <c r="E44" s="205"/>
      <c r="F44" s="205"/>
      <c r="G44" s="205"/>
      <c r="H44" t="s">
        <v>6</v>
      </c>
    </row>
    <row r="45" spans="1:8" ht="0.75" customHeight="1">
      <c r="A45" s="96"/>
      <c r="B45" s="205"/>
      <c r="C45" s="205"/>
      <c r="D45" s="205"/>
      <c r="E45" s="205"/>
      <c r="F45" s="205"/>
      <c r="G45" s="205"/>
      <c r="H45" t="s">
        <v>6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  <row r="52" spans="2:7">
      <c r="B52" s="204"/>
      <c r="C52" s="204"/>
      <c r="D52" s="204"/>
      <c r="E52" s="204"/>
      <c r="F52" s="204"/>
      <c r="G52" s="204"/>
    </row>
    <row r="53" spans="2:7">
      <c r="B53" s="204"/>
      <c r="C53" s="204"/>
      <c r="D53" s="204"/>
      <c r="E53" s="204"/>
      <c r="F53" s="204"/>
      <c r="G53" s="204"/>
    </row>
    <row r="54" spans="2:7">
      <c r="B54" s="204"/>
      <c r="C54" s="204"/>
      <c r="D54" s="204"/>
      <c r="E54" s="204"/>
      <c r="F54" s="204"/>
      <c r="G54" s="204"/>
    </row>
    <row r="55" spans="2:7">
      <c r="B55" s="204"/>
      <c r="C55" s="204"/>
      <c r="D55" s="204"/>
      <c r="E55" s="204"/>
      <c r="F55" s="204"/>
      <c r="G55" s="204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86"/>
  <sheetViews>
    <sheetView workbookViewId="0">
      <selection activeCell="L17" sqref="L17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15" t="s">
        <v>49</v>
      </c>
      <c r="B1" s="216"/>
      <c r="C1" s="97" t="str">
        <f>CONCATENATE(cislostavby," ",nazevstavby)</f>
        <v>42014b REKONSTRUKCE OCELANA Závodní, ostatní</v>
      </c>
      <c r="D1" s="98"/>
      <c r="E1" s="99"/>
      <c r="F1" s="98"/>
      <c r="G1" s="100" t="s">
        <v>50</v>
      </c>
      <c r="H1" s="101" t="s">
        <v>75</v>
      </c>
      <c r="I1" s="102"/>
    </row>
    <row r="2" spans="1:9" ht="13.5" thickBot="1">
      <c r="A2" s="217" t="s">
        <v>51</v>
      </c>
      <c r="B2" s="218"/>
      <c r="C2" s="103" t="str">
        <f>CONCATENATE(cisloobjektu," ",nazevobjektu)</f>
        <v>05 Dílna obráběči 1</v>
      </c>
      <c r="D2" s="104"/>
      <c r="E2" s="105"/>
      <c r="F2" s="104"/>
      <c r="G2" s="219" t="s">
        <v>83</v>
      </c>
      <c r="H2" s="220"/>
      <c r="I2" s="221"/>
    </row>
    <row r="3" spans="1:9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>
      <c r="A4" s="106" t="s">
        <v>52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>
      <c r="A6" s="109"/>
      <c r="B6" s="110" t="s">
        <v>53</v>
      </c>
      <c r="C6" s="110"/>
      <c r="D6" s="111"/>
      <c r="E6" s="112" t="s">
        <v>54</v>
      </c>
      <c r="F6" s="113" t="s">
        <v>55</v>
      </c>
      <c r="G6" s="113" t="s">
        <v>56</v>
      </c>
      <c r="H6" s="113" t="s">
        <v>57</v>
      </c>
      <c r="I6" s="114" t="s">
        <v>31</v>
      </c>
    </row>
    <row r="7" spans="1:9" s="35" customFormat="1">
      <c r="A7" s="200" t="str">
        <f>Položky!B7</f>
        <v>1</v>
      </c>
      <c r="B7" s="115" t="str">
        <f>Položky!C7</f>
        <v>Zemní práce</v>
      </c>
      <c r="C7" s="66"/>
      <c r="D7" s="116"/>
      <c r="E7" s="201">
        <f>Položky!BA12</f>
        <v>8413.4399999999987</v>
      </c>
      <c r="F7" s="202">
        <f>Položky!BB12</f>
        <v>0</v>
      </c>
      <c r="G7" s="202">
        <f>Položky!BC12</f>
        <v>0</v>
      </c>
      <c r="H7" s="202">
        <f>Položky!BD12</f>
        <v>0</v>
      </c>
      <c r="I7" s="203">
        <f>Položky!BE12</f>
        <v>0</v>
      </c>
    </row>
    <row r="8" spans="1:9" s="35" customFormat="1">
      <c r="A8" s="200" t="str">
        <f>Položky!B13</f>
        <v>2</v>
      </c>
      <c r="B8" s="115" t="str">
        <f>Položky!C13</f>
        <v>Základy a zvláštní zakládání</v>
      </c>
      <c r="C8" s="66"/>
      <c r="D8" s="116"/>
      <c r="E8" s="201">
        <f>Položky!BA17</f>
        <v>38156.5</v>
      </c>
      <c r="F8" s="202">
        <f>Položky!BB17</f>
        <v>0</v>
      </c>
      <c r="G8" s="202">
        <f>Položky!BC17</f>
        <v>0</v>
      </c>
      <c r="H8" s="202">
        <f>Položky!BD17</f>
        <v>0</v>
      </c>
      <c r="I8" s="203">
        <f>Položky!BE17</f>
        <v>0</v>
      </c>
    </row>
    <row r="9" spans="1:9" s="35" customFormat="1">
      <c r="A9" s="200" t="str">
        <f>Položky!B18</f>
        <v>4</v>
      </c>
      <c r="B9" s="115" t="str">
        <f>Položky!C18</f>
        <v>Vodorovné konstrukce</v>
      </c>
      <c r="C9" s="66"/>
      <c r="D9" s="116"/>
      <c r="E9" s="201">
        <f>Položky!BA26</f>
        <v>275474.13319999998</v>
      </c>
      <c r="F9" s="202">
        <f>Položky!BB26</f>
        <v>0</v>
      </c>
      <c r="G9" s="202">
        <f>Položky!BC26</f>
        <v>0</v>
      </c>
      <c r="H9" s="202">
        <f>Položky!BD26</f>
        <v>0</v>
      </c>
      <c r="I9" s="203">
        <f>Položky!BE26</f>
        <v>0</v>
      </c>
    </row>
    <row r="10" spans="1:9" s="35" customFormat="1">
      <c r="A10" s="200" t="str">
        <f>Položky!B27</f>
        <v>5</v>
      </c>
      <c r="B10" s="115" t="str">
        <f>Položky!C27</f>
        <v>Komunikace</v>
      </c>
      <c r="C10" s="66"/>
      <c r="D10" s="116"/>
      <c r="E10" s="201">
        <f>Položky!BA29</f>
        <v>73975.360000000001</v>
      </c>
      <c r="F10" s="202">
        <f>Položky!BB29</f>
        <v>0</v>
      </c>
      <c r="G10" s="202">
        <f>Položky!BC29</f>
        <v>0</v>
      </c>
      <c r="H10" s="202">
        <f>Položky!BD29</f>
        <v>0</v>
      </c>
      <c r="I10" s="203">
        <f>Položky!BE29</f>
        <v>0</v>
      </c>
    </row>
    <row r="11" spans="1:9" s="35" customFormat="1">
      <c r="A11" s="200" t="s">
        <v>211</v>
      </c>
      <c r="B11" s="115" t="s">
        <v>273</v>
      </c>
      <c r="C11" s="66"/>
      <c r="D11" s="116"/>
      <c r="E11" s="201">
        <f>Položky!G36</f>
        <v>6232.7250000000004</v>
      </c>
      <c r="F11" s="202"/>
      <c r="G11" s="202"/>
      <c r="H11" s="202"/>
      <c r="I11" s="203"/>
    </row>
    <row r="12" spans="1:9" s="35" customFormat="1">
      <c r="A12" s="200" t="s">
        <v>220</v>
      </c>
      <c r="B12" s="115" t="s">
        <v>221</v>
      </c>
      <c r="C12" s="66"/>
      <c r="D12" s="116"/>
      <c r="E12" s="201">
        <f>Položky!G40</f>
        <v>9354.4740000000002</v>
      </c>
      <c r="F12" s="202"/>
      <c r="G12" s="202"/>
      <c r="H12" s="202"/>
      <c r="I12" s="203"/>
    </row>
    <row r="13" spans="1:9" s="35" customFormat="1">
      <c r="A13" s="200" t="str">
        <f>Položky!B41</f>
        <v>63</v>
      </c>
      <c r="B13" s="115" t="str">
        <f>Položky!C41</f>
        <v>Podlahy a podlahové konstrukce</v>
      </c>
      <c r="C13" s="66"/>
      <c r="D13" s="116"/>
      <c r="E13" s="201">
        <f>Položky!BA46</f>
        <v>201173.82399999999</v>
      </c>
      <c r="F13" s="202">
        <f>Položky!BB46</f>
        <v>0</v>
      </c>
      <c r="G13" s="202">
        <f>Položky!BC46</f>
        <v>0</v>
      </c>
      <c r="H13" s="202">
        <f>Položky!BD46</f>
        <v>0</v>
      </c>
      <c r="I13" s="203">
        <f>Položky!BE46</f>
        <v>0</v>
      </c>
    </row>
    <row r="14" spans="1:9" s="35" customFormat="1">
      <c r="A14" s="200" t="s">
        <v>227</v>
      </c>
      <c r="B14" s="115" t="s">
        <v>228</v>
      </c>
      <c r="C14" s="66"/>
      <c r="D14" s="116"/>
      <c r="E14" s="201">
        <f>Položky!G57</f>
        <v>36469.170000000006</v>
      </c>
      <c r="F14" s="202"/>
      <c r="G14" s="202"/>
      <c r="H14" s="202"/>
      <c r="I14" s="203"/>
    </row>
    <row r="15" spans="1:9" s="35" customFormat="1">
      <c r="A15" s="200" t="str">
        <f>Položky!B58</f>
        <v>96</v>
      </c>
      <c r="B15" s="115" t="str">
        <f>Položky!C58</f>
        <v>Bourání konstrukcí</v>
      </c>
      <c r="C15" s="66"/>
      <c r="D15" s="116"/>
      <c r="E15" s="201">
        <f>Položky!BA73</f>
        <v>1137744.598</v>
      </c>
      <c r="F15" s="202">
        <f>Položky!BB73</f>
        <v>0</v>
      </c>
      <c r="G15" s="202">
        <f>Položky!BC73</f>
        <v>0</v>
      </c>
      <c r="H15" s="202">
        <f>Položky!BD73</f>
        <v>0</v>
      </c>
      <c r="I15" s="203">
        <f>Položky!BE73</f>
        <v>0</v>
      </c>
    </row>
    <row r="16" spans="1:9" s="35" customFormat="1">
      <c r="A16" s="200" t="str">
        <f>Položky!B74</f>
        <v>99</v>
      </c>
      <c r="B16" s="115" t="str">
        <f>Položky!C74</f>
        <v>Staveništní přesun hmot</v>
      </c>
      <c r="C16" s="66"/>
      <c r="D16" s="116"/>
      <c r="E16" s="201">
        <f>Položky!BA76</f>
        <v>212221.56588415202</v>
      </c>
      <c r="F16" s="202">
        <f>Položky!BB76</f>
        <v>0</v>
      </c>
      <c r="G16" s="202">
        <f>Položky!BC76</f>
        <v>0</v>
      </c>
      <c r="H16" s="202">
        <f>Položky!BD76</f>
        <v>0</v>
      </c>
      <c r="I16" s="203">
        <f>Položky!BE76</f>
        <v>0</v>
      </c>
    </row>
    <row r="17" spans="1:57" s="35" customFormat="1">
      <c r="A17" s="200" t="str">
        <f>Položky!B77</f>
        <v>711</v>
      </c>
      <c r="B17" s="115" t="str">
        <f>Položky!C77</f>
        <v>Izolace proti vodě</v>
      </c>
      <c r="C17" s="66"/>
      <c r="D17" s="116"/>
      <c r="E17" s="201">
        <f>Položky!BA85</f>
        <v>0</v>
      </c>
      <c r="F17" s="202">
        <f>Položky!BB85</f>
        <v>83008.619200000016</v>
      </c>
      <c r="G17" s="202">
        <f>Položky!BC85</f>
        <v>0</v>
      </c>
      <c r="H17" s="202">
        <f>Položky!BD85</f>
        <v>0</v>
      </c>
      <c r="I17" s="203">
        <f>Položky!BE85</f>
        <v>0</v>
      </c>
    </row>
    <row r="18" spans="1:57" s="35" customFormat="1">
      <c r="A18" s="200" t="str">
        <f>Položky!B86</f>
        <v>762</v>
      </c>
      <c r="B18" s="115" t="str">
        <f>Položky!C86</f>
        <v>Konstrukce tesařské</v>
      </c>
      <c r="C18" s="66"/>
      <c r="D18" s="116"/>
      <c r="E18" s="201">
        <f>Položky!BA96</f>
        <v>0</v>
      </c>
      <c r="F18" s="202">
        <f>Položky!BB96</f>
        <v>14541.147342</v>
      </c>
      <c r="G18" s="202">
        <f>Položky!BC96</f>
        <v>0</v>
      </c>
      <c r="H18" s="202">
        <f>Položky!BD96</f>
        <v>0</v>
      </c>
      <c r="I18" s="203">
        <f>Položky!BE96</f>
        <v>0</v>
      </c>
    </row>
    <row r="19" spans="1:57" s="35" customFormat="1">
      <c r="A19" s="200" t="str">
        <f>Položky!B97</f>
        <v>767</v>
      </c>
      <c r="B19" s="115" t="str">
        <f>Položky!C97</f>
        <v>Konstrukce zámečnické</v>
      </c>
      <c r="C19" s="66"/>
      <c r="D19" s="116"/>
      <c r="E19" s="201">
        <f>Položky!BA100</f>
        <v>0</v>
      </c>
      <c r="F19" s="202">
        <f>Položky!BB100</f>
        <v>9591.0317999999988</v>
      </c>
      <c r="G19" s="202">
        <f>Položky!BC100</f>
        <v>0</v>
      </c>
      <c r="H19" s="202">
        <f>Položky!BD100</f>
        <v>0</v>
      </c>
      <c r="I19" s="203">
        <f>Položky!BE100</f>
        <v>0</v>
      </c>
    </row>
    <row r="20" spans="1:57" s="35" customFormat="1">
      <c r="A20" s="200" t="str">
        <f>Položky!B101</f>
        <v>776</v>
      </c>
      <c r="B20" s="115" t="str">
        <f>Položky!C101</f>
        <v>Podlahy povlakové</v>
      </c>
      <c r="C20" s="66"/>
      <c r="D20" s="116"/>
      <c r="E20" s="201">
        <f>Položky!BA111</f>
        <v>0</v>
      </c>
      <c r="F20" s="202">
        <f>Položky!BB111</f>
        <v>24705.0001316288</v>
      </c>
      <c r="G20" s="202">
        <f>Položky!BC111</f>
        <v>0</v>
      </c>
      <c r="H20" s="202">
        <f>Položky!BD111</f>
        <v>0</v>
      </c>
      <c r="I20" s="203">
        <f>Položky!BE111</f>
        <v>0</v>
      </c>
    </row>
    <row r="21" spans="1:57" s="35" customFormat="1" ht="13.5" thickBot="1">
      <c r="A21" s="200" t="s">
        <v>257</v>
      </c>
      <c r="B21" s="115" t="s">
        <v>258</v>
      </c>
      <c r="C21" s="66"/>
      <c r="D21" s="116"/>
      <c r="E21" s="201">
        <f>Položky!G122</f>
        <v>58589.266938239998</v>
      </c>
      <c r="F21" s="202"/>
      <c r="G21" s="202"/>
      <c r="H21" s="202"/>
      <c r="I21" s="203"/>
    </row>
    <row r="22" spans="1:57" s="123" customFormat="1" ht="13.5" thickBot="1">
      <c r="A22" s="117"/>
      <c r="B22" s="118" t="s">
        <v>58</v>
      </c>
      <c r="C22" s="118"/>
      <c r="D22" s="119"/>
      <c r="E22" s="120">
        <f>SUM(E7:E20)</f>
        <v>1999215.790084152</v>
      </c>
      <c r="F22" s="121">
        <f>SUM(F7:F20)</f>
        <v>131845.79847362882</v>
      </c>
      <c r="G22" s="121">
        <f>SUM(G7:G20)</f>
        <v>0</v>
      </c>
      <c r="H22" s="121">
        <f>SUM(H7:H20)</f>
        <v>0</v>
      </c>
      <c r="I22" s="122">
        <f>SUM(I7:I20)</f>
        <v>0</v>
      </c>
    </row>
    <row r="23" spans="1:57">
      <c r="A23" s="66"/>
      <c r="B23" s="66"/>
      <c r="C23" s="66"/>
      <c r="D23" s="66"/>
      <c r="E23" s="66"/>
      <c r="F23" s="66"/>
      <c r="G23" s="66"/>
      <c r="H23" s="66"/>
      <c r="I23" s="66"/>
    </row>
    <row r="24" spans="1:57" ht="19.5" customHeight="1">
      <c r="A24" s="107" t="s">
        <v>59</v>
      </c>
      <c r="B24" s="107"/>
      <c r="C24" s="107"/>
      <c r="D24" s="107"/>
      <c r="E24" s="107"/>
      <c r="F24" s="107"/>
      <c r="G24" s="124"/>
      <c r="H24" s="107"/>
      <c r="I24" s="107"/>
      <c r="BA24" s="41"/>
      <c r="BB24" s="41"/>
      <c r="BC24" s="41"/>
      <c r="BD24" s="41"/>
      <c r="BE24" s="41"/>
    </row>
    <row r="25" spans="1:57" ht="13.5" thickBot="1">
      <c r="A25" s="77"/>
      <c r="B25" s="77"/>
      <c r="C25" s="77"/>
      <c r="D25" s="77"/>
      <c r="E25" s="77"/>
      <c r="F25" s="77"/>
      <c r="G25" s="77"/>
      <c r="H25" s="77"/>
      <c r="I25" s="77"/>
    </row>
    <row r="26" spans="1:57">
      <c r="A26" s="71" t="s">
        <v>60</v>
      </c>
      <c r="B26" s="72"/>
      <c r="C26" s="72"/>
      <c r="D26" s="125"/>
      <c r="E26" s="126" t="s">
        <v>61</v>
      </c>
      <c r="F26" s="127" t="s">
        <v>62</v>
      </c>
      <c r="G26" s="128" t="s">
        <v>63</v>
      </c>
      <c r="H26" s="129"/>
      <c r="I26" s="130" t="s">
        <v>61</v>
      </c>
    </row>
    <row r="27" spans="1:57">
      <c r="A27" s="64" t="s">
        <v>201</v>
      </c>
      <c r="B27" s="55"/>
      <c r="C27" s="55"/>
      <c r="D27" s="131"/>
      <c r="E27" s="132">
        <v>0</v>
      </c>
      <c r="F27" s="133">
        <v>0</v>
      </c>
      <c r="G27" s="134">
        <f t="shared" ref="G27:G34" si="0">CHOOSE(BA27+1,HSV+PSV,HSV+PSV+Mont,HSV+PSV+Dodavka+Mont,HSV,PSV,Mont,Dodavka,Mont+Dodavka,0)</f>
        <v>2131061.5885577807</v>
      </c>
      <c r="H27" s="135"/>
      <c r="I27" s="136">
        <f t="shared" ref="I27:I34" si="1">E27+F27*G27/100</f>
        <v>0</v>
      </c>
      <c r="BA27">
        <v>0</v>
      </c>
    </row>
    <row r="28" spans="1:57">
      <c r="A28" s="64" t="s">
        <v>202</v>
      </c>
      <c r="B28" s="55"/>
      <c r="C28" s="55"/>
      <c r="D28" s="131"/>
      <c r="E28" s="132">
        <v>0</v>
      </c>
      <c r="F28" s="133">
        <v>0</v>
      </c>
      <c r="G28" s="134">
        <f t="shared" si="0"/>
        <v>2131061.5885577807</v>
      </c>
      <c r="H28" s="135"/>
      <c r="I28" s="136">
        <f t="shared" si="1"/>
        <v>0</v>
      </c>
      <c r="BA28">
        <v>0</v>
      </c>
    </row>
    <row r="29" spans="1:57">
      <c r="A29" s="64" t="s">
        <v>203</v>
      </c>
      <c r="B29" s="55"/>
      <c r="C29" s="55"/>
      <c r="D29" s="131"/>
      <c r="E29" s="132">
        <v>0</v>
      </c>
      <c r="F29" s="133">
        <v>0</v>
      </c>
      <c r="G29" s="134">
        <f t="shared" si="0"/>
        <v>2131061.5885577807</v>
      </c>
      <c r="H29" s="135"/>
      <c r="I29" s="136">
        <f t="shared" si="1"/>
        <v>0</v>
      </c>
      <c r="BA29">
        <v>0</v>
      </c>
    </row>
    <row r="30" spans="1:57">
      <c r="A30" s="64" t="s">
        <v>204</v>
      </c>
      <c r="B30" s="55"/>
      <c r="C30" s="55"/>
      <c r="D30" s="131"/>
      <c r="E30" s="132">
        <v>0</v>
      </c>
      <c r="F30" s="133">
        <v>0</v>
      </c>
      <c r="G30" s="134">
        <f t="shared" si="0"/>
        <v>2131061.5885577807</v>
      </c>
      <c r="H30" s="135"/>
      <c r="I30" s="136">
        <f t="shared" si="1"/>
        <v>0</v>
      </c>
      <c r="BA30">
        <v>0</v>
      </c>
    </row>
    <row r="31" spans="1:57">
      <c r="A31" s="64" t="s">
        <v>205</v>
      </c>
      <c r="B31" s="55"/>
      <c r="C31" s="55"/>
      <c r="D31" s="131"/>
      <c r="E31" s="132">
        <v>0</v>
      </c>
      <c r="F31" s="133">
        <v>0</v>
      </c>
      <c r="G31" s="134">
        <f t="shared" si="0"/>
        <v>2131061.5885577807</v>
      </c>
      <c r="H31" s="135"/>
      <c r="I31" s="136">
        <f t="shared" si="1"/>
        <v>0</v>
      </c>
      <c r="BA31">
        <v>1</v>
      </c>
    </row>
    <row r="32" spans="1:57">
      <c r="A32" s="64" t="s">
        <v>206</v>
      </c>
      <c r="B32" s="55"/>
      <c r="C32" s="55"/>
      <c r="D32" s="131"/>
      <c r="E32" s="132">
        <v>0</v>
      </c>
      <c r="F32" s="133">
        <v>0</v>
      </c>
      <c r="G32" s="134">
        <f t="shared" si="0"/>
        <v>2131061.5885577807</v>
      </c>
      <c r="H32" s="135"/>
      <c r="I32" s="136">
        <f t="shared" si="1"/>
        <v>0</v>
      </c>
      <c r="BA32">
        <v>1</v>
      </c>
    </row>
    <row r="33" spans="1:53">
      <c r="A33" s="64" t="s">
        <v>207</v>
      </c>
      <c r="B33" s="55"/>
      <c r="C33" s="55"/>
      <c r="D33" s="131"/>
      <c r="E33" s="132">
        <v>0</v>
      </c>
      <c r="F33" s="133">
        <v>0</v>
      </c>
      <c r="G33" s="134">
        <f t="shared" si="0"/>
        <v>2131061.5885577807</v>
      </c>
      <c r="H33" s="135"/>
      <c r="I33" s="136">
        <f t="shared" si="1"/>
        <v>0</v>
      </c>
      <c r="BA33">
        <v>2</v>
      </c>
    </row>
    <row r="34" spans="1:53">
      <c r="A34" s="64" t="s">
        <v>208</v>
      </c>
      <c r="B34" s="55"/>
      <c r="C34" s="55"/>
      <c r="D34" s="131"/>
      <c r="E34" s="132">
        <v>0</v>
      </c>
      <c r="F34" s="133">
        <v>0</v>
      </c>
      <c r="G34" s="134">
        <f t="shared" si="0"/>
        <v>2131061.5885577807</v>
      </c>
      <c r="H34" s="135"/>
      <c r="I34" s="136">
        <f t="shared" si="1"/>
        <v>0</v>
      </c>
      <c r="BA34">
        <v>2</v>
      </c>
    </row>
    <row r="35" spans="1:53" ht="13.5" thickBot="1">
      <c r="A35" s="137"/>
      <c r="B35" s="138" t="s">
        <v>64</v>
      </c>
      <c r="C35" s="139"/>
      <c r="D35" s="140"/>
      <c r="E35" s="141"/>
      <c r="F35" s="142"/>
      <c r="G35" s="142"/>
      <c r="H35" s="222">
        <f>SUM(I27:I34)</f>
        <v>0</v>
      </c>
      <c r="I35" s="223"/>
    </row>
    <row r="37" spans="1:53">
      <c r="B37" s="123"/>
      <c r="F37" s="143"/>
      <c r="G37" s="144"/>
      <c r="H37" s="144"/>
      <c r="I37" s="145"/>
    </row>
    <row r="38" spans="1:53">
      <c r="F38" s="143"/>
      <c r="G38" s="144"/>
      <c r="H38" s="144"/>
      <c r="I38" s="145"/>
    </row>
    <row r="39" spans="1:53">
      <c r="F39" s="143"/>
      <c r="G39" s="144"/>
      <c r="H39" s="144"/>
      <c r="I39" s="145"/>
    </row>
    <row r="40" spans="1:53">
      <c r="F40" s="143"/>
      <c r="G40" s="144"/>
      <c r="H40" s="144"/>
      <c r="I40" s="145"/>
    </row>
    <row r="41" spans="1:53">
      <c r="F41" s="143"/>
      <c r="G41" s="144"/>
      <c r="H41" s="144"/>
      <c r="I41" s="145"/>
    </row>
    <row r="42" spans="1:53">
      <c r="F42" s="143"/>
      <c r="G42" s="144"/>
      <c r="H42" s="144"/>
      <c r="I42" s="145"/>
    </row>
    <row r="43" spans="1:53">
      <c r="F43" s="143"/>
      <c r="G43" s="144"/>
      <c r="H43" s="144"/>
      <c r="I43" s="145"/>
    </row>
    <row r="44" spans="1:53">
      <c r="F44" s="143"/>
      <c r="G44" s="144"/>
      <c r="H44" s="144"/>
      <c r="I44" s="145"/>
    </row>
    <row r="45" spans="1:53">
      <c r="F45" s="143"/>
      <c r="G45" s="144"/>
      <c r="H45" s="144"/>
      <c r="I45" s="145"/>
    </row>
    <row r="46" spans="1:53">
      <c r="F46" s="143"/>
      <c r="G46" s="144"/>
      <c r="H46" s="144"/>
      <c r="I46" s="145"/>
    </row>
    <row r="47" spans="1:53">
      <c r="F47" s="143"/>
      <c r="G47" s="144"/>
      <c r="H47" s="144"/>
      <c r="I47" s="145"/>
    </row>
    <row r="48" spans="1:53"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  <row r="71" spans="6:9">
      <c r="F71" s="143"/>
      <c r="G71" s="144"/>
      <c r="H71" s="144"/>
      <c r="I71" s="145"/>
    </row>
    <row r="72" spans="6:9">
      <c r="F72" s="143"/>
      <c r="G72" s="144"/>
      <c r="H72" s="144"/>
      <c r="I72" s="145"/>
    </row>
    <row r="73" spans="6:9">
      <c r="F73" s="143"/>
      <c r="G73" s="144"/>
      <c r="H73" s="144"/>
      <c r="I73" s="145"/>
    </row>
    <row r="74" spans="6:9">
      <c r="F74" s="143"/>
      <c r="G74" s="144"/>
      <c r="H74" s="144"/>
      <c r="I74" s="145"/>
    </row>
    <row r="75" spans="6:9">
      <c r="F75" s="143"/>
      <c r="G75" s="144"/>
      <c r="H75" s="144"/>
      <c r="I75" s="145"/>
    </row>
    <row r="76" spans="6:9">
      <c r="F76" s="143"/>
      <c r="G76" s="144"/>
      <c r="H76" s="144"/>
      <c r="I76" s="145"/>
    </row>
    <row r="77" spans="6:9">
      <c r="F77" s="143"/>
      <c r="G77" s="144"/>
      <c r="H77" s="144"/>
      <c r="I77" s="145"/>
    </row>
    <row r="78" spans="6:9">
      <c r="F78" s="143"/>
      <c r="G78" s="144"/>
      <c r="H78" s="144"/>
      <c r="I78" s="145"/>
    </row>
    <row r="79" spans="6:9">
      <c r="F79" s="143"/>
      <c r="G79" s="144"/>
      <c r="H79" s="144"/>
      <c r="I79" s="145"/>
    </row>
    <row r="80" spans="6:9">
      <c r="F80" s="143"/>
      <c r="G80" s="144"/>
      <c r="H80" s="144"/>
      <c r="I80" s="145"/>
    </row>
    <row r="81" spans="6:9">
      <c r="F81" s="143"/>
      <c r="G81" s="144"/>
      <c r="H81" s="144"/>
      <c r="I81" s="145"/>
    </row>
    <row r="82" spans="6:9">
      <c r="F82" s="143"/>
      <c r="G82" s="144"/>
      <c r="H82" s="144"/>
      <c r="I82" s="145"/>
    </row>
    <row r="83" spans="6:9">
      <c r="F83" s="143"/>
      <c r="G83" s="144"/>
      <c r="H83" s="144"/>
      <c r="I83" s="145"/>
    </row>
    <row r="84" spans="6:9">
      <c r="F84" s="143"/>
      <c r="G84" s="144"/>
      <c r="H84" s="144"/>
      <c r="I84" s="145"/>
    </row>
    <row r="85" spans="6:9">
      <c r="F85" s="143"/>
      <c r="G85" s="144"/>
      <c r="H85" s="144"/>
      <c r="I85" s="145"/>
    </row>
    <row r="86" spans="6:9">
      <c r="F86" s="143"/>
      <c r="G86" s="144"/>
      <c r="H86" s="144"/>
      <c r="I86" s="145"/>
    </row>
  </sheetData>
  <mergeCells count="4">
    <mergeCell ref="A1:B1"/>
    <mergeCell ref="A2:B2"/>
    <mergeCell ref="G2:I2"/>
    <mergeCell ref="H35:I3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84"/>
  <sheetViews>
    <sheetView showGridLines="0" showZeros="0" topLeftCell="A97" zoomScaleNormal="100" workbookViewId="0">
      <selection activeCell="G41" sqref="G41"/>
    </sheetView>
  </sheetViews>
  <sheetFormatPr defaultRowHeight="12.75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4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>
      <c r="A1" s="226" t="s">
        <v>65</v>
      </c>
      <c r="B1" s="226"/>
      <c r="C1" s="226"/>
      <c r="D1" s="226"/>
      <c r="E1" s="226"/>
      <c r="F1" s="226"/>
      <c r="G1" s="226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5" thickTop="1">
      <c r="A3" s="215" t="s">
        <v>49</v>
      </c>
      <c r="B3" s="216"/>
      <c r="C3" s="97" t="str">
        <f>CONCATENATE(cislostavby," ",nazevstavby)</f>
        <v>42014b REKONSTRUKCE OCELANA Závodní, ostatní</v>
      </c>
      <c r="D3" s="151"/>
      <c r="E3" s="152" t="s">
        <v>66</v>
      </c>
      <c r="F3" s="153" t="str">
        <f>Rekapitulace!H1</f>
        <v>1</v>
      </c>
      <c r="G3" s="154"/>
    </row>
    <row r="4" spans="1:104" ht="13.5" thickBot="1">
      <c r="A4" s="227" t="s">
        <v>51</v>
      </c>
      <c r="B4" s="218"/>
      <c r="C4" s="103" t="str">
        <f>CONCATENATE(cisloobjektu," ",nazevobjektu)</f>
        <v>05 Dílna obráběči 1</v>
      </c>
      <c r="D4" s="155"/>
      <c r="E4" s="228" t="str">
        <f>Rekapitulace!G2</f>
        <v>Práce HSV a PSV</v>
      </c>
      <c r="F4" s="229"/>
      <c r="G4" s="230"/>
    </row>
    <row r="5" spans="1:104" ht="13.5" thickTop="1">
      <c r="A5" s="156"/>
      <c r="B5" s="147"/>
      <c r="C5" s="147"/>
      <c r="D5" s="147"/>
      <c r="E5" s="157"/>
      <c r="F5" s="147"/>
      <c r="G5" s="158"/>
    </row>
    <row r="6" spans="1:104">
      <c r="A6" s="159" t="s">
        <v>67</v>
      </c>
      <c r="B6" s="160" t="s">
        <v>68</v>
      </c>
      <c r="C6" s="160" t="s">
        <v>69</v>
      </c>
      <c r="D6" s="160" t="s">
        <v>70</v>
      </c>
      <c r="E6" s="161" t="s">
        <v>71</v>
      </c>
      <c r="F6" s="160" t="s">
        <v>72</v>
      </c>
      <c r="G6" s="162" t="s">
        <v>73</v>
      </c>
    </row>
    <row r="7" spans="1:104">
      <c r="A7" s="163" t="s">
        <v>74</v>
      </c>
      <c r="B7" s="164" t="s">
        <v>75</v>
      </c>
      <c r="C7" s="165" t="s">
        <v>76</v>
      </c>
      <c r="D7" s="166"/>
      <c r="E7" s="167"/>
      <c r="F7" s="167"/>
      <c r="G7" s="168"/>
      <c r="H7" s="169"/>
      <c r="I7" s="169"/>
      <c r="O7" s="170">
        <v>1</v>
      </c>
    </row>
    <row r="8" spans="1:104">
      <c r="A8" s="171">
        <v>1</v>
      </c>
      <c r="B8" s="172" t="s">
        <v>84</v>
      </c>
      <c r="C8" s="173" t="s">
        <v>85</v>
      </c>
      <c r="D8" s="174" t="s">
        <v>86</v>
      </c>
      <c r="E8" s="175">
        <v>13.44</v>
      </c>
      <c r="F8" s="175">
        <v>298</v>
      </c>
      <c r="G8" s="176">
        <f>E8*F8</f>
        <v>4005.12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4005.12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0</v>
      </c>
    </row>
    <row r="9" spans="1:104" ht="22.5">
      <c r="A9" s="178"/>
      <c r="B9" s="180"/>
      <c r="C9" s="224" t="s">
        <v>87</v>
      </c>
      <c r="D9" s="225"/>
      <c r="E9" s="181">
        <v>13.44</v>
      </c>
      <c r="F9" s="182"/>
      <c r="G9" s="183"/>
      <c r="M9" s="179" t="s">
        <v>87</v>
      </c>
      <c r="O9" s="170"/>
    </row>
    <row r="10" spans="1:104">
      <c r="A10" s="171">
        <v>2</v>
      </c>
      <c r="B10" s="172" t="s">
        <v>88</v>
      </c>
      <c r="C10" s="173" t="s">
        <v>89</v>
      </c>
      <c r="D10" s="174" t="s">
        <v>90</v>
      </c>
      <c r="E10" s="175">
        <v>6.72</v>
      </c>
      <c r="F10" s="175">
        <v>121</v>
      </c>
      <c r="G10" s="176">
        <f>E10*F10</f>
        <v>813.12</v>
      </c>
      <c r="O10" s="170">
        <v>2</v>
      </c>
      <c r="AA10" s="146">
        <v>1</v>
      </c>
      <c r="AB10" s="146">
        <v>1</v>
      </c>
      <c r="AC10" s="146">
        <v>1</v>
      </c>
      <c r="AZ10" s="146">
        <v>1</v>
      </c>
      <c r="BA10" s="146">
        <f>IF(AZ10=1,G10,0)</f>
        <v>813.12</v>
      </c>
      <c r="BB10" s="146">
        <f>IF(AZ10=2,G10,0)</f>
        <v>0</v>
      </c>
      <c r="BC10" s="146">
        <f>IF(AZ10=3,G10,0)</f>
        <v>0</v>
      </c>
      <c r="BD10" s="146">
        <f>IF(AZ10=4,G10,0)</f>
        <v>0</v>
      </c>
      <c r="BE10" s="146">
        <f>IF(AZ10=5,G10,0)</f>
        <v>0</v>
      </c>
      <c r="CA10" s="177">
        <v>1</v>
      </c>
      <c r="CB10" s="177">
        <v>1</v>
      </c>
      <c r="CZ10" s="146">
        <v>0</v>
      </c>
    </row>
    <row r="11" spans="1:104">
      <c r="A11" s="171">
        <v>3</v>
      </c>
      <c r="B11" s="172" t="s">
        <v>91</v>
      </c>
      <c r="C11" s="173" t="s">
        <v>92</v>
      </c>
      <c r="D11" s="174" t="s">
        <v>86</v>
      </c>
      <c r="E11" s="175">
        <v>6.72</v>
      </c>
      <c r="F11" s="175">
        <v>535</v>
      </c>
      <c r="G11" s="176">
        <f>E11*F11</f>
        <v>3595.2</v>
      </c>
      <c r="O11" s="170">
        <v>2</v>
      </c>
      <c r="AA11" s="146">
        <v>1</v>
      </c>
      <c r="AB11" s="146">
        <v>1</v>
      </c>
      <c r="AC11" s="146">
        <v>1</v>
      </c>
      <c r="AZ11" s="146">
        <v>1</v>
      </c>
      <c r="BA11" s="146">
        <f>IF(AZ11=1,G11,0)</f>
        <v>3595.2</v>
      </c>
      <c r="BB11" s="146">
        <f>IF(AZ11=2,G11,0)</f>
        <v>0</v>
      </c>
      <c r="BC11" s="146">
        <f>IF(AZ11=3,G11,0)</f>
        <v>0</v>
      </c>
      <c r="BD11" s="146">
        <f>IF(AZ11=4,G11,0)</f>
        <v>0</v>
      </c>
      <c r="BE11" s="146">
        <f>IF(AZ11=5,G11,0)</f>
        <v>0</v>
      </c>
      <c r="CA11" s="177">
        <v>1</v>
      </c>
      <c r="CB11" s="177">
        <v>1</v>
      </c>
      <c r="CZ11" s="146">
        <v>0</v>
      </c>
    </row>
    <row r="12" spans="1:104">
      <c r="A12" s="184"/>
      <c r="B12" s="185" t="s">
        <v>77</v>
      </c>
      <c r="C12" s="186" t="str">
        <f>CONCATENATE(B7," ",C7)</f>
        <v>1 Zemní práce</v>
      </c>
      <c r="D12" s="187"/>
      <c r="E12" s="188"/>
      <c r="F12" s="189"/>
      <c r="G12" s="190">
        <f>SUM(G7:G11)</f>
        <v>8413.4399999999987</v>
      </c>
      <c r="O12" s="170">
        <v>4</v>
      </c>
      <c r="BA12" s="191">
        <f>SUM(BA7:BA11)</f>
        <v>8413.4399999999987</v>
      </c>
      <c r="BB12" s="191">
        <f>SUM(BB7:BB11)</f>
        <v>0</v>
      </c>
      <c r="BC12" s="191">
        <f>SUM(BC7:BC11)</f>
        <v>0</v>
      </c>
      <c r="BD12" s="191">
        <f>SUM(BD7:BD11)</f>
        <v>0</v>
      </c>
      <c r="BE12" s="191">
        <f>SUM(BE7:BE11)</f>
        <v>0</v>
      </c>
    </row>
    <row r="13" spans="1:104">
      <c r="A13" s="163" t="s">
        <v>74</v>
      </c>
      <c r="B13" s="164" t="s">
        <v>93</v>
      </c>
      <c r="C13" s="165" t="s">
        <v>94</v>
      </c>
      <c r="D13" s="166"/>
      <c r="E13" s="167"/>
      <c r="F13" s="167"/>
      <c r="G13" s="168"/>
      <c r="H13" s="169"/>
      <c r="I13" s="169"/>
      <c r="O13" s="170">
        <v>1</v>
      </c>
    </row>
    <row r="14" spans="1:104">
      <c r="A14" s="171">
        <v>4</v>
      </c>
      <c r="B14" s="172" t="s">
        <v>95</v>
      </c>
      <c r="C14" s="173" t="s">
        <v>96</v>
      </c>
      <c r="D14" s="174" t="s">
        <v>97</v>
      </c>
      <c r="E14" s="175">
        <v>19</v>
      </c>
      <c r="F14" s="175">
        <v>113.5</v>
      </c>
      <c r="G14" s="176">
        <f>E14*F14</f>
        <v>2156.5</v>
      </c>
      <c r="O14" s="170">
        <v>2</v>
      </c>
      <c r="AA14" s="146">
        <v>1</v>
      </c>
      <c r="AB14" s="146">
        <v>1</v>
      </c>
      <c r="AC14" s="146">
        <v>1</v>
      </c>
      <c r="AZ14" s="146">
        <v>1</v>
      </c>
      <c r="BA14" s="146">
        <f>IF(AZ14=1,G14,0)</f>
        <v>2156.5</v>
      </c>
      <c r="BB14" s="146">
        <f>IF(AZ14=2,G14,0)</f>
        <v>0</v>
      </c>
      <c r="BC14" s="146">
        <f>IF(AZ14=3,G14,0)</f>
        <v>0</v>
      </c>
      <c r="BD14" s="146">
        <f>IF(AZ14=4,G14,0)</f>
        <v>0</v>
      </c>
      <c r="BE14" s="146">
        <f>IF(AZ14=5,G14,0)</f>
        <v>0</v>
      </c>
      <c r="CA14" s="177">
        <v>1</v>
      </c>
      <c r="CB14" s="177">
        <v>1</v>
      </c>
      <c r="CZ14" s="146">
        <v>2.0000000000000002E-5</v>
      </c>
    </row>
    <row r="15" spans="1:104" ht="22.5">
      <c r="A15" s="171">
        <v>5</v>
      </c>
      <c r="B15" s="172" t="s">
        <v>98</v>
      </c>
      <c r="C15" s="173" t="s">
        <v>99</v>
      </c>
      <c r="D15" s="174" t="s">
        <v>90</v>
      </c>
      <c r="E15" s="175">
        <v>60</v>
      </c>
      <c r="F15" s="175">
        <v>600</v>
      </c>
      <c r="G15" s="176">
        <f>E15*F15</f>
        <v>36000</v>
      </c>
      <c r="O15" s="170">
        <v>2</v>
      </c>
      <c r="AA15" s="146">
        <v>12</v>
      </c>
      <c r="AB15" s="146">
        <v>0</v>
      </c>
      <c r="AC15" s="146">
        <v>46</v>
      </c>
      <c r="AZ15" s="146">
        <v>1</v>
      </c>
      <c r="BA15" s="146">
        <f>IF(AZ15=1,G15,0)</f>
        <v>36000</v>
      </c>
      <c r="BB15" s="146">
        <f>IF(AZ15=2,G15,0)</f>
        <v>0</v>
      </c>
      <c r="BC15" s="146">
        <f>IF(AZ15=3,G15,0)</f>
        <v>0</v>
      </c>
      <c r="BD15" s="146">
        <f>IF(AZ15=4,G15,0)</f>
        <v>0</v>
      </c>
      <c r="BE15" s="146">
        <f>IF(AZ15=5,G15,0)</f>
        <v>0</v>
      </c>
      <c r="CA15" s="177">
        <v>12</v>
      </c>
      <c r="CB15" s="177">
        <v>0</v>
      </c>
      <c r="CZ15" s="146">
        <v>0</v>
      </c>
    </row>
    <row r="16" spans="1:104">
      <c r="A16" s="178"/>
      <c r="B16" s="180"/>
      <c r="C16" s="224" t="s">
        <v>100</v>
      </c>
      <c r="D16" s="225"/>
      <c r="E16" s="181">
        <v>46.3</v>
      </c>
      <c r="F16" s="182"/>
      <c r="G16" s="183"/>
      <c r="M16" s="179" t="s">
        <v>100</v>
      </c>
      <c r="O16" s="170"/>
    </row>
    <row r="17" spans="1:104">
      <c r="A17" s="184"/>
      <c r="B17" s="185" t="s">
        <v>77</v>
      </c>
      <c r="C17" s="186" t="str">
        <f>CONCATENATE(B13," ",C13)</f>
        <v>2 Základy a zvláštní zakládání</v>
      </c>
      <c r="D17" s="187"/>
      <c r="E17" s="188"/>
      <c r="F17" s="189"/>
      <c r="G17" s="190">
        <f>SUM(G13:G16)</f>
        <v>38156.5</v>
      </c>
      <c r="O17" s="170">
        <v>4</v>
      </c>
      <c r="BA17" s="191">
        <f>SUM(BA13:BA16)</f>
        <v>38156.5</v>
      </c>
      <c r="BB17" s="191">
        <f>SUM(BB13:BB16)</f>
        <v>0</v>
      </c>
      <c r="BC17" s="191">
        <f>SUM(BC13:BC16)</f>
        <v>0</v>
      </c>
      <c r="BD17" s="191">
        <f>SUM(BD13:BD16)</f>
        <v>0</v>
      </c>
      <c r="BE17" s="191">
        <f>SUM(BE13:BE16)</f>
        <v>0</v>
      </c>
    </row>
    <row r="18" spans="1:104">
      <c r="A18" s="163" t="s">
        <v>74</v>
      </c>
      <c r="B18" s="164" t="s">
        <v>101</v>
      </c>
      <c r="C18" s="165" t="s">
        <v>102</v>
      </c>
      <c r="D18" s="166"/>
      <c r="E18" s="167"/>
      <c r="F18" s="167"/>
      <c r="G18" s="168"/>
      <c r="H18" s="169"/>
      <c r="I18" s="169"/>
      <c r="O18" s="170">
        <v>1</v>
      </c>
    </row>
    <row r="19" spans="1:104">
      <c r="A19" s="239">
        <v>6</v>
      </c>
      <c r="B19" s="172" t="s">
        <v>103</v>
      </c>
      <c r="C19" s="173" t="s">
        <v>104</v>
      </c>
      <c r="D19" s="174" t="s">
        <v>97</v>
      </c>
      <c r="E19" s="175">
        <v>395.15</v>
      </c>
      <c r="F19" s="175">
        <v>647</v>
      </c>
      <c r="G19" s="176">
        <f>E19*F19</f>
        <v>255662.05</v>
      </c>
      <c r="O19" s="170">
        <v>2</v>
      </c>
      <c r="AA19" s="146">
        <v>1</v>
      </c>
      <c r="AB19" s="146">
        <v>1</v>
      </c>
      <c r="AC19" s="146">
        <v>1</v>
      </c>
      <c r="AZ19" s="146">
        <v>1</v>
      </c>
      <c r="BA19" s="146">
        <f>IF(AZ19=1,G19,0)</f>
        <v>255662.05</v>
      </c>
      <c r="BB19" s="146">
        <f>IF(AZ19=2,G19,0)</f>
        <v>0</v>
      </c>
      <c r="BC19" s="146">
        <f>IF(AZ19=3,G19,0)</f>
        <v>0</v>
      </c>
      <c r="BD19" s="146">
        <f>IF(AZ19=4,G19,0)</f>
        <v>0</v>
      </c>
      <c r="BE19" s="146">
        <f>IF(AZ19=5,G19,0)</f>
        <v>0</v>
      </c>
      <c r="CA19" s="177">
        <v>1</v>
      </c>
      <c r="CB19" s="177">
        <v>1</v>
      </c>
      <c r="CZ19" s="146">
        <v>1.687E-2</v>
      </c>
    </row>
    <row r="20" spans="1:104">
      <c r="A20" s="240"/>
      <c r="B20" s="180"/>
      <c r="C20" s="224" t="s">
        <v>105</v>
      </c>
      <c r="D20" s="225"/>
      <c r="E20" s="181">
        <v>362.36</v>
      </c>
      <c r="F20" s="182"/>
      <c r="G20" s="183"/>
      <c r="M20" s="179" t="s">
        <v>105</v>
      </c>
      <c r="O20" s="170"/>
    </row>
    <row r="21" spans="1:104">
      <c r="A21" s="240"/>
      <c r="B21" s="180"/>
      <c r="C21" s="224" t="s">
        <v>106</v>
      </c>
      <c r="D21" s="225"/>
      <c r="E21" s="181">
        <v>32.79</v>
      </c>
      <c r="F21" s="182"/>
      <c r="G21" s="183"/>
      <c r="M21" s="179" t="s">
        <v>106</v>
      </c>
      <c r="O21" s="170"/>
    </row>
    <row r="22" spans="1:104" ht="22.5">
      <c r="A22" s="239">
        <v>7</v>
      </c>
      <c r="B22" s="172" t="s">
        <v>107</v>
      </c>
      <c r="C22" s="173" t="s">
        <v>108</v>
      </c>
      <c r="D22" s="174" t="s">
        <v>97</v>
      </c>
      <c r="E22" s="175">
        <v>27.2</v>
      </c>
      <c r="F22" s="175">
        <v>455</v>
      </c>
      <c r="G22" s="176">
        <f>E22*F22</f>
        <v>12376</v>
      </c>
      <c r="O22" s="170">
        <v>2</v>
      </c>
      <c r="AA22" s="146">
        <v>1</v>
      </c>
      <c r="AB22" s="146">
        <v>1</v>
      </c>
      <c r="AC22" s="146">
        <v>1</v>
      </c>
      <c r="AZ22" s="146">
        <v>1</v>
      </c>
      <c r="BA22" s="146">
        <f>IF(AZ22=1,G22,0)</f>
        <v>12376</v>
      </c>
      <c r="BB22" s="146">
        <f>IF(AZ22=2,G22,0)</f>
        <v>0</v>
      </c>
      <c r="BC22" s="146">
        <f>IF(AZ22=3,G22,0)</f>
        <v>0</v>
      </c>
      <c r="BD22" s="146">
        <f>IF(AZ22=4,G22,0)</f>
        <v>0</v>
      </c>
      <c r="BE22" s="146">
        <f>IF(AZ22=5,G22,0)</f>
        <v>0</v>
      </c>
      <c r="CA22" s="177">
        <v>1</v>
      </c>
      <c r="CB22" s="177">
        <v>1</v>
      </c>
      <c r="CZ22" s="146">
        <v>9.11E-3</v>
      </c>
    </row>
    <row r="23" spans="1:104">
      <c r="A23" s="178"/>
      <c r="B23" s="180"/>
      <c r="C23" s="224" t="s">
        <v>109</v>
      </c>
      <c r="D23" s="225"/>
      <c r="E23" s="181">
        <v>27.2</v>
      </c>
      <c r="F23" s="182"/>
      <c r="G23" s="183"/>
      <c r="M23" s="179" t="s">
        <v>109</v>
      </c>
      <c r="O23" s="170"/>
    </row>
    <row r="24" spans="1:104">
      <c r="A24" s="171">
        <v>8</v>
      </c>
      <c r="B24" s="172" t="s">
        <v>110</v>
      </c>
      <c r="C24" s="173" t="s">
        <v>111</v>
      </c>
      <c r="D24" s="174" t="s">
        <v>112</v>
      </c>
      <c r="E24" s="175">
        <v>12.768000000000001</v>
      </c>
      <c r="F24" s="175">
        <v>582.4</v>
      </c>
      <c r="G24" s="176">
        <f>E24*F24</f>
        <v>7436.0832</v>
      </c>
      <c r="O24" s="170">
        <v>2</v>
      </c>
      <c r="AA24" s="146">
        <v>3</v>
      </c>
      <c r="AB24" s="146">
        <v>1</v>
      </c>
      <c r="AC24" s="146">
        <v>583315024</v>
      </c>
      <c r="AZ24" s="146">
        <v>1</v>
      </c>
      <c r="BA24" s="146">
        <f>IF(AZ24=1,G24,0)</f>
        <v>7436.0832</v>
      </c>
      <c r="BB24" s="146">
        <f>IF(AZ24=2,G24,0)</f>
        <v>0</v>
      </c>
      <c r="BC24" s="146">
        <f>IF(AZ24=3,G24,0)</f>
        <v>0</v>
      </c>
      <c r="BD24" s="146">
        <f>IF(AZ24=4,G24,0)</f>
        <v>0</v>
      </c>
      <c r="BE24" s="146">
        <f>IF(AZ24=5,G24,0)</f>
        <v>0</v>
      </c>
      <c r="CA24" s="177">
        <v>3</v>
      </c>
      <c r="CB24" s="177">
        <v>1</v>
      </c>
      <c r="CZ24" s="146">
        <v>1</v>
      </c>
    </row>
    <row r="25" spans="1:104">
      <c r="A25" s="178"/>
      <c r="B25" s="180"/>
      <c r="C25" s="224" t="s">
        <v>113</v>
      </c>
      <c r="D25" s="225"/>
      <c r="E25" s="181">
        <v>12.768000000000001</v>
      </c>
      <c r="F25" s="182"/>
      <c r="G25" s="183"/>
      <c r="M25" s="179" t="s">
        <v>113</v>
      </c>
      <c r="O25" s="170"/>
    </row>
    <row r="26" spans="1:104">
      <c r="A26" s="184"/>
      <c r="B26" s="185" t="s">
        <v>77</v>
      </c>
      <c r="C26" s="186" t="str">
        <f>CONCATENATE(B18," ",C18)</f>
        <v>4 Vodorovné konstrukce</v>
      </c>
      <c r="D26" s="187"/>
      <c r="E26" s="188"/>
      <c r="F26" s="189"/>
      <c r="G26" s="190">
        <f>SUM(G18:G25)</f>
        <v>275474.13319999998</v>
      </c>
      <c r="O26" s="170">
        <v>4</v>
      </c>
      <c r="BA26" s="191">
        <f>SUM(BA18:BA25)</f>
        <v>275474.13319999998</v>
      </c>
      <c r="BB26" s="191">
        <f>SUM(BB18:BB25)</f>
        <v>0</v>
      </c>
      <c r="BC26" s="191">
        <f>SUM(BC18:BC25)</f>
        <v>0</v>
      </c>
      <c r="BD26" s="191">
        <f>SUM(BD18:BD25)</f>
        <v>0</v>
      </c>
      <c r="BE26" s="191">
        <f>SUM(BE18:BE25)</f>
        <v>0</v>
      </c>
    </row>
    <row r="27" spans="1:104">
      <c r="A27" s="163" t="s">
        <v>74</v>
      </c>
      <c r="B27" s="164" t="s">
        <v>114</v>
      </c>
      <c r="C27" s="165" t="s">
        <v>115</v>
      </c>
      <c r="D27" s="166"/>
      <c r="E27" s="167"/>
      <c r="F27" s="167"/>
      <c r="G27" s="168"/>
      <c r="H27" s="169"/>
      <c r="I27" s="169"/>
      <c r="O27" s="170">
        <v>1</v>
      </c>
    </row>
    <row r="28" spans="1:104">
      <c r="A28" s="171">
        <v>9</v>
      </c>
      <c r="B28" s="172" t="s">
        <v>116</v>
      </c>
      <c r="C28" s="173" t="s">
        <v>117</v>
      </c>
      <c r="D28" s="174" t="s">
        <v>97</v>
      </c>
      <c r="E28" s="175">
        <v>279.68</v>
      </c>
      <c r="F28" s="175">
        <v>264.5</v>
      </c>
      <c r="G28" s="176">
        <f>E28*F28</f>
        <v>73975.360000000001</v>
      </c>
      <c r="O28" s="170">
        <v>2</v>
      </c>
      <c r="AA28" s="146">
        <v>1</v>
      </c>
      <c r="AB28" s="146">
        <v>1</v>
      </c>
      <c r="AC28" s="146">
        <v>1</v>
      </c>
      <c r="AZ28" s="146">
        <v>1</v>
      </c>
      <c r="BA28" s="146">
        <f>IF(AZ28=1,G28,0)</f>
        <v>73975.360000000001</v>
      </c>
      <c r="BB28" s="146">
        <f>IF(AZ28=2,G28,0)</f>
        <v>0</v>
      </c>
      <c r="BC28" s="146">
        <f>IF(AZ28=3,G28,0)</f>
        <v>0</v>
      </c>
      <c r="BD28" s="146">
        <f>IF(AZ28=4,G28,0)</f>
        <v>0</v>
      </c>
      <c r="BE28" s="146">
        <f>IF(AZ28=5,G28,0)</f>
        <v>0</v>
      </c>
      <c r="CA28" s="177">
        <v>1</v>
      </c>
      <c r="CB28" s="177">
        <v>1</v>
      </c>
      <c r="CZ28" s="146">
        <v>0.53025</v>
      </c>
    </row>
    <row r="29" spans="1:104">
      <c r="A29" s="184"/>
      <c r="B29" s="185" t="s">
        <v>77</v>
      </c>
      <c r="C29" s="186" t="str">
        <f>CONCATENATE(B27," ",C27)</f>
        <v>5 Komunikace</v>
      </c>
      <c r="D29" s="187"/>
      <c r="E29" s="188"/>
      <c r="F29" s="189"/>
      <c r="G29" s="190">
        <f>SUM(G27:G28)</f>
        <v>73975.360000000001</v>
      </c>
      <c r="O29" s="170">
        <v>4</v>
      </c>
      <c r="BA29" s="191">
        <f>SUM(BA27:BA28)</f>
        <v>73975.360000000001</v>
      </c>
      <c r="BB29" s="191">
        <f>SUM(BB27:BB28)</f>
        <v>0</v>
      </c>
      <c r="BC29" s="191">
        <f>SUM(BC27:BC28)</f>
        <v>0</v>
      </c>
      <c r="BD29" s="191">
        <f>SUM(BD27:BD28)</f>
        <v>0</v>
      </c>
      <c r="BE29" s="191">
        <f>SUM(BE27:BE28)</f>
        <v>0</v>
      </c>
    </row>
    <row r="30" spans="1:104">
      <c r="A30" s="238" t="s">
        <v>74</v>
      </c>
      <c r="B30" s="164" t="s">
        <v>211</v>
      </c>
      <c r="C30" s="165" t="s">
        <v>212</v>
      </c>
      <c r="D30" s="166"/>
      <c r="E30" s="167"/>
      <c r="F30" s="167"/>
      <c r="G30" s="168"/>
      <c r="O30" s="170"/>
      <c r="BA30" s="191"/>
      <c r="BB30" s="191"/>
      <c r="BC30" s="191"/>
      <c r="BD30" s="191"/>
      <c r="BE30" s="191"/>
    </row>
    <row r="31" spans="1:104">
      <c r="A31" s="239">
        <v>10</v>
      </c>
      <c r="B31" s="172" t="s">
        <v>213</v>
      </c>
      <c r="C31" s="173" t="s">
        <v>214</v>
      </c>
      <c r="D31" s="174" t="s">
        <v>97</v>
      </c>
      <c r="E31" s="175">
        <v>71.22</v>
      </c>
      <c r="F31" s="175">
        <v>34.200000000000003</v>
      </c>
      <c r="G31" s="176">
        <f>E31*F31</f>
        <v>2435.7240000000002</v>
      </c>
      <c r="O31" s="170"/>
      <c r="BA31" s="191"/>
      <c r="BB31" s="191"/>
      <c r="BC31" s="191"/>
      <c r="BD31" s="191"/>
      <c r="BE31" s="191"/>
    </row>
    <row r="32" spans="1:104">
      <c r="A32" s="240"/>
      <c r="B32" s="180"/>
      <c r="C32" s="224" t="s">
        <v>215</v>
      </c>
      <c r="D32" s="225"/>
      <c r="E32" s="181">
        <v>71.22</v>
      </c>
      <c r="F32" s="182"/>
      <c r="G32" s="183"/>
      <c r="O32" s="170"/>
      <c r="BA32" s="191"/>
      <c r="BB32" s="191"/>
      <c r="BC32" s="191"/>
      <c r="BD32" s="191"/>
      <c r="BE32" s="191"/>
    </row>
    <row r="33" spans="1:104" ht="22.5">
      <c r="A33" s="239">
        <v>11</v>
      </c>
      <c r="B33" s="172" t="s">
        <v>216</v>
      </c>
      <c r="C33" s="173" t="s">
        <v>217</v>
      </c>
      <c r="D33" s="174" t="s">
        <v>97</v>
      </c>
      <c r="E33" s="175">
        <v>25.398</v>
      </c>
      <c r="F33" s="175">
        <v>149.5</v>
      </c>
      <c r="G33" s="176">
        <f>E33*F33</f>
        <v>3797.0009999999997</v>
      </c>
      <c r="O33" s="170"/>
      <c r="BA33" s="191"/>
      <c r="BB33" s="191"/>
      <c r="BC33" s="191"/>
      <c r="BD33" s="191"/>
      <c r="BE33" s="191"/>
    </row>
    <row r="34" spans="1:104">
      <c r="A34" s="178"/>
      <c r="B34" s="180"/>
      <c r="C34" s="224" t="s">
        <v>218</v>
      </c>
      <c r="D34" s="225"/>
      <c r="E34" s="181">
        <v>1.8</v>
      </c>
      <c r="F34" s="182"/>
      <c r="G34" s="183"/>
      <c r="O34" s="170"/>
      <c r="BA34" s="191"/>
      <c r="BB34" s="191"/>
      <c r="BC34" s="191"/>
      <c r="BD34" s="191"/>
      <c r="BE34" s="191"/>
    </row>
    <row r="35" spans="1:104">
      <c r="A35" s="178"/>
      <c r="B35" s="180"/>
      <c r="C35" s="224" t="s">
        <v>219</v>
      </c>
      <c r="D35" s="225"/>
      <c r="E35" s="181">
        <v>23.597999999999999</v>
      </c>
      <c r="F35" s="182"/>
      <c r="G35" s="183"/>
      <c r="O35" s="170"/>
      <c r="BA35" s="191"/>
      <c r="BB35" s="191"/>
      <c r="BC35" s="191"/>
      <c r="BD35" s="191"/>
      <c r="BE35" s="191"/>
    </row>
    <row r="36" spans="1:104">
      <c r="A36" s="184"/>
      <c r="B36" s="185" t="s">
        <v>77</v>
      </c>
      <c r="C36" s="186" t="str">
        <f>CONCATENATE(B30," ",C30)</f>
        <v>61 Upravy povrchů vnitřní</v>
      </c>
      <c r="D36" s="187"/>
      <c r="E36" s="188"/>
      <c r="F36" s="189"/>
      <c r="G36" s="190">
        <f>SUM(G30:G35)</f>
        <v>6232.7250000000004</v>
      </c>
      <c r="O36" s="170"/>
      <c r="BA36" s="191"/>
      <c r="BB36" s="191"/>
      <c r="BC36" s="191"/>
      <c r="BD36" s="191"/>
      <c r="BE36" s="191"/>
    </row>
    <row r="37" spans="1:104">
      <c r="A37" s="238" t="s">
        <v>74</v>
      </c>
      <c r="B37" s="164" t="s">
        <v>220</v>
      </c>
      <c r="C37" s="165" t="s">
        <v>221</v>
      </c>
      <c r="D37" s="166"/>
      <c r="E37" s="167"/>
      <c r="F37" s="167"/>
      <c r="G37" s="168"/>
      <c r="O37" s="170"/>
      <c r="BA37" s="191"/>
      <c r="BB37" s="191"/>
      <c r="BC37" s="191"/>
      <c r="BD37" s="191"/>
      <c r="BE37" s="191"/>
    </row>
    <row r="38" spans="1:104">
      <c r="A38" s="239">
        <v>12</v>
      </c>
      <c r="B38" s="172" t="s">
        <v>222</v>
      </c>
      <c r="C38" s="173" t="s">
        <v>223</v>
      </c>
      <c r="D38" s="174" t="s">
        <v>90</v>
      </c>
      <c r="E38" s="175">
        <v>153.75</v>
      </c>
      <c r="F38" s="175">
        <v>45</v>
      </c>
      <c r="G38" s="176">
        <f>E38*F38</f>
        <v>6918.75</v>
      </c>
      <c r="O38" s="170"/>
      <c r="BA38" s="191"/>
      <c r="BB38" s="191"/>
      <c r="BC38" s="191"/>
      <c r="BD38" s="191"/>
      <c r="BE38" s="191"/>
    </row>
    <row r="39" spans="1:104">
      <c r="A39" s="239">
        <v>13</v>
      </c>
      <c r="B39" s="172" t="s">
        <v>224</v>
      </c>
      <c r="C39" s="173" t="s">
        <v>225</v>
      </c>
      <c r="D39" s="174" t="s">
        <v>97</v>
      </c>
      <c r="E39" s="175">
        <v>71.22</v>
      </c>
      <c r="F39" s="175">
        <v>34.200000000000003</v>
      </c>
      <c r="G39" s="176">
        <f>E39*F39</f>
        <v>2435.7240000000002</v>
      </c>
      <c r="O39" s="170"/>
      <c r="BA39" s="191"/>
      <c r="BB39" s="191"/>
      <c r="BC39" s="191"/>
      <c r="BD39" s="191"/>
      <c r="BE39" s="191"/>
    </row>
    <row r="40" spans="1:104">
      <c r="A40" s="231"/>
      <c r="B40" s="232" t="s">
        <v>77</v>
      </c>
      <c r="C40" s="233" t="s">
        <v>226</v>
      </c>
      <c r="D40" s="234"/>
      <c r="E40" s="235"/>
      <c r="F40" s="236"/>
      <c r="G40" s="237">
        <f>SUM(G38:G39)</f>
        <v>9354.4740000000002</v>
      </c>
      <c r="O40" s="170"/>
      <c r="BA40" s="191"/>
      <c r="BB40" s="191"/>
      <c r="BC40" s="191"/>
      <c r="BD40" s="191"/>
      <c r="BE40" s="191"/>
    </row>
    <row r="41" spans="1:104">
      <c r="A41" s="163" t="s">
        <v>74</v>
      </c>
      <c r="B41" s="164" t="s">
        <v>118</v>
      </c>
      <c r="C41" s="165" t="s">
        <v>119</v>
      </c>
      <c r="D41" s="166"/>
      <c r="E41" s="167"/>
      <c r="F41" s="167"/>
      <c r="G41" s="168"/>
      <c r="H41" s="169"/>
      <c r="I41" s="169"/>
      <c r="O41" s="170">
        <v>1</v>
      </c>
    </row>
    <row r="42" spans="1:104" ht="22.5">
      <c r="A42" s="171">
        <v>14</v>
      </c>
      <c r="B42" s="172" t="s">
        <v>120</v>
      </c>
      <c r="C42" s="173" t="s">
        <v>209</v>
      </c>
      <c r="D42" s="174" t="s">
        <v>86</v>
      </c>
      <c r="E42" s="175">
        <v>50.342399999999998</v>
      </c>
      <c r="F42" s="175">
        <v>3555</v>
      </c>
      <c r="G42" s="176">
        <f>E42*F42</f>
        <v>178967.23199999999</v>
      </c>
      <c r="O42" s="170">
        <v>2</v>
      </c>
      <c r="AA42" s="146">
        <v>1</v>
      </c>
      <c r="AB42" s="146">
        <v>1</v>
      </c>
      <c r="AC42" s="146">
        <v>1</v>
      </c>
      <c r="AZ42" s="146">
        <v>1</v>
      </c>
      <c r="BA42" s="146">
        <f>IF(AZ42=1,G42,0)</f>
        <v>178967.23199999999</v>
      </c>
      <c r="BB42" s="146">
        <f>IF(AZ42=2,G42,0)</f>
        <v>0</v>
      </c>
      <c r="BC42" s="146">
        <f>IF(AZ42=3,G42,0)</f>
        <v>0</v>
      </c>
      <c r="BD42" s="146">
        <f>IF(AZ42=4,G42,0)</f>
        <v>0</v>
      </c>
      <c r="BE42" s="146">
        <f>IF(AZ42=5,G42,0)</f>
        <v>0</v>
      </c>
      <c r="CA42" s="177">
        <v>1</v>
      </c>
      <c r="CB42" s="177">
        <v>1</v>
      </c>
      <c r="CZ42" s="146">
        <v>2.44198</v>
      </c>
    </row>
    <row r="43" spans="1:104">
      <c r="A43" s="178"/>
      <c r="B43" s="180"/>
      <c r="C43" s="224" t="s">
        <v>121</v>
      </c>
      <c r="D43" s="225"/>
      <c r="E43" s="181">
        <v>50.342399999999998</v>
      </c>
      <c r="F43" s="182"/>
      <c r="G43" s="183"/>
      <c r="M43" s="179" t="s">
        <v>121</v>
      </c>
      <c r="O43" s="170"/>
    </row>
    <row r="44" spans="1:104">
      <c r="A44" s="171">
        <v>15</v>
      </c>
      <c r="B44" s="172" t="s">
        <v>122</v>
      </c>
      <c r="C44" s="173" t="s">
        <v>123</v>
      </c>
      <c r="D44" s="174" t="s">
        <v>97</v>
      </c>
      <c r="E44" s="175">
        <v>279.68</v>
      </c>
      <c r="F44" s="175">
        <v>79.400000000000006</v>
      </c>
      <c r="G44" s="176">
        <f>E44*F44</f>
        <v>22206.592000000001</v>
      </c>
      <c r="O44" s="170">
        <v>2</v>
      </c>
      <c r="AA44" s="146">
        <v>1</v>
      </c>
      <c r="AB44" s="146">
        <v>1</v>
      </c>
      <c r="AC44" s="146">
        <v>1</v>
      </c>
      <c r="AZ44" s="146">
        <v>1</v>
      </c>
      <c r="BA44" s="146">
        <f>IF(AZ44=1,G44,0)</f>
        <v>22206.592000000001</v>
      </c>
      <c r="BB44" s="146">
        <f>IF(AZ44=2,G44,0)</f>
        <v>0</v>
      </c>
      <c r="BC44" s="146">
        <f>IF(AZ44=3,G44,0)</f>
        <v>0</v>
      </c>
      <c r="BD44" s="146">
        <f>IF(AZ44=4,G44,0)</f>
        <v>0</v>
      </c>
      <c r="BE44" s="146">
        <f>IF(AZ44=5,G44,0)</f>
        <v>0</v>
      </c>
      <c r="CA44" s="177">
        <v>1</v>
      </c>
      <c r="CB44" s="177">
        <v>1</v>
      </c>
      <c r="CZ44" s="146">
        <v>5.0000000000000001E-3</v>
      </c>
    </row>
    <row r="45" spans="1:104">
      <c r="A45" s="178"/>
      <c r="B45" s="180"/>
      <c r="C45" s="224" t="s">
        <v>124</v>
      </c>
      <c r="D45" s="225"/>
      <c r="E45" s="181">
        <v>279.68</v>
      </c>
      <c r="F45" s="182"/>
      <c r="G45" s="183"/>
      <c r="M45" s="179" t="s">
        <v>124</v>
      </c>
      <c r="O45" s="170"/>
    </row>
    <row r="46" spans="1:104">
      <c r="A46" s="184"/>
      <c r="B46" s="185" t="s">
        <v>77</v>
      </c>
      <c r="C46" s="186" t="str">
        <f>CONCATENATE(B41," ",C41)</f>
        <v>63 Podlahy a podlahové konstrukce</v>
      </c>
      <c r="D46" s="187"/>
      <c r="E46" s="188"/>
      <c r="F46" s="189"/>
      <c r="G46" s="190">
        <f>SUM(G41:G45)</f>
        <v>201173.82399999999</v>
      </c>
      <c r="O46" s="170">
        <v>4</v>
      </c>
      <c r="BA46" s="191">
        <f>SUM(BA41:BA45)</f>
        <v>201173.82399999999</v>
      </c>
      <c r="BB46" s="191">
        <f>SUM(BB41:BB45)</f>
        <v>0</v>
      </c>
      <c r="BC46" s="191">
        <f>SUM(BC41:BC45)</f>
        <v>0</v>
      </c>
      <c r="BD46" s="191">
        <f>SUM(BD41:BD45)</f>
        <v>0</v>
      </c>
      <c r="BE46" s="191">
        <f>SUM(BE41:BE45)</f>
        <v>0</v>
      </c>
    </row>
    <row r="47" spans="1:104">
      <c r="A47" s="238" t="s">
        <v>74</v>
      </c>
      <c r="B47" s="164" t="s">
        <v>227</v>
      </c>
      <c r="C47" s="165" t="s">
        <v>228</v>
      </c>
      <c r="D47" s="166"/>
      <c r="E47" s="167"/>
      <c r="F47" s="167"/>
      <c r="G47" s="168"/>
      <c r="O47" s="170"/>
      <c r="BA47" s="191"/>
      <c r="BB47" s="191"/>
      <c r="BC47" s="191"/>
      <c r="BD47" s="191"/>
      <c r="BE47" s="191"/>
    </row>
    <row r="48" spans="1:104" ht="22.5">
      <c r="A48" s="239">
        <v>16</v>
      </c>
      <c r="B48" s="172" t="s">
        <v>229</v>
      </c>
      <c r="C48" s="173" t="s">
        <v>230</v>
      </c>
      <c r="D48" s="174" t="s">
        <v>97</v>
      </c>
      <c r="E48" s="175">
        <v>248.4</v>
      </c>
      <c r="F48" s="175">
        <v>32.799999999999997</v>
      </c>
      <c r="G48" s="176">
        <f>E48*F48</f>
        <v>8147.5199999999995</v>
      </c>
      <c r="O48" s="170"/>
      <c r="BA48" s="191"/>
      <c r="BB48" s="191"/>
      <c r="BC48" s="191"/>
      <c r="BD48" s="191"/>
      <c r="BE48" s="191"/>
    </row>
    <row r="49" spans="1:104">
      <c r="A49" s="240"/>
      <c r="B49" s="180"/>
      <c r="C49" s="224" t="s">
        <v>231</v>
      </c>
      <c r="D49" s="225"/>
      <c r="E49" s="181">
        <v>228.4</v>
      </c>
      <c r="F49" s="182"/>
      <c r="G49" s="183"/>
      <c r="O49" s="170"/>
      <c r="BA49" s="191"/>
      <c r="BB49" s="191"/>
      <c r="BC49" s="191"/>
      <c r="BD49" s="191"/>
      <c r="BE49" s="191"/>
    </row>
    <row r="50" spans="1:104">
      <c r="A50" s="240"/>
      <c r="B50" s="180"/>
      <c r="C50" s="224" t="s">
        <v>232</v>
      </c>
      <c r="D50" s="225"/>
      <c r="E50" s="181">
        <v>20</v>
      </c>
      <c r="F50" s="182"/>
      <c r="G50" s="183"/>
      <c r="O50" s="170"/>
      <c r="BA50" s="191"/>
      <c r="BB50" s="191"/>
      <c r="BC50" s="191"/>
      <c r="BD50" s="191"/>
      <c r="BE50" s="191"/>
    </row>
    <row r="51" spans="1:104" ht="22.5">
      <c r="A51" s="239">
        <v>17</v>
      </c>
      <c r="B51" s="172" t="s">
        <v>233</v>
      </c>
      <c r="C51" s="173" t="s">
        <v>234</v>
      </c>
      <c r="D51" s="174" t="s">
        <v>97</v>
      </c>
      <c r="E51" s="175">
        <v>248.4</v>
      </c>
      <c r="F51" s="175">
        <v>39</v>
      </c>
      <c r="G51" s="176">
        <f>E51*F51</f>
        <v>9687.6</v>
      </c>
      <c r="O51" s="170"/>
      <c r="BA51" s="191"/>
      <c r="BB51" s="191"/>
      <c r="BC51" s="191"/>
      <c r="BD51" s="191"/>
      <c r="BE51" s="191"/>
    </row>
    <row r="52" spans="1:104" ht="22.5">
      <c r="A52" s="239">
        <v>18</v>
      </c>
      <c r="B52" s="172" t="s">
        <v>235</v>
      </c>
      <c r="C52" s="173" t="s">
        <v>236</v>
      </c>
      <c r="D52" s="174" t="s">
        <v>97</v>
      </c>
      <c r="E52" s="175">
        <v>248.4</v>
      </c>
      <c r="F52" s="175">
        <v>24</v>
      </c>
      <c r="G52" s="176">
        <f>E52*F52</f>
        <v>5961.6</v>
      </c>
      <c r="O52" s="170"/>
      <c r="BA52" s="191"/>
      <c r="BB52" s="191"/>
      <c r="BC52" s="191"/>
      <c r="BD52" s="191"/>
      <c r="BE52" s="191"/>
    </row>
    <row r="53" spans="1:104">
      <c r="A53" s="239">
        <v>19</v>
      </c>
      <c r="B53" s="172" t="s">
        <v>237</v>
      </c>
      <c r="C53" s="173" t="s">
        <v>238</v>
      </c>
      <c r="D53" s="174" t="s">
        <v>97</v>
      </c>
      <c r="E53" s="175">
        <v>56.7</v>
      </c>
      <c r="F53" s="175">
        <v>132</v>
      </c>
      <c r="G53" s="176">
        <f>E53*F53</f>
        <v>7484.4000000000005</v>
      </c>
      <c r="O53" s="170"/>
      <c r="BA53" s="191"/>
      <c r="BB53" s="191"/>
      <c r="BC53" s="191"/>
      <c r="BD53" s="191"/>
      <c r="BE53" s="191"/>
    </row>
    <row r="54" spans="1:104">
      <c r="A54" s="239">
        <v>20</v>
      </c>
      <c r="B54" s="172" t="s">
        <v>239</v>
      </c>
      <c r="C54" s="173" t="s">
        <v>240</v>
      </c>
      <c r="D54" s="174" t="s">
        <v>97</v>
      </c>
      <c r="E54" s="175">
        <v>56.7</v>
      </c>
      <c r="F54" s="175">
        <v>27.4</v>
      </c>
      <c r="G54" s="176">
        <f>E54*F54</f>
        <v>1553.58</v>
      </c>
      <c r="O54" s="170"/>
      <c r="BA54" s="191"/>
      <c r="BB54" s="191"/>
      <c r="BC54" s="191"/>
      <c r="BD54" s="191"/>
      <c r="BE54" s="191"/>
    </row>
    <row r="55" spans="1:104">
      <c r="A55" s="240"/>
      <c r="B55" s="180"/>
      <c r="C55" s="224" t="s">
        <v>241</v>
      </c>
      <c r="D55" s="225"/>
      <c r="E55" s="181">
        <v>56.7</v>
      </c>
      <c r="F55" s="182"/>
      <c r="G55" s="183"/>
      <c r="O55" s="170"/>
      <c r="BA55" s="191"/>
      <c r="BB55" s="191"/>
      <c r="BC55" s="191"/>
      <c r="BD55" s="191"/>
      <c r="BE55" s="191"/>
    </row>
    <row r="56" spans="1:104">
      <c r="A56" s="239">
        <v>21</v>
      </c>
      <c r="B56" s="172" t="s">
        <v>242</v>
      </c>
      <c r="C56" s="173" t="s">
        <v>243</v>
      </c>
      <c r="D56" s="174" t="s">
        <v>97</v>
      </c>
      <c r="E56" s="175">
        <v>56.7</v>
      </c>
      <c r="F56" s="175">
        <v>64.099999999999994</v>
      </c>
      <c r="G56" s="176">
        <f>E56*F56</f>
        <v>3634.47</v>
      </c>
      <c r="O56" s="170"/>
      <c r="BA56" s="191"/>
      <c r="BB56" s="191"/>
      <c r="BC56" s="191"/>
      <c r="BD56" s="191"/>
      <c r="BE56" s="191"/>
    </row>
    <row r="57" spans="1:104">
      <c r="A57" s="184"/>
      <c r="B57" s="185" t="s">
        <v>77</v>
      </c>
      <c r="C57" s="186" t="str">
        <f>CONCATENATE(B47," ",C47)</f>
        <v>94 Lešení a stavební výtahy</v>
      </c>
      <c r="D57" s="187"/>
      <c r="E57" s="188"/>
      <c r="F57" s="189"/>
      <c r="G57" s="190">
        <f>SUM(G47:G56)</f>
        <v>36469.170000000006</v>
      </c>
      <c r="O57" s="170"/>
      <c r="BA57" s="191"/>
      <c r="BB57" s="191"/>
      <c r="BC57" s="191"/>
      <c r="BD57" s="191"/>
      <c r="BE57" s="191"/>
    </row>
    <row r="58" spans="1:104">
      <c r="A58" s="163" t="s">
        <v>74</v>
      </c>
      <c r="B58" s="164" t="s">
        <v>125</v>
      </c>
      <c r="C58" s="165" t="s">
        <v>126</v>
      </c>
      <c r="D58" s="166"/>
      <c r="E58" s="167"/>
      <c r="F58" s="167"/>
      <c r="G58" s="168"/>
      <c r="H58" s="169"/>
      <c r="I58" s="169"/>
      <c r="O58" s="170">
        <v>1</v>
      </c>
    </row>
    <row r="59" spans="1:104" ht="22.5">
      <c r="A59" s="171">
        <v>22</v>
      </c>
      <c r="B59" s="172" t="s">
        <v>127</v>
      </c>
      <c r="C59" s="173" t="s">
        <v>128</v>
      </c>
      <c r="D59" s="174" t="s">
        <v>86</v>
      </c>
      <c r="E59" s="175">
        <v>27.968</v>
      </c>
      <c r="F59" s="175">
        <v>650</v>
      </c>
      <c r="G59" s="176">
        <f>E59*F59</f>
        <v>18179.2</v>
      </c>
      <c r="O59" s="170">
        <v>2</v>
      </c>
      <c r="AA59" s="146">
        <v>1</v>
      </c>
      <c r="AB59" s="146">
        <v>1</v>
      </c>
      <c r="AC59" s="146">
        <v>1</v>
      </c>
      <c r="AZ59" s="146">
        <v>1</v>
      </c>
      <c r="BA59" s="146">
        <f>IF(AZ59=1,G59,0)</f>
        <v>18179.2</v>
      </c>
      <c r="BB59" s="146">
        <f>IF(AZ59=2,G59,0)</f>
        <v>0</v>
      </c>
      <c r="BC59" s="146">
        <f>IF(AZ59=3,G59,0)</f>
        <v>0</v>
      </c>
      <c r="BD59" s="146">
        <f>IF(AZ59=4,G59,0)</f>
        <v>0</v>
      </c>
      <c r="BE59" s="146">
        <f>IF(AZ59=5,G59,0)</f>
        <v>0</v>
      </c>
      <c r="CA59" s="177">
        <v>1</v>
      </c>
      <c r="CB59" s="177">
        <v>1</v>
      </c>
      <c r="CZ59" s="146">
        <v>0</v>
      </c>
    </row>
    <row r="60" spans="1:104">
      <c r="A60" s="178"/>
      <c r="B60" s="180"/>
      <c r="C60" s="224" t="s">
        <v>129</v>
      </c>
      <c r="D60" s="225"/>
      <c r="E60" s="181">
        <v>27.968</v>
      </c>
      <c r="F60" s="182"/>
      <c r="G60" s="183"/>
      <c r="M60" s="179" t="s">
        <v>129</v>
      </c>
      <c r="O60" s="170"/>
    </row>
    <row r="61" spans="1:104">
      <c r="A61" s="171">
        <v>23</v>
      </c>
      <c r="B61" s="172" t="s">
        <v>130</v>
      </c>
      <c r="C61" s="173" t="s">
        <v>210</v>
      </c>
      <c r="D61" s="174" t="s">
        <v>86</v>
      </c>
      <c r="E61" s="175">
        <v>279.67500000000001</v>
      </c>
      <c r="F61" s="175">
        <v>2650</v>
      </c>
      <c r="G61" s="176">
        <f>E61*F61</f>
        <v>741138.75</v>
      </c>
      <c r="O61" s="170">
        <v>2</v>
      </c>
      <c r="AA61" s="146">
        <v>1</v>
      </c>
      <c r="AB61" s="146">
        <v>1</v>
      </c>
      <c r="AC61" s="146">
        <v>1</v>
      </c>
      <c r="AZ61" s="146">
        <v>1</v>
      </c>
      <c r="BA61" s="146">
        <f>IF(AZ61=1,G61,0)</f>
        <v>741138.75</v>
      </c>
      <c r="BB61" s="146">
        <f>IF(AZ61=2,G61,0)</f>
        <v>0</v>
      </c>
      <c r="BC61" s="146">
        <f>IF(AZ61=3,G61,0)</f>
        <v>0</v>
      </c>
      <c r="BD61" s="146">
        <f>IF(AZ61=4,G61,0)</f>
        <v>0</v>
      </c>
      <c r="BE61" s="146">
        <f>IF(AZ61=5,G61,0)</f>
        <v>0</v>
      </c>
      <c r="CA61" s="177">
        <v>1</v>
      </c>
      <c r="CB61" s="177">
        <v>1</v>
      </c>
      <c r="CZ61" s="146">
        <v>0</v>
      </c>
    </row>
    <row r="62" spans="1:104">
      <c r="A62" s="178"/>
      <c r="B62" s="180"/>
      <c r="C62" s="224" t="s">
        <v>131</v>
      </c>
      <c r="D62" s="225"/>
      <c r="E62" s="181">
        <v>279.67500000000001</v>
      </c>
      <c r="F62" s="182"/>
      <c r="G62" s="183"/>
      <c r="M62" s="179" t="s">
        <v>131</v>
      </c>
      <c r="O62" s="170"/>
    </row>
    <row r="63" spans="1:104">
      <c r="A63" s="171">
        <v>24</v>
      </c>
      <c r="B63" s="172" t="s">
        <v>132</v>
      </c>
      <c r="C63" s="173" t="s">
        <v>133</v>
      </c>
      <c r="D63" s="174" t="s">
        <v>97</v>
      </c>
      <c r="E63" s="175">
        <v>279.68</v>
      </c>
      <c r="F63" s="175">
        <v>51.1</v>
      </c>
      <c r="G63" s="176">
        <f>E63*F63</f>
        <v>14291.648000000001</v>
      </c>
      <c r="O63" s="170">
        <v>2</v>
      </c>
      <c r="AA63" s="146">
        <v>1</v>
      </c>
      <c r="AB63" s="146">
        <v>1</v>
      </c>
      <c r="AC63" s="146">
        <v>1</v>
      </c>
      <c r="AZ63" s="146">
        <v>1</v>
      </c>
      <c r="BA63" s="146">
        <f>IF(AZ63=1,G63,0)</f>
        <v>14291.648000000001</v>
      </c>
      <c r="BB63" s="146">
        <f>IF(AZ63=2,G63,0)</f>
        <v>0</v>
      </c>
      <c r="BC63" s="146">
        <f>IF(AZ63=3,G63,0)</f>
        <v>0</v>
      </c>
      <c r="BD63" s="146">
        <f>IF(AZ63=4,G63,0)</f>
        <v>0</v>
      </c>
      <c r="BE63" s="146">
        <f>IF(AZ63=5,G63,0)</f>
        <v>0</v>
      </c>
      <c r="CA63" s="177">
        <v>1</v>
      </c>
      <c r="CB63" s="177">
        <v>1</v>
      </c>
      <c r="CZ63" s="146">
        <v>0</v>
      </c>
    </row>
    <row r="64" spans="1:104" ht="22.5">
      <c r="A64" s="171">
        <v>25</v>
      </c>
      <c r="B64" s="172" t="s">
        <v>134</v>
      </c>
      <c r="C64" s="173" t="s">
        <v>135</v>
      </c>
      <c r="D64" s="174" t="s">
        <v>136</v>
      </c>
      <c r="E64" s="175">
        <v>498</v>
      </c>
      <c r="F64" s="175">
        <v>7.5</v>
      </c>
      <c r="G64" s="176">
        <f>E64*F64</f>
        <v>3735</v>
      </c>
      <c r="O64" s="170">
        <v>2</v>
      </c>
      <c r="AA64" s="146">
        <v>12</v>
      </c>
      <c r="AB64" s="146">
        <v>0</v>
      </c>
      <c r="AC64" s="146">
        <v>14</v>
      </c>
      <c r="AZ64" s="146">
        <v>1</v>
      </c>
      <c r="BA64" s="146">
        <f>IF(AZ64=1,G64,0)</f>
        <v>3735</v>
      </c>
      <c r="BB64" s="146">
        <f>IF(AZ64=2,G64,0)</f>
        <v>0</v>
      </c>
      <c r="BC64" s="146">
        <f>IF(AZ64=3,G64,0)</f>
        <v>0</v>
      </c>
      <c r="BD64" s="146">
        <f>IF(AZ64=4,G64,0)</f>
        <v>0</v>
      </c>
      <c r="BE64" s="146">
        <f>IF(AZ64=5,G64,0)</f>
        <v>0</v>
      </c>
      <c r="CA64" s="177">
        <v>12</v>
      </c>
      <c r="CB64" s="177">
        <v>0</v>
      </c>
      <c r="CZ64" s="146">
        <v>0</v>
      </c>
    </row>
    <row r="65" spans="1:104">
      <c r="A65" s="239">
        <v>26</v>
      </c>
      <c r="B65" s="172" t="s">
        <v>244</v>
      </c>
      <c r="C65" s="173" t="s">
        <v>245</v>
      </c>
      <c r="D65" s="174" t="s">
        <v>97</v>
      </c>
      <c r="E65" s="175">
        <v>6.3</v>
      </c>
      <c r="F65" s="175">
        <v>109</v>
      </c>
      <c r="G65" s="176">
        <f t="shared" ref="G65:G71" si="0">E65*F65</f>
        <v>686.69999999999993</v>
      </c>
      <c r="O65" s="170"/>
      <c r="CA65" s="177"/>
      <c r="CB65" s="177"/>
    </row>
    <row r="66" spans="1:104">
      <c r="A66" s="239">
        <v>27</v>
      </c>
      <c r="B66" s="172" t="s">
        <v>246</v>
      </c>
      <c r="C66" s="173" t="s">
        <v>247</v>
      </c>
      <c r="D66" s="174" t="s">
        <v>248</v>
      </c>
      <c r="E66" s="175">
        <v>6</v>
      </c>
      <c r="F66" s="175">
        <v>6.6</v>
      </c>
      <c r="G66" s="176">
        <f t="shared" si="0"/>
        <v>39.599999999999994</v>
      </c>
      <c r="O66" s="170"/>
      <c r="CA66" s="177"/>
      <c r="CB66" s="177"/>
    </row>
    <row r="67" spans="1:104">
      <c r="A67" s="239">
        <v>28</v>
      </c>
      <c r="B67" s="172" t="s">
        <v>249</v>
      </c>
      <c r="C67" s="173" t="s">
        <v>250</v>
      </c>
      <c r="D67" s="174" t="s">
        <v>97</v>
      </c>
      <c r="E67" s="175">
        <v>36</v>
      </c>
      <c r="F67" s="175">
        <v>135.5</v>
      </c>
      <c r="G67" s="176">
        <f t="shared" si="0"/>
        <v>4878</v>
      </c>
      <c r="O67" s="170"/>
      <c r="CA67" s="177"/>
      <c r="CB67" s="177"/>
    </row>
    <row r="68" spans="1:104">
      <c r="A68" s="239">
        <v>29</v>
      </c>
      <c r="B68" s="172" t="s">
        <v>251</v>
      </c>
      <c r="C68" s="173" t="s">
        <v>252</v>
      </c>
      <c r="D68" s="174" t="s">
        <v>248</v>
      </c>
      <c r="E68" s="175">
        <v>1</v>
      </c>
      <c r="F68" s="175">
        <v>19.899999999999999</v>
      </c>
      <c r="G68" s="176">
        <f t="shared" si="0"/>
        <v>19.899999999999999</v>
      </c>
      <c r="O68" s="170"/>
      <c r="CA68" s="177"/>
      <c r="CB68" s="177"/>
    </row>
    <row r="69" spans="1:104">
      <c r="A69" s="239">
        <v>30</v>
      </c>
      <c r="B69" s="172" t="s">
        <v>253</v>
      </c>
      <c r="C69" s="173" t="s">
        <v>254</v>
      </c>
      <c r="D69" s="174" t="s">
        <v>97</v>
      </c>
      <c r="E69" s="175">
        <v>2.23</v>
      </c>
      <c r="F69" s="175">
        <v>200.5</v>
      </c>
      <c r="G69" s="176">
        <f t="shared" si="0"/>
        <v>447.11500000000001</v>
      </c>
      <c r="O69" s="170"/>
      <c r="CA69" s="177"/>
      <c r="CB69" s="177"/>
    </row>
    <row r="70" spans="1:104" ht="22.5">
      <c r="A70" s="239">
        <v>31</v>
      </c>
      <c r="B70" s="172" t="s">
        <v>134</v>
      </c>
      <c r="C70" s="173" t="s">
        <v>255</v>
      </c>
      <c r="D70" s="174" t="s">
        <v>139</v>
      </c>
      <c r="E70" s="175">
        <v>3.4369999999999998</v>
      </c>
      <c r="F70" s="175">
        <v>1850</v>
      </c>
      <c r="G70" s="176">
        <f t="shared" si="0"/>
        <v>6358.45</v>
      </c>
      <c r="O70" s="170"/>
      <c r="CA70" s="177"/>
      <c r="CB70" s="177"/>
    </row>
    <row r="71" spans="1:104" ht="33.75">
      <c r="A71" s="239">
        <v>32</v>
      </c>
      <c r="B71" s="172" t="s">
        <v>137</v>
      </c>
      <c r="C71" s="173" t="s">
        <v>256</v>
      </c>
      <c r="D71" s="174" t="s">
        <v>97</v>
      </c>
      <c r="E71" s="175">
        <v>65.22</v>
      </c>
      <c r="F71" s="175">
        <v>50</v>
      </c>
      <c r="G71" s="176">
        <f t="shared" si="0"/>
        <v>3261</v>
      </c>
      <c r="O71" s="170"/>
      <c r="CA71" s="177"/>
      <c r="CB71" s="177"/>
    </row>
    <row r="72" spans="1:104" ht="22.5">
      <c r="A72" s="171">
        <v>33</v>
      </c>
      <c r="B72" s="172" t="s">
        <v>137</v>
      </c>
      <c r="C72" s="173" t="s">
        <v>138</v>
      </c>
      <c r="D72" s="174" t="s">
        <v>139</v>
      </c>
      <c r="E72" s="175">
        <v>680</v>
      </c>
      <c r="F72" s="175">
        <v>530</v>
      </c>
      <c r="G72" s="176">
        <f>E72*F72</f>
        <v>360400</v>
      </c>
      <c r="O72" s="170">
        <v>2</v>
      </c>
      <c r="AA72" s="146">
        <v>12</v>
      </c>
      <c r="AB72" s="146">
        <v>0</v>
      </c>
      <c r="AC72" s="146">
        <v>49</v>
      </c>
      <c r="AZ72" s="146">
        <v>1</v>
      </c>
      <c r="BA72" s="146">
        <f>IF(AZ72=1,G72,0)</f>
        <v>360400</v>
      </c>
      <c r="BB72" s="146">
        <f>IF(AZ72=2,G72,0)</f>
        <v>0</v>
      </c>
      <c r="BC72" s="146">
        <f>IF(AZ72=3,G72,0)</f>
        <v>0</v>
      </c>
      <c r="BD72" s="146">
        <f>IF(AZ72=4,G72,0)</f>
        <v>0</v>
      </c>
      <c r="BE72" s="146">
        <f>IF(AZ72=5,G72,0)</f>
        <v>0</v>
      </c>
      <c r="CA72" s="177">
        <v>12</v>
      </c>
      <c r="CB72" s="177">
        <v>0</v>
      </c>
      <c r="CZ72" s="146">
        <v>0</v>
      </c>
    </row>
    <row r="73" spans="1:104">
      <c r="A73" s="184"/>
      <c r="B73" s="185" t="s">
        <v>77</v>
      </c>
      <c r="C73" s="186" t="str">
        <f>CONCATENATE(B58," ",C58)</f>
        <v>96 Bourání konstrukcí</v>
      </c>
      <c r="D73" s="187"/>
      <c r="E73" s="188"/>
      <c r="F73" s="189"/>
      <c r="G73" s="190">
        <f>SUM(G58:G72)</f>
        <v>1153435.3629999999</v>
      </c>
      <c r="O73" s="170">
        <v>4</v>
      </c>
      <c r="BA73" s="191">
        <f>SUM(BA58:BA72)</f>
        <v>1137744.598</v>
      </c>
      <c r="BB73" s="191">
        <f>SUM(BB58:BB72)</f>
        <v>0</v>
      </c>
      <c r="BC73" s="191">
        <f>SUM(BC58:BC72)</f>
        <v>0</v>
      </c>
      <c r="BD73" s="191">
        <f>SUM(BD58:BD72)</f>
        <v>0</v>
      </c>
      <c r="BE73" s="191">
        <f>SUM(BE58:BE72)</f>
        <v>0</v>
      </c>
    </row>
    <row r="74" spans="1:104">
      <c r="A74" s="163" t="s">
        <v>74</v>
      </c>
      <c r="B74" s="164" t="s">
        <v>140</v>
      </c>
      <c r="C74" s="165" t="s">
        <v>141</v>
      </c>
      <c r="D74" s="166"/>
      <c r="E74" s="167"/>
      <c r="F74" s="167"/>
      <c r="G74" s="168"/>
      <c r="H74" s="169"/>
      <c r="I74" s="169"/>
      <c r="O74" s="170">
        <v>1</v>
      </c>
    </row>
    <row r="75" spans="1:104">
      <c r="A75" s="171">
        <v>34</v>
      </c>
      <c r="B75" s="172" t="s">
        <v>142</v>
      </c>
      <c r="C75" s="173" t="s">
        <v>143</v>
      </c>
      <c r="D75" s="174" t="s">
        <v>139</v>
      </c>
      <c r="E75" s="175">
        <v>292.31620645200002</v>
      </c>
      <c r="F75" s="175">
        <v>726</v>
      </c>
      <c r="G75" s="176">
        <f>E75*F75</f>
        <v>212221.56588415202</v>
      </c>
      <c r="O75" s="170">
        <v>2</v>
      </c>
      <c r="AA75" s="146">
        <v>7</v>
      </c>
      <c r="AB75" s="146">
        <v>1</v>
      </c>
      <c r="AC75" s="146">
        <v>2</v>
      </c>
      <c r="AZ75" s="146">
        <v>1</v>
      </c>
      <c r="BA75" s="146">
        <f>IF(AZ75=1,G75,0)</f>
        <v>212221.56588415202</v>
      </c>
      <c r="BB75" s="146">
        <f>IF(AZ75=2,G75,0)</f>
        <v>0</v>
      </c>
      <c r="BC75" s="146">
        <f>IF(AZ75=3,G75,0)</f>
        <v>0</v>
      </c>
      <c r="BD75" s="146">
        <f>IF(AZ75=4,G75,0)</f>
        <v>0</v>
      </c>
      <c r="BE75" s="146">
        <f>IF(AZ75=5,G75,0)</f>
        <v>0</v>
      </c>
      <c r="CA75" s="177">
        <v>7</v>
      </c>
      <c r="CB75" s="177">
        <v>1</v>
      </c>
      <c r="CZ75" s="146">
        <v>0</v>
      </c>
    </row>
    <row r="76" spans="1:104">
      <c r="A76" s="184"/>
      <c r="B76" s="185" t="s">
        <v>77</v>
      </c>
      <c r="C76" s="186" t="str">
        <f>CONCATENATE(B74," ",C74)</f>
        <v>99 Staveništní přesun hmot</v>
      </c>
      <c r="D76" s="187"/>
      <c r="E76" s="188"/>
      <c r="F76" s="189"/>
      <c r="G76" s="190">
        <f>SUM(G74:G75)</f>
        <v>212221.56588415202</v>
      </c>
      <c r="O76" s="170">
        <v>4</v>
      </c>
      <c r="BA76" s="191">
        <f>SUM(BA74:BA75)</f>
        <v>212221.56588415202</v>
      </c>
      <c r="BB76" s="191">
        <f>SUM(BB74:BB75)</f>
        <v>0</v>
      </c>
      <c r="BC76" s="191">
        <f>SUM(BC74:BC75)</f>
        <v>0</v>
      </c>
      <c r="BD76" s="191">
        <f>SUM(BD74:BD75)</f>
        <v>0</v>
      </c>
      <c r="BE76" s="191">
        <f>SUM(BE74:BE75)</f>
        <v>0</v>
      </c>
    </row>
    <row r="77" spans="1:104">
      <c r="A77" s="163" t="s">
        <v>74</v>
      </c>
      <c r="B77" s="164" t="s">
        <v>144</v>
      </c>
      <c r="C77" s="165" t="s">
        <v>145</v>
      </c>
      <c r="D77" s="166"/>
      <c r="E77" s="167"/>
      <c r="F77" s="167"/>
      <c r="G77" s="168"/>
      <c r="H77" s="169"/>
      <c r="I77" s="169"/>
      <c r="O77" s="170">
        <v>1</v>
      </c>
    </row>
    <row r="78" spans="1:104">
      <c r="A78" s="171">
        <v>35</v>
      </c>
      <c r="B78" s="172" t="s">
        <v>146</v>
      </c>
      <c r="C78" s="173" t="s">
        <v>147</v>
      </c>
      <c r="D78" s="174" t="s">
        <v>148</v>
      </c>
      <c r="E78" s="175">
        <v>24</v>
      </c>
      <c r="F78" s="175">
        <v>2650</v>
      </c>
      <c r="G78" s="176">
        <f t="shared" ref="G78:G84" si="1">E78*F78</f>
        <v>63600</v>
      </c>
      <c r="O78" s="170">
        <v>2</v>
      </c>
      <c r="AA78" s="146">
        <v>11</v>
      </c>
      <c r="AB78" s="146">
        <v>3</v>
      </c>
      <c r="AC78" s="146">
        <v>44</v>
      </c>
      <c r="AZ78" s="146">
        <v>2</v>
      </c>
      <c r="BA78" s="146">
        <f t="shared" ref="BA78:BA84" si="2">IF(AZ78=1,G78,0)</f>
        <v>0</v>
      </c>
      <c r="BB78" s="146">
        <f t="shared" ref="BB78:BB84" si="3">IF(AZ78=2,G78,0)</f>
        <v>63600</v>
      </c>
      <c r="BC78" s="146">
        <f t="shared" ref="BC78:BC84" si="4">IF(AZ78=3,G78,0)</f>
        <v>0</v>
      </c>
      <c r="BD78" s="146">
        <f t="shared" ref="BD78:BD84" si="5">IF(AZ78=4,G78,0)</f>
        <v>0</v>
      </c>
      <c r="BE78" s="146">
        <f t="shared" ref="BE78:BE84" si="6">IF(AZ78=5,G78,0)</f>
        <v>0</v>
      </c>
      <c r="CA78" s="177">
        <v>11</v>
      </c>
      <c r="CB78" s="177">
        <v>3</v>
      </c>
      <c r="CZ78" s="146">
        <v>0</v>
      </c>
    </row>
    <row r="79" spans="1:104">
      <c r="A79" s="171">
        <v>36</v>
      </c>
      <c r="B79" s="172" t="s">
        <v>149</v>
      </c>
      <c r="C79" s="173" t="s">
        <v>150</v>
      </c>
      <c r="D79" s="174" t="s">
        <v>97</v>
      </c>
      <c r="E79" s="175">
        <v>19</v>
      </c>
      <c r="F79" s="175">
        <v>55.2</v>
      </c>
      <c r="G79" s="176">
        <f t="shared" si="1"/>
        <v>1048.8</v>
      </c>
      <c r="O79" s="170">
        <v>2</v>
      </c>
      <c r="AA79" s="146">
        <v>1</v>
      </c>
      <c r="AB79" s="146">
        <v>7</v>
      </c>
      <c r="AC79" s="146">
        <v>7</v>
      </c>
      <c r="AZ79" s="146">
        <v>2</v>
      </c>
      <c r="BA79" s="146">
        <f t="shared" si="2"/>
        <v>0</v>
      </c>
      <c r="BB79" s="146">
        <f t="shared" si="3"/>
        <v>1048.8</v>
      </c>
      <c r="BC79" s="146">
        <f t="shared" si="4"/>
        <v>0</v>
      </c>
      <c r="BD79" s="146">
        <f t="shared" si="5"/>
        <v>0</v>
      </c>
      <c r="BE79" s="146">
        <f t="shared" si="6"/>
        <v>0</v>
      </c>
      <c r="CA79" s="177">
        <v>1</v>
      </c>
      <c r="CB79" s="177">
        <v>7</v>
      </c>
      <c r="CZ79" s="146">
        <v>2.7999999999999998E-4</v>
      </c>
    </row>
    <row r="80" spans="1:104">
      <c r="A80" s="171">
        <v>37</v>
      </c>
      <c r="B80" s="172" t="s">
        <v>151</v>
      </c>
      <c r="C80" s="173" t="s">
        <v>152</v>
      </c>
      <c r="D80" s="174" t="s">
        <v>97</v>
      </c>
      <c r="E80" s="175">
        <v>19</v>
      </c>
      <c r="F80" s="175">
        <v>476.5</v>
      </c>
      <c r="G80" s="176">
        <f t="shared" si="1"/>
        <v>9053.5</v>
      </c>
      <c r="O80" s="170">
        <v>2</v>
      </c>
      <c r="AA80" s="146">
        <v>1</v>
      </c>
      <c r="AB80" s="146">
        <v>0</v>
      </c>
      <c r="AC80" s="146">
        <v>0</v>
      </c>
      <c r="AZ80" s="146">
        <v>2</v>
      </c>
      <c r="BA80" s="146">
        <f t="shared" si="2"/>
        <v>0</v>
      </c>
      <c r="BB80" s="146">
        <f t="shared" si="3"/>
        <v>9053.5</v>
      </c>
      <c r="BC80" s="146">
        <f t="shared" si="4"/>
        <v>0</v>
      </c>
      <c r="BD80" s="146">
        <f t="shared" si="5"/>
        <v>0</v>
      </c>
      <c r="BE80" s="146">
        <f t="shared" si="6"/>
        <v>0</v>
      </c>
      <c r="CA80" s="177">
        <v>1</v>
      </c>
      <c r="CB80" s="177">
        <v>0</v>
      </c>
      <c r="CZ80" s="146">
        <v>5.2500000000000003E-3</v>
      </c>
    </row>
    <row r="81" spans="1:104" ht="22.5">
      <c r="A81" s="171">
        <v>38</v>
      </c>
      <c r="B81" s="172" t="s">
        <v>153</v>
      </c>
      <c r="C81" s="173" t="s">
        <v>154</v>
      </c>
      <c r="D81" s="174" t="s">
        <v>97</v>
      </c>
      <c r="E81" s="175">
        <v>19</v>
      </c>
      <c r="F81" s="175">
        <v>254</v>
      </c>
      <c r="G81" s="176">
        <f t="shared" si="1"/>
        <v>4826</v>
      </c>
      <c r="O81" s="170">
        <v>2</v>
      </c>
      <c r="AA81" s="146">
        <v>1</v>
      </c>
      <c r="AB81" s="146">
        <v>7</v>
      </c>
      <c r="AC81" s="146">
        <v>7</v>
      </c>
      <c r="AZ81" s="146">
        <v>2</v>
      </c>
      <c r="BA81" s="146">
        <f t="shared" si="2"/>
        <v>0</v>
      </c>
      <c r="BB81" s="146">
        <f t="shared" si="3"/>
        <v>4826</v>
      </c>
      <c r="BC81" s="146">
        <f t="shared" si="4"/>
        <v>0</v>
      </c>
      <c r="BD81" s="146">
        <f t="shared" si="5"/>
        <v>0</v>
      </c>
      <c r="BE81" s="146">
        <f t="shared" si="6"/>
        <v>0</v>
      </c>
      <c r="CA81" s="177">
        <v>1</v>
      </c>
      <c r="CB81" s="177">
        <v>7</v>
      </c>
      <c r="CZ81" s="146">
        <v>6.8000000000000005E-4</v>
      </c>
    </row>
    <row r="82" spans="1:104" ht="22.5">
      <c r="A82" s="171">
        <v>39</v>
      </c>
      <c r="B82" s="172" t="s">
        <v>155</v>
      </c>
      <c r="C82" s="173" t="s">
        <v>156</v>
      </c>
      <c r="D82" s="174" t="s">
        <v>97</v>
      </c>
      <c r="E82" s="175">
        <v>19</v>
      </c>
      <c r="F82" s="175">
        <v>49.2</v>
      </c>
      <c r="G82" s="176">
        <f t="shared" si="1"/>
        <v>934.80000000000007</v>
      </c>
      <c r="O82" s="170">
        <v>2</v>
      </c>
      <c r="AA82" s="146">
        <v>1</v>
      </c>
      <c r="AB82" s="146">
        <v>7</v>
      </c>
      <c r="AC82" s="146">
        <v>7</v>
      </c>
      <c r="AZ82" s="146">
        <v>2</v>
      </c>
      <c r="BA82" s="146">
        <f t="shared" si="2"/>
        <v>0</v>
      </c>
      <c r="BB82" s="146">
        <f t="shared" si="3"/>
        <v>934.80000000000007</v>
      </c>
      <c r="BC82" s="146">
        <f t="shared" si="4"/>
        <v>0</v>
      </c>
      <c r="BD82" s="146">
        <f t="shared" si="5"/>
        <v>0</v>
      </c>
      <c r="BE82" s="146">
        <f t="shared" si="6"/>
        <v>0</v>
      </c>
      <c r="CA82" s="177">
        <v>1</v>
      </c>
      <c r="CB82" s="177">
        <v>7</v>
      </c>
      <c r="CZ82" s="146">
        <v>3.2000000000000003E-4</v>
      </c>
    </row>
    <row r="83" spans="1:104">
      <c r="A83" s="171">
        <v>40</v>
      </c>
      <c r="B83" s="172" t="s">
        <v>157</v>
      </c>
      <c r="C83" s="173" t="s">
        <v>158</v>
      </c>
      <c r="D83" s="174" t="s">
        <v>159</v>
      </c>
      <c r="E83" s="175">
        <v>4</v>
      </c>
      <c r="F83" s="175">
        <v>88.22</v>
      </c>
      <c r="G83" s="176">
        <f t="shared" si="1"/>
        <v>352.88</v>
      </c>
      <c r="O83" s="170">
        <v>2</v>
      </c>
      <c r="AA83" s="146">
        <v>3</v>
      </c>
      <c r="AB83" s="146">
        <v>7</v>
      </c>
      <c r="AC83" s="146">
        <v>58591608</v>
      </c>
      <c r="AZ83" s="146">
        <v>2</v>
      </c>
      <c r="BA83" s="146">
        <f t="shared" si="2"/>
        <v>0</v>
      </c>
      <c r="BB83" s="146">
        <f t="shared" si="3"/>
        <v>352.88</v>
      </c>
      <c r="BC83" s="146">
        <f t="shared" si="4"/>
        <v>0</v>
      </c>
      <c r="BD83" s="146">
        <f t="shared" si="5"/>
        <v>0</v>
      </c>
      <c r="BE83" s="146">
        <f t="shared" si="6"/>
        <v>0</v>
      </c>
      <c r="CA83" s="177">
        <v>3</v>
      </c>
      <c r="CB83" s="177">
        <v>7</v>
      </c>
      <c r="CZ83" s="146">
        <v>1.1999999999999999E-3</v>
      </c>
    </row>
    <row r="84" spans="1:104">
      <c r="A84" s="171">
        <v>41</v>
      </c>
      <c r="B84" s="172" t="s">
        <v>160</v>
      </c>
      <c r="C84" s="173" t="s">
        <v>161</v>
      </c>
      <c r="D84" s="174" t="s">
        <v>62</v>
      </c>
      <c r="E84" s="175">
        <v>798.15980000000002</v>
      </c>
      <c r="F84" s="175">
        <v>4</v>
      </c>
      <c r="G84" s="176">
        <f t="shared" si="1"/>
        <v>3192.6392000000001</v>
      </c>
      <c r="O84" s="170">
        <v>2</v>
      </c>
      <c r="AA84" s="146">
        <v>7</v>
      </c>
      <c r="AB84" s="146">
        <v>1002</v>
      </c>
      <c r="AC84" s="146">
        <v>5</v>
      </c>
      <c r="AZ84" s="146">
        <v>2</v>
      </c>
      <c r="BA84" s="146">
        <f t="shared" si="2"/>
        <v>0</v>
      </c>
      <c r="BB84" s="146">
        <f t="shared" si="3"/>
        <v>3192.6392000000001</v>
      </c>
      <c r="BC84" s="146">
        <f t="shared" si="4"/>
        <v>0</v>
      </c>
      <c r="BD84" s="146">
        <f t="shared" si="5"/>
        <v>0</v>
      </c>
      <c r="BE84" s="146">
        <f t="shared" si="6"/>
        <v>0</v>
      </c>
      <c r="CA84" s="177">
        <v>7</v>
      </c>
      <c r="CB84" s="177">
        <v>1002</v>
      </c>
      <c r="CZ84" s="146">
        <v>0</v>
      </c>
    </row>
    <row r="85" spans="1:104">
      <c r="A85" s="184"/>
      <c r="B85" s="185" t="s">
        <v>77</v>
      </c>
      <c r="C85" s="186" t="str">
        <f>CONCATENATE(B77," ",C77)</f>
        <v>711 Izolace proti vodě</v>
      </c>
      <c r="D85" s="187"/>
      <c r="E85" s="188"/>
      <c r="F85" s="189"/>
      <c r="G85" s="190">
        <f>SUM(G77:G84)</f>
        <v>83008.619200000016</v>
      </c>
      <c r="O85" s="170">
        <v>4</v>
      </c>
      <c r="BA85" s="191">
        <f>SUM(BA77:BA84)</f>
        <v>0</v>
      </c>
      <c r="BB85" s="191">
        <f>SUM(BB77:BB84)</f>
        <v>83008.619200000016</v>
      </c>
      <c r="BC85" s="191">
        <f>SUM(BC77:BC84)</f>
        <v>0</v>
      </c>
      <c r="BD85" s="191">
        <f>SUM(BD77:BD84)</f>
        <v>0</v>
      </c>
      <c r="BE85" s="191">
        <f>SUM(BE77:BE84)</f>
        <v>0</v>
      </c>
    </row>
    <row r="86" spans="1:104">
      <c r="A86" s="163" t="s">
        <v>74</v>
      </c>
      <c r="B86" s="164" t="s">
        <v>162</v>
      </c>
      <c r="C86" s="165" t="s">
        <v>163</v>
      </c>
      <c r="D86" s="166"/>
      <c r="E86" s="167"/>
      <c r="F86" s="167"/>
      <c r="G86" s="168"/>
      <c r="H86" s="169"/>
      <c r="I86" s="169"/>
      <c r="O86" s="170">
        <v>1</v>
      </c>
    </row>
    <row r="87" spans="1:104">
      <c r="A87" s="171">
        <v>42</v>
      </c>
      <c r="B87" s="172" t="s">
        <v>164</v>
      </c>
      <c r="C87" s="173" t="s">
        <v>165</v>
      </c>
      <c r="D87" s="174" t="s">
        <v>86</v>
      </c>
      <c r="E87" s="175">
        <v>0.221</v>
      </c>
      <c r="F87" s="175">
        <v>183.5</v>
      </c>
      <c r="G87" s="176">
        <f>E87*F87</f>
        <v>40.5535</v>
      </c>
      <c r="O87" s="170">
        <v>2</v>
      </c>
      <c r="AA87" s="146">
        <v>1</v>
      </c>
      <c r="AB87" s="146">
        <v>7</v>
      </c>
      <c r="AC87" s="146">
        <v>7</v>
      </c>
      <c r="AZ87" s="146">
        <v>2</v>
      </c>
      <c r="BA87" s="146">
        <f>IF(AZ87=1,G87,0)</f>
        <v>0</v>
      </c>
      <c r="BB87" s="146">
        <f>IF(AZ87=2,G87,0)</f>
        <v>40.5535</v>
      </c>
      <c r="BC87" s="146">
        <f>IF(AZ87=3,G87,0)</f>
        <v>0</v>
      </c>
      <c r="BD87" s="146">
        <f>IF(AZ87=4,G87,0)</f>
        <v>0</v>
      </c>
      <c r="BE87" s="146">
        <f>IF(AZ87=5,G87,0)</f>
        <v>0</v>
      </c>
      <c r="CA87" s="177">
        <v>1</v>
      </c>
      <c r="CB87" s="177">
        <v>7</v>
      </c>
      <c r="CZ87" s="146">
        <v>2.9499999999999999E-3</v>
      </c>
    </row>
    <row r="88" spans="1:104">
      <c r="A88" s="178"/>
      <c r="B88" s="180"/>
      <c r="C88" s="224" t="s">
        <v>166</v>
      </c>
      <c r="D88" s="225"/>
      <c r="E88" s="181">
        <v>0.221</v>
      </c>
      <c r="F88" s="182"/>
      <c r="G88" s="183"/>
      <c r="M88" s="179" t="s">
        <v>166</v>
      </c>
      <c r="O88" s="170"/>
    </row>
    <row r="89" spans="1:104">
      <c r="A89" s="171">
        <v>43</v>
      </c>
      <c r="B89" s="172" t="s">
        <v>167</v>
      </c>
      <c r="C89" s="173" t="s">
        <v>168</v>
      </c>
      <c r="D89" s="174" t="s">
        <v>90</v>
      </c>
      <c r="E89" s="175">
        <v>5.84</v>
      </c>
      <c r="F89" s="175">
        <v>62.8</v>
      </c>
      <c r="G89" s="176">
        <f>E89*F89</f>
        <v>366.75199999999995</v>
      </c>
      <c r="O89" s="170">
        <v>2</v>
      </c>
      <c r="AA89" s="146">
        <v>1</v>
      </c>
      <c r="AB89" s="146">
        <v>7</v>
      </c>
      <c r="AC89" s="146">
        <v>7</v>
      </c>
      <c r="AZ89" s="146">
        <v>2</v>
      </c>
      <c r="BA89" s="146">
        <f>IF(AZ89=1,G89,0)</f>
        <v>0</v>
      </c>
      <c r="BB89" s="146">
        <f>IF(AZ89=2,G89,0)</f>
        <v>366.75199999999995</v>
      </c>
      <c r="BC89" s="146">
        <f>IF(AZ89=3,G89,0)</f>
        <v>0</v>
      </c>
      <c r="BD89" s="146">
        <f>IF(AZ89=4,G89,0)</f>
        <v>0</v>
      </c>
      <c r="BE89" s="146">
        <f>IF(AZ89=5,G89,0)</f>
        <v>0</v>
      </c>
      <c r="CA89" s="177">
        <v>1</v>
      </c>
      <c r="CB89" s="177">
        <v>7</v>
      </c>
      <c r="CZ89" s="146">
        <v>1.6000000000000001E-4</v>
      </c>
    </row>
    <row r="90" spans="1:104">
      <c r="A90" s="178"/>
      <c r="B90" s="180"/>
      <c r="C90" s="224" t="s">
        <v>169</v>
      </c>
      <c r="D90" s="225"/>
      <c r="E90" s="181">
        <v>5.84</v>
      </c>
      <c r="F90" s="182"/>
      <c r="G90" s="183"/>
      <c r="M90" s="179" t="s">
        <v>169</v>
      </c>
      <c r="O90" s="170"/>
    </row>
    <row r="91" spans="1:104" ht="22.5">
      <c r="A91" s="171">
        <v>44</v>
      </c>
      <c r="B91" s="172" t="s">
        <v>170</v>
      </c>
      <c r="C91" s="173" t="s">
        <v>171</v>
      </c>
      <c r="D91" s="174" t="s">
        <v>97</v>
      </c>
      <c r="E91" s="175">
        <v>7.8879999999999999</v>
      </c>
      <c r="F91" s="175">
        <v>1500</v>
      </c>
      <c r="G91" s="176">
        <f>E91*F91</f>
        <v>11832</v>
      </c>
      <c r="O91" s="170">
        <v>2</v>
      </c>
      <c r="AA91" s="146">
        <v>12</v>
      </c>
      <c r="AB91" s="146">
        <v>0</v>
      </c>
      <c r="AC91" s="146">
        <v>23</v>
      </c>
      <c r="AZ91" s="146">
        <v>2</v>
      </c>
      <c r="BA91" s="146">
        <f>IF(AZ91=1,G91,0)</f>
        <v>0</v>
      </c>
      <c r="BB91" s="146">
        <f>IF(AZ91=2,G91,0)</f>
        <v>11832</v>
      </c>
      <c r="BC91" s="146">
        <f>IF(AZ91=3,G91,0)</f>
        <v>0</v>
      </c>
      <c r="BD91" s="146">
        <f>IF(AZ91=4,G91,0)</f>
        <v>0</v>
      </c>
      <c r="BE91" s="146">
        <f>IF(AZ91=5,G91,0)</f>
        <v>0</v>
      </c>
      <c r="CA91" s="177">
        <v>12</v>
      </c>
      <c r="CB91" s="177">
        <v>0</v>
      </c>
      <c r="CZ91" s="146">
        <v>8.0000000000000007E-5</v>
      </c>
    </row>
    <row r="92" spans="1:104">
      <c r="A92" s="178"/>
      <c r="B92" s="180"/>
      <c r="C92" s="224" t="s">
        <v>172</v>
      </c>
      <c r="D92" s="225"/>
      <c r="E92" s="181">
        <v>7.8879999999999999</v>
      </c>
      <c r="F92" s="182"/>
      <c r="G92" s="183"/>
      <c r="M92" s="179" t="s">
        <v>172</v>
      </c>
      <c r="O92" s="170"/>
    </row>
    <row r="93" spans="1:104">
      <c r="A93" s="171">
        <v>45</v>
      </c>
      <c r="B93" s="172" t="s">
        <v>173</v>
      </c>
      <c r="C93" s="173" t="s">
        <v>174</v>
      </c>
      <c r="D93" s="174" t="s">
        <v>86</v>
      </c>
      <c r="E93" s="175">
        <v>0.22140000000000001</v>
      </c>
      <c r="F93" s="175">
        <v>6215</v>
      </c>
      <c r="G93" s="176">
        <f>E93*F93</f>
        <v>1376.001</v>
      </c>
      <c r="O93" s="170">
        <v>2</v>
      </c>
      <c r="AA93" s="146">
        <v>3</v>
      </c>
      <c r="AB93" s="146">
        <v>7</v>
      </c>
      <c r="AC93" s="146">
        <v>60515674</v>
      </c>
      <c r="AZ93" s="146">
        <v>2</v>
      </c>
      <c r="BA93" s="146">
        <f>IF(AZ93=1,G93,0)</f>
        <v>0</v>
      </c>
      <c r="BB93" s="146">
        <f>IF(AZ93=2,G93,0)</f>
        <v>1376.001</v>
      </c>
      <c r="BC93" s="146">
        <f>IF(AZ93=3,G93,0)</f>
        <v>0</v>
      </c>
      <c r="BD93" s="146">
        <f>IF(AZ93=4,G93,0)</f>
        <v>0</v>
      </c>
      <c r="BE93" s="146">
        <f>IF(AZ93=5,G93,0)</f>
        <v>0</v>
      </c>
      <c r="CA93" s="177">
        <v>3</v>
      </c>
      <c r="CB93" s="177">
        <v>7</v>
      </c>
      <c r="CZ93" s="146">
        <v>0.55000000000000004</v>
      </c>
    </row>
    <row r="94" spans="1:104">
      <c r="A94" s="178"/>
      <c r="B94" s="180"/>
      <c r="C94" s="224" t="s">
        <v>175</v>
      </c>
      <c r="D94" s="225"/>
      <c r="E94" s="181">
        <v>0.22140000000000001</v>
      </c>
      <c r="F94" s="182"/>
      <c r="G94" s="183"/>
      <c r="M94" s="179" t="s">
        <v>175</v>
      </c>
      <c r="O94" s="170"/>
    </row>
    <row r="95" spans="1:104">
      <c r="A95" s="171">
        <v>46</v>
      </c>
      <c r="B95" s="172" t="s">
        <v>176</v>
      </c>
      <c r="C95" s="173" t="s">
        <v>177</v>
      </c>
      <c r="D95" s="174" t="s">
        <v>62</v>
      </c>
      <c r="E95" s="175">
        <v>136.153065</v>
      </c>
      <c r="F95" s="175">
        <v>6.8</v>
      </c>
      <c r="G95" s="176">
        <f>E95*F95</f>
        <v>925.84084199999995</v>
      </c>
      <c r="O95" s="170">
        <v>2</v>
      </c>
      <c r="AA95" s="146">
        <v>7</v>
      </c>
      <c r="AB95" s="146">
        <v>1002</v>
      </c>
      <c r="AC95" s="146">
        <v>5</v>
      </c>
      <c r="AZ95" s="146">
        <v>2</v>
      </c>
      <c r="BA95" s="146">
        <f>IF(AZ95=1,G95,0)</f>
        <v>0</v>
      </c>
      <c r="BB95" s="146">
        <f>IF(AZ95=2,G95,0)</f>
        <v>925.84084199999995</v>
      </c>
      <c r="BC95" s="146">
        <f>IF(AZ95=3,G95,0)</f>
        <v>0</v>
      </c>
      <c r="BD95" s="146">
        <f>IF(AZ95=4,G95,0)</f>
        <v>0</v>
      </c>
      <c r="BE95" s="146">
        <f>IF(AZ95=5,G95,0)</f>
        <v>0</v>
      </c>
      <c r="CA95" s="177">
        <v>7</v>
      </c>
      <c r="CB95" s="177">
        <v>1002</v>
      </c>
      <c r="CZ95" s="146">
        <v>0</v>
      </c>
    </row>
    <row r="96" spans="1:104">
      <c r="A96" s="184"/>
      <c r="B96" s="185" t="s">
        <v>77</v>
      </c>
      <c r="C96" s="186" t="str">
        <f>CONCATENATE(B86," ",C86)</f>
        <v>762 Konstrukce tesařské</v>
      </c>
      <c r="D96" s="187"/>
      <c r="E96" s="188"/>
      <c r="F96" s="189"/>
      <c r="G96" s="190">
        <f>SUM(G86:G95)</f>
        <v>14541.147342</v>
      </c>
      <c r="O96" s="170">
        <v>4</v>
      </c>
      <c r="BA96" s="191">
        <f>SUM(BA86:BA95)</f>
        <v>0</v>
      </c>
      <c r="BB96" s="191">
        <f>SUM(BB86:BB95)</f>
        <v>14541.147342</v>
      </c>
      <c r="BC96" s="191">
        <f>SUM(BC86:BC95)</f>
        <v>0</v>
      </c>
      <c r="BD96" s="191">
        <f>SUM(BD86:BD95)</f>
        <v>0</v>
      </c>
      <c r="BE96" s="191">
        <f>SUM(BE86:BE95)</f>
        <v>0</v>
      </c>
    </row>
    <row r="97" spans="1:104">
      <c r="A97" s="163" t="s">
        <v>74</v>
      </c>
      <c r="B97" s="164" t="s">
        <v>178</v>
      </c>
      <c r="C97" s="165" t="s">
        <v>179</v>
      </c>
      <c r="D97" s="166"/>
      <c r="E97" s="167"/>
      <c r="F97" s="167"/>
      <c r="G97" s="168"/>
      <c r="H97" s="169"/>
      <c r="I97" s="169"/>
      <c r="O97" s="170">
        <v>1</v>
      </c>
    </row>
    <row r="98" spans="1:104" ht="22.5">
      <c r="A98" s="171">
        <v>47</v>
      </c>
      <c r="B98" s="172" t="s">
        <v>180</v>
      </c>
      <c r="C98" s="173" t="s">
        <v>181</v>
      </c>
      <c r="D98" s="174" t="s">
        <v>136</v>
      </c>
      <c r="E98" s="175">
        <v>498</v>
      </c>
      <c r="F98" s="175">
        <v>18.899999999999999</v>
      </c>
      <c r="G98" s="176">
        <f>E98*F98</f>
        <v>9412.1999999999989</v>
      </c>
      <c r="O98" s="170">
        <v>2</v>
      </c>
      <c r="AA98" s="146">
        <v>1</v>
      </c>
      <c r="AB98" s="146">
        <v>7</v>
      </c>
      <c r="AC98" s="146">
        <v>7</v>
      </c>
      <c r="AZ98" s="146">
        <v>2</v>
      </c>
      <c r="BA98" s="146">
        <f>IF(AZ98=1,G98,0)</f>
        <v>0</v>
      </c>
      <c r="BB98" s="146">
        <f>IF(AZ98=2,G98,0)</f>
        <v>9412.1999999999989</v>
      </c>
      <c r="BC98" s="146">
        <f>IF(AZ98=3,G98,0)</f>
        <v>0</v>
      </c>
      <c r="BD98" s="146">
        <f>IF(AZ98=4,G98,0)</f>
        <v>0</v>
      </c>
      <c r="BE98" s="146">
        <f>IF(AZ98=5,G98,0)</f>
        <v>0</v>
      </c>
      <c r="CA98" s="177">
        <v>1</v>
      </c>
      <c r="CB98" s="177">
        <v>7</v>
      </c>
      <c r="CZ98" s="146">
        <v>5.0000000000000002E-5</v>
      </c>
    </row>
    <row r="99" spans="1:104">
      <c r="A99" s="171">
        <v>48</v>
      </c>
      <c r="B99" s="172" t="s">
        <v>182</v>
      </c>
      <c r="C99" s="173" t="s">
        <v>183</v>
      </c>
      <c r="D99" s="174" t="s">
        <v>62</v>
      </c>
      <c r="E99" s="175">
        <v>94.122</v>
      </c>
      <c r="F99" s="175">
        <v>1.9</v>
      </c>
      <c r="G99" s="176">
        <f>E99*F99</f>
        <v>178.83179999999999</v>
      </c>
      <c r="O99" s="170">
        <v>2</v>
      </c>
      <c r="AA99" s="146">
        <v>7</v>
      </c>
      <c r="AB99" s="146">
        <v>1002</v>
      </c>
      <c r="AC99" s="146">
        <v>5</v>
      </c>
      <c r="AZ99" s="146">
        <v>2</v>
      </c>
      <c r="BA99" s="146">
        <f>IF(AZ99=1,G99,0)</f>
        <v>0</v>
      </c>
      <c r="BB99" s="146">
        <f>IF(AZ99=2,G99,0)</f>
        <v>178.83179999999999</v>
      </c>
      <c r="BC99" s="146">
        <f>IF(AZ99=3,G99,0)</f>
        <v>0</v>
      </c>
      <c r="BD99" s="146">
        <f>IF(AZ99=4,G99,0)</f>
        <v>0</v>
      </c>
      <c r="BE99" s="146">
        <f>IF(AZ99=5,G99,0)</f>
        <v>0</v>
      </c>
      <c r="CA99" s="177">
        <v>7</v>
      </c>
      <c r="CB99" s="177">
        <v>1002</v>
      </c>
      <c r="CZ99" s="146">
        <v>0</v>
      </c>
    </row>
    <row r="100" spans="1:104">
      <c r="A100" s="184"/>
      <c r="B100" s="185" t="s">
        <v>77</v>
      </c>
      <c r="C100" s="186" t="str">
        <f>CONCATENATE(B97," ",C97)</f>
        <v>767 Konstrukce zámečnické</v>
      </c>
      <c r="D100" s="187"/>
      <c r="E100" s="188"/>
      <c r="F100" s="189"/>
      <c r="G100" s="190">
        <f>SUM(G97:G99)</f>
        <v>9591.0317999999988</v>
      </c>
      <c r="O100" s="170">
        <v>4</v>
      </c>
      <c r="BA100" s="191">
        <f>SUM(BA97:BA99)</f>
        <v>0</v>
      </c>
      <c r="BB100" s="191">
        <f>SUM(BB97:BB99)</f>
        <v>9591.0317999999988</v>
      </c>
      <c r="BC100" s="191">
        <f>SUM(BC97:BC99)</f>
        <v>0</v>
      </c>
      <c r="BD100" s="191">
        <f>SUM(BD97:BD99)</f>
        <v>0</v>
      </c>
      <c r="BE100" s="191">
        <f>SUM(BE97:BE99)</f>
        <v>0</v>
      </c>
    </row>
    <row r="101" spans="1:104">
      <c r="A101" s="163" t="s">
        <v>74</v>
      </c>
      <c r="B101" s="164" t="s">
        <v>184</v>
      </c>
      <c r="C101" s="165" t="s">
        <v>185</v>
      </c>
      <c r="D101" s="166"/>
      <c r="E101" s="167"/>
      <c r="F101" s="167"/>
      <c r="G101" s="168"/>
      <c r="H101" s="169"/>
      <c r="I101" s="169"/>
      <c r="O101" s="170">
        <v>1</v>
      </c>
    </row>
    <row r="102" spans="1:104">
      <c r="A102" s="171">
        <v>49</v>
      </c>
      <c r="B102" s="172" t="s">
        <v>186</v>
      </c>
      <c r="C102" s="173" t="s">
        <v>187</v>
      </c>
      <c r="D102" s="174" t="s">
        <v>97</v>
      </c>
      <c r="E102" s="175">
        <v>32.787599999999998</v>
      </c>
      <c r="F102" s="175">
        <v>14.6</v>
      </c>
      <c r="G102" s="176">
        <f>E102*F102</f>
        <v>478.69895999999994</v>
      </c>
      <c r="O102" s="170">
        <v>2</v>
      </c>
      <c r="AA102" s="146">
        <v>1</v>
      </c>
      <c r="AB102" s="146">
        <v>7</v>
      </c>
      <c r="AC102" s="146">
        <v>7</v>
      </c>
      <c r="AZ102" s="146">
        <v>2</v>
      </c>
      <c r="BA102" s="146">
        <f>IF(AZ102=1,G102,0)</f>
        <v>0</v>
      </c>
      <c r="BB102" s="146">
        <f>IF(AZ102=2,G102,0)</f>
        <v>478.69895999999994</v>
      </c>
      <c r="BC102" s="146">
        <f>IF(AZ102=3,G102,0)</f>
        <v>0</v>
      </c>
      <c r="BD102" s="146">
        <f>IF(AZ102=4,G102,0)</f>
        <v>0</v>
      </c>
      <c r="BE102" s="146">
        <f>IF(AZ102=5,G102,0)</f>
        <v>0</v>
      </c>
      <c r="CA102" s="177">
        <v>1</v>
      </c>
      <c r="CB102" s="177">
        <v>7</v>
      </c>
      <c r="CZ102" s="146">
        <v>0</v>
      </c>
    </row>
    <row r="103" spans="1:104">
      <c r="A103" s="178"/>
      <c r="B103" s="180"/>
      <c r="C103" s="224" t="s">
        <v>188</v>
      </c>
      <c r="D103" s="225"/>
      <c r="E103" s="181">
        <v>32.787599999999998</v>
      </c>
      <c r="F103" s="182"/>
      <c r="G103" s="183"/>
      <c r="M103" s="179" t="s">
        <v>188</v>
      </c>
      <c r="O103" s="170"/>
    </row>
    <row r="104" spans="1:104" ht="22.5">
      <c r="A104" s="171">
        <v>50</v>
      </c>
      <c r="B104" s="172" t="s">
        <v>189</v>
      </c>
      <c r="C104" s="173" t="s">
        <v>190</v>
      </c>
      <c r="D104" s="174" t="s">
        <v>90</v>
      </c>
      <c r="E104" s="175">
        <v>18.28</v>
      </c>
      <c r="F104" s="175">
        <v>8.5</v>
      </c>
      <c r="G104" s="176">
        <f>E104*F104</f>
        <v>155.38</v>
      </c>
      <c r="O104" s="170">
        <v>2</v>
      </c>
      <c r="AA104" s="146">
        <v>1</v>
      </c>
      <c r="AB104" s="146">
        <v>7</v>
      </c>
      <c r="AC104" s="146">
        <v>7</v>
      </c>
      <c r="AZ104" s="146">
        <v>2</v>
      </c>
      <c r="BA104" s="146">
        <f>IF(AZ104=1,G104,0)</f>
        <v>0</v>
      </c>
      <c r="BB104" s="146">
        <f>IF(AZ104=2,G104,0)</f>
        <v>155.38</v>
      </c>
      <c r="BC104" s="146">
        <f>IF(AZ104=3,G104,0)</f>
        <v>0</v>
      </c>
      <c r="BD104" s="146">
        <f>IF(AZ104=4,G104,0)</f>
        <v>0</v>
      </c>
      <c r="BE104" s="146">
        <f>IF(AZ104=5,G104,0)</f>
        <v>0</v>
      </c>
      <c r="CA104" s="177">
        <v>1</v>
      </c>
      <c r="CB104" s="177">
        <v>7</v>
      </c>
      <c r="CZ104" s="146">
        <v>0</v>
      </c>
    </row>
    <row r="105" spans="1:104">
      <c r="A105" s="171">
        <v>51</v>
      </c>
      <c r="B105" s="172" t="s">
        <v>191</v>
      </c>
      <c r="C105" s="173" t="s">
        <v>192</v>
      </c>
      <c r="D105" s="174" t="s">
        <v>97</v>
      </c>
      <c r="E105" s="175">
        <v>23.495999999999999</v>
      </c>
      <c r="F105" s="175">
        <v>2.4500000000000002</v>
      </c>
      <c r="G105" s="176">
        <f>E105*F105</f>
        <v>57.565200000000004</v>
      </c>
      <c r="O105" s="170">
        <v>2</v>
      </c>
      <c r="AA105" s="146">
        <v>1</v>
      </c>
      <c r="AB105" s="146">
        <v>7</v>
      </c>
      <c r="AC105" s="146">
        <v>7</v>
      </c>
      <c r="AZ105" s="146">
        <v>2</v>
      </c>
      <c r="BA105" s="146">
        <f>IF(AZ105=1,G105,0)</f>
        <v>0</v>
      </c>
      <c r="BB105" s="146">
        <f>IF(AZ105=2,G105,0)</f>
        <v>57.565200000000004</v>
      </c>
      <c r="BC105" s="146">
        <f>IF(AZ105=3,G105,0)</f>
        <v>0</v>
      </c>
      <c r="BD105" s="146">
        <f>IF(AZ105=4,G105,0)</f>
        <v>0</v>
      </c>
      <c r="BE105" s="146">
        <f>IF(AZ105=5,G105,0)</f>
        <v>0</v>
      </c>
      <c r="CA105" s="177">
        <v>1</v>
      </c>
      <c r="CB105" s="177">
        <v>7</v>
      </c>
      <c r="CZ105" s="146">
        <v>0</v>
      </c>
    </row>
    <row r="106" spans="1:104">
      <c r="A106" s="178"/>
      <c r="B106" s="180"/>
      <c r="C106" s="224" t="s">
        <v>193</v>
      </c>
      <c r="D106" s="225"/>
      <c r="E106" s="181">
        <v>23.495999999999999</v>
      </c>
      <c r="F106" s="182"/>
      <c r="G106" s="183"/>
      <c r="M106" s="179" t="s">
        <v>193</v>
      </c>
      <c r="O106" s="170"/>
    </row>
    <row r="107" spans="1:104">
      <c r="A107" s="171">
        <v>52</v>
      </c>
      <c r="B107" s="172" t="s">
        <v>194</v>
      </c>
      <c r="C107" s="173" t="s">
        <v>195</v>
      </c>
      <c r="D107" s="174" t="s">
        <v>97</v>
      </c>
      <c r="E107" s="175">
        <v>32.79</v>
      </c>
      <c r="F107" s="175">
        <v>166</v>
      </c>
      <c r="G107" s="176">
        <f>E107*F107</f>
        <v>5443.1399999999994</v>
      </c>
      <c r="O107" s="170">
        <v>2</v>
      </c>
      <c r="AA107" s="146">
        <v>1</v>
      </c>
      <c r="AB107" s="146">
        <v>7</v>
      </c>
      <c r="AC107" s="146">
        <v>7</v>
      </c>
      <c r="AZ107" s="146">
        <v>2</v>
      </c>
      <c r="BA107" s="146">
        <f>IF(AZ107=1,G107,0)</f>
        <v>0</v>
      </c>
      <c r="BB107" s="146">
        <f>IF(AZ107=2,G107,0)</f>
        <v>5443.1399999999994</v>
      </c>
      <c r="BC107" s="146">
        <f>IF(AZ107=3,G107,0)</f>
        <v>0</v>
      </c>
      <c r="BD107" s="146">
        <f>IF(AZ107=4,G107,0)</f>
        <v>0</v>
      </c>
      <c r="BE107" s="146">
        <f>IF(AZ107=5,G107,0)</f>
        <v>0</v>
      </c>
      <c r="CA107" s="177">
        <v>1</v>
      </c>
      <c r="CB107" s="177">
        <v>7</v>
      </c>
      <c r="CZ107" s="146">
        <v>3.6000000000000002E-4</v>
      </c>
    </row>
    <row r="108" spans="1:104">
      <c r="A108" s="171">
        <v>53</v>
      </c>
      <c r="B108" s="172" t="s">
        <v>196</v>
      </c>
      <c r="C108" s="173" t="s">
        <v>197</v>
      </c>
      <c r="D108" s="174" t="s">
        <v>97</v>
      </c>
      <c r="E108" s="175">
        <v>36.7136</v>
      </c>
      <c r="F108" s="175">
        <v>500.34</v>
      </c>
      <c r="G108" s="176">
        <f>E108*F108</f>
        <v>18369.282623999999</v>
      </c>
      <c r="O108" s="170">
        <v>2</v>
      </c>
      <c r="AA108" s="146">
        <v>3</v>
      </c>
      <c r="AB108" s="146">
        <v>7</v>
      </c>
      <c r="AC108" s="146">
        <v>28412263</v>
      </c>
      <c r="AZ108" s="146">
        <v>2</v>
      </c>
      <c r="BA108" s="146">
        <f>IF(AZ108=1,G108,0)</f>
        <v>0</v>
      </c>
      <c r="BB108" s="146">
        <f>IF(AZ108=2,G108,0)</f>
        <v>18369.282623999999</v>
      </c>
      <c r="BC108" s="146">
        <f>IF(AZ108=3,G108,0)</f>
        <v>0</v>
      </c>
      <c r="BD108" s="146">
        <f>IF(AZ108=4,G108,0)</f>
        <v>0</v>
      </c>
      <c r="BE108" s="146">
        <f>IF(AZ108=5,G108,0)</f>
        <v>0</v>
      </c>
      <c r="CA108" s="177">
        <v>3</v>
      </c>
      <c r="CB108" s="177">
        <v>7</v>
      </c>
      <c r="CZ108" s="146">
        <v>2.7000000000000001E-3</v>
      </c>
    </row>
    <row r="109" spans="1:104">
      <c r="A109" s="178"/>
      <c r="B109" s="180"/>
      <c r="C109" s="224" t="s">
        <v>198</v>
      </c>
      <c r="D109" s="225"/>
      <c r="E109" s="181">
        <v>36.7136</v>
      </c>
      <c r="F109" s="182"/>
      <c r="G109" s="183"/>
      <c r="M109" s="179" t="s">
        <v>198</v>
      </c>
      <c r="O109" s="170"/>
    </row>
    <row r="110" spans="1:104">
      <c r="A110" s="171">
        <v>54</v>
      </c>
      <c r="B110" s="172" t="s">
        <v>199</v>
      </c>
      <c r="C110" s="173" t="s">
        <v>200</v>
      </c>
      <c r="D110" s="174" t="s">
        <v>62</v>
      </c>
      <c r="E110" s="175">
        <v>245.04066784</v>
      </c>
      <c r="F110" s="175">
        <v>0.82</v>
      </c>
      <c r="G110" s="176">
        <f>E110*F110</f>
        <v>200.93334762879999</v>
      </c>
      <c r="O110" s="170">
        <v>2</v>
      </c>
      <c r="AA110" s="146">
        <v>7</v>
      </c>
      <c r="AB110" s="146">
        <v>1002</v>
      </c>
      <c r="AC110" s="146">
        <v>5</v>
      </c>
      <c r="AZ110" s="146">
        <v>2</v>
      </c>
      <c r="BA110" s="146">
        <f>IF(AZ110=1,G110,0)</f>
        <v>0</v>
      </c>
      <c r="BB110" s="146">
        <f>IF(AZ110=2,G110,0)</f>
        <v>200.93334762879999</v>
      </c>
      <c r="BC110" s="146">
        <f>IF(AZ110=3,G110,0)</f>
        <v>0</v>
      </c>
      <c r="BD110" s="146">
        <f>IF(AZ110=4,G110,0)</f>
        <v>0</v>
      </c>
      <c r="BE110" s="146">
        <f>IF(AZ110=5,G110,0)</f>
        <v>0</v>
      </c>
      <c r="CA110" s="177">
        <v>7</v>
      </c>
      <c r="CB110" s="177">
        <v>1002</v>
      </c>
      <c r="CZ110" s="146">
        <v>0</v>
      </c>
    </row>
    <row r="111" spans="1:104">
      <c r="A111" s="184"/>
      <c r="B111" s="185" t="s">
        <v>77</v>
      </c>
      <c r="C111" s="186" t="str">
        <f>CONCATENATE(B101," ",C101)</f>
        <v>776 Podlahy povlakové</v>
      </c>
      <c r="D111" s="187"/>
      <c r="E111" s="188"/>
      <c r="F111" s="189"/>
      <c r="G111" s="190">
        <f>SUM(G101:G110)</f>
        <v>24705.0001316288</v>
      </c>
      <c r="O111" s="170">
        <v>4</v>
      </c>
      <c r="BA111" s="191">
        <f>SUM(BA101:BA110)</f>
        <v>0</v>
      </c>
      <c r="BB111" s="191">
        <f>SUM(BB101:BB110)</f>
        <v>24705.0001316288</v>
      </c>
      <c r="BC111" s="191">
        <f>SUM(BC101:BC110)</f>
        <v>0</v>
      </c>
      <c r="BD111" s="191">
        <f>SUM(BD101:BD110)</f>
        <v>0</v>
      </c>
      <c r="BE111" s="191">
        <f>SUM(BE101:BE110)</f>
        <v>0</v>
      </c>
    </row>
    <row r="112" spans="1:104">
      <c r="A112" s="238" t="s">
        <v>74</v>
      </c>
      <c r="B112" s="164" t="s">
        <v>257</v>
      </c>
      <c r="C112" s="165" t="s">
        <v>258</v>
      </c>
      <c r="D112" s="166"/>
      <c r="E112" s="167"/>
      <c r="F112" s="167"/>
      <c r="G112" s="168"/>
    </row>
    <row r="113" spans="1:7" ht="22.5">
      <c r="A113" s="239">
        <v>55</v>
      </c>
      <c r="B113" s="172" t="s">
        <v>259</v>
      </c>
      <c r="C113" s="173" t="s">
        <v>260</v>
      </c>
      <c r="D113" s="174" t="s">
        <v>90</v>
      </c>
      <c r="E113" s="175">
        <v>63</v>
      </c>
      <c r="F113" s="175">
        <v>139.5</v>
      </c>
      <c r="G113" s="176">
        <f>E113*F113</f>
        <v>8788.5</v>
      </c>
    </row>
    <row r="114" spans="1:7">
      <c r="A114" s="240"/>
      <c r="B114" s="180"/>
      <c r="C114" s="224" t="s">
        <v>261</v>
      </c>
      <c r="D114" s="225"/>
      <c r="E114" s="181">
        <v>63</v>
      </c>
      <c r="F114" s="182"/>
      <c r="G114" s="183"/>
    </row>
    <row r="115" spans="1:7" ht="22.5">
      <c r="A115" s="239">
        <v>56</v>
      </c>
      <c r="B115" s="172" t="s">
        <v>262</v>
      </c>
      <c r="C115" s="173" t="s">
        <v>263</v>
      </c>
      <c r="D115" s="174" t="s">
        <v>97</v>
      </c>
      <c r="E115" s="175">
        <v>6.5519999999999996</v>
      </c>
      <c r="F115" s="175">
        <v>457.5</v>
      </c>
      <c r="G115" s="176">
        <f>E115*F115</f>
        <v>2997.54</v>
      </c>
    </row>
    <row r="116" spans="1:7">
      <c r="A116" s="240"/>
      <c r="B116" s="180"/>
      <c r="C116" s="224" t="s">
        <v>264</v>
      </c>
      <c r="D116" s="225"/>
      <c r="E116" s="181">
        <v>6.5519999999999996</v>
      </c>
      <c r="F116" s="182"/>
      <c r="G116" s="183"/>
    </row>
    <row r="117" spans="1:7">
      <c r="A117" s="239">
        <v>57</v>
      </c>
      <c r="B117" s="172" t="s">
        <v>265</v>
      </c>
      <c r="C117" s="173" t="s">
        <v>266</v>
      </c>
      <c r="D117" s="174" t="s">
        <v>248</v>
      </c>
      <c r="E117" s="175">
        <v>207.43899999999999</v>
      </c>
      <c r="F117" s="175">
        <v>207.62</v>
      </c>
      <c r="G117" s="176">
        <f>E117*F117</f>
        <v>43068.485179999996</v>
      </c>
    </row>
    <row r="118" spans="1:7">
      <c r="A118" s="240"/>
      <c r="B118" s="180"/>
      <c r="C118" s="224" t="s">
        <v>267</v>
      </c>
      <c r="D118" s="225"/>
      <c r="E118" s="181">
        <v>207.43899999999999</v>
      </c>
      <c r="F118" s="182"/>
      <c r="G118" s="183"/>
    </row>
    <row r="119" spans="1:7">
      <c r="A119" s="239">
        <v>58</v>
      </c>
      <c r="B119" s="172" t="s">
        <v>268</v>
      </c>
      <c r="C119" s="173" t="s">
        <v>269</v>
      </c>
      <c r="D119" s="174" t="s">
        <v>97</v>
      </c>
      <c r="E119" s="175">
        <v>7.2050000000000001</v>
      </c>
      <c r="F119" s="175">
        <v>220.66</v>
      </c>
      <c r="G119" s="176">
        <f>E119*F119</f>
        <v>1589.8552999999999</v>
      </c>
    </row>
    <row r="120" spans="1:7">
      <c r="A120" s="240"/>
      <c r="B120" s="180"/>
      <c r="C120" s="224" t="s">
        <v>270</v>
      </c>
      <c r="D120" s="225"/>
      <c r="E120" s="181">
        <v>7.2050000000000001</v>
      </c>
      <c r="F120" s="182"/>
      <c r="G120" s="183"/>
    </row>
    <row r="121" spans="1:7">
      <c r="A121" s="239">
        <v>59</v>
      </c>
      <c r="B121" s="172" t="s">
        <v>271</v>
      </c>
      <c r="C121" s="173" t="s">
        <v>272</v>
      </c>
      <c r="D121" s="174" t="s">
        <v>62</v>
      </c>
      <c r="E121" s="175">
        <v>564.44380479999995</v>
      </c>
      <c r="F121" s="175">
        <v>3.8</v>
      </c>
      <c r="G121" s="176">
        <f>E121*F121</f>
        <v>2144.8864582399997</v>
      </c>
    </row>
    <row r="122" spans="1:7">
      <c r="A122" s="184"/>
      <c r="B122" s="185" t="s">
        <v>77</v>
      </c>
      <c r="C122" s="186" t="str">
        <f>CONCATENATE(B112," ",C112)</f>
        <v>781 Obklady keramické</v>
      </c>
      <c r="D122" s="187"/>
      <c r="E122" s="188"/>
      <c r="F122" s="189"/>
      <c r="G122" s="190">
        <f>SUM(G112:G121)</f>
        <v>58589.266938239998</v>
      </c>
    </row>
    <row r="123" spans="1:7">
      <c r="E123" s="146"/>
    </row>
    <row r="124" spans="1:7">
      <c r="E124" s="146"/>
    </row>
    <row r="125" spans="1:7">
      <c r="E125" s="146"/>
    </row>
    <row r="126" spans="1:7">
      <c r="E126" s="146"/>
    </row>
    <row r="127" spans="1:7">
      <c r="E127" s="146"/>
    </row>
    <row r="128" spans="1:7">
      <c r="E128" s="146"/>
    </row>
    <row r="129" spans="1:7">
      <c r="E129" s="146"/>
    </row>
    <row r="130" spans="1:7">
      <c r="E130" s="146"/>
    </row>
    <row r="131" spans="1:7">
      <c r="E131" s="146"/>
    </row>
    <row r="132" spans="1:7">
      <c r="E132" s="146"/>
    </row>
    <row r="133" spans="1:7">
      <c r="E133" s="146"/>
    </row>
    <row r="134" spans="1:7">
      <c r="E134" s="146"/>
    </row>
    <row r="135" spans="1:7">
      <c r="A135" s="192"/>
      <c r="B135" s="192"/>
      <c r="C135" s="192"/>
      <c r="D135" s="192"/>
      <c r="E135" s="192"/>
      <c r="F135" s="192"/>
      <c r="G135" s="192"/>
    </row>
    <row r="136" spans="1:7">
      <c r="A136" s="192"/>
      <c r="B136" s="192"/>
      <c r="C136" s="192"/>
      <c r="D136" s="192"/>
      <c r="E136" s="192"/>
      <c r="F136" s="192"/>
      <c r="G136" s="192"/>
    </row>
    <row r="137" spans="1:7">
      <c r="A137" s="192"/>
      <c r="B137" s="192"/>
      <c r="C137" s="192"/>
      <c r="D137" s="192"/>
      <c r="E137" s="192"/>
      <c r="F137" s="192"/>
      <c r="G137" s="192"/>
    </row>
    <row r="138" spans="1:7">
      <c r="A138" s="192"/>
      <c r="B138" s="192"/>
      <c r="C138" s="192"/>
      <c r="D138" s="192"/>
      <c r="E138" s="192"/>
      <c r="F138" s="192"/>
      <c r="G138" s="192"/>
    </row>
    <row r="139" spans="1:7">
      <c r="E139" s="146"/>
    </row>
    <row r="140" spans="1:7">
      <c r="E140" s="146"/>
    </row>
    <row r="141" spans="1:7">
      <c r="E141" s="146"/>
    </row>
    <row r="142" spans="1:7">
      <c r="E142" s="146"/>
    </row>
    <row r="143" spans="1:7">
      <c r="E143" s="146"/>
    </row>
    <row r="144" spans="1:7">
      <c r="E144" s="146"/>
    </row>
    <row r="145" spans="5:5">
      <c r="E145" s="146"/>
    </row>
    <row r="146" spans="5:5">
      <c r="E146" s="146"/>
    </row>
    <row r="147" spans="5:5">
      <c r="E147" s="146"/>
    </row>
    <row r="148" spans="5:5">
      <c r="E148" s="146"/>
    </row>
    <row r="149" spans="5:5">
      <c r="E149" s="146"/>
    </row>
    <row r="150" spans="5:5">
      <c r="E150" s="146"/>
    </row>
    <row r="151" spans="5:5">
      <c r="E151" s="146"/>
    </row>
    <row r="152" spans="5:5">
      <c r="E152" s="146"/>
    </row>
    <row r="153" spans="5:5">
      <c r="E153" s="146"/>
    </row>
    <row r="154" spans="5:5">
      <c r="E154" s="146"/>
    </row>
    <row r="155" spans="5:5">
      <c r="E155" s="146"/>
    </row>
    <row r="156" spans="5:5">
      <c r="E156" s="146"/>
    </row>
    <row r="157" spans="5:5">
      <c r="E157" s="146"/>
    </row>
    <row r="158" spans="5:5">
      <c r="E158" s="146"/>
    </row>
    <row r="159" spans="5:5">
      <c r="E159" s="146"/>
    </row>
    <row r="160" spans="5:5">
      <c r="E160" s="146"/>
    </row>
    <row r="161" spans="1:7">
      <c r="E161" s="146"/>
    </row>
    <row r="162" spans="1:7">
      <c r="E162" s="146"/>
    </row>
    <row r="163" spans="1:7">
      <c r="E163" s="146"/>
    </row>
    <row r="164" spans="1:7">
      <c r="E164" s="146"/>
    </row>
    <row r="165" spans="1:7">
      <c r="E165" s="146"/>
    </row>
    <row r="166" spans="1:7">
      <c r="E166" s="146"/>
    </row>
    <row r="167" spans="1:7">
      <c r="E167" s="146"/>
    </row>
    <row r="168" spans="1:7">
      <c r="E168" s="146"/>
    </row>
    <row r="169" spans="1:7">
      <c r="E169" s="146"/>
    </row>
    <row r="170" spans="1:7">
      <c r="A170" s="193"/>
      <c r="B170" s="193"/>
    </row>
    <row r="171" spans="1:7">
      <c r="A171" s="192"/>
      <c r="B171" s="192"/>
      <c r="C171" s="195"/>
      <c r="D171" s="195"/>
      <c r="E171" s="196"/>
      <c r="F171" s="195"/>
      <c r="G171" s="197"/>
    </row>
    <row r="172" spans="1:7">
      <c r="A172" s="198"/>
      <c r="B172" s="198"/>
      <c r="C172" s="192"/>
      <c r="D172" s="192"/>
      <c r="E172" s="199"/>
      <c r="F172" s="192"/>
      <c r="G172" s="192"/>
    </row>
    <row r="173" spans="1:7">
      <c r="A173" s="192"/>
      <c r="B173" s="192"/>
      <c r="C173" s="192"/>
      <c r="D173" s="192"/>
      <c r="E173" s="199"/>
      <c r="F173" s="192"/>
      <c r="G173" s="192"/>
    </row>
    <row r="174" spans="1:7">
      <c r="A174" s="192"/>
      <c r="B174" s="192"/>
      <c r="C174" s="192"/>
      <c r="D174" s="192"/>
      <c r="E174" s="199"/>
      <c r="F174" s="192"/>
      <c r="G174" s="192"/>
    </row>
    <row r="175" spans="1:7">
      <c r="A175" s="192"/>
      <c r="B175" s="192"/>
      <c r="C175" s="192"/>
      <c r="D175" s="192"/>
      <c r="E175" s="199"/>
      <c r="F175" s="192"/>
      <c r="G175" s="192"/>
    </row>
    <row r="176" spans="1:7">
      <c r="A176" s="192"/>
      <c r="B176" s="192"/>
      <c r="C176" s="192"/>
      <c r="D176" s="192"/>
      <c r="E176" s="199"/>
      <c r="F176" s="192"/>
      <c r="G176" s="192"/>
    </row>
    <row r="177" spans="1:7">
      <c r="A177" s="192"/>
      <c r="B177" s="192"/>
      <c r="C177" s="192"/>
      <c r="D177" s="192"/>
      <c r="E177" s="199"/>
      <c r="F177" s="192"/>
      <c r="G177" s="192"/>
    </row>
    <row r="178" spans="1:7">
      <c r="A178" s="192"/>
      <c r="B178" s="192"/>
      <c r="C178" s="192"/>
      <c r="D178" s="192"/>
      <c r="E178" s="199"/>
      <c r="F178" s="192"/>
      <c r="G178" s="192"/>
    </row>
    <row r="179" spans="1:7">
      <c r="A179" s="192"/>
      <c r="B179" s="192"/>
      <c r="C179" s="192"/>
      <c r="D179" s="192"/>
      <c r="E179" s="199"/>
      <c r="F179" s="192"/>
      <c r="G179" s="192"/>
    </row>
    <row r="180" spans="1:7">
      <c r="A180" s="192"/>
      <c r="B180" s="192"/>
      <c r="C180" s="192"/>
      <c r="D180" s="192"/>
      <c r="E180" s="199"/>
      <c r="F180" s="192"/>
      <c r="G180" s="192"/>
    </row>
    <row r="181" spans="1:7">
      <c r="A181" s="192"/>
      <c r="B181" s="192"/>
      <c r="C181" s="192"/>
      <c r="D181" s="192"/>
      <c r="E181" s="199"/>
      <c r="F181" s="192"/>
      <c r="G181" s="192"/>
    </row>
    <row r="182" spans="1:7">
      <c r="A182" s="192"/>
      <c r="B182" s="192"/>
      <c r="C182" s="192"/>
      <c r="D182" s="192"/>
      <c r="E182" s="199"/>
      <c r="F182" s="192"/>
      <c r="G182" s="192"/>
    </row>
    <row r="183" spans="1:7">
      <c r="A183" s="192"/>
      <c r="B183" s="192"/>
      <c r="C183" s="192"/>
      <c r="D183" s="192"/>
      <c r="E183" s="199"/>
      <c r="F183" s="192"/>
      <c r="G183" s="192"/>
    </row>
    <row r="184" spans="1:7">
      <c r="A184" s="192"/>
      <c r="B184" s="192"/>
      <c r="C184" s="192"/>
      <c r="D184" s="192"/>
      <c r="E184" s="199"/>
      <c r="F184" s="192"/>
      <c r="G184" s="192"/>
    </row>
  </sheetData>
  <mergeCells count="31">
    <mergeCell ref="C114:D114"/>
    <mergeCell ref="C116:D116"/>
    <mergeCell ref="C118:D118"/>
    <mergeCell ref="C120:D120"/>
    <mergeCell ref="A1:G1"/>
    <mergeCell ref="A3:B3"/>
    <mergeCell ref="A4:B4"/>
    <mergeCell ref="E4:G4"/>
    <mergeCell ref="C9:D9"/>
    <mergeCell ref="C60:D60"/>
    <mergeCell ref="C62:D62"/>
    <mergeCell ref="C43:D43"/>
    <mergeCell ref="C45:D45"/>
    <mergeCell ref="C16:D16"/>
    <mergeCell ref="C20:D20"/>
    <mergeCell ref="C21:D21"/>
    <mergeCell ref="C23:D23"/>
    <mergeCell ref="C25:D25"/>
    <mergeCell ref="C32:D32"/>
    <mergeCell ref="C34:D34"/>
    <mergeCell ref="C35:D35"/>
    <mergeCell ref="C49:D49"/>
    <mergeCell ref="C50:D50"/>
    <mergeCell ref="C55:D55"/>
    <mergeCell ref="C103:D103"/>
    <mergeCell ref="C106:D106"/>
    <mergeCell ref="C109:D109"/>
    <mergeCell ref="C88:D88"/>
    <mergeCell ref="C90:D90"/>
    <mergeCell ref="C92:D92"/>
    <mergeCell ref="C94:D9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</dc:creator>
  <cp:lastModifiedBy>kucova</cp:lastModifiedBy>
  <dcterms:created xsi:type="dcterms:W3CDTF">2014-03-05T23:20:12Z</dcterms:created>
  <dcterms:modified xsi:type="dcterms:W3CDTF">2014-03-07T08:15:27Z</dcterms:modified>
</cp:coreProperties>
</file>