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645" windowWidth="16755" windowHeight="69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Položky!$A$1:$G$45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44" i="3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11" i="2"/>
  <c r="A11"/>
  <c r="BD45" i="3"/>
  <c r="H11" i="2" s="1"/>
  <c r="G45" i="3"/>
  <c r="C45"/>
  <c r="BE36"/>
  <c r="BE37" s="1"/>
  <c r="I10" i="2" s="1"/>
  <c r="BD36" i="3"/>
  <c r="BC36"/>
  <c r="BC37" s="1"/>
  <c r="BA36"/>
  <c r="BA37" s="1"/>
  <c r="E10" i="2" s="1"/>
  <c r="G36" i="3"/>
  <c r="BB36" s="1"/>
  <c r="BB37" s="1"/>
  <c r="F10" i="2" s="1"/>
  <c r="G10"/>
  <c r="B10"/>
  <c r="A10"/>
  <c r="BD37" i="3"/>
  <c r="H10" i="2" s="1"/>
  <c r="G37" i="3"/>
  <c r="C37"/>
  <c r="BE32"/>
  <c r="BE34" s="1"/>
  <c r="I9" i="2" s="1"/>
  <c r="BD32" i="3"/>
  <c r="BD34" s="1"/>
  <c r="H9" i="2" s="1"/>
  <c r="BC32" i="3"/>
  <c r="BC34" s="1"/>
  <c r="G9" i="2" s="1"/>
  <c r="BA32" i="3"/>
  <c r="BA34" s="1"/>
  <c r="G32"/>
  <c r="BB32" s="1"/>
  <c r="BB34" s="1"/>
  <c r="F9" i="2" s="1"/>
  <c r="E9"/>
  <c r="B9"/>
  <c r="A9"/>
  <c r="G34" i="3"/>
  <c r="C34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3"/>
  <c r="BD23"/>
  <c r="BC23"/>
  <c r="BB23"/>
  <c r="G23"/>
  <c r="BA23" s="1"/>
  <c r="BE21"/>
  <c r="BD21"/>
  <c r="BC21"/>
  <c r="BB21"/>
  <c r="G21"/>
  <c r="BA21" s="1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C12"/>
  <c r="BB12"/>
  <c r="G12"/>
  <c r="BA12" s="1"/>
  <c r="BD30"/>
  <c r="H8" i="2" s="1"/>
  <c r="BB30" i="3"/>
  <c r="F8" i="2" s="1"/>
  <c r="B8"/>
  <c r="A8"/>
  <c r="BE30" i="3"/>
  <c r="I8" i="2" s="1"/>
  <c r="C30" i="3"/>
  <c r="BE8"/>
  <c r="BE10" s="1"/>
  <c r="I7" i="2" s="1"/>
  <c r="BD8" i="3"/>
  <c r="BD10" s="1"/>
  <c r="H7" i="2" s="1"/>
  <c r="BC8" i="3"/>
  <c r="BC10" s="1"/>
  <c r="G7" i="2" s="1"/>
  <c r="BB8" i="3"/>
  <c r="BB10" s="1"/>
  <c r="F7" i="2" s="1"/>
  <c r="G8" i="3"/>
  <c r="BA8" s="1"/>
  <c r="BA10" s="1"/>
  <c r="E7" i="2" s="1"/>
  <c r="B7"/>
  <c r="A7"/>
  <c r="C10" i="3"/>
  <c r="E4"/>
  <c r="C4"/>
  <c r="F3"/>
  <c r="C3"/>
  <c r="C2" i="2"/>
  <c r="C1"/>
  <c r="C33" i="1"/>
  <c r="F33" s="1"/>
  <c r="C31"/>
  <c r="C9"/>
  <c r="G7"/>
  <c r="D2"/>
  <c r="C2"/>
  <c r="BC30" i="3" l="1"/>
  <c r="G8" i="2" s="1"/>
  <c r="BB45" i="3"/>
  <c r="F11" i="2" s="1"/>
  <c r="H12"/>
  <c r="C17" i="1" s="1"/>
  <c r="BA45" i="3"/>
  <c r="E11" i="2" s="1"/>
  <c r="BA30" i="3"/>
  <c r="E8" i="2" s="1"/>
  <c r="G10" i="3"/>
  <c r="G30"/>
  <c r="E12" i="2"/>
  <c r="BC45" i="3"/>
  <c r="G11" i="2" s="1"/>
  <c r="BE45" i="3"/>
  <c r="I11" i="2" s="1"/>
  <c r="F12" l="1"/>
  <c r="C16" i="1" s="1"/>
  <c r="I12" i="2"/>
  <c r="C21" i="1" s="1"/>
  <c r="G12" i="2"/>
  <c r="C18" i="1" s="1"/>
  <c r="C15"/>
  <c r="C19" s="1"/>
  <c r="C22" s="1"/>
  <c r="G24" i="2"/>
  <c r="I24" s="1"/>
  <c r="G23"/>
  <c r="I23" s="1"/>
  <c r="G21" i="1" s="1"/>
  <c r="G22" i="2"/>
  <c r="I22" s="1"/>
  <c r="G20" i="1" s="1"/>
  <c r="G21" i="2"/>
  <c r="I21" s="1"/>
  <c r="G19" i="1" s="1"/>
  <c r="G20" i="2"/>
  <c r="I20" s="1"/>
  <c r="G18" i="1" s="1"/>
  <c r="G19" i="2"/>
  <c r="I19" s="1"/>
  <c r="G17" i="1" s="1"/>
  <c r="G18" i="2"/>
  <c r="I18" s="1"/>
  <c r="G16" i="1" s="1"/>
  <c r="G17" i="2"/>
  <c r="I17" s="1"/>
  <c r="G15" i="1" l="1"/>
  <c r="H25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<sst xmlns="http://schemas.openxmlformats.org/spreadsheetml/2006/main" count="209" uniqueCount="153">
  <si>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</si>
  <si>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</si>
  <si>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</si>
  <si>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</si>
  <si>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</si>
  <si>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</si>
  <si>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</si>
  <si>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</si>
  <si>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</si>
  <si>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</si>
  <si>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</si>
  <si>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</si>
  <si>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</si>
  <si>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</si>
  <si>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</si>
  <si>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</si>
  <si>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</si>
  <si>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</si>
  <si>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</si>
  <si>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</si>
  <si>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</si>
  <si>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</si>
  <si>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</si>
  <si>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</si>
  <si>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</si>
  <si>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</si>
  <si>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</si>
  <si>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</si>
  <si>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</si>
  <si>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</si>
  <si>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</si>
  <si>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</si>
  <si>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</si>
  <si>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</si>
  <si>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</si>
  <si>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</si>
  <si>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</si>
  <si>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</si>
  <si>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</si>
  <si>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</si>
  <si>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</si>
  <si>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</si>
  <si>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</si>
  <si>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</si>
  <si>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</si>
  <si>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</si>
  <si>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</si>
  <si>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</si>
  <si>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</si>
  <si>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</si>
  <si>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</si>
  <si>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</si>
  <si>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</si>
  <si>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</si>
  <si>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</si>
  <si>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</si>
  <si>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</si>
  <si>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</si>
  <si>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</si>
  <si>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</si>
  <si>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</si>
  <si>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</si>
  <si>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</si>
  <si>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</si>
  <si>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</si>
  <si>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</si>
  <si>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</si>
  <si>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</si>
  <si>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</si>
  <si>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</si>
  <si>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</si>
  <si>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</si>
  <si>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</si>
  <si>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</si>
  <si>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</si>
  <si>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</si>
  <si>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</si>
  <si>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</si>
  <si>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42014a</t>
  </si>
  <si>
    <t>REKONSTRUKCE OCELANA, areál Závodní VSPŠ</t>
  </si>
  <si>
    <t>1014A</t>
  </si>
  <si>
    <t>07</t>
  </si>
  <si>
    <t>Dílna CNC 1</t>
  </si>
  <si>
    <t>Zateplení obálky budovy, nová střecha</t>
  </si>
  <si>
    <t>4</t>
  </si>
  <si>
    <t>Vodorovné konstrukce</t>
  </si>
  <si>
    <t>447115134RT2</t>
  </si>
  <si>
    <t>Podkroví SDK,OK CD, st.třmen,izolace,1xRFI tl.15 minerální izolace 160 + 60 mm, Jutafol N110</t>
  </si>
  <si>
    <t>m2</t>
  </si>
  <si>
    <t>4,61*6,20</t>
  </si>
  <si>
    <t>62</t>
  </si>
  <si>
    <t>Úpravy povrchů vnější</t>
  </si>
  <si>
    <t>m</t>
  </si>
  <si>
    <t>622300131R00</t>
  </si>
  <si>
    <t xml:space="preserve">Vyrovnání podkladu tmelem tl. do 5 mm </t>
  </si>
  <si>
    <t>135,98*0,1</t>
  </si>
  <si>
    <t>622300141R00</t>
  </si>
  <si>
    <t xml:space="preserve">Montáž vyrovnávací vrstvy izolantem </t>
  </si>
  <si>
    <t>135,98*0,15</t>
  </si>
  <si>
    <t>622311012R00</t>
  </si>
  <si>
    <t xml:space="preserve">Soklová lišta hliník KZS Baumit tl. 100 mm </t>
  </si>
  <si>
    <t>25,19+7,35</t>
  </si>
  <si>
    <t>622311132RU4</t>
  </si>
  <si>
    <t>Zateplovací systém Baumit, fasáda, EPS F tl.100 mm s omítkou SiliporTop 3,2 kg/m2, lepidlo DuoContact</t>
  </si>
  <si>
    <t>4,35*(25,19+7,35)+7,35*1,30/2</t>
  </si>
  <si>
    <t>otvory:-10,34</t>
  </si>
  <si>
    <t>622311153RT3</t>
  </si>
  <si>
    <t>Zateplovací systém Baumit, ostění, EPS F tl. 30 mm s omítkou SilikonTop 3,2 kg/m2, lepidlo ProContact</t>
  </si>
  <si>
    <t>lze použít i tl.20 mm:4*0,25*(1,70+2*1,52)</t>
  </si>
  <si>
    <t>622391113R00</t>
  </si>
  <si>
    <t xml:space="preserve">Příplatek za počet hmoždinek 10 ks/m2 </t>
  </si>
  <si>
    <t>622422111R00</t>
  </si>
  <si>
    <t>622451143R00</t>
  </si>
  <si>
    <t xml:space="preserve">Omítka vnější stěn, MC, štuková, složitost 1 - 2 </t>
  </si>
  <si>
    <t>629995101U00</t>
  </si>
  <si>
    <t xml:space="preserve">Očištění vně povrch omytí tlak voda </t>
  </si>
  <si>
    <t>622.1</t>
  </si>
  <si>
    <t xml:space="preserve">Montáž profilu ostění s vložkou, lem.ostění oken </t>
  </si>
  <si>
    <t>ostění oken:(1,77+2*1,52)*4</t>
  </si>
  <si>
    <t>kus</t>
  </si>
  <si>
    <t>713</t>
  </si>
  <si>
    <t>Izolace tepelné</t>
  </si>
  <si>
    <t>713111121RU1</t>
  </si>
  <si>
    <t>Izolace tepelné stropů rovných spodem, drátem 1 vrstva - včetně dodávky Orsil Orsik tl. 160 mm</t>
  </si>
  <si>
    <t>vložením mezi střešní nosníky:24,56*6,60-24*6,6*0,12</t>
  </si>
  <si>
    <t>765</t>
  </si>
  <si>
    <t>Krytiny tvrdé</t>
  </si>
  <si>
    <t>765901121R00</t>
  </si>
  <si>
    <t>Fólie podstřešní paropropustná Jutafol D 110 možná záměna za jinou, plně položenou na bednění</t>
  </si>
  <si>
    <t>766</t>
  </si>
  <si>
    <t>Konstrukce truhlářské</t>
  </si>
  <si>
    <t>611.2</t>
  </si>
  <si>
    <t>611.3</t>
  </si>
  <si>
    <t xml:space="preserve">Okno plastové dvoukřídlové 149 x 174 cm OS/O </t>
  </si>
  <si>
    <t>766629302R00</t>
  </si>
  <si>
    <t xml:space="preserve">Montáž oken plastových plochy do 2,70 m2 </t>
  </si>
  <si>
    <t>766694112R00</t>
  </si>
  <si>
    <t xml:space="preserve">Montáž parapetních desek š.do 30 cm,dl.do 160 cm </t>
  </si>
  <si>
    <t>60780013</t>
  </si>
  <si>
    <t>998766202R00</t>
  </si>
  <si>
    <t xml:space="preserve">Přesun hmot pro truhlářské konstr.,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</si>
  <si>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</si>
  <si>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</si>
  <si>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</si>
  <si>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</si>
  <si>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</si>
  <si>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</si>
  <si>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</si>
  <si>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</si>
  <si>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 PROJEKT Czech, s.r.o.</t>
  </si>
  <si>
    <t xml:space="preserve">Úprava vnějších omítek vápen. hladk. II, do 10 % </t>
  </si>
  <si>
    <t>Parapet interiér Postforming š. 150 mm s nosem</t>
  </si>
  <si>
    <t>Dodávka a montáž dveří venkovních 1000/2100 zatepl.plastových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</si>
</sst>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4" workbookViewId="0">
      <selection activeCell="K34" sqref="K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Zateplení obálky budovy, nová střecha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 t="s">
        <v>149</v>
      </c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162860.53080000001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>
      <c r="A16" s="54" t="s">
        <v>24</v>
      </c>
      <c r="B16" s="55" t="s">
        <v>25</v>
      </c>
      <c r="C16" s="56">
        <f>PSV</f>
        <v>98269.911041599989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>
      <c r="A19" s="64" t="s">
        <v>30</v>
      </c>
      <c r="B19" s="55"/>
      <c r="C19" s="56">
        <f>SUM(C15:C18)</f>
        <v>261130.4418416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>
      <c r="A22" s="65" t="s">
        <v>32</v>
      </c>
      <c r="B22" s="66"/>
      <c r="C22" s="56">
        <f>C19+C21</f>
        <v>261130.4418416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261130.4418416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261130.4418416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54837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315967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N21" sqref="N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5" t="s">
        <v>49</v>
      </c>
      <c r="B1" s="216"/>
      <c r="C1" s="97" t="str">
        <f>CONCATENATE(cislostavby," ",nazevstavby)</f>
        <v>42014a REKONSTRUKCE OCELANA, areál Závodní VSPŠ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17" t="s">
        <v>51</v>
      </c>
      <c r="B2" s="218"/>
      <c r="C2" s="103" t="str">
        <f>CONCATENATE(cisloobjektu," ",nazevobjektu)</f>
        <v>07 Dílna CNC 1</v>
      </c>
      <c r="D2" s="104"/>
      <c r="E2" s="105"/>
      <c r="F2" s="104"/>
      <c r="G2" s="219" t="s">
        <v>83</v>
      </c>
      <c r="H2" s="220"/>
      <c r="I2" s="221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200" t="str">
        <f>Položky!B7</f>
        <v>4</v>
      </c>
      <c r="B7" s="115" t="str">
        <f>Položky!C7</f>
        <v>Vodorovné konstrukce</v>
      </c>
      <c r="C7" s="66"/>
      <c r="D7" s="116"/>
      <c r="E7" s="201">
        <f>Položky!BA10</f>
        <v>29296.55</v>
      </c>
      <c r="F7" s="202">
        <f>Položky!BB10</f>
        <v>0</v>
      </c>
      <c r="G7" s="202">
        <f>Položky!BC10</f>
        <v>0</v>
      </c>
      <c r="H7" s="202">
        <f>Položky!BD10</f>
        <v>0</v>
      </c>
      <c r="I7" s="203">
        <f>Položky!BE10</f>
        <v>0</v>
      </c>
    </row>
    <row r="8" spans="1:57" s="35" customFormat="1">
      <c r="A8" s="200" t="str">
        <f>Položky!B11</f>
        <v>62</v>
      </c>
      <c r="B8" s="115" t="str">
        <f>Položky!C11</f>
        <v>Úpravy povrchů vnější</v>
      </c>
      <c r="C8" s="66"/>
      <c r="D8" s="116"/>
      <c r="E8" s="201">
        <f>Položky!BA30</f>
        <v>133563.98080000002</v>
      </c>
      <c r="F8" s="202">
        <f>Položky!BB30</f>
        <v>0</v>
      </c>
      <c r="G8" s="202">
        <f>Položky!BC30</f>
        <v>0</v>
      </c>
      <c r="H8" s="202">
        <f>Položky!BD30</f>
        <v>0</v>
      </c>
      <c r="I8" s="203">
        <f>Položky!BE30</f>
        <v>0</v>
      </c>
    </row>
    <row r="9" spans="1:57" s="35" customFormat="1">
      <c r="A9" s="200" t="str">
        <f>Položky!B31</f>
        <v>713</v>
      </c>
      <c r="B9" s="115" t="str">
        <f>Položky!C31</f>
        <v>Izolace tepelné</v>
      </c>
      <c r="C9" s="66"/>
      <c r="D9" s="116"/>
      <c r="E9" s="201">
        <f>Položky!BA34</f>
        <v>0</v>
      </c>
      <c r="F9" s="202">
        <f>Položky!BB34</f>
        <v>51511.68</v>
      </c>
      <c r="G9" s="202">
        <f>Položky!BC34</f>
        <v>0</v>
      </c>
      <c r="H9" s="202">
        <f>Položky!BD34</f>
        <v>0</v>
      </c>
      <c r="I9" s="203">
        <f>Položky!BE34</f>
        <v>0</v>
      </c>
    </row>
    <row r="10" spans="1:57" s="35" customFormat="1">
      <c r="A10" s="200" t="str">
        <f>Položky!B35</f>
        <v>765</v>
      </c>
      <c r="B10" s="115" t="str">
        <f>Položky!C35</f>
        <v>Krytiny tvrdé</v>
      </c>
      <c r="C10" s="66"/>
      <c r="D10" s="116"/>
      <c r="E10" s="201">
        <f>Položky!BA37</f>
        <v>0</v>
      </c>
      <c r="F10" s="202">
        <f>Položky!BB37</f>
        <v>11771.55</v>
      </c>
      <c r="G10" s="202">
        <f>Položky!BC37</f>
        <v>0</v>
      </c>
      <c r="H10" s="202">
        <f>Položky!BD37</f>
        <v>0</v>
      </c>
      <c r="I10" s="203">
        <f>Položky!BE37</f>
        <v>0</v>
      </c>
    </row>
    <row r="11" spans="1:57" s="35" customFormat="1" ht="13.5" thickBot="1">
      <c r="A11" s="200" t="str">
        <f>Položky!B38</f>
        <v>766</v>
      </c>
      <c r="B11" s="115" t="str">
        <f>Položky!C38</f>
        <v>Konstrukce truhlářské</v>
      </c>
      <c r="C11" s="66"/>
      <c r="D11" s="116"/>
      <c r="E11" s="201">
        <f>Položky!BA45</f>
        <v>0</v>
      </c>
      <c r="F11" s="202">
        <f>Položky!BB45</f>
        <v>34986.681041600001</v>
      </c>
      <c r="G11" s="202">
        <f>Položky!BC45</f>
        <v>0</v>
      </c>
      <c r="H11" s="202">
        <f>Položky!BD45</f>
        <v>0</v>
      </c>
      <c r="I11" s="203">
        <f>Položky!BE45</f>
        <v>0</v>
      </c>
    </row>
    <row r="12" spans="1:57" s="123" customFormat="1" ht="13.5" thickBot="1">
      <c r="A12" s="117"/>
      <c r="B12" s="118" t="s">
        <v>58</v>
      </c>
      <c r="C12" s="118"/>
      <c r="D12" s="119"/>
      <c r="E12" s="120">
        <f>SUM(E7:E11)</f>
        <v>162860.53080000001</v>
      </c>
      <c r="F12" s="121">
        <f>SUM(F7:F11)</f>
        <v>98269.911041599989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>
      <c r="A14" s="107" t="s">
        <v>59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>
      <c r="A15" s="77"/>
      <c r="B15" s="77"/>
      <c r="C15" s="77"/>
      <c r="D15" s="77"/>
      <c r="E15" s="77"/>
      <c r="F15" s="77"/>
      <c r="G15" s="77"/>
      <c r="H15" s="77"/>
      <c r="I15" s="77"/>
    </row>
    <row r="16" spans="1:57">
      <c r="A16" s="71" t="s">
        <v>60</v>
      </c>
      <c r="B16" s="72"/>
      <c r="C16" s="72"/>
      <c r="D16" s="125"/>
      <c r="E16" s="126" t="s">
        <v>61</v>
      </c>
      <c r="F16" s="127" t="s">
        <v>62</v>
      </c>
      <c r="G16" s="128" t="s">
        <v>63</v>
      </c>
      <c r="H16" s="129"/>
      <c r="I16" s="130" t="s">
        <v>61</v>
      </c>
    </row>
    <row r="17" spans="1:53">
      <c r="A17" s="64" t="s">
        <v>141</v>
      </c>
      <c r="B17" s="55"/>
      <c r="C17" s="55"/>
      <c r="D17" s="131"/>
      <c r="E17" s="132">
        <v>0</v>
      </c>
      <c r="F17" s="133">
        <v>0</v>
      </c>
      <c r="G17" s="134">
        <f t="shared" ref="G17:G24" si="0">CHOOSE(BA17+1,HSV+PSV,HSV+PSV+Mont,HSV+PSV+Dodavka+Mont,HSV,PSV,Mont,Dodavka,Mont+Dodavka,0)</f>
        <v>261130.4418416</v>
      </c>
      <c r="H17" s="135"/>
      <c r="I17" s="136">
        <f t="shared" ref="I17:I24" si="1">E17+F17*G17/100</f>
        <v>0</v>
      </c>
      <c r="BA17">
        <v>0</v>
      </c>
    </row>
    <row r="18" spans="1:53">
      <c r="A18" s="64" t="s">
        <v>142</v>
      </c>
      <c r="B18" s="55"/>
      <c r="C18" s="55"/>
      <c r="D18" s="131"/>
      <c r="E18" s="132">
        <v>0</v>
      </c>
      <c r="F18" s="133">
        <v>0</v>
      </c>
      <c r="G18" s="134">
        <f t="shared" si="0"/>
        <v>261130.4418416</v>
      </c>
      <c r="H18" s="135"/>
      <c r="I18" s="136">
        <f t="shared" si="1"/>
        <v>0</v>
      </c>
      <c r="BA18">
        <v>0</v>
      </c>
    </row>
    <row r="19" spans="1:53">
      <c r="A19" s="64" t="s">
        <v>143</v>
      </c>
      <c r="B19" s="55"/>
      <c r="C19" s="55"/>
      <c r="D19" s="131"/>
      <c r="E19" s="132">
        <v>0</v>
      </c>
      <c r="F19" s="133">
        <v>0</v>
      </c>
      <c r="G19" s="134">
        <f t="shared" si="0"/>
        <v>261130.4418416</v>
      </c>
      <c r="H19" s="135"/>
      <c r="I19" s="136">
        <f t="shared" si="1"/>
        <v>0</v>
      </c>
      <c r="BA19">
        <v>0</v>
      </c>
    </row>
    <row r="20" spans="1:53">
      <c r="A20" s="64" t="s">
        <v>144</v>
      </c>
      <c r="B20" s="55"/>
      <c r="C20" s="55"/>
      <c r="D20" s="131"/>
      <c r="E20" s="132">
        <v>0</v>
      </c>
      <c r="F20" s="133">
        <v>0</v>
      </c>
      <c r="G20" s="134">
        <f t="shared" si="0"/>
        <v>261130.4418416</v>
      </c>
      <c r="H20" s="135"/>
      <c r="I20" s="136">
        <f t="shared" si="1"/>
        <v>0</v>
      </c>
      <c r="BA20">
        <v>0</v>
      </c>
    </row>
    <row r="21" spans="1:53">
      <c r="A21" s="64" t="s">
        <v>145</v>
      </c>
      <c r="B21" s="55"/>
      <c r="C21" s="55"/>
      <c r="D21" s="131"/>
      <c r="E21" s="132">
        <v>0</v>
      </c>
      <c r="F21" s="133">
        <v>0</v>
      </c>
      <c r="G21" s="134">
        <f t="shared" si="0"/>
        <v>261130.4418416</v>
      </c>
      <c r="H21" s="135"/>
      <c r="I21" s="136">
        <f t="shared" si="1"/>
        <v>0</v>
      </c>
      <c r="BA21">
        <v>1</v>
      </c>
    </row>
    <row r="22" spans="1:53">
      <c r="A22" s="64" t="s">
        <v>146</v>
      </c>
      <c r="B22" s="55"/>
      <c r="C22" s="55"/>
      <c r="D22" s="131"/>
      <c r="E22" s="132">
        <v>0</v>
      </c>
      <c r="F22" s="133">
        <v>0</v>
      </c>
      <c r="G22" s="134">
        <f t="shared" si="0"/>
        <v>261130.4418416</v>
      </c>
      <c r="H22" s="135"/>
      <c r="I22" s="136">
        <f t="shared" si="1"/>
        <v>0</v>
      </c>
      <c r="BA22">
        <v>1</v>
      </c>
    </row>
    <row r="23" spans="1:53">
      <c r="A23" s="64" t="s">
        <v>147</v>
      </c>
      <c r="B23" s="55"/>
      <c r="C23" s="55"/>
      <c r="D23" s="131"/>
      <c r="E23" s="132">
        <v>0</v>
      </c>
      <c r="F23" s="133">
        <v>0</v>
      </c>
      <c r="G23" s="134">
        <f t="shared" si="0"/>
        <v>261130.4418416</v>
      </c>
      <c r="H23" s="135"/>
      <c r="I23" s="136">
        <f t="shared" si="1"/>
        <v>0</v>
      </c>
      <c r="BA23">
        <v>2</v>
      </c>
    </row>
    <row r="24" spans="1:53">
      <c r="A24" s="64" t="s">
        <v>148</v>
      </c>
      <c r="B24" s="55"/>
      <c r="C24" s="55"/>
      <c r="D24" s="131"/>
      <c r="E24" s="132">
        <v>0</v>
      </c>
      <c r="F24" s="133">
        <v>0</v>
      </c>
      <c r="G24" s="134">
        <f t="shared" si="0"/>
        <v>261130.4418416</v>
      </c>
      <c r="H24" s="135"/>
      <c r="I24" s="136">
        <f t="shared" si="1"/>
        <v>0</v>
      </c>
      <c r="BA24">
        <v>2</v>
      </c>
    </row>
    <row r="25" spans="1:53" ht="13.5" thickBot="1">
      <c r="A25" s="137"/>
      <c r="B25" s="138" t="s">
        <v>64</v>
      </c>
      <c r="C25" s="139"/>
      <c r="D25" s="140"/>
      <c r="E25" s="141"/>
      <c r="F25" s="142"/>
      <c r="G25" s="142"/>
      <c r="H25" s="222">
        <f>SUM(I17:I24)</f>
        <v>0</v>
      </c>
      <c r="I25" s="223"/>
    </row>
    <row r="27" spans="1:53">
      <c r="B27" s="123"/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8"/>
  <sheetViews>
    <sheetView showGridLines="0" showZeros="0" tabSelected="1" zoomScaleNormal="100" workbookViewId="0">
      <selection activeCell="K48" sqref="K48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42014a REKONSTRUKCE OCELANA, areál Závodní VSPŠ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07 Dílna CNC 1</v>
      </c>
      <c r="D4" s="155"/>
      <c r="E4" s="228" t="str">
        <f>Rekapitulace!G2</f>
        <v>Zateplení obálky budovy, nová střecha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2</v>
      </c>
      <c r="B8" s="172" t="s">
        <v>86</v>
      </c>
      <c r="C8" s="173" t="s">
        <v>87</v>
      </c>
      <c r="D8" s="174" t="s">
        <v>88</v>
      </c>
      <c r="E8" s="175">
        <v>28.582000000000001</v>
      </c>
      <c r="F8" s="175">
        <v>1025</v>
      </c>
      <c r="G8" s="176">
        <f>E8*F8</f>
        <v>29296.55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29296.55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2.3369999999999998E-2</v>
      </c>
    </row>
    <row r="9" spans="1:104">
      <c r="A9" s="178"/>
      <c r="B9" s="180"/>
      <c r="C9" s="224" t="s">
        <v>89</v>
      </c>
      <c r="D9" s="225"/>
      <c r="E9" s="181">
        <v>28.582000000000001</v>
      </c>
      <c r="F9" s="182"/>
      <c r="G9" s="183"/>
      <c r="M9" s="179" t="s">
        <v>89</v>
      </c>
      <c r="O9" s="170"/>
    </row>
    <row r="10" spans="1:104">
      <c r="A10" s="184"/>
      <c r="B10" s="185" t="s">
        <v>77</v>
      </c>
      <c r="C10" s="186" t="str">
        <f>CONCATENATE(B7," ",C7)</f>
        <v>4 Vodorovné konstrukce</v>
      </c>
      <c r="D10" s="187"/>
      <c r="E10" s="188"/>
      <c r="F10" s="189"/>
      <c r="G10" s="190">
        <f>SUM(G7:G9)</f>
        <v>29296.55</v>
      </c>
      <c r="O10" s="170">
        <v>4</v>
      </c>
      <c r="BA10" s="191">
        <f>SUM(BA7:BA9)</f>
        <v>29296.55</v>
      </c>
      <c r="BB10" s="191">
        <f>SUM(BB7:BB9)</f>
        <v>0</v>
      </c>
      <c r="BC10" s="191">
        <f>SUM(BC7:BC9)</f>
        <v>0</v>
      </c>
      <c r="BD10" s="191">
        <f>SUM(BD7:BD9)</f>
        <v>0</v>
      </c>
      <c r="BE10" s="191">
        <f>SUM(BE7:BE9)</f>
        <v>0</v>
      </c>
    </row>
    <row r="11" spans="1:104">
      <c r="A11" s="163" t="s">
        <v>74</v>
      </c>
      <c r="B11" s="164" t="s">
        <v>90</v>
      </c>
      <c r="C11" s="165" t="s">
        <v>91</v>
      </c>
      <c r="D11" s="166"/>
      <c r="E11" s="167"/>
      <c r="F11" s="167"/>
      <c r="G11" s="168"/>
      <c r="H11" s="169"/>
      <c r="I11" s="169"/>
      <c r="O11" s="170">
        <v>1</v>
      </c>
    </row>
    <row r="12" spans="1:104">
      <c r="A12" s="171">
        <v>9</v>
      </c>
      <c r="B12" s="172" t="s">
        <v>93</v>
      </c>
      <c r="C12" s="173" t="s">
        <v>94</v>
      </c>
      <c r="D12" s="174" t="s">
        <v>88</v>
      </c>
      <c r="E12" s="175">
        <v>13.598000000000001</v>
      </c>
      <c r="F12" s="175">
        <v>91.1</v>
      </c>
      <c r="G12" s="176">
        <f>E12*F12</f>
        <v>1238.7778000000001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1238.7778000000001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8.0000000000000002E-3</v>
      </c>
    </row>
    <row r="13" spans="1:104">
      <c r="A13" s="178"/>
      <c r="B13" s="180"/>
      <c r="C13" s="224" t="s">
        <v>95</v>
      </c>
      <c r="D13" s="225"/>
      <c r="E13" s="181">
        <v>13.598000000000001</v>
      </c>
      <c r="F13" s="182"/>
      <c r="G13" s="183"/>
      <c r="M13" s="179" t="s">
        <v>95</v>
      </c>
      <c r="O13" s="170"/>
    </row>
    <row r="14" spans="1:104">
      <c r="A14" s="171">
        <v>10</v>
      </c>
      <c r="B14" s="172" t="s">
        <v>96</v>
      </c>
      <c r="C14" s="173" t="s">
        <v>97</v>
      </c>
      <c r="D14" s="174" t="s">
        <v>88</v>
      </c>
      <c r="E14" s="175">
        <v>20.396999999999998</v>
      </c>
      <c r="F14" s="175">
        <v>116</v>
      </c>
      <c r="G14" s="176">
        <f>E14*F14</f>
        <v>2366.0519999999997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2366.0519999999997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3.5000000000000001E-3</v>
      </c>
    </row>
    <row r="15" spans="1:104">
      <c r="A15" s="178"/>
      <c r="B15" s="180"/>
      <c r="C15" s="224" t="s">
        <v>98</v>
      </c>
      <c r="D15" s="225"/>
      <c r="E15" s="181">
        <v>20.396999999999998</v>
      </c>
      <c r="F15" s="182"/>
      <c r="G15" s="183"/>
      <c r="M15" s="179" t="s">
        <v>98</v>
      </c>
      <c r="O15" s="170"/>
    </row>
    <row r="16" spans="1:104">
      <c r="A16" s="171">
        <v>11</v>
      </c>
      <c r="B16" s="172" t="s">
        <v>99</v>
      </c>
      <c r="C16" s="173" t="s">
        <v>100</v>
      </c>
      <c r="D16" s="174" t="s">
        <v>92</v>
      </c>
      <c r="E16" s="175">
        <v>32.54</v>
      </c>
      <c r="F16" s="175">
        <v>123</v>
      </c>
      <c r="G16" s="176">
        <f>E16*F16</f>
        <v>4002.42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4002.42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6.4000000000000005E-4</v>
      </c>
    </row>
    <row r="17" spans="1:104">
      <c r="A17" s="178"/>
      <c r="B17" s="180"/>
      <c r="C17" s="224" t="s">
        <v>101</v>
      </c>
      <c r="D17" s="225"/>
      <c r="E17" s="181">
        <v>32.54</v>
      </c>
      <c r="F17" s="182"/>
      <c r="G17" s="183"/>
      <c r="M17" s="179" t="s">
        <v>101</v>
      </c>
      <c r="O17" s="170"/>
    </row>
    <row r="18" spans="1:104" ht="22.5">
      <c r="A18" s="171">
        <v>12</v>
      </c>
      <c r="B18" s="172" t="s">
        <v>102</v>
      </c>
      <c r="C18" s="173" t="s">
        <v>103</v>
      </c>
      <c r="D18" s="174" t="s">
        <v>88</v>
      </c>
      <c r="E18" s="175">
        <v>135.98650000000001</v>
      </c>
      <c r="F18" s="175">
        <v>750</v>
      </c>
      <c r="G18" s="176">
        <f>E18*F18</f>
        <v>101989.875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101989.875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1.2930000000000001E-2</v>
      </c>
    </row>
    <row r="19" spans="1:104">
      <c r="A19" s="178"/>
      <c r="B19" s="180"/>
      <c r="C19" s="224" t="s">
        <v>104</v>
      </c>
      <c r="D19" s="225"/>
      <c r="E19" s="181">
        <v>146.32650000000001</v>
      </c>
      <c r="F19" s="182"/>
      <c r="G19" s="183"/>
      <c r="M19" s="179" t="s">
        <v>104</v>
      </c>
      <c r="O19" s="170"/>
    </row>
    <row r="20" spans="1:104">
      <c r="A20" s="178"/>
      <c r="B20" s="180"/>
      <c r="C20" s="224" t="s">
        <v>105</v>
      </c>
      <c r="D20" s="225"/>
      <c r="E20" s="181">
        <v>-10.34</v>
      </c>
      <c r="F20" s="182"/>
      <c r="G20" s="183"/>
      <c r="M20" s="179" t="s">
        <v>105</v>
      </c>
      <c r="O20" s="170"/>
    </row>
    <row r="21" spans="1:104" ht="22.5">
      <c r="A21" s="171">
        <v>13</v>
      </c>
      <c r="B21" s="172" t="s">
        <v>106</v>
      </c>
      <c r="C21" s="173" t="s">
        <v>107</v>
      </c>
      <c r="D21" s="174" t="s">
        <v>88</v>
      </c>
      <c r="E21" s="175">
        <v>4.74</v>
      </c>
      <c r="F21" s="175">
        <v>850</v>
      </c>
      <c r="G21" s="176">
        <f>E21*F21</f>
        <v>4029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4029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1.319E-2</v>
      </c>
    </row>
    <row r="22" spans="1:104">
      <c r="A22" s="178"/>
      <c r="B22" s="180"/>
      <c r="C22" s="224" t="s">
        <v>108</v>
      </c>
      <c r="D22" s="225"/>
      <c r="E22" s="181">
        <v>4.74</v>
      </c>
      <c r="F22" s="182"/>
      <c r="G22" s="183"/>
      <c r="M22" s="179" t="s">
        <v>108</v>
      </c>
      <c r="O22" s="170"/>
    </row>
    <row r="23" spans="1:104">
      <c r="A23" s="171">
        <v>14</v>
      </c>
      <c r="B23" s="172" t="s">
        <v>109</v>
      </c>
      <c r="C23" s="173" t="s">
        <v>110</v>
      </c>
      <c r="D23" s="174" t="s">
        <v>88</v>
      </c>
      <c r="E23" s="175">
        <v>32.54</v>
      </c>
      <c r="F23" s="175">
        <v>71.599999999999994</v>
      </c>
      <c r="G23" s="176">
        <f>E23*F23</f>
        <v>2329.8639999999996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2329.8639999999996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0</v>
      </c>
    </row>
    <row r="24" spans="1:104">
      <c r="A24" s="178"/>
      <c r="B24" s="180"/>
      <c r="C24" s="224" t="s">
        <v>101</v>
      </c>
      <c r="D24" s="225"/>
      <c r="E24" s="181">
        <v>32.54</v>
      </c>
      <c r="F24" s="182"/>
      <c r="G24" s="183"/>
      <c r="M24" s="179" t="s">
        <v>101</v>
      </c>
      <c r="O24" s="170"/>
    </row>
    <row r="25" spans="1:104">
      <c r="A25" s="171">
        <v>15</v>
      </c>
      <c r="B25" s="172" t="s">
        <v>111</v>
      </c>
      <c r="C25" s="173" t="s">
        <v>150</v>
      </c>
      <c r="D25" s="174" t="s">
        <v>88</v>
      </c>
      <c r="E25" s="175">
        <v>136</v>
      </c>
      <c r="F25" s="175">
        <v>70.5</v>
      </c>
      <c r="G25" s="176">
        <f>E25*F25</f>
        <v>9588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9588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2.001E-2</v>
      </c>
    </row>
    <row r="26" spans="1:104">
      <c r="A26" s="171">
        <v>16</v>
      </c>
      <c r="B26" s="172" t="s">
        <v>112</v>
      </c>
      <c r="C26" s="173" t="s">
        <v>113</v>
      </c>
      <c r="D26" s="174" t="s">
        <v>88</v>
      </c>
      <c r="E26" s="175">
        <v>1.8</v>
      </c>
      <c r="F26" s="175">
        <v>454.5</v>
      </c>
      <c r="G26" s="176">
        <f>E26*F26</f>
        <v>818.1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818.1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5.722E-2</v>
      </c>
    </row>
    <row r="27" spans="1:104">
      <c r="A27" s="171">
        <v>17</v>
      </c>
      <c r="B27" s="172" t="s">
        <v>114</v>
      </c>
      <c r="C27" s="173" t="s">
        <v>115</v>
      </c>
      <c r="D27" s="174" t="s">
        <v>88</v>
      </c>
      <c r="E27" s="175">
        <v>136</v>
      </c>
      <c r="F27" s="175">
        <v>44</v>
      </c>
      <c r="G27" s="176">
        <f>E27*F27</f>
        <v>5984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5984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>
      <c r="A28" s="171">
        <v>18</v>
      </c>
      <c r="B28" s="172" t="s">
        <v>116</v>
      </c>
      <c r="C28" s="173" t="s">
        <v>117</v>
      </c>
      <c r="D28" s="174" t="s">
        <v>92</v>
      </c>
      <c r="E28" s="175">
        <v>19.239999999999998</v>
      </c>
      <c r="F28" s="175">
        <v>63.3</v>
      </c>
      <c r="G28" s="176">
        <f>E28*F28</f>
        <v>1217.8919999999998</v>
      </c>
      <c r="O28" s="170">
        <v>2</v>
      </c>
      <c r="AA28" s="146">
        <v>12</v>
      </c>
      <c r="AB28" s="146">
        <v>0</v>
      </c>
      <c r="AC28" s="146">
        <v>47</v>
      </c>
      <c r="AZ28" s="146">
        <v>1</v>
      </c>
      <c r="BA28" s="146">
        <f>IF(AZ28=1,G28,0)</f>
        <v>1217.8919999999998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12</v>
      </c>
      <c r="CB28" s="177">
        <v>0</v>
      </c>
      <c r="CZ28" s="146">
        <v>0</v>
      </c>
    </row>
    <row r="29" spans="1:104">
      <c r="A29" s="178"/>
      <c r="B29" s="180"/>
      <c r="C29" s="224" t="s">
        <v>118</v>
      </c>
      <c r="D29" s="225"/>
      <c r="E29" s="181">
        <v>19.239999999999998</v>
      </c>
      <c r="F29" s="182"/>
      <c r="G29" s="183"/>
      <c r="M29" s="179" t="s">
        <v>118</v>
      </c>
      <c r="O29" s="170"/>
    </row>
    <row r="30" spans="1:104">
      <c r="A30" s="184"/>
      <c r="B30" s="185" t="s">
        <v>77</v>
      </c>
      <c r="C30" s="186" t="str">
        <f>CONCATENATE(B11," ",C11)</f>
        <v>62 Úpravy povrchů vnější</v>
      </c>
      <c r="D30" s="187"/>
      <c r="E30" s="188"/>
      <c r="F30" s="189"/>
      <c r="G30" s="190">
        <f>SUM(G11:G29)</f>
        <v>133563.98080000002</v>
      </c>
      <c r="O30" s="170">
        <v>4</v>
      </c>
      <c r="BA30" s="191">
        <f>SUM(BA11:BA29)</f>
        <v>133563.98080000002</v>
      </c>
      <c r="BB30" s="191">
        <f>SUM(BB11:BB29)</f>
        <v>0</v>
      </c>
      <c r="BC30" s="191">
        <f>SUM(BC11:BC29)</f>
        <v>0</v>
      </c>
      <c r="BD30" s="191">
        <f>SUM(BD11:BD29)</f>
        <v>0</v>
      </c>
      <c r="BE30" s="191">
        <f>SUM(BE11:BE29)</f>
        <v>0</v>
      </c>
    </row>
    <row r="31" spans="1:104">
      <c r="A31" s="163" t="s">
        <v>74</v>
      </c>
      <c r="B31" s="164" t="s">
        <v>120</v>
      </c>
      <c r="C31" s="165" t="s">
        <v>121</v>
      </c>
      <c r="D31" s="166"/>
      <c r="E31" s="167"/>
      <c r="F31" s="167"/>
      <c r="G31" s="168"/>
      <c r="H31" s="169"/>
      <c r="I31" s="169"/>
      <c r="O31" s="170">
        <v>1</v>
      </c>
    </row>
    <row r="32" spans="1:104" ht="22.5">
      <c r="A32" s="171">
        <v>41</v>
      </c>
      <c r="B32" s="172" t="s">
        <v>122</v>
      </c>
      <c r="C32" s="173" t="s">
        <v>123</v>
      </c>
      <c r="D32" s="174" t="s">
        <v>88</v>
      </c>
      <c r="E32" s="175">
        <v>143.08799999999999</v>
      </c>
      <c r="F32" s="175">
        <v>360</v>
      </c>
      <c r="G32" s="176">
        <f>E32*F32</f>
        <v>51511.68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51511.68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7</v>
      </c>
      <c r="CZ32" s="146">
        <v>5.7200000000000003E-3</v>
      </c>
    </row>
    <row r="33" spans="1:104">
      <c r="A33" s="178"/>
      <c r="B33" s="180"/>
      <c r="C33" s="224" t="s">
        <v>124</v>
      </c>
      <c r="D33" s="225"/>
      <c r="E33" s="181">
        <v>143.08799999999999</v>
      </c>
      <c r="F33" s="182"/>
      <c r="G33" s="183"/>
      <c r="M33" s="179" t="s">
        <v>124</v>
      </c>
      <c r="O33" s="170"/>
    </row>
    <row r="34" spans="1:104">
      <c r="A34" s="184"/>
      <c r="B34" s="185" t="s">
        <v>77</v>
      </c>
      <c r="C34" s="186" t="str">
        <f>CONCATENATE(B31," ",C31)</f>
        <v>713 Izolace tepelné</v>
      </c>
      <c r="D34" s="187"/>
      <c r="E34" s="188"/>
      <c r="F34" s="189"/>
      <c r="G34" s="190">
        <f>SUM(G31:G33)</f>
        <v>51511.68</v>
      </c>
      <c r="O34" s="170">
        <v>4</v>
      </c>
      <c r="BA34" s="191">
        <f>SUM(BA31:BA33)</f>
        <v>0</v>
      </c>
      <c r="BB34" s="191">
        <f>SUM(BB31:BB33)</f>
        <v>51511.68</v>
      </c>
      <c r="BC34" s="191">
        <f>SUM(BC31:BC33)</f>
        <v>0</v>
      </c>
      <c r="BD34" s="191">
        <f>SUM(BD31:BD33)</f>
        <v>0</v>
      </c>
      <c r="BE34" s="191">
        <f>SUM(BE31:BE33)</f>
        <v>0</v>
      </c>
    </row>
    <row r="35" spans="1:104">
      <c r="A35" s="163" t="s">
        <v>74</v>
      </c>
      <c r="B35" s="164" t="s">
        <v>125</v>
      </c>
      <c r="C35" s="165" t="s">
        <v>126</v>
      </c>
      <c r="D35" s="166"/>
      <c r="E35" s="167"/>
      <c r="F35" s="167"/>
      <c r="G35" s="168"/>
      <c r="H35" s="169"/>
      <c r="I35" s="169"/>
      <c r="O35" s="170">
        <v>1</v>
      </c>
    </row>
    <row r="36" spans="1:104" ht="22.5">
      <c r="A36" s="171">
        <v>57</v>
      </c>
      <c r="B36" s="172" t="s">
        <v>127</v>
      </c>
      <c r="C36" s="173" t="s">
        <v>128</v>
      </c>
      <c r="D36" s="174" t="s">
        <v>88</v>
      </c>
      <c r="E36" s="175">
        <v>233.1</v>
      </c>
      <c r="F36" s="175">
        <v>50.5</v>
      </c>
      <c r="G36" s="176">
        <f>E36*F36</f>
        <v>11771.55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11771.55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7</v>
      </c>
      <c r="CZ36" s="146">
        <v>1.2999999999999999E-4</v>
      </c>
    </row>
    <row r="37" spans="1:104">
      <c r="A37" s="184"/>
      <c r="B37" s="185" t="s">
        <v>77</v>
      </c>
      <c r="C37" s="186" t="str">
        <f>CONCATENATE(B35," ",C35)</f>
        <v>765 Krytiny tvrdé</v>
      </c>
      <c r="D37" s="187"/>
      <c r="E37" s="188"/>
      <c r="F37" s="189"/>
      <c r="G37" s="190">
        <f>SUM(G35:G36)</f>
        <v>11771.55</v>
      </c>
      <c r="O37" s="170">
        <v>4</v>
      </c>
      <c r="BA37" s="191">
        <f>SUM(BA35:BA36)</f>
        <v>0</v>
      </c>
      <c r="BB37" s="191">
        <f>SUM(BB35:BB36)</f>
        <v>11771.55</v>
      </c>
      <c r="BC37" s="191">
        <f>SUM(BC35:BC36)</f>
        <v>0</v>
      </c>
      <c r="BD37" s="191">
        <f>SUM(BD35:BD36)</f>
        <v>0</v>
      </c>
      <c r="BE37" s="191">
        <f>SUM(BE35:BE36)</f>
        <v>0</v>
      </c>
    </row>
    <row r="38" spans="1:104">
      <c r="A38" s="163" t="s">
        <v>74</v>
      </c>
      <c r="B38" s="164" t="s">
        <v>129</v>
      </c>
      <c r="C38" s="165" t="s">
        <v>130</v>
      </c>
      <c r="D38" s="166"/>
      <c r="E38" s="167"/>
      <c r="F38" s="167"/>
      <c r="G38" s="168"/>
      <c r="H38" s="169"/>
      <c r="I38" s="169"/>
      <c r="O38" s="170">
        <v>1</v>
      </c>
    </row>
    <row r="39" spans="1:104" ht="22.5">
      <c r="A39" s="171">
        <v>58</v>
      </c>
      <c r="B39" s="172" t="s">
        <v>131</v>
      </c>
      <c r="C39" s="173" t="s">
        <v>152</v>
      </c>
      <c r="D39" s="174" t="s">
        <v>76</v>
      </c>
      <c r="E39" s="175">
        <v>1</v>
      </c>
      <c r="F39" s="175">
        <v>17000</v>
      </c>
      <c r="G39" s="176">
        <f t="shared" ref="G39:G44" si="0">E39*F39</f>
        <v>17000</v>
      </c>
      <c r="O39" s="170">
        <v>2</v>
      </c>
      <c r="AA39" s="146">
        <v>11</v>
      </c>
      <c r="AB39" s="146">
        <v>3</v>
      </c>
      <c r="AC39" s="146">
        <v>76</v>
      </c>
      <c r="AZ39" s="146">
        <v>2</v>
      </c>
      <c r="BA39" s="146">
        <f t="shared" ref="BA39:BA44" si="1">IF(AZ39=1,G39,0)</f>
        <v>0</v>
      </c>
      <c r="BB39" s="146">
        <f t="shared" ref="BB39:BB44" si="2">IF(AZ39=2,G39,0)</f>
        <v>17000</v>
      </c>
      <c r="BC39" s="146">
        <f t="shared" ref="BC39:BC44" si="3">IF(AZ39=3,G39,0)</f>
        <v>0</v>
      </c>
      <c r="BD39" s="146">
        <f t="shared" ref="BD39:BD44" si="4">IF(AZ39=4,G39,0)</f>
        <v>0</v>
      </c>
      <c r="BE39" s="146">
        <f t="shared" ref="BE39:BE44" si="5">IF(AZ39=5,G39,0)</f>
        <v>0</v>
      </c>
      <c r="CA39" s="177">
        <v>11</v>
      </c>
      <c r="CB39" s="177">
        <v>3</v>
      </c>
      <c r="CZ39" s="146">
        <v>0</v>
      </c>
    </row>
    <row r="40" spans="1:104">
      <c r="A40" s="171">
        <v>59</v>
      </c>
      <c r="B40" s="172" t="s">
        <v>132</v>
      </c>
      <c r="C40" s="173" t="s">
        <v>133</v>
      </c>
      <c r="D40" s="174" t="s">
        <v>119</v>
      </c>
      <c r="E40" s="175">
        <v>4</v>
      </c>
      <c r="F40" s="175">
        <v>2667.2</v>
      </c>
      <c r="G40" s="176">
        <f t="shared" si="0"/>
        <v>10668.8</v>
      </c>
      <c r="O40" s="170">
        <v>2</v>
      </c>
      <c r="AA40" s="146">
        <v>11</v>
      </c>
      <c r="AB40" s="146">
        <v>3</v>
      </c>
      <c r="AC40" s="146">
        <v>20</v>
      </c>
      <c r="AZ40" s="146">
        <v>2</v>
      </c>
      <c r="BA40" s="146">
        <f t="shared" si="1"/>
        <v>0</v>
      </c>
      <c r="BB40" s="146">
        <f t="shared" si="2"/>
        <v>10668.8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11</v>
      </c>
      <c r="CB40" s="177">
        <v>3</v>
      </c>
      <c r="CZ40" s="146">
        <v>3.5000000000000003E-2</v>
      </c>
    </row>
    <row r="41" spans="1:104">
      <c r="A41" s="171">
        <v>60</v>
      </c>
      <c r="B41" s="172" t="s">
        <v>134</v>
      </c>
      <c r="C41" s="173" t="s">
        <v>135</v>
      </c>
      <c r="D41" s="174" t="s">
        <v>119</v>
      </c>
      <c r="E41" s="175">
        <v>4</v>
      </c>
      <c r="F41" s="175">
        <v>947</v>
      </c>
      <c r="G41" s="176">
        <f t="shared" si="0"/>
        <v>3788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1"/>
        <v>0</v>
      </c>
      <c r="BB41" s="146">
        <f t="shared" si="2"/>
        <v>3788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1</v>
      </c>
      <c r="CB41" s="177">
        <v>7</v>
      </c>
      <c r="CZ41" s="146">
        <v>1.1999999999999999E-3</v>
      </c>
    </row>
    <row r="42" spans="1:104">
      <c r="A42" s="171">
        <v>61</v>
      </c>
      <c r="B42" s="172" t="s">
        <v>136</v>
      </c>
      <c r="C42" s="173" t="s">
        <v>137</v>
      </c>
      <c r="D42" s="174" t="s">
        <v>119</v>
      </c>
      <c r="E42" s="175">
        <v>4</v>
      </c>
      <c r="F42" s="175">
        <v>154.5</v>
      </c>
      <c r="G42" s="176">
        <f t="shared" si="0"/>
        <v>618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1"/>
        <v>0</v>
      </c>
      <c r="BB42" s="146">
        <f t="shared" si="2"/>
        <v>618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1</v>
      </c>
      <c r="CB42" s="177">
        <v>7</v>
      </c>
      <c r="CZ42" s="146">
        <v>1.0000000000000001E-5</v>
      </c>
    </row>
    <row r="43" spans="1:104">
      <c r="A43" s="171">
        <v>62</v>
      </c>
      <c r="B43" s="172" t="s">
        <v>138</v>
      </c>
      <c r="C43" s="173" t="s">
        <v>151</v>
      </c>
      <c r="D43" s="174" t="s">
        <v>92</v>
      </c>
      <c r="E43" s="175">
        <v>6.08</v>
      </c>
      <c r="F43" s="175">
        <v>364.76</v>
      </c>
      <c r="G43" s="176">
        <f t="shared" si="0"/>
        <v>2217.7408</v>
      </c>
      <c r="O43" s="170">
        <v>2</v>
      </c>
      <c r="AA43" s="146">
        <v>3</v>
      </c>
      <c r="AB43" s="146">
        <v>7</v>
      </c>
      <c r="AC43" s="146">
        <v>60780013</v>
      </c>
      <c r="AZ43" s="146">
        <v>2</v>
      </c>
      <c r="BA43" s="146">
        <f t="shared" si="1"/>
        <v>0</v>
      </c>
      <c r="BB43" s="146">
        <f t="shared" si="2"/>
        <v>2217.7408</v>
      </c>
      <c r="BC43" s="146">
        <f t="shared" si="3"/>
        <v>0</v>
      </c>
      <c r="BD43" s="146">
        <f t="shared" si="4"/>
        <v>0</v>
      </c>
      <c r="BE43" s="146">
        <f t="shared" si="5"/>
        <v>0</v>
      </c>
      <c r="CA43" s="177">
        <v>3</v>
      </c>
      <c r="CB43" s="177">
        <v>7</v>
      </c>
      <c r="CZ43" s="146">
        <v>3.64E-3</v>
      </c>
    </row>
    <row r="44" spans="1:104">
      <c r="A44" s="171">
        <v>63</v>
      </c>
      <c r="B44" s="172" t="s">
        <v>139</v>
      </c>
      <c r="C44" s="173" t="s">
        <v>140</v>
      </c>
      <c r="D44" s="174" t="s">
        <v>62</v>
      </c>
      <c r="E44" s="175">
        <v>478.71740799999998</v>
      </c>
      <c r="F44" s="175">
        <v>1.45</v>
      </c>
      <c r="G44" s="176">
        <f t="shared" si="0"/>
        <v>694.14024159999997</v>
      </c>
      <c r="O44" s="170">
        <v>2</v>
      </c>
      <c r="AA44" s="146">
        <v>7</v>
      </c>
      <c r="AB44" s="146">
        <v>1002</v>
      </c>
      <c r="AC44" s="146">
        <v>5</v>
      </c>
      <c r="AZ44" s="146">
        <v>2</v>
      </c>
      <c r="BA44" s="146">
        <f t="shared" si="1"/>
        <v>0</v>
      </c>
      <c r="BB44" s="146">
        <f t="shared" si="2"/>
        <v>694.14024159999997</v>
      </c>
      <c r="BC44" s="146">
        <f t="shared" si="3"/>
        <v>0</v>
      </c>
      <c r="BD44" s="146">
        <f t="shared" si="4"/>
        <v>0</v>
      </c>
      <c r="BE44" s="146">
        <f t="shared" si="5"/>
        <v>0</v>
      </c>
      <c r="CA44" s="177">
        <v>7</v>
      </c>
      <c r="CB44" s="177">
        <v>1002</v>
      </c>
      <c r="CZ44" s="146">
        <v>0</v>
      </c>
    </row>
    <row r="45" spans="1:104">
      <c r="A45" s="184"/>
      <c r="B45" s="185" t="s">
        <v>77</v>
      </c>
      <c r="C45" s="186" t="str">
        <f>CONCATENATE(B38," ",C38)</f>
        <v>766 Konstrukce truhlářské</v>
      </c>
      <c r="D45" s="187"/>
      <c r="E45" s="188"/>
      <c r="F45" s="189"/>
      <c r="G45" s="190">
        <f>SUM(G38:G44)</f>
        <v>34986.681041600001</v>
      </c>
      <c r="O45" s="170">
        <v>4</v>
      </c>
      <c r="BA45" s="191">
        <f>SUM(BA38:BA44)</f>
        <v>0</v>
      </c>
      <c r="BB45" s="191">
        <f>SUM(BB38:BB44)</f>
        <v>34986.681041600001</v>
      </c>
      <c r="BC45" s="191">
        <f>SUM(BC38:BC44)</f>
        <v>0</v>
      </c>
      <c r="BD45" s="191">
        <f>SUM(BD38:BD44)</f>
        <v>0</v>
      </c>
      <c r="BE45" s="191">
        <f>SUM(BE38:BE44)</f>
        <v>0</v>
      </c>
    </row>
    <row r="46" spans="1:104">
      <c r="E46" s="146"/>
    </row>
    <row r="47" spans="1:104">
      <c r="E47" s="146"/>
    </row>
    <row r="48" spans="1:104">
      <c r="E48" s="146"/>
    </row>
    <row r="49" spans="5:5">
      <c r="E49" s="146"/>
    </row>
    <row r="50" spans="5:5">
      <c r="E50" s="146"/>
    </row>
    <row r="51" spans="5:5">
      <c r="E51" s="146"/>
    </row>
    <row r="52" spans="5:5">
      <c r="E52" s="146"/>
    </row>
    <row r="53" spans="5:5">
      <c r="E53" s="146"/>
    </row>
    <row r="54" spans="5:5">
      <c r="E54" s="146"/>
    </row>
    <row r="55" spans="5:5">
      <c r="E55" s="146"/>
    </row>
    <row r="56" spans="5:5">
      <c r="E56" s="146"/>
    </row>
    <row r="57" spans="5:5">
      <c r="E57" s="146"/>
    </row>
    <row r="58" spans="5:5">
      <c r="E58" s="146"/>
    </row>
    <row r="59" spans="5:5">
      <c r="E59" s="146"/>
    </row>
    <row r="60" spans="5:5">
      <c r="E60" s="146"/>
    </row>
    <row r="61" spans="5:5">
      <c r="E61" s="146"/>
    </row>
    <row r="62" spans="5:5">
      <c r="E62" s="146"/>
    </row>
    <row r="63" spans="5:5">
      <c r="E63" s="146"/>
    </row>
    <row r="64" spans="5:5">
      <c r="E64" s="146"/>
    </row>
    <row r="65" spans="1:7">
      <c r="E65" s="146"/>
    </row>
    <row r="66" spans="1:7">
      <c r="E66" s="146"/>
    </row>
    <row r="67" spans="1:7">
      <c r="E67" s="146"/>
    </row>
    <row r="68" spans="1:7">
      <c r="E68" s="146"/>
    </row>
    <row r="69" spans="1:7">
      <c r="A69" s="192"/>
      <c r="B69" s="192"/>
      <c r="C69" s="192"/>
      <c r="D69" s="192"/>
      <c r="E69" s="192"/>
      <c r="F69" s="192"/>
      <c r="G69" s="192"/>
    </row>
    <row r="70" spans="1:7">
      <c r="A70" s="192"/>
      <c r="B70" s="192"/>
      <c r="C70" s="192"/>
      <c r="D70" s="192"/>
      <c r="E70" s="192"/>
      <c r="F70" s="192"/>
      <c r="G70" s="192"/>
    </row>
    <row r="71" spans="1:7">
      <c r="A71" s="192"/>
      <c r="B71" s="192"/>
      <c r="C71" s="192"/>
      <c r="D71" s="192"/>
      <c r="E71" s="192"/>
      <c r="F71" s="192"/>
      <c r="G71" s="192"/>
    </row>
    <row r="72" spans="1:7">
      <c r="A72" s="192"/>
      <c r="B72" s="192"/>
      <c r="C72" s="192"/>
      <c r="D72" s="192"/>
      <c r="E72" s="192"/>
      <c r="F72" s="192"/>
      <c r="G72" s="192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E79" s="14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E98" s="146"/>
    </row>
    <row r="99" spans="1:7">
      <c r="E99" s="146"/>
    </row>
    <row r="100" spans="1:7">
      <c r="E100" s="146"/>
    </row>
    <row r="101" spans="1:7">
      <c r="E101" s="146"/>
    </row>
    <row r="102" spans="1:7">
      <c r="E102" s="146"/>
    </row>
    <row r="103" spans="1:7">
      <c r="E103" s="146"/>
    </row>
    <row r="104" spans="1:7">
      <c r="A104" s="193"/>
      <c r="B104" s="193"/>
    </row>
    <row r="105" spans="1:7">
      <c r="A105" s="192"/>
      <c r="B105" s="192"/>
      <c r="C105" s="195"/>
      <c r="D105" s="195"/>
      <c r="E105" s="196"/>
      <c r="F105" s="195"/>
      <c r="G105" s="197"/>
    </row>
    <row r="106" spans="1:7">
      <c r="A106" s="198"/>
      <c r="B106" s="198"/>
      <c r="C106" s="192"/>
      <c r="D106" s="192"/>
      <c r="E106" s="199"/>
      <c r="F106" s="192"/>
      <c r="G106" s="192"/>
    </row>
    <row r="107" spans="1:7">
      <c r="A107" s="192"/>
      <c r="B107" s="192"/>
      <c r="C107" s="192"/>
      <c r="D107" s="192"/>
      <c r="E107" s="199"/>
      <c r="F107" s="192"/>
      <c r="G107" s="192"/>
    </row>
    <row r="108" spans="1:7">
      <c r="A108" s="192"/>
      <c r="B108" s="192"/>
      <c r="C108" s="192"/>
      <c r="D108" s="192"/>
      <c r="E108" s="199"/>
      <c r="F108" s="192"/>
      <c r="G108" s="192"/>
    </row>
    <row r="109" spans="1:7">
      <c r="A109" s="192"/>
      <c r="B109" s="192"/>
      <c r="C109" s="192"/>
      <c r="D109" s="192"/>
      <c r="E109" s="199"/>
      <c r="F109" s="192"/>
      <c r="G109" s="192"/>
    </row>
    <row r="110" spans="1:7">
      <c r="A110" s="192"/>
      <c r="B110" s="192"/>
      <c r="C110" s="192"/>
      <c r="D110" s="192"/>
      <c r="E110" s="199"/>
      <c r="F110" s="192"/>
      <c r="G110" s="192"/>
    </row>
    <row r="111" spans="1:7">
      <c r="A111" s="192"/>
      <c r="B111" s="192"/>
      <c r="C111" s="192"/>
      <c r="D111" s="192"/>
      <c r="E111" s="199"/>
      <c r="F111" s="192"/>
      <c r="G111" s="192"/>
    </row>
    <row r="112" spans="1:7">
      <c r="A112" s="192"/>
      <c r="B112" s="192"/>
      <c r="C112" s="192"/>
      <c r="D112" s="192"/>
      <c r="E112" s="199"/>
      <c r="F112" s="192"/>
      <c r="G112" s="192"/>
    </row>
    <row r="113" spans="1:7">
      <c r="A113" s="192"/>
      <c r="B113" s="192"/>
      <c r="C113" s="192"/>
      <c r="D113" s="192"/>
      <c r="E113" s="199"/>
      <c r="F113" s="192"/>
      <c r="G113" s="192"/>
    </row>
    <row r="114" spans="1:7">
      <c r="A114" s="192"/>
      <c r="B114" s="192"/>
      <c r="C114" s="192"/>
      <c r="D114" s="192"/>
      <c r="E114" s="199"/>
      <c r="F114" s="192"/>
      <c r="G114" s="192"/>
    </row>
    <row r="115" spans="1:7">
      <c r="A115" s="192"/>
      <c r="B115" s="192"/>
      <c r="C115" s="192"/>
      <c r="D115" s="192"/>
      <c r="E115" s="199"/>
      <c r="F115" s="192"/>
      <c r="G115" s="192"/>
    </row>
    <row r="116" spans="1:7">
      <c r="A116" s="192"/>
      <c r="B116" s="192"/>
      <c r="C116" s="192"/>
      <c r="D116" s="192"/>
      <c r="E116" s="199"/>
      <c r="F116" s="192"/>
      <c r="G116" s="192"/>
    </row>
    <row r="117" spans="1:7">
      <c r="A117" s="192"/>
      <c r="B117" s="192"/>
      <c r="C117" s="192"/>
      <c r="D117" s="192"/>
      <c r="E117" s="199"/>
      <c r="F117" s="192"/>
      <c r="G117" s="192"/>
    </row>
    <row r="118" spans="1:7">
      <c r="A118" s="192"/>
      <c r="B118" s="192"/>
      <c r="C118" s="192"/>
      <c r="D118" s="192"/>
      <c r="E118" s="199"/>
      <c r="F118" s="192"/>
      <c r="G118" s="192"/>
    </row>
  </sheetData>
  <mergeCells count="14">
    <mergeCell ref="A1:G1"/>
    <mergeCell ref="A3:B3"/>
    <mergeCell ref="A4:B4"/>
    <mergeCell ref="E4:G4"/>
    <mergeCell ref="C9:D9"/>
    <mergeCell ref="C13:D13"/>
    <mergeCell ref="C15:D15"/>
    <mergeCell ref="C17:D17"/>
    <mergeCell ref="C19:D19"/>
    <mergeCell ref="C20:D20"/>
    <mergeCell ref="C22:D22"/>
    <mergeCell ref="C24:D24"/>
    <mergeCell ref="C29:D29"/>
    <mergeCell ref="C33:D3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2014-03-06T13:14:16Z</cp:lastPrinted>
  <dcterms:created xsi:type="dcterms:W3CDTF">2014-03-06T11:23:25Z</dcterms:created>
  <dcterms:modified xsi:type="dcterms:W3CDTF">2014-03-07T08:30:50Z</dcterms:modified>
</cp:coreProperties>
</file>