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105" yWindow="65521" windowWidth="11940" windowHeight="9510" tabRatio="670" activeTab="1"/>
  </bookViews>
  <sheets>
    <sheet name="1. Rekapitulace" sheetId="1" r:id="rId1"/>
    <sheet name="SO 3.1.1" sheetId="2" r:id="rId2"/>
    <sheet name="SO 3.1.2" sheetId="12" r:id="rId3"/>
    <sheet name="SO 3.2.1" sheetId="3" r:id="rId4"/>
    <sheet name="SO 3.2.2" sheetId="13" r:id="rId5"/>
    <sheet name="SO 3.2.3" sheetId="11" r:id="rId6"/>
    <sheet name="SO 3.2.4" sheetId="7" r:id="rId7"/>
    <sheet name="SO 3.2.5" sheetId="15" r:id="rId8"/>
    <sheet name="SO 3.2.6" sheetId="10" r:id="rId9"/>
    <sheet name="SO 3.2.7" sheetId="9" r:id="rId10"/>
    <sheet name="SO 3.3.1" sheetId="4" r:id="rId11"/>
    <sheet name="SO 3.3.2" sheetId="14" r:id="rId12"/>
    <sheet name="SO 3.4.1" sheetId="5" r:id="rId13"/>
  </sheets>
  <externalReferences>
    <externalReference r:id="rId16"/>
    <externalReference r:id="rId17"/>
    <externalReference r:id="rId18"/>
    <externalReference r:id="rId19"/>
  </externalReferences>
  <definedNames>
    <definedName name="cisloobjektu" localSheetId="8">'[1]Krycí list'!$A$4</definedName>
    <definedName name="cisloobjektu" localSheetId="9">'[2]Krycí list'!$A$4</definedName>
    <definedName name="cisloobjektu">'[3]Krycí list'!$A$4</definedName>
    <definedName name="cislostavby" localSheetId="8">'[1]Krycí list'!$A$6</definedName>
    <definedName name="cislostavby" localSheetId="9">'[2]Krycí list'!$A$6</definedName>
    <definedName name="cislostavby">'[3]Krycí list'!$A$6</definedName>
    <definedName name="Dodavka" localSheetId="8">'[1]Rekapitulace'!$G$12</definedName>
    <definedName name="Dodavka" localSheetId="9">'[2]Rekapitulace'!$G$10</definedName>
    <definedName name="Dodavka">'[3]Rekapitulace'!$G$10</definedName>
    <definedName name="Dodavka0" localSheetId="5">#REF!</definedName>
    <definedName name="Dodavka0" localSheetId="8">#REF!</definedName>
    <definedName name="Dodavka0" localSheetId="9">#REF!</definedName>
    <definedName name="Dodavka0">#REF!</definedName>
    <definedName name="HSV" localSheetId="8">'[1]Rekapitulace'!$E$12</definedName>
    <definedName name="HSV" localSheetId="9">'[2]Rekapitulace'!$E$10</definedName>
    <definedName name="HSV">'[3]Rekapitulace'!$E$10</definedName>
    <definedName name="HSV0" localSheetId="5">#REF!</definedName>
    <definedName name="HSV0" localSheetId="8">#REF!</definedName>
    <definedName name="HSV0" localSheetId="9">#REF!</definedName>
    <definedName name="HSV0">#REF!</definedName>
    <definedName name="HZS" localSheetId="8">'[1]Rekapitulace'!$I$12</definedName>
    <definedName name="HZS" localSheetId="9">'[2]Rekapitulace'!$I$10</definedName>
    <definedName name="HZS">'[3]Rekapitulace'!$I$10</definedName>
    <definedName name="HZS0" localSheetId="5">#REF!</definedName>
    <definedName name="HZS0" localSheetId="8">#REF!</definedName>
    <definedName name="HZS0" localSheetId="9">#REF!</definedName>
    <definedName name="HZS0">#REF!</definedName>
    <definedName name="Mont" localSheetId="8">'[1]Rekapitulace'!$H$12</definedName>
    <definedName name="Mont" localSheetId="9">'[2]Rekapitulace'!$H$10</definedName>
    <definedName name="Mont">'[3]Rekapitulace'!$H$10</definedName>
    <definedName name="Montaz0" localSheetId="5">#REF!</definedName>
    <definedName name="Montaz0" localSheetId="8">#REF!</definedName>
    <definedName name="Montaz0" localSheetId="9">#REF!</definedName>
    <definedName name="Montaz0">#REF!</definedName>
    <definedName name="nazevobjektu" localSheetId="8">'[1]Krycí list'!$C$4</definedName>
    <definedName name="nazevobjektu" localSheetId="9">'[2]Krycí list'!$C$4</definedName>
    <definedName name="nazevobjektu">'[3]Krycí list'!$C$4</definedName>
    <definedName name="nazevstavby" localSheetId="8">'[1]Krycí list'!$C$6</definedName>
    <definedName name="nazevstavby" localSheetId="9">'[2]Krycí list'!$C$6</definedName>
    <definedName name="nazevstavby">'[3]Krycí list'!$C$6</definedName>
    <definedName name="PocetMJ" localSheetId="8">'[1]Krycí list'!$G$7</definedName>
    <definedName name="PocetMJ" localSheetId="9">'[2]Krycí list'!$G$7</definedName>
    <definedName name="PocetMJ">'[3]Krycí list'!$G$7</definedName>
    <definedName name="_xlnm.Print_Area" localSheetId="1">'SO 3.1.1'!$A$1:$I$772</definedName>
    <definedName name="_xlnm.Print_Area" localSheetId="5">'SO 3.2.3'!$A$1:$G$142</definedName>
    <definedName name="_xlnm.Print_Area" localSheetId="6">'SO 3.2.4'!$A$1:$G$58</definedName>
    <definedName name="_xlnm.Print_Area" localSheetId="8">'SO 3.2.6'!$A$1:$G$58</definedName>
    <definedName name="_xlnm.Print_Area" localSheetId="9">'SO 3.2.7'!$A$1:$G$46</definedName>
    <definedName name="PSV" localSheetId="8">'[1]Rekapitulace'!$F$12</definedName>
    <definedName name="PSV" localSheetId="9">'[2]Rekapitulace'!$F$10</definedName>
    <definedName name="PSV">'[3]Rekapitulace'!$F$10</definedName>
    <definedName name="PSV0" localSheetId="5">#REF!</definedName>
    <definedName name="PSV0" localSheetId="8">#REF!</definedName>
    <definedName name="PSV0" localSheetId="9">#REF!</definedName>
    <definedName name="PSV0">#REF!</definedName>
    <definedName name="SloupecCC" localSheetId="5">'SO 3.2.3'!$G$8</definedName>
    <definedName name="SloupecCC" localSheetId="8">'SO 3.2.6'!$G$6</definedName>
    <definedName name="SloupecCC" localSheetId="9">'SO 3.2.7'!$G$6</definedName>
    <definedName name="SloupecCC">'SO 3.2.4'!$G$8</definedName>
    <definedName name="SloupecCisloPol" localSheetId="5">'SO 3.2.3'!$B$8</definedName>
    <definedName name="SloupecCisloPol" localSheetId="8">'SO 3.2.6'!$B$6</definedName>
    <definedName name="SloupecCisloPol" localSheetId="9">'SO 3.2.7'!$B$6</definedName>
    <definedName name="SloupecCisloPol">'SO 3.2.4'!$B$8</definedName>
    <definedName name="SloupecJC" localSheetId="5">'SO 3.2.3'!$F$8</definedName>
    <definedName name="SloupecJC" localSheetId="8">'SO 3.2.6'!$F$6</definedName>
    <definedName name="SloupecJC" localSheetId="9">'SO 3.2.7'!$F$6</definedName>
    <definedName name="SloupecJC">'SO 3.2.4'!$F$8</definedName>
    <definedName name="SloupecMJ" localSheetId="5">'SO 3.2.3'!$D$8</definedName>
    <definedName name="SloupecMJ" localSheetId="8">'SO 3.2.6'!$D$6</definedName>
    <definedName name="SloupecMJ" localSheetId="9">'SO 3.2.7'!$D$6</definedName>
    <definedName name="SloupecMJ">'SO 3.2.4'!$D$8</definedName>
    <definedName name="SloupecMnozstvi" localSheetId="5">'SO 3.2.3'!$E$8</definedName>
    <definedName name="SloupecMnozstvi" localSheetId="8">'SO 3.2.6'!$E$6</definedName>
    <definedName name="SloupecMnozstvi" localSheetId="9">'SO 3.2.7'!$E$6</definedName>
    <definedName name="SloupecMnozstvi">'SO 3.2.4'!$E$8</definedName>
    <definedName name="SloupecNazPol" localSheetId="5">'SO 3.2.3'!$C$8</definedName>
    <definedName name="SloupecNazPol" localSheetId="8">'SO 3.2.6'!$C$6</definedName>
    <definedName name="SloupecNazPol" localSheetId="9">'SO 3.2.7'!$C$6</definedName>
    <definedName name="SloupecNazPol">'SO 3.2.4'!$C$8</definedName>
    <definedName name="SloupecPC" localSheetId="5">'SO 3.2.3'!$A$8</definedName>
    <definedName name="SloupecPC" localSheetId="8">'SO 3.2.6'!$A$6</definedName>
    <definedName name="SloupecPC" localSheetId="9">'SO 3.2.7'!$A$6</definedName>
    <definedName name="SloupecPC">'SO 3.2.4'!$A$8</definedName>
    <definedName name="solver_lin" localSheetId="5" hidden="1">0</definedName>
    <definedName name="solver_lin" localSheetId="6" hidden="1">0</definedName>
    <definedName name="solver_lin" localSheetId="8" hidden="1">0</definedName>
    <definedName name="solver_lin" localSheetId="9" hidden="1">0</definedName>
    <definedName name="solver_num" localSheetId="5" hidden="1">0</definedName>
    <definedName name="solver_num" localSheetId="6" hidden="1">0</definedName>
    <definedName name="solver_num" localSheetId="8" hidden="1">0</definedName>
    <definedName name="solver_num" localSheetId="9" hidden="1">0</definedName>
    <definedName name="solver_opt" localSheetId="5" hidden="1">#REF!</definedName>
    <definedName name="solver_opt" localSheetId="6" hidden="1">#REF!</definedName>
    <definedName name="solver_opt" localSheetId="8" hidden="1">#REF!</definedName>
    <definedName name="solver_opt" localSheetId="9" hidden="1">#REF!</definedName>
    <definedName name="solver_typ" localSheetId="5" hidden="1">1</definedName>
    <definedName name="solver_typ" localSheetId="6" hidden="1">1</definedName>
    <definedName name="solver_typ" localSheetId="8" hidden="1">1</definedName>
    <definedName name="solver_typ" localSheetId="9" hidden="1">1</definedName>
    <definedName name="solver_val" localSheetId="5" hidden="1">0</definedName>
    <definedName name="solver_val" localSheetId="6" hidden="1">0</definedName>
    <definedName name="solver_val" localSheetId="8" hidden="1">0</definedName>
    <definedName name="solver_val" localSheetId="9" hidden="1">0</definedName>
    <definedName name="Typ" localSheetId="5">#REF!</definedName>
    <definedName name="Typ" localSheetId="8">#REF!</definedName>
    <definedName name="Typ" localSheetId="9">#REF!</definedName>
    <definedName name="Typ">#REF!</definedName>
    <definedName name="VRN" localSheetId="8">'[1]Rekapitulace'!$H$19</definedName>
    <definedName name="VRN">'[3]Rekapitulace'!$H$23</definedName>
    <definedName name="VRNKc" localSheetId="5">#REF!</definedName>
    <definedName name="VRNKc">#REF!</definedName>
    <definedName name="VRNnazev" localSheetId="5">#REF!</definedName>
    <definedName name="VRNnazev">#REF!</definedName>
    <definedName name="VRNproc" localSheetId="5">#REF!</definedName>
    <definedName name="VRNproc">#REF!</definedName>
    <definedName name="VRNzakl" localSheetId="5">#REF!</definedName>
    <definedName name="VRNzakl">#REF!</definedName>
    <definedName name="_xlnm.Print_Titles" localSheetId="0">'1. Rekapitulace'!$1:$10</definedName>
    <definedName name="_xlnm.Print_Titles" localSheetId="1">'SO 3.1.1'!$4:$8</definedName>
    <definedName name="_xlnm.Print_Titles" localSheetId="2">'SO 3.1.2'!$1:$5</definedName>
    <definedName name="_xlnm.Print_Titles" localSheetId="3">'SO 3.2.1'!$4:$8</definedName>
    <definedName name="_xlnm.Print_Titles" localSheetId="4">'SO 3.2.2'!$1:$5</definedName>
    <definedName name="_xlnm.Print_Titles" localSheetId="5">'SO 3.2.3'!$1:$5</definedName>
    <definedName name="_xlnm.Print_Titles" localSheetId="6">'SO 3.2.4'!$1:$5</definedName>
    <definedName name="_xlnm.Print_Titles" localSheetId="8">'SO 3.2.6'!$1:$6</definedName>
    <definedName name="_xlnm.Print_Titles" localSheetId="9">'SO 3.2.7'!$1:$6</definedName>
    <definedName name="_xlnm.Print_Titles" localSheetId="10">'SO 3.3.1'!$4:$8</definedName>
    <definedName name="_xlnm.Print_Titles" localSheetId="11">'SO 3.3.2'!$1:$5</definedName>
    <definedName name="_xlnm.Print_Titles" localSheetId="12">'SO 3.4.1'!$1:$8</definedName>
  </definedNames>
  <calcPr calcId="125725"/>
</workbook>
</file>

<file path=xl/sharedStrings.xml><?xml version="1.0" encoding="utf-8"?>
<sst xmlns="http://schemas.openxmlformats.org/spreadsheetml/2006/main" count="6835" uniqueCount="3032">
  <si>
    <t>Rekapitulace objektů stavby</t>
  </si>
  <si>
    <t>Stavba:</t>
  </si>
  <si>
    <t>Rekonstrukce areálu loděnice TJ Synthesia</t>
  </si>
  <si>
    <t>Objednatel:</t>
  </si>
  <si>
    <t>Zhotovitel:</t>
  </si>
  <si>
    <t xml:space="preserve">Místo: </t>
  </si>
  <si>
    <t>Park Na Špici - Pardubice, Na Ležánkách</t>
  </si>
  <si>
    <t xml:space="preserve">Datum: </t>
  </si>
  <si>
    <t>Kód</t>
  </si>
  <si>
    <t>Cena bez DPH</t>
  </si>
  <si>
    <t>Cena s DPH</t>
  </si>
  <si>
    <t>Ostatní</t>
  </si>
  <si>
    <t>Stavba:   Rekonstrukce areálu loděnice TJ Synthesia</t>
  </si>
  <si>
    <t xml:space="preserve">Objednatel:   TJ Synthesia Pardubice o.s. Pardubice, Sakařova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</si>
  <si>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</si>
  <si>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</si>
  <si>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</si>
  <si>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</si>
  <si>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</si>
  <si>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</si>
  <si>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</si>
  <si>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</si>
  <si>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</si>
  <si>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Hmotnost sutě celkem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</si>
  <si>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</si>
  <si>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</si>
  <si>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</si>
  <si>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</si>
  <si>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</si>
  <si>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</si>
  <si>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</si>
  <si>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</si>
  <si>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</si>
  <si>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</si>
  <si>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HSV</t>
  </si>
  <si>
    <t xml:space="preserve">Práce a dodávky HSV   </t>
  </si>
  <si>
    <t xml:space="preserve">Zemní práce   </t>
  </si>
  <si>
    <t>kus</t>
  </si>
  <si>
    <t>121101101</t>
  </si>
  <si>
    <t xml:space="preserve">Sejmutí ornice s přemístěním na vzdálenost do 50 m   </t>
  </si>
  <si>
    <t>m3</t>
  </si>
  <si>
    <t xml:space="preserve">"v. č. D1+DN1+2"   </t>
  </si>
  <si>
    <t xml:space="preserve">"odstranění humusu a srovnání terénu - tl. vrstvy 10cm - terén na úrovni 218,38= -30"   </t>
  </si>
  <si>
    <t xml:space="preserve">"přístavek"     4,90*10,00*0,10   </t>
  </si>
  <si>
    <t>131201101</t>
  </si>
  <si>
    <t xml:space="preserve">Hloubení jam nezapažených v hornině tř. 3 objemu do 100 m3   </t>
  </si>
  <si>
    <t xml:space="preserve">"v. č. D1+DN1+2+4 - hloubení jámy z úrovně -30 na úroveň -51"   </t>
  </si>
  <si>
    <t xml:space="preserve">4,22*8,45*0,21   </t>
  </si>
  <si>
    <t>131201109</t>
  </si>
  <si>
    <t xml:space="preserve">Příplatek za lepivost u hloubení jam nezapažených v hornině tř. 3   </t>
  </si>
  <si>
    <t>132201101</t>
  </si>
  <si>
    <t xml:space="preserve">Hloubení rýh š do 600 mm v hornině tř. 3 objemu do 100 m3   </t>
  </si>
  <si>
    <t xml:space="preserve">"v. č. D1+DN1+4 hloubení rýhy pro pasy základové - z úrovně -51 na úroveň -155"   </t>
  </si>
  <si>
    <t xml:space="preserve">"pasy základové"     (4,22*2+7,65+0,50*2+1,00)*0,40*1,04   </t>
  </si>
  <si>
    <t>132201109</t>
  </si>
  <si>
    <t xml:space="preserve">Příplatek za lepivost k hloubení rýh š do 600 mm v hornině tř. 3   </t>
  </si>
  <si>
    <t>161101101</t>
  </si>
  <si>
    <t xml:space="preserve">Svislé přemístění výkopku z horniny tř. 1 až 4 hl výkopu do 2,5 m   </t>
  </si>
  <si>
    <t xml:space="preserve">"výkopek z rýh    m3"     7,488   </t>
  </si>
  <si>
    <t>162201102</t>
  </si>
  <si>
    <t xml:space="preserve">Vodorovné přemístění do 50 m výkopku/sypaniny z horniny tř. 1 až 4   </t>
  </si>
  <si>
    <t xml:space="preserve">"přesun humusu na místo rozprostření    m3"     4,90   </t>
  </si>
  <si>
    <t xml:space="preserve">"přesun výkopku na meziskládku - tam a zpět"   </t>
  </si>
  <si>
    <t xml:space="preserve">"výkopek na zásypy    m3"     0,50*2   </t>
  </si>
  <si>
    <t xml:space="preserve">Součet   </t>
  </si>
  <si>
    <t>162301422</t>
  </si>
  <si>
    <t xml:space="preserve">Vodorovné přemístění pařezů do 5 km D do 500 mm   </t>
  </si>
  <si>
    <t>162701103</t>
  </si>
  <si>
    <t xml:space="preserve">Vodorovné přemístění do 8000 m výkopku/sypaniny z horniny tř. 1 až 4   </t>
  </si>
  <si>
    <t xml:space="preserve">"přesun výkopku na skládku"   </t>
  </si>
  <si>
    <t xml:space="preserve">"výkopek z jam    m3"     7,488   </t>
  </si>
  <si>
    <t xml:space="preserve">"výkopek z rýh    m3"     7,525   </t>
  </si>
  <si>
    <t xml:space="preserve">"ODPOČET - výkopek na zásypy    m3"     -0,500   </t>
  </si>
  <si>
    <t>167101101</t>
  </si>
  <si>
    <t xml:space="preserve">Nakládání výkopku z hornin tř. 1 až 4 do 100 m3   </t>
  </si>
  <si>
    <t xml:space="preserve">"výkopek na zásypy    m3"     0,500   </t>
  </si>
  <si>
    <t>171201201</t>
  </si>
  <si>
    <t xml:space="preserve">Uložení sypaniny na skládky   </t>
  </si>
  <si>
    <t xml:space="preserve">"přebytečný výkopek na skládku    m3"     14,513   </t>
  </si>
  <si>
    <t>171201211</t>
  </si>
  <si>
    <t xml:space="preserve">Poplatek za uložení odpadu ze sypaniny na skládce (skládkovné)   </t>
  </si>
  <si>
    <t>t</t>
  </si>
  <si>
    <t xml:space="preserve">"hmotnost výkopku  1400kg/m3"   </t>
  </si>
  <si>
    <t xml:space="preserve">"přebytečný výkopek    m3"     14,513*1,400   </t>
  </si>
  <si>
    <t>174101101</t>
  </si>
  <si>
    <t xml:space="preserve">Zásyp jam, šachet rýh nebo kolem objektů sypaninou se zhutněním   </t>
  </si>
  <si>
    <t xml:space="preserve">"v. č. D1+DN1+2+4"   </t>
  </si>
  <si>
    <t xml:space="preserve">"jáma po pařezu    cca    m3"     0,50   </t>
  </si>
  <si>
    <t>181301102</t>
  </si>
  <si>
    <t xml:space="preserve">Rozprostření ornice tl vrstvy do 150 mm pl do 500 m2 v rovině nebo ve svahu do 1:5   </t>
  </si>
  <si>
    <t>m2</t>
  </si>
  <si>
    <t xml:space="preserve">"v. č. D1+DN2 - terénní úpravy kolem objektu - navýšení ÚT"   </t>
  </si>
  <si>
    <t xml:space="preserve">"ornice -  plocha"     4,90/0,15   </t>
  </si>
  <si>
    <t>181951101</t>
  </si>
  <si>
    <t xml:space="preserve">Úprava pláně v hornině tř. 1 až 4 bez zhutnění   </t>
  </si>
  <si>
    <t xml:space="preserve">""v. č. D1+DN2 - srovnání rozprostřené ornice kolem objektu"   </t>
  </si>
  <si>
    <t xml:space="preserve">Zakládání   </t>
  </si>
  <si>
    <t>273321411</t>
  </si>
  <si>
    <t xml:space="preserve">Základové desky ze ŽB tř. C 20/25   </t>
  </si>
  <si>
    <t xml:space="preserve">"v. č. D1+DN1+2+4 - přístavek - deska ŽB"     4,22*8,45*0,15   </t>
  </si>
  <si>
    <t>273362021</t>
  </si>
  <si>
    <t xml:space="preserve">Výztuž základových desek svařovanými sítěmi Kari   </t>
  </si>
  <si>
    <t xml:space="preserve">"síť KARI - 6/150 x 150mm      hmotnost 3,03kg/m2; přesahy +10%"   </t>
  </si>
  <si>
    <t xml:space="preserve">"síť KARI -  hmotnost    t"     4,22*8,45*0,00303*1,1   </t>
  </si>
  <si>
    <t>274313611</t>
  </si>
  <si>
    <t xml:space="preserve">Základové pásy z betonu tř. C 16/20   </t>
  </si>
  <si>
    <t xml:space="preserve">"betonáž do výkopu v rostlém terénu - ztratné 3,5%"   </t>
  </si>
  <si>
    <t xml:space="preserve">"v. č. D1+DN1+2+4 - pasy základové - z úrovně -41 na úroveň -155"   </t>
  </si>
  <si>
    <t xml:space="preserve">"pasy základové"     (4,22*2+7,65+0,50*2+1,00)*0,40*1,14*1,035   </t>
  </si>
  <si>
    <t>743612111</t>
  </si>
  <si>
    <t xml:space="preserve">Montáž vodič uzemňovací FeZn pásek průřezu do 120 mm2v městské zástavbě v zemi   </t>
  </si>
  <si>
    <t>m</t>
  </si>
  <si>
    <t xml:space="preserve">"v. č. D1+DN1+4"   </t>
  </si>
  <si>
    <t xml:space="preserve">"pasy základové - zemnící pásek"     (4,22*2+8,45+0,40*2)+3,00*2   </t>
  </si>
  <si>
    <t>354420620</t>
  </si>
  <si>
    <t xml:space="preserve">páska zemnící 30 x 4 mm FeZn   </t>
  </si>
  <si>
    <t>kg</t>
  </si>
  <si>
    <t xml:space="preserve">"ztratné  2%    (hmotnost  0,942kg/m)    kg"     23,69*0,942*1,02   </t>
  </si>
  <si>
    <t xml:space="preserve">Svislé a kompletní konstrukce   </t>
  </si>
  <si>
    <t>310239211</t>
  </si>
  <si>
    <t xml:space="preserve">Zazdívka otvorů pl do 4 m2 ve zdivu nadzákladovém cihlami pálenými na MVC   </t>
  </si>
  <si>
    <t xml:space="preserve">"v. č. D1+DN2+4"   </t>
  </si>
  <si>
    <t xml:space="preserve">"1. np - zdivo obvodové  -  otvor vratový"     2,90*2,50*0,30   </t>
  </si>
  <si>
    <t>311321311</t>
  </si>
  <si>
    <t xml:space="preserve">Nosná zeď ze ŽB tř. C 16/20 bez výztuže   </t>
  </si>
  <si>
    <t xml:space="preserve">"v. č. D1+DN2+4 - přístavek - zeď obrubní"     (8,25+3,85)*0,20*0,30   </t>
  </si>
  <si>
    <t>311362021</t>
  </si>
  <si>
    <t xml:space="preserve">Výztuž nosných zdí svařovanými sítěmi Kari   </t>
  </si>
  <si>
    <t xml:space="preserve">"síť KARI -  hmotnost    t"     (8,20+4,00)*0,35*0,00303*1,1   </t>
  </si>
  <si>
    <t>317168122</t>
  </si>
  <si>
    <t xml:space="preserve">Překlad keramický plochý š 14,5 cm dl 125 cm   </t>
  </si>
  <si>
    <t xml:space="preserve">"v. č. D1+DN2+4 - 1. np - příčka dělící  -  otvor dveřní    ks"     2   </t>
  </si>
  <si>
    <t>317168131</t>
  </si>
  <si>
    <t xml:space="preserve">Překlad keramický vysoký v 23,8 cm dl 125 cm   </t>
  </si>
  <si>
    <t xml:space="preserve">"v. č. D1+DN2+4 - 1. np - zdivo obvodové  -  otvor dveřní    ks"     4   </t>
  </si>
  <si>
    <t>317168132</t>
  </si>
  <si>
    <t xml:space="preserve">Překlad keramický vysoký v 23,8 cm dl 150 cm   </t>
  </si>
  <si>
    <t xml:space="preserve">"v. č. D1+DN2+4 - 1. np - zdivo obvodové  -  otvor okenní    ks"     4   </t>
  </si>
  <si>
    <t>340239226</t>
  </si>
  <si>
    <t xml:space="preserve">Zazdívka otvorů pl do 4 m2 v příčkách nebo stěnách z cihel  tl 140 mm   </t>
  </si>
  <si>
    <t xml:space="preserve">"v. č. D1+DN2+4 - 1. np - příčka dělící  -  otvor dveřní"     1,00*2,10   </t>
  </si>
  <si>
    <t>342248140</t>
  </si>
  <si>
    <t xml:space="preserve">Příčky z cihel broušených  tl 80 mm pevnosti P10 s lepenými žebry   </t>
  </si>
  <si>
    <t xml:space="preserve">"v. č. D1+DN2+4 - 1. np - příčky dělící"     (1,10*2+4,00)*2,60-0,70*1,97*2   </t>
  </si>
  <si>
    <t>342248142</t>
  </si>
  <si>
    <t xml:space="preserve">Příčky z cihel broušných tl. 140 mm pevnosti P10 s lepenými žebry   </t>
  </si>
  <si>
    <t xml:space="preserve">"v. č. D1+DN2+4 - 1. np - příčky dělící"     3,20*2,60*2   </t>
  </si>
  <si>
    <t>342272523</t>
  </si>
  <si>
    <t xml:space="preserve">Příčky tl 150 mm z pórobetonových přesných hladkých příčkovek objemové hmotnosti 500 kg/m3   </t>
  </si>
  <si>
    <t xml:space="preserve">"v. č. D1+DN2 - 1. np - přizdívka příčky - instalace WC"     1,00*1,60*2   </t>
  </si>
  <si>
    <t xml:space="preserve">Úpravy povrchu, podlahy, osazení   </t>
  </si>
  <si>
    <t>611323111</t>
  </si>
  <si>
    <t xml:space="preserve">Vápenocementová omítka hladkých vnitřních stropů rovných tloušťky do 5 mm nanášená ručně   </t>
  </si>
  <si>
    <t xml:space="preserve">"v. č. D1+DN1+4 -konstrukce vodorovné - úprava povrchu"   </t>
  </si>
  <si>
    <t xml:space="preserve">"suterén - sklep"     2,75*8,00   </t>
  </si>
  <si>
    <t>612321141</t>
  </si>
  <si>
    <t xml:space="preserve">Vápenocementová omítka štuková dvouvrstvá vnitřních stěn nanášená ručně   </t>
  </si>
  <si>
    <t xml:space="preserve">"v. č. D1+DN2+4 - konstrukce svislé - stěny nové -  úprava povrchu"   </t>
  </si>
  <si>
    <t xml:space="preserve">"1. np"   </t>
  </si>
  <si>
    <t xml:space="preserve">"umývárna"     (3,20+1,93)*2*(2,50-2,00)+(1,20+0,20*2)*0,25   </t>
  </si>
  <si>
    <t xml:space="preserve">"WC M."     (1,00*2+1,83)*(2,50-2,00)   </t>
  </si>
  <si>
    <t xml:space="preserve">"umývárna"     (3,20*2+3,05)*(2,50-2,00)   </t>
  </si>
  <si>
    <t xml:space="preserve">"WC Ž."     (1,00*2+1,83)*(2,50-2,00)   </t>
  </si>
  <si>
    <t xml:space="preserve">"úklid"     3,20*(2,50-2,00)+1,10*0,25   </t>
  </si>
  <si>
    <t>612321191</t>
  </si>
  <si>
    <t xml:space="preserve">Příplatek k vápenocementové omítce vnitřních stěn za každých dalších 5 mm tloušťky ručně   </t>
  </si>
  <si>
    <t>612325422</t>
  </si>
  <si>
    <t xml:space="preserve">Oprava vnitřní vápenocementové štukové omítky stěn v rozsahu plochy do 30%   </t>
  </si>
  <si>
    <t xml:space="preserve">"v. č. D1+DN2+4 - konstrukce svislé - stěny stávající -  úprava povrchu"   </t>
  </si>
  <si>
    <t xml:space="preserve">"klub"     (6,75+0,45*2+6,30+5,00)*2,30-2,00*1,20*2+(2,00+1,20*2)*0,25*2   </t>
  </si>
  <si>
    <t xml:space="preserve">"posilovna"     (6,00+5,95+0,30)*2*2,60-2,00*1,20*4-1,00*2,25   </t>
  </si>
  <si>
    <t xml:space="preserve">(2,00+1,20*2)*0,25*4+(1,00+2,25*2)*0,25   </t>
  </si>
  <si>
    <t xml:space="preserve">"šatna"     (6,85+5,95)*2*2,60-2,00*1,20*4-1,00*2,25-0,80*1,97*2   </t>
  </si>
  <si>
    <t xml:space="preserve">"soc. zařízení"     (3,20+7,90)*2*(2,50-2,00)   </t>
  </si>
  <si>
    <t>612331121</t>
  </si>
  <si>
    <t xml:space="preserve">Cementová omítka hladká jednovrstvá vnitřních stěn nanášená ručně   </t>
  </si>
  <si>
    <t xml:space="preserve">"v. č. D1+DN2+4 - obklad pórovinový - podklad    m2"     83,883   </t>
  </si>
  <si>
    <t>621221031</t>
  </si>
  <si>
    <t xml:space="preserve">Montáž zateplení vnějších podhledů z minerální vlny s podélnou orientací vláken tl do 160 mm   </t>
  </si>
  <si>
    <t xml:space="preserve">"konstrukce vodorovné - strop  -  zateplení minerální vatou tl. 15cm"   </t>
  </si>
  <si>
    <t xml:space="preserve">"v. č. D1+DN1+4 - suterén - sklep"     2,75*8,00+1,10*0,30   </t>
  </si>
  <si>
    <t>631515380</t>
  </si>
  <si>
    <t xml:space="preserve">deska minerální izolační   tl. 150 mm   </t>
  </si>
  <si>
    <t xml:space="preserve">"ztratné  2%    m2"     22,33*1,02   </t>
  </si>
  <si>
    <t>622111111</t>
  </si>
  <si>
    <t xml:space="preserve">Vyspravení celoplošné cementovou maltou vnějších stěn betonových nebo železobetonových   </t>
  </si>
  <si>
    <t xml:space="preserve">"přístavek - zeď obrubní"    (8,25+3,85)*0,20+(0,20+8,25+4,05)*0,30+(8,05+3,85)*0,30   </t>
  </si>
  <si>
    <t>622143001</t>
  </si>
  <si>
    <t xml:space="preserve">Montáž omítkových plastových nebo pozinkovaných soklových profilů   </t>
  </si>
  <si>
    <t xml:space="preserve">"v. č. D1+DN2+4+5 - objekt - fasáda - založení zateplení"     2,20-0,90+7,51+3,53   </t>
  </si>
  <si>
    <t>590516360</t>
  </si>
  <si>
    <t xml:space="preserve">lišta zakládací LO 153 mm tl.1,0mm   </t>
  </si>
  <si>
    <t xml:space="preserve">"ztratné  5%    m"     12,340*1,05   </t>
  </si>
  <si>
    <t>622612152</t>
  </si>
  <si>
    <t xml:space="preserve">Ochranný nátěr cementovým mlékem dvojnásobný vnějších stěn z pohledového betonu ručně   </t>
  </si>
  <si>
    <t>624635351</t>
  </si>
  <si>
    <t xml:space="preserve">Tmelení silikonovým tmelem spáry průřezu do 200mm2   </t>
  </si>
  <si>
    <t xml:space="preserve">"v. č. D1+DN2+4+5 - objekt - výplně otvorů - okna+dveře -  tmelení"   </t>
  </si>
  <si>
    <t xml:space="preserve">"okna  200/120cm    10ks"     (2,00+1,20)*2*10   </t>
  </si>
  <si>
    <t xml:space="preserve">"okna  160/110cm    4ks"     (1,60+1,10)*2*4   </t>
  </si>
  <si>
    <t xml:space="preserve">"okna  145/110cm    2ks"     (1,45+1,10)*2*2   </t>
  </si>
  <si>
    <t xml:space="preserve">"okna  120/120cm    1ks"     (1,20+1,20)*2   </t>
  </si>
  <si>
    <t xml:space="preserve">"sestava  175/200cm    1ks"    1,75+0,85+2,00*2   </t>
  </si>
  <si>
    <t xml:space="preserve">"dveře  90/215cm    3ks"     (0,90+2,15*2)*3   </t>
  </si>
  <si>
    <t>629135101</t>
  </si>
  <si>
    <t xml:space="preserve">Vyrovnávací vrstva pod klempířské prvky z MC š do 150 mm   </t>
  </si>
  <si>
    <t xml:space="preserve">"v. č. D1+DN2+4+5 -1. np - zdivo obvodové stávající  -  parapet okenní vnější"   </t>
  </si>
  <si>
    <t xml:space="preserve">"okna  200/120cm    10ks"     2,00*10   </t>
  </si>
  <si>
    <t xml:space="preserve">"okna  160/110cm    4ks"     1,60*4   </t>
  </si>
  <si>
    <t xml:space="preserve">"okna  145/110cm    2ks"     1,45*2   </t>
  </si>
  <si>
    <t xml:space="preserve">"okna  120/120cm    1ks"     1,20   </t>
  </si>
  <si>
    <t xml:space="preserve">"sestava  175/200cm    1ks"     0,85   </t>
  </si>
  <si>
    <t>629135102</t>
  </si>
  <si>
    <t xml:space="preserve">Vyrovnávací vrstva pod klempířské prvky z MC š do 300 mm   </t>
  </si>
  <si>
    <t xml:space="preserve">"v. č. D1+DN2+4 - 1. np - zdivo obvodové stávající  -  parapet okenní vnitřní"   </t>
  </si>
  <si>
    <t>631311114</t>
  </si>
  <si>
    <t xml:space="preserve">Mazanina tl do 80 mm z betonu prostého tř. C 16/20   </t>
  </si>
  <si>
    <t xml:space="preserve">"v. č. D1+DN2+4 - mazanina betonová podkladní tl. 8cm se sítí"   </t>
  </si>
  <si>
    <t xml:space="preserve">"podlaha P2 - keramická dlažba"   </t>
  </si>
  <si>
    <t xml:space="preserve">"1. np - podlaha"   </t>
  </si>
  <si>
    <t xml:space="preserve">"m.č. 0.04-0.08"     3,20*7,90*0,08   </t>
  </si>
  <si>
    <t>631311115</t>
  </si>
  <si>
    <t xml:space="preserve">Mazanina tl do 80 mm z betonu prostého tř. C 20/25   </t>
  </si>
  <si>
    <t xml:space="preserve">"v. č. D1+DN2+4 - mazanina betonová tl. 5cm"   </t>
  </si>
  <si>
    <t xml:space="preserve">"m.č. 0.04"     2,10*3,05+1,10*1,00+0,80*0,15   </t>
  </si>
  <si>
    <t xml:space="preserve">"m.č. 0.05"     1,00*1,83+0,70*0,10   </t>
  </si>
  <si>
    <t xml:space="preserve">"m.č. 0.06"     2,10*3,05+1,10*1,00+0,80*0,15   </t>
  </si>
  <si>
    <t xml:space="preserve">"m.č. 0.07"     1,00*1,83+0,70*0,10   </t>
  </si>
  <si>
    <t xml:space="preserve">"m.č. 0.08"     3,20*1,50+1,10*0,30   </t>
  </si>
  <si>
    <t xml:space="preserve">"podlaha P4 - stěrka proti oděru a chemickým vlivům"   </t>
  </si>
  <si>
    <t xml:space="preserve">"přístavek - garáž"     3,85*8,10   </t>
  </si>
  <si>
    <t xml:space="preserve">Mezisoučet   </t>
  </si>
  <si>
    <t xml:space="preserve">"mazanina -  objem    m3"    55,365*0,05   </t>
  </si>
  <si>
    <t>631311125</t>
  </si>
  <si>
    <t xml:space="preserve">Mazanina tl do 120 mm z betonu prostého tř. C 20/25   </t>
  </si>
  <si>
    <t xml:space="preserve">"v. č. D1+DN2+4 - mazanina betonová tl. 12cm se sítí"   </t>
  </si>
  <si>
    <t xml:space="preserve">"1. np - terasa - doplnění plochy"     3,70*2,00*0,12   </t>
  </si>
  <si>
    <t>631319171</t>
  </si>
  <si>
    <t xml:space="preserve">Příplatek k mazanině tl do 80 mm za stržení povrchu spodní vrstvy před vložením výztuže   </t>
  </si>
  <si>
    <t>631319173</t>
  </si>
  <si>
    <t xml:space="preserve">Příplatek k mazanině tl do 120 mm za stržení povrchu spodní vrstvy před vložením výztuže   </t>
  </si>
  <si>
    <t>631362021</t>
  </si>
  <si>
    <t xml:space="preserve">Výztuž mazanin svařovanými sítěmi Kari   </t>
  </si>
  <si>
    <t xml:space="preserve">"m.č. 0.04-0.08"     3,20*7,90   </t>
  </si>
  <si>
    <t xml:space="preserve">"1. np - terasa - doplnění plochy"     3,70*2,00   </t>
  </si>
  <si>
    <t xml:space="preserve">"síť KARI -  hmotnost    t"     32,680*0,00303*1,1   </t>
  </si>
  <si>
    <t>632441224</t>
  </si>
  <si>
    <t xml:space="preserve">Potěr anhydritový samonivelační tl do 45 mm C30 litý   </t>
  </si>
  <si>
    <t xml:space="preserve">"podlaha P3 - linoleum"   </t>
  </si>
  <si>
    <t xml:space="preserve">"v. č. D1+DN2+4 - 1. np - podlaha"   </t>
  </si>
  <si>
    <t xml:space="preserve">"m.č. 0.02"     6,00*5,95+1,00*0,30   </t>
  </si>
  <si>
    <t xml:space="preserve">"m.č. 0.03"     6,85*5,95+1,00*0,30+0,80*0,15*2   </t>
  </si>
  <si>
    <t>635111215</t>
  </si>
  <si>
    <t xml:space="preserve">Násyp pod podlahy ze štěrkopísku se zhutněním   </t>
  </si>
  <si>
    <t xml:space="preserve">"násyp ze štěrkopísku tl. 10cm - pod podlahovou deskou  -  v. č. DN 1; DN 4"   </t>
  </si>
  <si>
    <t xml:space="preserve">"1. np - garáž"     (3,42*7,65+(2,22+3,98)*0,40)*0,10   </t>
  </si>
  <si>
    <t>776990112</t>
  </si>
  <si>
    <t xml:space="preserve">Vyrovnání podkladu samonivelační stěrkou tl 3 mm pevnosti 30 Mpa   </t>
  </si>
  <si>
    <t xml:space="preserve">"provedení stěrky na penetraci"   </t>
  </si>
  <si>
    <t xml:space="preserve">Ostatní konstrukce a práce   </t>
  </si>
  <si>
    <t xml:space="preserve">"v. č. D1+DN2+4+5"   </t>
  </si>
  <si>
    <t xml:space="preserve">"podlaha - linoleum    m2"     132,686   </t>
  </si>
  <si>
    <t>95373nab1</t>
  </si>
  <si>
    <t xml:space="preserve">Odvětrání vodorovné plastovými troubami DN 100mm dl. 50cm s koncovými mřížkami kruhovými se síťkou   </t>
  </si>
  <si>
    <t xml:space="preserve">"v. č. D1+DN2+4 - trubka+mřížky odvětrání - popis viz. tabulka DVEŘE VNITŘNÍ"   </t>
  </si>
  <si>
    <t xml:space="preserve">"ozn V7 - trubka odvětrání s mřížkami    ks"     6   </t>
  </si>
  <si>
    <t>95373nab2</t>
  </si>
  <si>
    <t xml:space="preserve">Odvětrání vodorovné plastovými troubami DN 100mm dl. 15cm s koncovými mřížkami kruhovými se síťkou   </t>
  </si>
  <si>
    <t xml:space="preserve">"ozn V8 - trubka odvětrání s mřížkami    ks"     2   </t>
  </si>
  <si>
    <t>95373nab3</t>
  </si>
  <si>
    <t xml:space="preserve">Odvětrání svislé troubami plastovými DN 110mm dl. 280cm včetně ukotvení, odvětrávací hlavice, ventlátoru a mřížky se sítkou   </t>
  </si>
  <si>
    <t>ks</t>
  </si>
  <si>
    <t xml:space="preserve">"trubka+mřížka+hlavice+vventilátor - popis viz. tabulka DVEŘE VNITŘNÍ"   </t>
  </si>
  <si>
    <t xml:space="preserve">"v. č. D1+DN2+4 - ozn V9 - trubka odvětrání s mřížkou    ks"     1   </t>
  </si>
  <si>
    <t>953845213</t>
  </si>
  <si>
    <t xml:space="preserve">Vyvložkování stávajícího komínového tělesa nerezovými vložkami ohebnými D do 160 mm v 3 m   </t>
  </si>
  <si>
    <t>sbr</t>
  </si>
  <si>
    <t xml:space="preserve">"v. č. D1+DN2+4+5 - objekt - komíny stávající    sbr"     2   </t>
  </si>
  <si>
    <t>953845223</t>
  </si>
  <si>
    <t xml:space="preserve">Příplatek k vyvložkování komínového průduchu nerezovými vložkami ohebnými D do 160 mm ZKD 1m výšky   </t>
  </si>
  <si>
    <t xml:space="preserve">"v. č. D1+DN2+4+5 - objekt - komíny stávající    2ks"     (6,00-3,00)*2   </t>
  </si>
  <si>
    <t>97</t>
  </si>
  <si>
    <t xml:space="preserve">Prorážení otvorů a ostatní bourací práce   </t>
  </si>
  <si>
    <t>962031132</t>
  </si>
  <si>
    <t xml:space="preserve">Bourání příček z cihel pálených na MVC tl do 100 mm   </t>
  </si>
  <si>
    <t xml:space="preserve">"v. č. D1+DB2+DN4 - 1. np - příčky dělící stávající"     (5,15-0,40)*2,65   </t>
  </si>
  <si>
    <t>962031133</t>
  </si>
  <si>
    <t xml:space="preserve">Bourání příček z cihel pálených na MVC tl do 150 mm   </t>
  </si>
  <si>
    <t xml:space="preserve">"v. č. D1+DB2+DN4 - 1. np - příčky dělící stávající"     6,75*2,65-0,80*2,00   </t>
  </si>
  <si>
    <t>967031142</t>
  </si>
  <si>
    <t xml:space="preserve">Přisekání rovných ostění v cihelném zdivu na MC   </t>
  </si>
  <si>
    <t xml:space="preserve">"v. č. D1+DB2+DN4"   </t>
  </si>
  <si>
    <t xml:space="preserve">"1. np - příčka dělící stávající (v. č. DN 2) -  otvor dveřní"     2,10*0,15*2*2   </t>
  </si>
  <si>
    <t xml:space="preserve">"1. np - zdivo obvodové stávající (v. č. DN 2) -  otvor okenní"     1,20*0,30*2   </t>
  </si>
  <si>
    <t xml:space="preserve">"1. np - zdivo obvodové stávající (v. č. DN 2) -  otvor dveřní"     2,25*0,30*2   </t>
  </si>
  <si>
    <t xml:space="preserve">"1. np - příčky dělící stávající - vybourané"     2,65*0,10+2,5*0,15*2   </t>
  </si>
  <si>
    <t>968062376</t>
  </si>
  <si>
    <t xml:space="preserve">Vybourání dřevěných rámů oken zdvojených včetně křídel pl do 4 m2   </t>
  </si>
  <si>
    <t xml:space="preserve">"v. č. D1+DB2+DN4  -1. np - zdivo obvodové stávající  -  otvor okenní"   </t>
  </si>
  <si>
    <t xml:space="preserve">"okna  200/120cm    10ks"     2,00*1,20*10   </t>
  </si>
  <si>
    <t xml:space="preserve">"okna  160/110cm    4ks"     1,60*1,10*4   </t>
  </si>
  <si>
    <t xml:space="preserve">"okna  145/110cm    2ks"     1,45*1,10*2   </t>
  </si>
  <si>
    <t>968062455</t>
  </si>
  <si>
    <t xml:space="preserve">Vybourání dřevěných dveřních zárubní pl do 2 m2   </t>
  </si>
  <si>
    <t xml:space="preserve">"1. np - příčky dělící stávající  -  otvor dveřní    2ks"     0,90*2,05*2   </t>
  </si>
  <si>
    <t xml:space="preserve">"1. np - zdivo obvodové stávající  -  otvor dveřní    2ks"     0,90*2,15*2   </t>
  </si>
  <si>
    <t xml:space="preserve">"v. č. D1+DB1+DN4 - suterén - sklep  -  otvor dveřní    1ks"     0,90*2,00   </t>
  </si>
  <si>
    <t>968072559</t>
  </si>
  <si>
    <t xml:space="preserve">Vybourání kovových vrat pl přes 5 m2   </t>
  </si>
  <si>
    <t xml:space="preserve">"1. np - zdivo obvodové stávající  -  otvor vratový    ks"     2,90*2,40   </t>
  </si>
  <si>
    <t>971026451</t>
  </si>
  <si>
    <t xml:space="preserve">Vybourání otvorů ve zdivu kamenném pl do 0,25 m2 na MC tl do 450 mm   </t>
  </si>
  <si>
    <t xml:space="preserve">"v. č. D1+DB1+DN4 - suterén - sklep -  otvory odvětrávcí    ks"     2   </t>
  </si>
  <si>
    <t>971033631</t>
  </si>
  <si>
    <t xml:space="preserve">Vybourání otvorů ve zdivu cihelném pl do 4 m2 na MVC nebo MV tl do 150 mm   </t>
  </si>
  <si>
    <t xml:space="preserve">"1. np - příčka dělící stávající (v. č. DN 2) -  otvor dveřní"     1,00*2,10*2   </t>
  </si>
  <si>
    <t>971035641</t>
  </si>
  <si>
    <t xml:space="preserve">Vybourání otvorů ve zdivu cihelném pl do 4 m2 na MC tl do 300 mm   </t>
  </si>
  <si>
    <t xml:space="preserve">"1. np - zdivo obvodové stávající (v. č. DN 2) -  otvor okenní"     1,20*1,20*0,30   </t>
  </si>
  <si>
    <t xml:space="preserve">"1. np - zdivo obvodové stávající (v. č. DN 2) -  otvor dveřní"     1,10*2,25*0,30   </t>
  </si>
  <si>
    <t>973031812</t>
  </si>
  <si>
    <t xml:space="preserve">Vysekání kapes ve zdivu cihelném na MV nebo MVC pro zavázání příček tl do 100 mm   </t>
  </si>
  <si>
    <t xml:space="preserve">"v. č. D1+DN2+4 - 1. np - příčky dělící"     2,60*2   </t>
  </si>
  <si>
    <t>973031813</t>
  </si>
  <si>
    <t xml:space="preserve">Vysekání kapes ve zdivu cihelném na MV nebo MVC pro zavázání příček tl do 150 mm   </t>
  </si>
  <si>
    <t xml:space="preserve">"v. č. D1+DN2+4 - 1. np - příčky dělící"     2,60*2*2   </t>
  </si>
  <si>
    <t>973031824</t>
  </si>
  <si>
    <t xml:space="preserve">Vysekání kapes ve zdivu cihelném na MV nebo MVC pro zavázání zdí tl do 300 mm   </t>
  </si>
  <si>
    <t xml:space="preserve">"v. č. D1+DN2+4 - 1. np - zdivo obvodové  -  otvor vratový"     2,50*2   </t>
  </si>
  <si>
    <t xml:space="preserve">"v. č. D1+DN2+4 - 1. np - zdivo obvodové  -  otvor dveřní"     2,25*2   </t>
  </si>
  <si>
    <t>974031664</t>
  </si>
  <si>
    <t xml:space="preserve">Vysekání rýh ve zdivu cihelném pro vtahování nosníků hl do 150 mm v do 150 mm   </t>
  </si>
  <si>
    <t xml:space="preserve">"1. np - příčka dělící stávající (v. č. DN 2) -  otvor dveřní"     1,30*2   </t>
  </si>
  <si>
    <t>974031666</t>
  </si>
  <si>
    <t xml:space="preserve">Vysekání rýh ve zdivu cihelném pro vtahování nosníků hl do 150 mm v do 250 mm   </t>
  </si>
  <si>
    <t xml:space="preserve">"1. np - zdivo obvodové stávající (v. č. DN 2) -  otvor okenní"     1,60*2   </t>
  </si>
  <si>
    <t xml:space="preserve">"1. np - zdivo obvodové stávající (v. č. DN 2) -  otvor dveřní"     1,30*2   </t>
  </si>
  <si>
    <t>976071111</t>
  </si>
  <si>
    <t xml:space="preserve">Vybourání kovových mříží   </t>
  </si>
  <si>
    <t xml:space="preserve">"v. č. D1+DB2+DN4 - 1. np - zdivo obvodové stávající  -  mříže okenní"   </t>
  </si>
  <si>
    <t xml:space="preserve">"sestava  175/200cm    1ks"     1,75   </t>
  </si>
  <si>
    <t xml:space="preserve">"dveře  90/215cm    2ks"     1,00*2   </t>
  </si>
  <si>
    <t>978011191</t>
  </si>
  <si>
    <t xml:space="preserve">Otlučení vnitřních omítek MV nebo MVC stropů o rozsahu do 100 %   </t>
  </si>
  <si>
    <t xml:space="preserve">"v. č. D1+DB1+DN4 -suterén - sklep"     2,75*8,00+1,10*0,30   </t>
  </si>
  <si>
    <t>978013141</t>
  </si>
  <si>
    <t xml:space="preserve">Otlučení vnitřních omítek stěn MV nebo MVC stěn v rozsahu do 30 %   </t>
  </si>
  <si>
    <t xml:space="preserve">"konstrukce svislé - stěny stávající -  úprava povrchu"   </t>
  </si>
  <si>
    <t xml:space="preserve">"v. č. D1+DB2+DN4 - 1. np"   </t>
  </si>
  <si>
    <t>978013191</t>
  </si>
  <si>
    <t xml:space="preserve">Otlučení vnitřních omítek stěn MV nebo MVC stěn v rozsahu do 100 %   </t>
  </si>
  <si>
    <t xml:space="preserve">"soc. zařízení"     (3,20+7,90)*2*2,05   </t>
  </si>
  <si>
    <t>99</t>
  </si>
  <si>
    <t xml:space="preserve">Přesuny hmot a sutí   </t>
  </si>
  <si>
    <t>997006512</t>
  </si>
  <si>
    <t xml:space="preserve">Vodorovné doprava suti s naložením a složením na skládku do 1 km   </t>
  </si>
  <si>
    <t>997006519</t>
  </si>
  <si>
    <t xml:space="preserve">Příplatek k vodorovnému přemístění suti na skládku ZKD 1 km přes 1 km   </t>
  </si>
  <si>
    <t xml:space="preserve">"doprava suti na skládku - dalších  9x 1km    t"     36,002*9   </t>
  </si>
  <si>
    <t>997013831</t>
  </si>
  <si>
    <t xml:space="preserve">Poplatek za uložení stavebního směsného odpadu na skládce (skládkovné)   </t>
  </si>
  <si>
    <t xml:space="preserve">"suť na skládce -  suť stavební    t"     36,002   </t>
  </si>
  <si>
    <t>998017001</t>
  </si>
  <si>
    <t xml:space="preserve">Přesun hmot s omezením mechanizace pro budovy v do 6 m   </t>
  </si>
  <si>
    <t>PSV</t>
  </si>
  <si>
    <t xml:space="preserve">Práce a dodávky PSV   </t>
  </si>
  <si>
    <t>711</t>
  </si>
  <si>
    <t xml:space="preserve">Izolace proti vodě, vlhkosti a plynům   </t>
  </si>
  <si>
    <t>711111001</t>
  </si>
  <si>
    <t xml:space="preserve">Provedení izolace proti zemní vlhkosti vodorovné za studena nátěrem penetračním   </t>
  </si>
  <si>
    <t xml:space="preserve">"izolace proti radonu - 1 x nátěr penetrační"   </t>
  </si>
  <si>
    <t xml:space="preserve">"m.č. 0.01"     6,75*8,15+1,85*0,10+0,95*0,20   </t>
  </si>
  <si>
    <t xml:space="preserve">"m.č. 0.02 (3 x penetrace)"     (6,00*5,95+1,00*0,30)*3   </t>
  </si>
  <si>
    <t xml:space="preserve">"m.č. 0.03 (3 x penetrace)"     (6,85*5,95+1,00*0,30+0,80*0,15*2)*3   </t>
  </si>
  <si>
    <t>111631500</t>
  </si>
  <si>
    <t xml:space="preserve">lak asfaltový ALP/9 bal 9 kg   </t>
  </si>
  <si>
    <t xml:space="preserve">"spotřeba V= 0,00030t/m2"   </t>
  </si>
  <si>
    <t xml:space="preserve">"hmotnost    t"     343,746*0,00030   </t>
  </si>
  <si>
    <t>711141559</t>
  </si>
  <si>
    <t xml:space="preserve">Provedení izolace proti zemní vlhkosti pásy přitavením vodorovné NAIP   </t>
  </si>
  <si>
    <t xml:space="preserve">"izolace proti radonu - 1 x natavení asfaltového izolačního pásu"   </t>
  </si>
  <si>
    <t>628560000</t>
  </si>
  <si>
    <t xml:space="preserve">pás asfaltovaný modifikovaný SBS - proti radonu   </t>
  </si>
  <si>
    <t xml:space="preserve">55,388 * 1,15   </t>
  </si>
  <si>
    <t>998711201</t>
  </si>
  <si>
    <t xml:space="preserve">Přesun hmot procentní pro izolace proti vodě, vlhkosti a plynům v objektech v do 6 m   </t>
  </si>
  <si>
    <t>%</t>
  </si>
  <si>
    <t>713</t>
  </si>
  <si>
    <t xml:space="preserve">Izolace tepelné   </t>
  </si>
  <si>
    <t>713121111</t>
  </si>
  <si>
    <t xml:space="preserve">Montáž izolace tepelné podlah volně kladenými rohožemi, pásy, dílci, deskami 1 vrstva   </t>
  </si>
  <si>
    <t xml:space="preserve">"izolace tepelná - 1 x položení desek polystyrénovýtch tl. 10cm"   </t>
  </si>
  <si>
    <t>283763820</t>
  </si>
  <si>
    <t xml:space="preserve">polystyren extrudovaný -  desky - 1250 x 600 x 100 mm   </t>
  </si>
  <si>
    <t xml:space="preserve">"ztratné  2%    m2"     24,180*1,02   </t>
  </si>
  <si>
    <t>713131145</t>
  </si>
  <si>
    <t xml:space="preserve">Montáž izolace tepelné stěn a základů lepením bodově rohoží, pásů, dílců, desek   </t>
  </si>
  <si>
    <t xml:space="preserve">"izolace tepelná - 1 x bodové  nallepení desek minerální vaty tl. 15cm"   </t>
  </si>
  <si>
    <t xml:space="preserve">"v. č. D1+DN2+4+5 - objekt - fasáda - pod obkad"   </t>
  </si>
  <si>
    <t xml:space="preserve">"pohled západní"     2,20*3,20+7,51*3,10-0,85*1,10-0,90*2,00-1,60*1,10*4   </t>
  </si>
  <si>
    <t xml:space="preserve">"pohled severní"      3,48*3,10+3,48*1,80/2-1,45*1,10*2   </t>
  </si>
  <si>
    <t xml:space="preserve">"ztratné  2%    m2"     31,276*1,02   </t>
  </si>
  <si>
    <t>763111741</t>
  </si>
  <si>
    <t xml:space="preserve">Montáž parotěsné zábrany do SDK příčky   </t>
  </si>
  <si>
    <t xml:space="preserve">"izolace tepelná - 1 x montáž ochranné folie difuzní"   </t>
  </si>
  <si>
    <t>283293200</t>
  </si>
  <si>
    <t xml:space="preserve">fólie ochranná -  vysoce difúzní   </t>
  </si>
  <si>
    <t xml:space="preserve">"ztratné  10%    m2"     31,276*1,1   </t>
  </si>
  <si>
    <t>713191132</t>
  </si>
  <si>
    <t xml:space="preserve">Montáž izolace tepelné podlah, stropů vrchem nebo střech překrytí separační fólií z PE   </t>
  </si>
  <si>
    <t xml:space="preserve">"v. č. D1+DN2+4 - 1. np - podlaha - překrytí izolace tepelné"   </t>
  </si>
  <si>
    <t xml:space="preserve">"izolace tepelná - desky polystyrénové    m2"     24,180   </t>
  </si>
  <si>
    <t>283231500</t>
  </si>
  <si>
    <t xml:space="preserve">fólie separační PE bal. 100 m2   </t>
  </si>
  <si>
    <t xml:space="preserve">"spotřeba  1,15m2/m2    m2"     24,180*1,15   </t>
  </si>
  <si>
    <t>998713201</t>
  </si>
  <si>
    <t xml:space="preserve">Přesun hmot procentní pro izolace tepelné v objektech v do 6 m   </t>
  </si>
  <si>
    <t>721</t>
  </si>
  <si>
    <t xml:space="preserve">Zdravotechnika - vnitřní kanalizace   </t>
  </si>
  <si>
    <t>7211nab01</t>
  </si>
  <si>
    <t xml:space="preserve">Zdravotechnika - kanalizace, vodovod, zařizovací předměty, armatury   </t>
  </si>
  <si>
    <t xml:space="preserve">"Zdravotechnika - samostatná část projektu"   </t>
  </si>
  <si>
    <t xml:space="preserve">"část zahrnuje - kanalizaci, vodovod, zařizovací předměty, izolace"   </t>
  </si>
  <si>
    <t xml:space="preserve">"dodávka a montáž -   soubor"                                       1   </t>
  </si>
  <si>
    <t>725</t>
  </si>
  <si>
    <t xml:space="preserve">Zdravotechnika - zařizovací předměty   </t>
  </si>
  <si>
    <t>72524nab1</t>
  </si>
  <si>
    <t xml:space="preserve">Zástěna sprchová dvoudílná - boční díl pevný+jednokřídlé dveře otevíravé - vel. 25+70/200cm   </t>
  </si>
  <si>
    <t>soubor</t>
  </si>
  <si>
    <t xml:space="preserve">"v. č. D1+DN2 - dveře celoskleněné - viz. tabulka DVEŘE VNITŘNÍ"   </t>
  </si>
  <si>
    <t xml:space="preserve">"ozn d10/L - dveře celoskleněné    - L -    sbr"     1   </t>
  </si>
  <si>
    <t xml:space="preserve">"ozn d10/P - dveře celoskleněné    - P -    sbr"     1   </t>
  </si>
  <si>
    <t>998725201</t>
  </si>
  <si>
    <t xml:space="preserve">Přesun hmot procentní pro zařizovací předměty v objektech v do 6 m   </t>
  </si>
  <si>
    <t>744</t>
  </si>
  <si>
    <t xml:space="preserve">Elektromontáže - rozvody vodičů měděných   </t>
  </si>
  <si>
    <t>7442nab01</t>
  </si>
  <si>
    <t xml:space="preserve">Elektroinstalace - rozvaděče, rozvody, elektro zařízení   </t>
  </si>
  <si>
    <t xml:space="preserve">"Elektroinstalace - samostatná část projektu"   </t>
  </si>
  <si>
    <t xml:space="preserve">"část zahrnuje - rozvaděče, rozvody, svítidla a další zařízení"   </t>
  </si>
  <si>
    <t>762</t>
  </si>
  <si>
    <t xml:space="preserve">Konstrukce tesařské   </t>
  </si>
  <si>
    <t>762086111</t>
  </si>
  <si>
    <t xml:space="preserve">Montáž KDK hmotnosti prvku do 5 kg   </t>
  </si>
  <si>
    <t xml:space="preserve">"v. č. D1+DN2+3+4 - přístavek - střecha - krov - úchyty dřevěných prvků na OK"   </t>
  </si>
  <si>
    <t xml:space="preserve">"příložky -  plech    kg"     20,00   </t>
  </si>
  <si>
    <t>55348nab8</t>
  </si>
  <si>
    <t xml:space="preserve">úchyty dřevěných prvků krovu k OK (plech ocel. - příložky)   </t>
  </si>
  <si>
    <t xml:space="preserve">20 * 1,08   </t>
  </si>
  <si>
    <t>762332143</t>
  </si>
  <si>
    <t xml:space="preserve">Montáž vázaných kcí krovů pravidelných z hraněného řeziva plochy do 288 cm2 s ocelovými spojkami   </t>
  </si>
  <si>
    <t xml:space="preserve">""v. č. D1+DN2+3+4 - přístavek - střecha - krov"   </t>
  </si>
  <si>
    <t xml:space="preserve">"krokev 10/16cm"     4,25*5   </t>
  </si>
  <si>
    <t xml:space="preserve">"krokev 14/20cm"     5,85*5   </t>
  </si>
  <si>
    <t>605121210</t>
  </si>
  <si>
    <t xml:space="preserve">řezivo jehličnaté hranol jakost I-II délka 4 - 5 m   </t>
  </si>
  <si>
    <t xml:space="preserve">"ztratné 10%"   </t>
  </si>
  <si>
    <t xml:space="preserve">"krokev 10/16cm"     4,25*5*0,10*0,16*1,1   </t>
  </si>
  <si>
    <t xml:space="preserve">"krokev 14/20cm"     5,85*5*0,14*0,20*1,1   </t>
  </si>
  <si>
    <t>762335111</t>
  </si>
  <si>
    <t xml:space="preserve">Montáž krokví rovnoběžných s okapem z hraněného řeziva průřezové plochy do 120 cm2 na dřevo   </t>
  </si>
  <si>
    <t xml:space="preserve">""v. č. D1+DN2+3+4 - střecha - nová plocha"   </t>
  </si>
  <si>
    <t xml:space="preserve">"vazničky 8/10cm"     28,10*(7+9)   </t>
  </si>
  <si>
    <t>605120010</t>
  </si>
  <si>
    <t xml:space="preserve">řezivo jehličnaté hranol jakost I do 120 cm2   </t>
  </si>
  <si>
    <t xml:space="preserve">"ztratné  10%"   </t>
  </si>
  <si>
    <t xml:space="preserve">"vazničky 8/10cm"     28,10*(7+9)*0,08*0,10*1,1   </t>
  </si>
  <si>
    <t>762395000</t>
  </si>
  <si>
    <t xml:space="preserve">Spojovací prostředky pro montáž krovu, bednění, laťování, světlíky, klíny   </t>
  </si>
  <si>
    <t xml:space="preserve">"objem řeziva"   </t>
  </si>
  <si>
    <t xml:space="preserve">"hranoly    m3"     1,275+3,956   </t>
  </si>
  <si>
    <t>762511286</t>
  </si>
  <si>
    <t xml:space="preserve">Podlahové kce podkladové dvouvrstvé z desek OSB tl 2x18 mm broušených na pero a drážku lepených   </t>
  </si>
  <si>
    <t xml:space="preserve">"podlaha P1 - linoleum"   </t>
  </si>
  <si>
    <t>762595001</t>
  </si>
  <si>
    <t xml:space="preserve">Spojovací prostředky pro položení dřevěných podlah a zakrytí kanálů   </t>
  </si>
  <si>
    <t>762841822</t>
  </si>
  <si>
    <t xml:space="preserve">Demontáž podbíjení obkladů stropů a střech sklonu do 60° z desek tvrdých   </t>
  </si>
  <si>
    <t xml:space="preserve">""v. č. D1+DB2+DN4 - 1. np - podhled stávající z desek (v. č. DB 2)"   </t>
  </si>
  <si>
    <t xml:space="preserve">"m.č. 0.01"     6,75*8,15   </t>
  </si>
  <si>
    <t xml:space="preserve">"m.č. 0.02"     6,00*5,95   </t>
  </si>
  <si>
    <t xml:space="preserve">"m.č. 0.03"     6,85*5,95   </t>
  </si>
  <si>
    <t>998762201</t>
  </si>
  <si>
    <t xml:space="preserve">Přesun hmot procentní pro kce tesařské v objektech v do 6 m   </t>
  </si>
  <si>
    <t>763</t>
  </si>
  <si>
    <t xml:space="preserve">Konstrukce suché výstavby   </t>
  </si>
  <si>
    <t>763131411</t>
  </si>
  <si>
    <t xml:space="preserve">SDK podhled desky 1xA 12,5 bez TI dvouvrstvá spodní kce profil CD+UD   </t>
  </si>
  <si>
    <t xml:space="preserve">""v. č. D1+DN2+4 - 1. np - podhled SDK"   </t>
  </si>
  <si>
    <t>763131451</t>
  </si>
  <si>
    <t xml:space="preserve">SDK podhled deska 1xH2 12,5 bez TI dvouvrstvá spodní kce profil CD+UD   </t>
  </si>
  <si>
    <t>763131714</t>
  </si>
  <si>
    <t xml:space="preserve">SDK podhled základní penetrační nátěr   </t>
  </si>
  <si>
    <t xml:space="preserve">"1. np - podhled SDK    m2"     131,471+25,28   </t>
  </si>
  <si>
    <t>763131751</t>
  </si>
  <si>
    <t xml:space="preserve">Montáž parotěsné zábrany do SDK podhledu   </t>
  </si>
  <si>
    <t xml:space="preserve">""v. č. D1+DN2+4 - 2 x položení parotěsné zábrany nad podhledem SDK"   </t>
  </si>
  <si>
    <t xml:space="preserve">"parotěsná zábrana - 2 x vrstva    m2"     182,855*2   </t>
  </si>
  <si>
    <t>283292600</t>
  </si>
  <si>
    <t xml:space="preserve">fólie hořlavá parotěsná   140 g/m2   </t>
  </si>
  <si>
    <t xml:space="preserve">"ztratné  10%    m2"     182,855*1,1   </t>
  </si>
  <si>
    <t>283292820</t>
  </si>
  <si>
    <t xml:space="preserve">folie parotěsná  s vložkou  Al  170 g/m2   </t>
  </si>
  <si>
    <t>763131752</t>
  </si>
  <si>
    <t xml:space="preserve">Montáž jedné vrstvy tepelné izolace do SDK podhledu   </t>
  </si>
  <si>
    <t xml:space="preserve">"izolace tepelná - 2 x uchycení desek minerální vaty tl. 10cm"   </t>
  </si>
  <si>
    <t xml:space="preserve">"v. č. D1+DN2+4 - zateplení podhledu SDK - plocha nad objektem"   </t>
  </si>
  <si>
    <t xml:space="preserve">23,55*8,50+7,15*0,20-12,50*1,50   </t>
  </si>
  <si>
    <t xml:space="preserve">"izolace - 2 x vrstva    m2"     182,855*2   </t>
  </si>
  <si>
    <t>631481040</t>
  </si>
  <si>
    <t xml:space="preserve">deska minerální střešní izolační  600x1200 mm tl. 100 mm   </t>
  </si>
  <si>
    <t xml:space="preserve">"ztratné  2%    m2"     365,710*1,02   </t>
  </si>
  <si>
    <t>76373nab1</t>
  </si>
  <si>
    <t xml:space="preserve">Úprava střešní konstrukce - nadzvižení, podchycení a vyrovnání příhradového vazníku a zesílení konstrukce - vč. nutného materiálu28*   </t>
  </si>
  <si>
    <t xml:space="preserve">"vazník příhradový - úprava zesílení 15ks prken 100/25mm - celková délka 28bm"   </t>
  </si>
  <si>
    <t xml:space="preserve">"v. č. D1+DB2+DN4 - střecha - vazníky    ks"     13   </t>
  </si>
  <si>
    <t>998763200</t>
  </si>
  <si>
    <t xml:space="preserve">Přesun hmot procentní pro dřevostavby v objektech v do 6 m   </t>
  </si>
  <si>
    <t>998763401</t>
  </si>
  <si>
    <t xml:space="preserve">Přesun hmot procentní pro sádrokartonové konstrukce v objektech v do 6 m   </t>
  </si>
  <si>
    <t>764</t>
  </si>
  <si>
    <t xml:space="preserve">Konstrukce klempířské   </t>
  </si>
  <si>
    <t>764171254</t>
  </si>
  <si>
    <t xml:space="preserve">Krytina kovová s upraveným povrchem - hřeben   </t>
  </si>
  <si>
    <t xml:space="preserve">"v. č. D1+DN2+3+4 - střecha - hřeben"     28,10   </t>
  </si>
  <si>
    <t>764171310</t>
  </si>
  <si>
    <t xml:space="preserve">Krytina kovová s upraveným povrchem -  do 30°   </t>
  </si>
  <si>
    <t xml:space="preserve">"v. č. D1+DN2+3+4"   </t>
  </si>
  <si>
    <t xml:space="preserve">"přístavek objektu - garáž  -  střecha (nový plech)"     4,30*(4,25+5,85)   </t>
  </si>
  <si>
    <t>76417nab1</t>
  </si>
  <si>
    <t xml:space="preserve">Montáž krytin s upraveným povrchem - stávající plech -  do 30°   </t>
  </si>
  <si>
    <t xml:space="preserve">"střecha - krytina stávající (zpětné použití)"     23,95*(4,25+5,85)   </t>
  </si>
  <si>
    <t>764252503</t>
  </si>
  <si>
    <t xml:space="preserve">Žlab TiZn podokapní půlkruhový rš 330 mm   </t>
  </si>
  <si>
    <t xml:space="preserve">"v. č. D1+DN3+4 - střecha - žlaby"     28,10*2   </t>
  </si>
  <si>
    <t>764259544</t>
  </si>
  <si>
    <t xml:space="preserve">Žlab podokapní TiZn - kotlík oválný vel. 330/100 mm   </t>
  </si>
  <si>
    <t>76431nab1</t>
  </si>
  <si>
    <t xml:space="preserve">Demontáž krytina hladká tabule 2000x670 mm sklon do 30°  -  pro opětovné použití   </t>
  </si>
  <si>
    <t xml:space="preserve">"v. č. D1+DB3+DN4 - střecha - krytina stávající"     23,95*(4,25+5,85)   </t>
  </si>
  <si>
    <t>764410850</t>
  </si>
  <si>
    <t xml:space="preserve">Demontáž oplechování parapetu rš do 330 mm   </t>
  </si>
  <si>
    <t xml:space="preserve">""v. č. D1+DB2+DN4 - 1. np - zdivo obvodové stávající -  parapet okenní vniější"   </t>
  </si>
  <si>
    <t xml:space="preserve">"okna  200/120cm    10ks"     2,05*10   </t>
  </si>
  <si>
    <t xml:space="preserve">"okna  160/110cm    4ks"     1,65*4   </t>
  </si>
  <si>
    <t xml:space="preserve">"okna  145/110cm    2ks"     1,50*2   </t>
  </si>
  <si>
    <t xml:space="preserve">"sestava  175/200cm    1ks"     0,90   </t>
  </si>
  <si>
    <t>764510540</t>
  </si>
  <si>
    <t xml:space="preserve">Oplechování parapetů TiZn rš 250 mm včetně rohů   </t>
  </si>
  <si>
    <t xml:space="preserve">"v. č. D1+DN2+4 - 1. np - zdivo obvodové stávající -  parapet okenní vniější"   </t>
  </si>
  <si>
    <t xml:space="preserve">"okna  120/120cm    1ks"     1,25   </t>
  </si>
  <si>
    <t>764554502</t>
  </si>
  <si>
    <t xml:space="preserve">Odpadní trouby TiZn kruhové průměr 100 mm   </t>
  </si>
  <si>
    <t xml:space="preserve">"v. č. D1+DN2+3+4+5 - střecha - svody dešťové "     3,60*4   </t>
  </si>
  <si>
    <t>765191021</t>
  </si>
  <si>
    <t xml:space="preserve">Montáž pojistné hydroizolační fólie kladené ve sklonu přes 20° s lepenými spoji na krokve   </t>
  </si>
  <si>
    <t xml:space="preserve">"v. č. D1+DN3+4 - střecha - nová plocha"     28,10*(4,25+5,85)   </t>
  </si>
  <si>
    <t>283292260</t>
  </si>
  <si>
    <t xml:space="preserve">fólie hydroizolační - pro plechovou krytinu   </t>
  </si>
  <si>
    <t xml:space="preserve">"ztratné  5%    m2"     283,810*1,05   </t>
  </si>
  <si>
    <t>998764201</t>
  </si>
  <si>
    <t xml:space="preserve">Přesun hmot procentní pro konstrukce klempířské v objektech v do 6 m   </t>
  </si>
  <si>
    <t>766</t>
  </si>
  <si>
    <t xml:space="preserve">Konstrukce truhlářské   </t>
  </si>
  <si>
    <t>76641nab1</t>
  </si>
  <si>
    <t xml:space="preserve">Montáž obložení stěn plochy přes 5 m2 panely z aglomerovaných desek přes 1,50m2 - lepením polyuretanovým lepidlem   </t>
  </si>
  <si>
    <t xml:space="preserve">"v. č. D1+DN2+4+5 - objekt - fasáda - obkad překližkou vodovzdornou"   </t>
  </si>
  <si>
    <t xml:space="preserve">"pohled západní"     12,55*(3,60+0,50)+2,00*3,40+4,16+3,10-2,00*1,20*4-0,90*2,15*3   </t>
  </si>
  <si>
    <t xml:space="preserve">(2,00+1,20*2)*0,18*4+(1,10+2,15*2)*0,18*3   </t>
  </si>
  <si>
    <t xml:space="preserve">"pohled jižní"      9,16*3,10+9,16*1,80/2   </t>
  </si>
  <si>
    <t xml:space="preserve">"pohled východní"      23,91*3,10-1,20*1,20-2,00*1,20*5   </t>
  </si>
  <si>
    <t xml:space="preserve">(1,20+1,20*2)*0,18+(2,00+1,20*2)*0,18*5   </t>
  </si>
  <si>
    <t xml:space="preserve">"pohled severní"      5,48*3,10+5,48*1,90/2-2,00*1,20+(2,00+1,20*2)*0,18   </t>
  </si>
  <si>
    <t xml:space="preserve">""v. č. D1+DN2+4+5 - objekt - fasáda - obkad překližkou vodovzdornou"   </t>
  </si>
  <si>
    <t xml:space="preserve">(1,75+2,00*2)*0,18+(1,60+1,10*2)*0,18*4   </t>
  </si>
  <si>
    <t xml:space="preserve">"pohled severní"      3,48*3,10+3,48*1,80/2-1,45*1,10*2+(1,45+1,10*2)*2   </t>
  </si>
  <si>
    <t xml:space="preserve">"přístavek ocelový - opláštění stěn OK"   </t>
  </si>
  <si>
    <t xml:space="preserve">"pohled jižní"      8,35*3,10+8,35*2,00/2   </t>
  </si>
  <si>
    <t xml:space="preserve">"pohled východní"      3,95*3,10   </t>
  </si>
  <si>
    <t>606241140</t>
  </si>
  <si>
    <t xml:space="preserve">překližka stavební vodovzdrovná s folií - hladká  125x250(122x244)cm, jak I. tl 18 mm   </t>
  </si>
  <si>
    <t xml:space="preserve">"ztratné  6%    m2"     267,536*1,06   </t>
  </si>
  <si>
    <t>76641nab2</t>
  </si>
  <si>
    <t xml:space="preserve">Montáž obložení stěn podkladového roštu - svlaky na distančním šroubu   </t>
  </si>
  <si>
    <t xml:space="preserve">"obklad stěn - rošt podkladní  -  svlaky 80/30mm na distančním šroubu"   </t>
  </si>
  <si>
    <t xml:space="preserve">"převod z plochy 3bm/m2"   </t>
  </si>
  <si>
    <t xml:space="preserve">"v. č. D1+DN2+4+5 - obklad stěn     m2"     267,536*3,00   </t>
  </si>
  <si>
    <t>605141140</t>
  </si>
  <si>
    <t xml:space="preserve">řezivo jehličnaté, latě impregnované dl 4 - 5 m   </t>
  </si>
  <si>
    <t xml:space="preserve">"svlaky 80/30mm"     802,608*0,08*0,03*1,1   </t>
  </si>
  <si>
    <t>766621011</t>
  </si>
  <si>
    <t xml:space="preserve">Montáž oken jednoduchých pevných výšky do 1,5m s rámem do zdiva   </t>
  </si>
  <si>
    <t xml:space="preserve">"v. č. D1+DN2+4 - okna dřevěná EURO - viz. tabulka OKNA"   </t>
  </si>
  <si>
    <t xml:space="preserve">"ozn A04 - okno dřevěné - vel. 160/110cm    2ks"     1,60*1,10*2   </t>
  </si>
  <si>
    <t xml:space="preserve">"ozn A08 - okno dřevěné - vel. 200/120cm    1ks"     2,00*1,20   </t>
  </si>
  <si>
    <t>6111nab03</t>
  </si>
  <si>
    <t xml:space="preserve">okno dřevěné EURO pevné dělené, izol. dvojsklo - vel. 160 x 110cm - rám lepený EURO   </t>
  </si>
  <si>
    <t xml:space="preserve">"okna dřevěná EURO - popis viz. tabulka OKNA"   </t>
  </si>
  <si>
    <t xml:space="preserve">"ozn A04 - okno dřevěné    ks"     2   </t>
  </si>
  <si>
    <t>6111nab07</t>
  </si>
  <si>
    <t xml:space="preserve">okno dřevěné EURO pevné dělené, izol. dvojsklo - vel. 200 x 120cm - rám lepený EURO   </t>
  </si>
  <si>
    <t xml:space="preserve">"okna dřevěná EURO - popis viz. tabulka OKNA A DVEŘE"   </t>
  </si>
  <si>
    <t xml:space="preserve">"ozn A08 - okno dřevěné    ks"     1   </t>
  </si>
  <si>
    <t>766621211</t>
  </si>
  <si>
    <t xml:space="preserve">Montáž oken zdvojených otevíravých výšky do 1,5m s rámem do zdiva   </t>
  </si>
  <si>
    <t xml:space="preserve">"ozn A01 - okno dřevěné - vel. 200/125cm    2ks"     2,00*1,25*2   </t>
  </si>
  <si>
    <t xml:space="preserve">"ozn A02 - okno dřevěné - vel. 200/125cm    2ks"     2,00*1,25*2   </t>
  </si>
  <si>
    <t xml:space="preserve">"ozn A05 - okno dřevěné - vel. 160/110cm    2ks"     1,60*1,10*2   </t>
  </si>
  <si>
    <t xml:space="preserve">"ozn A06 - okno dřevěné - vel. 145/110cm    2ks"     1,45*1,10*2   </t>
  </si>
  <si>
    <t xml:space="preserve">"ozn A07 - okno dřevěné - vel. 200/120cm    1ks"     2,00*1,20   </t>
  </si>
  <si>
    <t xml:space="preserve">"ozn A09 - okno dřevěné - vel. 200/120cm    2ks"     2,00*1,20*2   </t>
  </si>
  <si>
    <t xml:space="preserve">"ozn A10 - okno dřevěné - vel. 200/120cm    2ks"     2,00*1,20*2   </t>
  </si>
  <si>
    <t xml:space="preserve">"ozn A11 - okno dřevěné - vel. 120/120cm    1ks"     1,20*1,20   </t>
  </si>
  <si>
    <t>6111nab01</t>
  </si>
  <si>
    <t xml:space="preserve">okno dřevěné EURO dvoudílné - díl pevný+1křídlo otevíravé+sklápěcí, izol. dvojsklo - vel. 200 x 125cm - rám lepený EURO   </t>
  </si>
  <si>
    <t xml:space="preserve">"ozn A01 - okno dřevěné    - P -    ks"     2   </t>
  </si>
  <si>
    <t>6111nab02</t>
  </si>
  <si>
    <t xml:space="preserve">"ozn A02 - okno dřevěné    - L -    ks"     2   </t>
  </si>
  <si>
    <t>6111nab04</t>
  </si>
  <si>
    <t xml:space="preserve">okno dřevěné EURO dvoudílné - díl pevný+1křídlo otevíravé+sklápěcí, izol. dvojsklo - vel. 160 x 110cm - rám lepený EURO   </t>
  </si>
  <si>
    <t xml:space="preserve">"ozn A05 - okno dřevěné    ks"     2   </t>
  </si>
  <si>
    <t>6111nab05</t>
  </si>
  <si>
    <t xml:space="preserve">"ozn A06 - okno dřevěné    ks"     2   </t>
  </si>
  <si>
    <t>6111nab06</t>
  </si>
  <si>
    <t xml:space="preserve">okno dřevěné EURO dvoudílné - díl pevný+1křídlo otevíravé+sklápěcí, izol. dvojsklo - vel. 200 x 120cm - rám lepený EURO   </t>
  </si>
  <si>
    <t xml:space="preserve">"ozn A07 - okno dřevěné    ks"     1   </t>
  </si>
  <si>
    <t>6111nab08</t>
  </si>
  <si>
    <t xml:space="preserve">"ozn A09 - okno dřevěné    - P -    ks"     2   </t>
  </si>
  <si>
    <t>6111nab09</t>
  </si>
  <si>
    <t xml:space="preserve">"ozn A10 - okno dřevěné    - L -    ks"     2   </t>
  </si>
  <si>
    <t>6111nab10</t>
  </si>
  <si>
    <t xml:space="preserve">okno dřevěné EURO 1křídlové otevíravé+sklápěcí, izol. dvojsklo - vel. 120 x 120cm - rám lepený EURO   </t>
  </si>
  <si>
    <t xml:space="preserve">"ozn A11 - okno dřevěné    ks"     1   </t>
  </si>
  <si>
    <t>766660101</t>
  </si>
  <si>
    <t xml:space="preserve">Montáž dveřních křídel otvíravých 1křídlových š do 0,8 m do dřevěné rámové zárubně   </t>
  </si>
  <si>
    <t xml:space="preserve">"v. č. D1+DN2+4 - dveře dřevěné vnitřní - viz. tabulka DVEŘE VNITŘNÍ"   </t>
  </si>
  <si>
    <t xml:space="preserve">"ozn d01/P - dveře dřevěné - vel. 70/197cm    - P -    ks"     1   </t>
  </si>
  <si>
    <t xml:space="preserve">"ozn d02/L - dveře dřevěné - vel. 70/197cm    - L -    ks"     1   </t>
  </si>
  <si>
    <t xml:space="preserve">"ozn d03/P - dveře dřevěné - vel. 80/197cm    - P -    ks"     1   </t>
  </si>
  <si>
    <t xml:space="preserve">"ozn d04/L - dveře dřevěné - vel. 80/197cm    - L -    ks"     1   </t>
  </si>
  <si>
    <t>61161nab1</t>
  </si>
  <si>
    <t xml:space="preserve">dveře vnitřní hladké plné 1křídlové - vel. 70x197cm - vč. truhlářské zárubně   </t>
  </si>
  <si>
    <t xml:space="preserve">"dveře dřevěné vnitřní - popis viz. tabulka DVEŘE VNITŘNÍ"   </t>
  </si>
  <si>
    <t xml:space="preserve">"ozn d01/P - dveře dřevěné    - P -    ks"     1   </t>
  </si>
  <si>
    <t xml:space="preserve">"ozn d02/P - dveře dřevěné    - L -    ks"     1   </t>
  </si>
  <si>
    <t>61161nab2</t>
  </si>
  <si>
    <t xml:space="preserve">dveře vnitřní hladké plné 1křídlové - vel. 80x197cm - vč. truhlářské zárubně   </t>
  </si>
  <si>
    <t xml:space="preserve">"ozn d03/P - dveře dřevěné    - P -    ks"     1   </t>
  </si>
  <si>
    <t xml:space="preserve">"ozn d04/L - dveře dřevěné    - L -    ks"     1   </t>
  </si>
  <si>
    <t>766660411</t>
  </si>
  <si>
    <t xml:space="preserve">Montáž vchodových dveří 1křídlových bez nadsvětlíku do zdiva   </t>
  </si>
  <si>
    <t xml:space="preserve">"v. č. D1+DN2+4 - dveře dřevěné EURO - viz. tabulka OKNA A DVEŘE"   </t>
  </si>
  <si>
    <t xml:space="preserve">"ozn A12 - dveře dřevěné - vel. 90/215cm    ks"     1   </t>
  </si>
  <si>
    <t xml:space="preserve">"ozn A13 - dveře dřevěné - vel. 90/200cm    ks"     1   </t>
  </si>
  <si>
    <t xml:space="preserve">"ozn A14 - dveře dřevěné - vel. 90/215cm    ks"     1   </t>
  </si>
  <si>
    <t xml:space="preserve">"ozn A15 - dveře dřevěné - vel. 90/215cm    ks"     1   </t>
  </si>
  <si>
    <t>61173nab2</t>
  </si>
  <si>
    <t xml:space="preserve">dveře vchodové dřev. EURO zateplené, plné (vodovzdor. překližka), otevíravé - vel. 90x215cm - rám lepený EURO   </t>
  </si>
  <si>
    <t xml:space="preserve">"dveře dřevěné EURO - popis viz. tabulka OKNA A DVEŘE"   </t>
  </si>
  <si>
    <t xml:space="preserve">"ozn A12 - dveře dřevěné    - P -    ks"     1   </t>
  </si>
  <si>
    <t xml:space="preserve">"ozn A14 - dveře dřevěné    - L -    ks"     1   </t>
  </si>
  <si>
    <t xml:space="preserve">"ozn A15 - dveře dřevěné    - P -    ks"     1   </t>
  </si>
  <si>
    <t>61173nab3</t>
  </si>
  <si>
    <t xml:space="preserve">dveře vchodové dřev. EURO nezateplené, plné (vodovzdor. překližka), otevíravé - vel. 90x200cm - rám lepený EURO   </t>
  </si>
  <si>
    <t xml:space="preserve">"* - o financování této položky rozhodne ROP (Regionální operační program)"   </t>
  </si>
  <si>
    <t xml:space="preserve">"ozn A13 - dveře dřevěné    - P -    ks"     1   </t>
  </si>
  <si>
    <t>766660431</t>
  </si>
  <si>
    <t xml:space="preserve">Montáž vchodových dveří 1křídlových s pevnými bočními díly do zdiva   </t>
  </si>
  <si>
    <t xml:space="preserve">"v. č. D1+DN2+4 - dveře dřevěné EURO - viz. tabulka OKNA"   </t>
  </si>
  <si>
    <t xml:space="preserve">"ozn A03 - dveře dřevěné s oknem - vel. 90/200+85/110cm    ks"     1   </t>
  </si>
  <si>
    <t>61173nab1</t>
  </si>
  <si>
    <t xml:space="preserve">dveře vchodové dřev. EURO prosklené-izol dvojsklo CONEX, otevíravé - vel. 90x200cm+okno pevné 85x110cm - rámy EURO   </t>
  </si>
  <si>
    <t xml:space="preserve">"dveře dřevěné EURO - popis viz. tabulka OKNA"   </t>
  </si>
  <si>
    <t xml:space="preserve">"ozn A03 - dveře dřevěné s oknem    ks"     1   </t>
  </si>
  <si>
    <t>766681114</t>
  </si>
  <si>
    <t xml:space="preserve">Montáž zárubní rámových pro dveře jednokřídlové šířky do 900 mm   </t>
  </si>
  <si>
    <t xml:space="preserve">"zárubně pro dveře dřevěné vnitřní - viz. tabulka DVEŘE VNITŘNÍ"   </t>
  </si>
  <si>
    <t>766694111</t>
  </si>
  <si>
    <t xml:space="preserve">Montáž parapetních desek dřevěných, laminovaných šířky do 30 cm délky do 1,0 m   </t>
  </si>
  <si>
    <t>607941030</t>
  </si>
  <si>
    <t xml:space="preserve">deska parapetní dřevotřísková vnitřní POSTFORMING 0,3 x 1 m   </t>
  </si>
  <si>
    <t xml:space="preserve">"ztratné  5%    m"     30,500*1,05   </t>
  </si>
  <si>
    <t>766-99nab3</t>
  </si>
  <si>
    <t xml:space="preserve">Frézování profilových vodorovných drážek na vnějším opláštění z vodovzdorné překližky   </t>
  </si>
  <si>
    <t>bm</t>
  </si>
  <si>
    <t xml:space="preserve">"frézování profilových vodorovných drážek na vnějším opláštění z vodovzd.překližky"   </t>
  </si>
  <si>
    <t xml:space="preserve">"strany podélné"     (23,91*2+2,00+2,20)*3*2+3,95*3   </t>
  </si>
  <si>
    <t xml:space="preserve">"štíty"     9,16*3*2+4,60*2+1,60*2+8,35*3+4,40+1,40   </t>
  </si>
  <si>
    <t>998766201</t>
  </si>
  <si>
    <t xml:space="preserve">Přesun hmot procentní pro konstrukce truhlářské v objektech v do 6 m   </t>
  </si>
  <si>
    <t>767</t>
  </si>
  <si>
    <t xml:space="preserve">Konstrukce zámečnické   </t>
  </si>
  <si>
    <t>767995117</t>
  </si>
  <si>
    <t xml:space="preserve">Montáž atypických zámečnických konstrukcí hmotnosti přes 500kg   </t>
  </si>
  <si>
    <t xml:space="preserve">"přístavek objektu - garáž  -  v. č. DN 2; DN 4"   </t>
  </si>
  <si>
    <t xml:space="preserve">""v. č. D1+DN2+4 - konstrukce ocel. - provedeno z oc. trubek, válcovaných profilů"   </t>
  </si>
  <si>
    <t xml:space="preserve">"hmotnost celková    cca    kg"     2200,00   </t>
  </si>
  <si>
    <t>55348nab1</t>
  </si>
  <si>
    <t xml:space="preserve">Konstrukce nosná ocelová přístřešku - vel. 385 x 825 x 331-485cm - provedeno z trubek oc., válcovaných profilů oc.   </t>
  </si>
  <si>
    <t>998767201</t>
  </si>
  <si>
    <t xml:space="preserve">Přesun hmot procentní pro zámečnické konstrukce v objektech v do 6 m   </t>
  </si>
  <si>
    <t>771</t>
  </si>
  <si>
    <t xml:space="preserve">Podlahy z dlaždic   </t>
  </si>
  <si>
    <t>771574116</t>
  </si>
  <si>
    <t xml:space="preserve">Montáž podlah keramických režných hladkých lepených flexibilním lepidlem do 25 ks/m2   </t>
  </si>
  <si>
    <t xml:space="preserve">""v. č. D1+DN2+4 - 1. np - podlaha"   </t>
  </si>
  <si>
    <t>597636060</t>
  </si>
  <si>
    <t xml:space="preserve">dlaždice keramická neglazovaná slinutá  -   I.j.   </t>
  </si>
  <si>
    <t>771579191</t>
  </si>
  <si>
    <t xml:space="preserve">Příplatek k montáž podlah keramických za plochu do 5 m2   </t>
  </si>
  <si>
    <t>998771201</t>
  </si>
  <si>
    <t xml:space="preserve">Přesun hmot procentní pro podlahy z dlaždic v objektech v do 6 m   </t>
  </si>
  <si>
    <t>776</t>
  </si>
  <si>
    <t xml:space="preserve">Podlahy povlakové   </t>
  </si>
  <si>
    <t>776491111</t>
  </si>
  <si>
    <t xml:space="preserve">Lepení plastové lišty ukončovací samolepicí soklíky a lišty   </t>
  </si>
  <si>
    <t xml:space="preserve">"podlaha P1 - linoleum - provedení soklu"   </t>
  </si>
  <si>
    <t xml:space="preserve">"m.č. 0.01"     (6,75+8,15+0,50+0,15)*2-1,00   </t>
  </si>
  <si>
    <t xml:space="preserve">"m.č. 0.02"     (6,00+5,95+0,40+0,25)*2-1,00   </t>
  </si>
  <si>
    <t xml:space="preserve">"m.č. 0.03"     (6,85+5,95+0,25)*2-1,00-0,80*2   </t>
  </si>
  <si>
    <t>776511810</t>
  </si>
  <si>
    <t xml:space="preserve">Demontáž povlakových podlah lepených bez podložky   </t>
  </si>
  <si>
    <t xml:space="preserve">"1. np - podlaha - odstranění povlaku stávajícího"   </t>
  </si>
  <si>
    <t>776561110</t>
  </si>
  <si>
    <t xml:space="preserve">Lepení pásů povlakových podlah z přírodního nebo korkového linolea   </t>
  </si>
  <si>
    <t>6075611</t>
  </si>
  <si>
    <t xml:space="preserve">krytina podlahová - linoleum,   šířka 2 m,  tl. 3,2 mm   </t>
  </si>
  <si>
    <t xml:space="preserve">"ztratné  5%    m2"     (132,686+77,80*0,10)*1,05   </t>
  </si>
  <si>
    <t>776590130</t>
  </si>
  <si>
    <t xml:space="preserve">Úprava podkladu nášlapných ploch betonových nivelačním tmelením   </t>
  </si>
  <si>
    <t xml:space="preserve">"v. č. D1+DN2+4 - podlaha P3 - linoleum    m2"     77,298   </t>
  </si>
  <si>
    <t>776590140</t>
  </si>
  <si>
    <t xml:space="preserve">Úprava podkladu nášlapných ploch dřevěných nivelačním tmelením   </t>
  </si>
  <si>
    <t xml:space="preserve">"v. č. D1+DN2+4 - podlaha P1 - linoleum    m2"     55,388   </t>
  </si>
  <si>
    <t>585816940</t>
  </si>
  <si>
    <t xml:space="preserve">hmota podlahová samonivelační nivelit 25 kg   </t>
  </si>
  <si>
    <t xml:space="preserve">"spotřeba  4 a 6kg/m2    t"     77,298*0,004+55,388*0,006   </t>
  </si>
  <si>
    <t>998776201</t>
  </si>
  <si>
    <t xml:space="preserve">Přesun hmot procentní pro podlahy povlakové v objektech v do 6 m   </t>
  </si>
  <si>
    <t>777</t>
  </si>
  <si>
    <t xml:space="preserve">Podlahy lité   </t>
  </si>
  <si>
    <t>633111111</t>
  </si>
  <si>
    <t xml:space="preserve">Povrchová úprava průmyslových podlah vsypovou směsí tl 2 mm s přísadou křemíku lehký provoz   </t>
  </si>
  <si>
    <t xml:space="preserve">"v. č. D1+DN2+4 - 1. np - terasa - doplnění plochy"     3,70*2,00   </t>
  </si>
  <si>
    <t>77755nab1</t>
  </si>
  <si>
    <t xml:space="preserve">Podlahy lité ze stěrky betonové s penetrací do tl. 5mm   </t>
  </si>
  <si>
    <t xml:space="preserve">"podlaha P4 - stěrka proti oděru a ropným látkám"   </t>
  </si>
  <si>
    <t xml:space="preserve">"v. č. D1+DN2+4 - přístavek - garáž"     3,85*8,10   </t>
  </si>
  <si>
    <t xml:space="preserve">"podlaha -  stěrka se vsypem"   </t>
  </si>
  <si>
    <t>998777201</t>
  </si>
  <si>
    <t xml:space="preserve">Přesun hmot procentní pro podlahy lité v objektech v do 6 m   </t>
  </si>
  <si>
    <t>781</t>
  </si>
  <si>
    <t xml:space="preserve">Dokončovací práce - obklady keramické   </t>
  </si>
  <si>
    <t>781414112</t>
  </si>
  <si>
    <t xml:space="preserve">Montáž obkladaček pravoúhlých pórovinových lepených flexibilním lepidlem do 25 ks/m2   </t>
  </si>
  <si>
    <t xml:space="preserve">"stěny - úprava povrchů -  obklad pórovinový"   </t>
  </si>
  <si>
    <t xml:space="preserve">""v. č. D1+DN2+4 - 1. np"   </t>
  </si>
  <si>
    <t xml:space="preserve">"m.č. 0.04"     (3,20+3,05)*2*2,05-1,20*1,20-0,80*1,97-0,70*1,97+(1,20+1,10*2)*0,25   </t>
  </si>
  <si>
    <t xml:space="preserve">"m.č. 0.05"     (1,00+1,83)*2*2,05-0,70*1,97   </t>
  </si>
  <si>
    <t xml:space="preserve">"m.č. 0.06"     (3,20+3,05)*2*2,05-0,80*1,97-0,70*1,97   </t>
  </si>
  <si>
    <t xml:space="preserve">"m.č. 0.07"     (1,00+1,83)*2*2,05-0,70*1,97   </t>
  </si>
  <si>
    <t xml:space="preserve">"m.č. 0.08"     (3,20+1,50)*2*2,05-0,90*2,15+(1,10+2,15*2)*0,25   </t>
  </si>
  <si>
    <t>59762nab1</t>
  </si>
  <si>
    <t xml:space="preserve">obkládačka pórovinová - barevná -   I. jak.   </t>
  </si>
  <si>
    <t xml:space="preserve">"ztratné  2%    m2"     83,883*1,02   </t>
  </si>
  <si>
    <t>781419191</t>
  </si>
  <si>
    <t xml:space="preserve">Příplatek k montáži obkladů vnitřních stěn pórovinových za plochu do 10 m2   </t>
  </si>
  <si>
    <t xml:space="preserve">"v. č. D1+DN2+4 - 1. np"   </t>
  </si>
  <si>
    <t>781419195</t>
  </si>
  <si>
    <t xml:space="preserve">Příplatek k montáži obkladů vnitřních stěn pórovinových za spárování bílým cementem   </t>
  </si>
  <si>
    <t xml:space="preserve">"v. č. D1+DN2+4 - obklady vnitřní pórovinové    m2"     83,883   </t>
  </si>
  <si>
    <t>998781201</t>
  </si>
  <si>
    <t xml:space="preserve">Přesun hmot procentní pro obklady keramické v objektech v do 6 m   </t>
  </si>
  <si>
    <t>783</t>
  </si>
  <si>
    <t xml:space="preserve">Dokončovací práce - nátěry   </t>
  </si>
  <si>
    <t>783221124</t>
  </si>
  <si>
    <t xml:space="preserve">Nátěry syntetické KDK barva dražší matný povrch 2x antikorozní, 1x základní, 1x email   </t>
  </si>
  <si>
    <t xml:space="preserve">"nátěry - převod  32m2/t hmotnosti prvku"   </t>
  </si>
  <si>
    <t xml:space="preserve">"v. č. D1+DN2+4 - konstrukce ocelová nosná"     (2,200+0,020)*32   </t>
  </si>
  <si>
    <t>783621133</t>
  </si>
  <si>
    <t xml:space="preserve">Nátěry syntetické truhlářských konstrukcí barva dražší lazurovacím lakem 3x lakování   </t>
  </si>
  <si>
    <t xml:space="preserve">"objekt - fasáda - obkad překližkou vodovzdornou"     267,536   </t>
  </si>
  <si>
    <t>783783311</t>
  </si>
  <si>
    <t xml:space="preserve">Nátěry tesařských kcí proti dřevokazným houbám, hmyzu a plísním preventivní dvojnásobné v interiéru   </t>
  </si>
  <si>
    <t xml:space="preserve">"v. č. D1+DN2+3+4+5"   </t>
  </si>
  <si>
    <t xml:space="preserve">"obklad stěn - rošt podkladní  -  svlaky 80/30mm"     802,608*(0,08+0,03)*2   </t>
  </si>
  <si>
    <t xml:space="preserve">"střecha - vazničky 8/10cm"     28,10*(7+9)*(0,08+0,10)*2   </t>
  </si>
  <si>
    <t xml:space="preserve">"krokev 10/16+14/20cm"     4,25*5*(0,10+0,16)*2+5,85*5*(0,14+0,20)*2   </t>
  </si>
  <si>
    <t>784</t>
  </si>
  <si>
    <t xml:space="preserve">Dokončovací práce - malby a tapety   </t>
  </si>
  <si>
    <t>784181011</t>
  </si>
  <si>
    <t xml:space="preserve">Dvojnásobné pačokování v místnostech výšky do 3,80 m   </t>
  </si>
  <si>
    <t xml:space="preserve">"v. č. D1+DN1+2+4 - omítky vnitřní - konečná úprava povrchu"   </t>
  </si>
  <si>
    <t xml:space="preserve">"omítky stropů    m2"     22,000   </t>
  </si>
  <si>
    <t xml:space="preserve">"omítky stěn    m2"     15,960+167,043   </t>
  </si>
  <si>
    <t>784221101</t>
  </si>
  <si>
    <t xml:space="preserve">Dvojnásobné bílé malby  ze směsí za sucha dobře otěruvzdorných v místnostech do 3,80 m   </t>
  </si>
  <si>
    <t xml:space="preserve">"v. č. D1+DN2+4 - omítky vnitřní - konečná úprava povrchu"   </t>
  </si>
  <si>
    <t xml:space="preserve">"konstrukce SDK    m2"     131,471+25,28   </t>
  </si>
  <si>
    <t xml:space="preserve">Celkem   </t>
  </si>
  <si>
    <t xml:space="preserve">"v.č.D2, D5"   </t>
  </si>
  <si>
    <t xml:space="preserve">"odstranění humusu a srovnání terénu - tl. vrstvy 10cm"   </t>
  </si>
  <si>
    <t xml:space="preserve">"srovnávací rovina   +-0,00=218,75,tj. 218,75-218,57=-0,18"   </t>
  </si>
  <si>
    <t xml:space="preserve">"srovnání (218,55+218,48+218,41+218,58)/4=218,57=)"   </t>
  </si>
  <si>
    <t xml:space="preserve">"odkopávka na kótu  218,20 = -0,28"   </t>
  </si>
  <si>
    <t xml:space="preserve">40,50*12,70*0,10   </t>
  </si>
  <si>
    <t xml:space="preserve">"hloubení jámy z úrovně -28 na úroveň -43"   </t>
  </si>
  <si>
    <t>jama</t>
  </si>
  <si>
    <t xml:space="preserve">(40,50+0,60*2)*(12,7+0,60*2)*0,15   </t>
  </si>
  <si>
    <t xml:space="preserve">jama   </t>
  </si>
  <si>
    <t xml:space="preserve">"hloubení rýhy pro pasy základové - z úrovně -110 na úroveň -170"   </t>
  </si>
  <si>
    <t>ryhy1</t>
  </si>
  <si>
    <t xml:space="preserve">"základy"     (40,50+11,95)*2*0,40*0,70   </t>
  </si>
  <si>
    <t xml:space="preserve">ryhy1   </t>
  </si>
  <si>
    <t>132201201</t>
  </si>
  <si>
    <t xml:space="preserve">Hloubení rýh š do 2000 mm v hornině tř. 3 objemu do 100 m3   </t>
  </si>
  <si>
    <t xml:space="preserve">"hloubení rýhy pro pasy základové - z úrovně -43 na úroveň -110"   </t>
  </si>
  <si>
    <t>ryhy2</t>
  </si>
  <si>
    <t xml:space="preserve">"rýha rozšířená"     (40,50+0,60*2)*1,00*0,67*2+11,95*0,40*0,57*4+0,50*0,40*0,67   </t>
  </si>
  <si>
    <t>132201209</t>
  </si>
  <si>
    <t xml:space="preserve">Příplatek za lepivost k hloubení rýh š do 2000 mm v hornině tř. 3   </t>
  </si>
  <si>
    <t xml:space="preserve">ryhy2   </t>
  </si>
  <si>
    <t xml:space="preserve">"výkopek z rýh    m3"     jama+ryhy1+ryhy2   </t>
  </si>
  <si>
    <t xml:space="preserve">"výkopek na zásypy    m3"     zasyp*2   </t>
  </si>
  <si>
    <t xml:space="preserve">"výkopek z jam    m3"     jama   </t>
  </si>
  <si>
    <t xml:space="preserve">"výkopek z rýh    m3"     ryhy1+ryhy2   </t>
  </si>
  <si>
    <t xml:space="preserve">"ODPOČET - výkopek na zásypy    m3"     -zasyp   </t>
  </si>
  <si>
    <t>prebyt</t>
  </si>
  <si>
    <t xml:space="preserve">"výkopek na zásypy    m3"     zasyp   </t>
  </si>
  <si>
    <t xml:space="preserve">"přebytečný výkopek na skládku    m3"     prebyt   </t>
  </si>
  <si>
    <t xml:space="preserve">"přebytečný výkopek    m3"     prebyt*1,400   </t>
  </si>
  <si>
    <t xml:space="preserve">"UT = -0,18 = 218,57, dno zásypu = -1,10 = 216,65"   </t>
  </si>
  <si>
    <t xml:space="preserve">"zásyp po obvodu objektu - rýha rozšířená-odpočet chodníku"   </t>
  </si>
  <si>
    <t>zasyp</t>
  </si>
  <si>
    <t xml:space="preserve">"rýha rozšířená"     (40,50+0,60*2)*1,00*0,67*2+11,95*0,40*0,57*4+0,50*0,40*0,40+41,50*3,00*0,20   </t>
  </si>
  <si>
    <t xml:space="preserve">Rozprostření ornice tl vrstvy do 150mm pl do 500 m2 v rovině, ve svahu do 1:5   </t>
  </si>
  <si>
    <t>uprava</t>
  </si>
  <si>
    <t xml:space="preserve">"ornice -  plocha"     (40,50+12,80)*2*0,40   </t>
  </si>
  <si>
    <t xml:space="preserve">"ornice -  plocha"     uprava   </t>
  </si>
  <si>
    <t>213311142</t>
  </si>
  <si>
    <t xml:space="preserve">Polštáře zhutněné pod základy ze štěrkopísku netříděného   </t>
  </si>
  <si>
    <t xml:space="preserve">"podsyp štěrkopískový tl. 10cm"   </t>
  </si>
  <si>
    <t xml:space="preserve">"základy"     (40,50+11,95)*2*0,40*0,10+11,95*0,40*0,10*3   </t>
  </si>
  <si>
    <t xml:space="preserve">"objekt - deska ŽB"     40,50*12,70*0,12   </t>
  </si>
  <si>
    <t xml:space="preserve">"síť KARI - 6/150 x 150mm..........3,03kg/m2; přesahy +10%"   </t>
  </si>
  <si>
    <t xml:space="preserve">"síť KARI -  hmotnost    t"     40,50*12,70*0,00303*1,10   </t>
  </si>
  <si>
    <t xml:space="preserve">"pasy základové - z úrovně -111 na úroveň -171"   </t>
  </si>
  <si>
    <t xml:space="preserve">"základy"     (40,50+11,95)*2*0,40*0,60*1,035+11,95*0,40*0,60*3*1,035   </t>
  </si>
  <si>
    <t>275321311</t>
  </si>
  <si>
    <t xml:space="preserve">Základové patky ze ŽB tř. C 16/20   </t>
  </si>
  <si>
    <t xml:space="preserve">"patky základové - z úrovně -111 na úroveň -171"   </t>
  </si>
  <si>
    <t xml:space="preserve">"základy"     0,40*0,40*0,60*1,035   </t>
  </si>
  <si>
    <t>279113135</t>
  </si>
  <si>
    <t xml:space="preserve">Základ. zeď tl do 400mm z tvárnic ztrac. bednění vč. výplně z betonu tř. C16/20   </t>
  </si>
  <si>
    <t xml:space="preserve">"základová zeď obvodových podélných,příčných pasů na kótě -0,35 n -1,11 = 0,76 "   </t>
  </si>
  <si>
    <t xml:space="preserve">"podélná základová zeď" 40,50*0,76*2   </t>
  </si>
  <si>
    <t xml:space="preserve">"příčná základová zeď a patka" 11,95*0,76*4+0,40*0,76   </t>
  </si>
  <si>
    <t>279361821</t>
  </si>
  <si>
    <t xml:space="preserve">Výztuž základových zdí nosných betonářskou ocelí 10 505   </t>
  </si>
  <si>
    <t xml:space="preserve">"profil R10    hmotnost  0,62 kg/bm; prořez +5%"   </t>
  </si>
  <si>
    <t xml:space="preserve">"obvod objektu -  2 x R10 v ložné spáře obv.zdiva"     (40,50*2+11,95*4)*2   </t>
  </si>
  <si>
    <t xml:space="preserve">"svislá výztuž dl. 100cm - počet  4ks/m zdiva    (40,50*2+11,95*4)*2/0,40 = 65ks"   </t>
  </si>
  <si>
    <t xml:space="preserve">"množství -  délka"     1,00*65   </t>
  </si>
  <si>
    <t xml:space="preserve">"ocel R 10 - hmotnost    t"     (257,60+65)*0,00065*1,05   </t>
  </si>
  <si>
    <t xml:space="preserve">Montáž vodič uzemňov. FeZn pásek-průřez do 120 mm2 v měst. zástavbě v zemi   </t>
  </si>
  <si>
    <t xml:space="preserve">"pasy základové ŽB - zemnící pásek"     (40,50+11,95)*2+3,00*4   </t>
  </si>
  <si>
    <t xml:space="preserve">"ztratné  2%    (hmotnost  0,942kg/m)    kg"     116,900*0,942*1,02   </t>
  </si>
  <si>
    <t>311238144</t>
  </si>
  <si>
    <t xml:space="preserve">Zdivo nosné z cihel brouš. tl 300mm pevnosti P10 lepených tenkovrst. maltou   </t>
  </si>
  <si>
    <t xml:space="preserve">"v.č.D3, D5"   </t>
  </si>
  <si>
    <t xml:space="preserve">12,00*3,00-1,00*2,00   </t>
  </si>
  <si>
    <t>311238149</t>
  </si>
  <si>
    <t xml:space="preserve">"v.č.D3, D5 - založení zdiva"   </t>
  </si>
  <si>
    <t xml:space="preserve">(28,75+11,90)*2*0,25-4,00*0,25-1,00*0,25*2-1,20*0,25   </t>
  </si>
  <si>
    <t>311238243</t>
  </si>
  <si>
    <t xml:space="preserve">Zdivo nosné vnější z cihel brouš. tl 400mm pevnosti P10 na tenkovrst. maltu   </t>
  </si>
  <si>
    <t xml:space="preserve">(28,85+12,00)*2*2,76-4,00*2,00+2,00   </t>
  </si>
  <si>
    <t xml:space="preserve">-3,00*0,75-3,00*1,50*2-1,10*0,75*5-2,00*1,25*3   </t>
  </si>
  <si>
    <t xml:space="preserve">-2,00*1,50-1,00*1,30*2-1,30*0,75-1,00*2,00*2-1,20*2,00   </t>
  </si>
  <si>
    <t>31427390A</t>
  </si>
  <si>
    <t xml:space="preserve">Komín 3složkový 1průduchový nerez z keram vložek do D 20 cm cca 5 m   </t>
  </si>
  <si>
    <t xml:space="preserve">1,00   </t>
  </si>
  <si>
    <t>317168111</t>
  </si>
  <si>
    <t xml:space="preserve">Překlad keramický plochý š 7 cm dl 100 cm   </t>
  </si>
  <si>
    <t xml:space="preserve">11,00   </t>
  </si>
  <si>
    <t>317168123</t>
  </si>
  <si>
    <t xml:space="preserve">Překlad keramický plochý š 14,5 cm dl 150 cm   </t>
  </si>
  <si>
    <t xml:space="preserve">8,00   </t>
  </si>
  <si>
    <t xml:space="preserve">2,00   </t>
  </si>
  <si>
    <t xml:space="preserve">9,00*5   </t>
  </si>
  <si>
    <t>317168136</t>
  </si>
  <si>
    <t xml:space="preserve">Překlad keramický vysoký v 23,8 cm dl 250 cm   </t>
  </si>
  <si>
    <t xml:space="preserve">3,00*5   </t>
  </si>
  <si>
    <t>317168170</t>
  </si>
  <si>
    <t xml:space="preserve">Překlad keramický vysoký v 23,8 cm dl 350 cm   </t>
  </si>
  <si>
    <t>317941125</t>
  </si>
  <si>
    <t xml:space="preserve">Osazování ocelových válcov. nosníků na zdivu I, IE, U, UE nebo L č 24 a vyšší   </t>
  </si>
  <si>
    <t xml:space="preserve">"v.č.D3, D5-překlady 2*I240 dl.6,10m"   </t>
  </si>
  <si>
    <t>I240</t>
  </si>
  <si>
    <t xml:space="preserve">6,10*2*36,50*0,001   </t>
  </si>
  <si>
    <t>134809250</t>
  </si>
  <si>
    <t xml:space="preserve">tyč ocelová I, jakost S 235 JR označení průřezu 240   </t>
  </si>
  <si>
    <t xml:space="preserve">I240   </t>
  </si>
  <si>
    <t>317998111</t>
  </si>
  <si>
    <t xml:space="preserve">Tepel. izolace mezi překlady v 24cm z polystyrénu tl do 50 mm   </t>
  </si>
  <si>
    <t xml:space="preserve">1,50*9+2,50*3+3,50*3   </t>
  </si>
  <si>
    <t>327313218</t>
  </si>
  <si>
    <t xml:space="preserve">Opěrné zdi a valy z betonu prostého tř. C 20/25   </t>
  </si>
  <si>
    <t xml:space="preserve">"v.č.D2, D5-opěrná zídka"   </t>
  </si>
  <si>
    <t xml:space="preserve">(8,30+1,50)*0,30*1,40*1,035   </t>
  </si>
  <si>
    <t>zed</t>
  </si>
  <si>
    <t>327361006</t>
  </si>
  <si>
    <t xml:space="preserve">Výztuž opěrných zdí a valů D 12 mm z betonářské oceli 10 505   </t>
  </si>
  <si>
    <t xml:space="preserve">zed*50,00*0,001*1,05   </t>
  </si>
  <si>
    <t xml:space="preserve">(3,60+3,00+0,60*2+12,00+2,15+3,65+1,80*2)*2,90   </t>
  </si>
  <si>
    <t xml:space="preserve">(2,35+1,00+0,90+6,00-0,40+1,85)*2,90+2,00   </t>
  </si>
  <si>
    <t xml:space="preserve">-0,80*2,00*6-0,90*2,00-0,70*2,00*4   </t>
  </si>
  <si>
    <t xml:space="preserve">Příčky z cihel brouš. tl 140mm pevnosti P10 s lepenými žebry   </t>
  </si>
  <si>
    <t xml:space="preserve">(6,00+7,15+2,15+6,00)*2,90+2,00   </t>
  </si>
  <si>
    <t xml:space="preserve">(6,30+6,15+1,90+4,65+4,70)*2,90   </t>
  </si>
  <si>
    <t xml:space="preserve">(5,85+4,15+2,00*4+2,90+1,00)*2,90   </t>
  </si>
  <si>
    <t xml:space="preserve">-0,80*2,00*6-0,70*2,00*3-0,60*2,00-3,85*2,60   </t>
  </si>
  <si>
    <t>346244382</t>
  </si>
  <si>
    <t xml:space="preserve">Plentování jednostranné v do 300 mm válcovaných nosníků cihlami   </t>
  </si>
  <si>
    <t xml:space="preserve">6,10*2*0,22   </t>
  </si>
  <si>
    <t xml:space="preserve">Vodorovné konstrukce   </t>
  </si>
  <si>
    <t>417238111</t>
  </si>
  <si>
    <t xml:space="preserve">"v.č.D3, D5-obezdívka věnce"   </t>
  </si>
  <si>
    <t xml:space="preserve">(28,80+12,80)*2   </t>
  </si>
  <si>
    <t>417321313</t>
  </si>
  <si>
    <t xml:space="preserve">Ztužující pásy a věnce ze ŽB tř. C 16/20   </t>
  </si>
  <si>
    <t xml:space="preserve">"v.č.D3, D5-věnce-statika"   </t>
  </si>
  <si>
    <t xml:space="preserve">(28,85+12,60)*2*0,30*0,20+12,80*0,30*0,20   </t>
  </si>
  <si>
    <t>venec</t>
  </si>
  <si>
    <t>417361821</t>
  </si>
  <si>
    <t xml:space="preserve">Výztuž ztužujících pásů a věnců betonářskou ocelí 10 505   </t>
  </si>
  <si>
    <t xml:space="preserve">venec*60,00*0,001*1,05   </t>
  </si>
  <si>
    <t xml:space="preserve">Komunikace   </t>
  </si>
  <si>
    <t>564231111</t>
  </si>
  <si>
    <t xml:space="preserve">Podklad nebo podsyp ze štěrkopísku ŠP tl 100 mm   </t>
  </si>
  <si>
    <t xml:space="preserve">"podlaha P8 - štěrkopísek tl.100mm"   </t>
  </si>
  <si>
    <t xml:space="preserve">"m.č.4.01"     24,70*2,50+8,30*1,50+1,20*1,50   </t>
  </si>
  <si>
    <t xml:space="preserve">Úpravy povrchů, podlahy a osazování výplní   </t>
  </si>
  <si>
    <t xml:space="preserve">"v.č.D3, D5-vnitřní omítky VPCM štukové"   </t>
  </si>
  <si>
    <t xml:space="preserve">"m.č.1.01, 1.02"   (12,30+7,20+1,00)*2*2,60-3,85*2,00-4,00*2,27-1,00*2,27-0,80*2,00*6-0,90*2,00   </t>
  </si>
  <si>
    <t xml:space="preserve">(1,00+1,30*2)*0,15+(4,00+2,27*2)*0,15+(1,20+2,27*2)*0,20   </t>
  </si>
  <si>
    <t xml:space="preserve">"m.č.1.03"   (2,00+4,60)*2*2,60-1,00*1,30-0,80*2,00   </t>
  </si>
  <si>
    <t xml:space="preserve">"m.č.1.04"   (2,00+1,10)*2*2,60-0,80*2,00   </t>
  </si>
  <si>
    <t xml:space="preserve">"m.č.1.05"   (2,00+1,85)*2*2,60-0,90*2,00   </t>
  </si>
  <si>
    <t xml:space="preserve">"m.č.1.06"   (3,60+4,70)*2*2,60+0,30*2,60*2-1,10*0,75-0,80*2,00*2-0,70*2,00+(1,10+0,75*2)*0,15   </t>
  </si>
  <si>
    <t xml:space="preserve">"m.č.1.07"   (2,00+2,65)*2*2,60-1,10*0,75-0,80*2,00+(1,10+0,75*2)*0,15   </t>
  </si>
  <si>
    <t xml:space="preserve">"m.č.1.08"   (2,25+4,70)*2*2,60-1,10*0,75-0,80*2,00*2+(1,10+0,75*2)*0,15   </t>
  </si>
  <si>
    <t xml:space="preserve">"m.č.1.09"   (6,15+2,60)*2*2,60-3,00*0,75-0,80*2,00*2-0,70*2,00-0,60*2,00+(3,00+0,75*2)*0,15   </t>
  </si>
  <si>
    <t xml:space="preserve">"m.č.1.10"   (3,80+2,05)*2*2,60-0,70*2,00   </t>
  </si>
  <si>
    <t xml:space="preserve">"m.č.1.11"   (2,20+1,90)*2*2,60-0,60*2,00   </t>
  </si>
  <si>
    <t xml:space="preserve">"m.č.1.12"   (6,00+6,60)*2*2,60-1,10*0,75*2-0,80*2,000+(1,10+0,75*2)*0,15*2   </t>
  </si>
  <si>
    <t xml:space="preserve">"m.č.1.13"   (9,30+6,00+0,40)*2*2,60-0,80*2,00*2-3,00*1,50*2-3,85*2,00+(1,10+1,50*2)*0,15*2   </t>
  </si>
  <si>
    <t xml:space="preserve">"m.č.1.14"   (2,00+1,20)*2*2,60-0,70*2,00   </t>
  </si>
  <si>
    <t xml:space="preserve">"m.č.3.01"   (2,25+2,90)*2*2,60-1,00*2,27-0,80*2,00+(1,20+2,27*2)*0,25   </t>
  </si>
  <si>
    <t xml:space="preserve">"m.č.3.02"   (2,15+3,65)*2*2,60-1,55*2,60-0,80*2,00*3-0,70*2,00*3   </t>
  </si>
  <si>
    <t xml:space="preserve">"m.č.3.03"   (2,10+3,90+0,55)*2*2,60-1,30*0,75-0,70*2,00+(1,30+0,75*2)*0,15   </t>
  </si>
  <si>
    <t xml:space="preserve">"m.č.3.04"   (1,80+0,90)*2*2,60-0,70*2,00   </t>
  </si>
  <si>
    <t xml:space="preserve">"m.č.3.05"   (3,00+4,00)*2*2,60-0,80*2,00-2,00*1,25+(2,00+1,25*2)*0,15   </t>
  </si>
  <si>
    <t xml:space="preserve">"m.č.3.06"   (3,60+3,80)*2*2,60-0,80*2,00-2,00*1,25+(2,00+1,25*2)*0,15   </t>
  </si>
  <si>
    <t xml:space="preserve">"m.č.3.07, 3.08"   (3,45+5,95+0,60)*2*2,60-0,80*2,00*2-2,00*1,50-1,00*2,27-1,55*2,60   </t>
  </si>
  <si>
    <t xml:space="preserve">(3,00+2,27*2)*0,15+(1,00+2,00*2)*0,20   </t>
  </si>
  <si>
    <t xml:space="preserve">"m.č.3.09"   (3,60+4,00+0,60)*2*2,60-0,80*2,00-2,00*1,50+(2,00+1,50*2)*0,15   </t>
  </si>
  <si>
    <t xml:space="preserve">"m.č.3.10"   (1,80+0,90)*2*2,60-0,70*2,00   </t>
  </si>
  <si>
    <t xml:space="preserve">"m.č.2.01"   12,40*3,08   </t>
  </si>
  <si>
    <t xml:space="preserve">"odpočet hladké omítky pod por.obklady"   </t>
  </si>
  <si>
    <t xml:space="preserve">"m.č.1.04"   -(2,00+1,10)*2*2,05   </t>
  </si>
  <si>
    <t xml:space="preserve">"m.č.1.05"   -(2,00+1,85)*2*2,05   </t>
  </si>
  <si>
    <t xml:space="preserve">"m.č.1.09"  -(6,15+2,60)*2*2,05   </t>
  </si>
  <si>
    <t xml:space="preserve">"m.č.1.10"   -(2,35+2,05)*2*2,05   </t>
  </si>
  <si>
    <t xml:space="preserve">"m.č.1.14"   -(2,00+1,20)*2*2,05   </t>
  </si>
  <si>
    <t xml:space="preserve">"m.č.3.03"   -(2,10+3,90+0,55)*2*2,05   </t>
  </si>
  <si>
    <t xml:space="preserve">"m.č.3.04"   -(1,80+0,90)*2*2,05   </t>
  </si>
  <si>
    <t xml:space="preserve">"m.č.3.07"   -(1,80+0,60+3,00)*0,60   </t>
  </si>
  <si>
    <t xml:space="preserve">"m.č.3.10"   -(1,80+0,90)*2*2,05   </t>
  </si>
  <si>
    <t xml:space="preserve">"v.č.D3, D5-cem.omítka stěn hladká pod por.obklady"   </t>
  </si>
  <si>
    <t xml:space="preserve">"m.č.1.04"   (2,00+1,10)*2*2,05-0,80*2,00   </t>
  </si>
  <si>
    <t xml:space="preserve">"m.č.1.05"   (2,00+1,85)*2*2,05-0,90*2,00   </t>
  </si>
  <si>
    <t xml:space="preserve">"m.č.1.09"   (6,15+2,60)*2*2,05-0,60*2,00-0,70*2,00-0,80*2,00*2-3,00*0,50   </t>
  </si>
  <si>
    <t xml:space="preserve">"m.č.1.10"   (2,35+2,05)*2*2,05-0,70*2,00   </t>
  </si>
  <si>
    <t xml:space="preserve">"m.č.1.14"   (2,00+1,20)*2*2,05-0,70*2,00   </t>
  </si>
  <si>
    <t xml:space="preserve">"m.č.3.03"   (2,10+3,90+0,55)*2*2,05-0,70*2,00-1,30*0,50   </t>
  </si>
  <si>
    <t xml:space="preserve">"m.č.3.04"   (1,80+0,90)*2*2,05-0,70*2,00   </t>
  </si>
  <si>
    <t xml:space="preserve">"m.č.3.07"   (1,80+0,60+3,00)*0,60   </t>
  </si>
  <si>
    <t xml:space="preserve">"m.č.3.10"   (1,80+0,90)*2*2,05-0,70*2,00   </t>
  </si>
  <si>
    <t>622511111</t>
  </si>
  <si>
    <t xml:space="preserve">Tenkovrstvá akrylát. mozaiková střednězrn. omítka vč. penetrace vnějších stěn   </t>
  </si>
  <si>
    <t xml:space="preserve">"v.č.D3, D5-sokl objektu"   </t>
  </si>
  <si>
    <t xml:space="preserve">(41,20+12,80)*0,50+(41,20+12,80)*0,10   </t>
  </si>
  <si>
    <t xml:space="preserve">"podlaha P5- bet.maz.C20/25 tl.50mm"   </t>
  </si>
  <si>
    <t xml:space="preserve">"m.č.2.01"     8,10*12,80   </t>
  </si>
  <si>
    <t xml:space="preserve">"m.č.2.02"     3,40*12,80   </t>
  </si>
  <si>
    <t xml:space="preserve">"řez A-A, skl.P10,P11"   </t>
  </si>
  <si>
    <t xml:space="preserve">"m.č.1.06"   3,60*4,70-0,40*0,40   </t>
  </si>
  <si>
    <t xml:space="preserve">"m.č.1.08"   2,25*4,70   </t>
  </si>
  <si>
    <t xml:space="preserve">"m.č.1.09"   6,15*2,60   </t>
  </si>
  <si>
    <t xml:space="preserve">"m.č.1.12"   6,00*6,60   </t>
  </si>
  <si>
    <t xml:space="preserve">"m.č.3.03"    2,10*2,10+0,80*1,65+1,80*1,00   </t>
  </si>
  <si>
    <t xml:space="preserve">"řez A-A, skl.P7"   </t>
  </si>
  <si>
    <t xml:space="preserve">"m.č.1.01"   9,00*6,00   </t>
  </si>
  <si>
    <t xml:space="preserve">"m.č.1.02"   12,30*1,20+2,05*1,00   </t>
  </si>
  <si>
    <t xml:space="preserve">"m.č.1.03"   2,00*4,60   </t>
  </si>
  <si>
    <t xml:space="preserve">"m.č.1.11"   2,20*1,90   </t>
  </si>
  <si>
    <t xml:space="preserve">"m.č.1.13"   9,30*5,25-2,30*0,40+1,00*0,75   </t>
  </si>
  <si>
    <t xml:space="preserve">"m.č.3.02"    2,15*2,10+1,55*1,55   </t>
  </si>
  <si>
    <t xml:space="preserve">"m.č.3.05"    3,00*4,00   </t>
  </si>
  <si>
    <t xml:space="preserve">"m.č.3.06"    3,00*3,80+2,70*0,60   </t>
  </si>
  <si>
    <t xml:space="preserve">"m.č.3.07, 3.08"    3,45*5,35+1,00*0,20   </t>
  </si>
  <si>
    <t xml:space="preserve">"m.č.3.09"    3,60*4,00-0,60*0,10   </t>
  </si>
  <si>
    <t xml:space="preserve">"m.č.3.10"    1,80*0,90   </t>
  </si>
  <si>
    <t xml:space="preserve">527,511*0,05   </t>
  </si>
  <si>
    <t xml:space="preserve">"podlaha P8 - bet.maz.C20/25 tl.100mm vyzt.sítí KARI 6/150"   </t>
  </si>
  <si>
    <t xml:space="preserve">76,00*0,10   </t>
  </si>
  <si>
    <t xml:space="preserve">"podkladní beton C20/25 tl.120mm vyzt.sítí KARI 6/150"   </t>
  </si>
  <si>
    <t xml:space="preserve">40,50*12,70*0,12   </t>
  </si>
  <si>
    <t xml:space="preserve">Příplatek k mazanině tl do 120mm za stržení povrchu spodní vrstvy před vložením výztuže   </t>
  </si>
  <si>
    <t xml:space="preserve">76,00*4,45*0,001*1,20   </t>
  </si>
  <si>
    <t xml:space="preserve">40,50*12,70*4,45*0,001*1,20   </t>
  </si>
  <si>
    <t>632441114</t>
  </si>
  <si>
    <t xml:space="preserve">Potěr anhydritový samonivelační tl do 50 mm ze suchých směsí   </t>
  </si>
  <si>
    <t xml:space="preserve">"v.č.D3, D5-podlahy-anhydrid tl.50mm"   </t>
  </si>
  <si>
    <t xml:space="preserve">"řez A-A, skl.P6"   </t>
  </si>
  <si>
    <t xml:space="preserve">"násyp ze štěrkopísku - pod podlahovou deskou"   </t>
  </si>
  <si>
    <t xml:space="preserve">"řez A-A tl.120mm"    (7,15*11,95+20,60*11,95)*0,12   </t>
  </si>
  <si>
    <t xml:space="preserve">"řez B-B tl.100mm"    11,25*11,95*0,10   </t>
  </si>
  <si>
    <t>95373nab4</t>
  </si>
  <si>
    <t xml:space="preserve">Odvětrání svislé troubami plastovými DN 125mm dl. 280cm včetně ukotvení, odvětrávací hlavice, ventlátoru a mřížky se sítkou   </t>
  </si>
  <si>
    <t xml:space="preserve">"ozn V5 - trubka odvětrání s mřížkou    ks"     4   </t>
  </si>
  <si>
    <t>95373nab5</t>
  </si>
  <si>
    <t xml:space="preserve">Odvětrání svislé troubami plastovými DN 125mm dl. 280cm včetně ukotvení, odvětrávací hlavice, a mřížky se sítkou   </t>
  </si>
  <si>
    <t xml:space="preserve">"trubka+mřížka+hlavice - popis viz. tabulka DVEŘE VNITŘNÍ"   </t>
  </si>
  <si>
    <t xml:space="preserve">"ozn V7 - trubka odvětrání s mřížkou    ks"     1   </t>
  </si>
  <si>
    <t>95373nab6</t>
  </si>
  <si>
    <t xml:space="preserve">Odvětrání vodorovné plastovými troubami DN 125mm dl. 50cm s koncovými mřížkami kruhovými se síťkou   </t>
  </si>
  <si>
    <t xml:space="preserve">"trubka+mřížky odvětrání - popis viz. tabulka DVEŘE VNITŘNÍ"   </t>
  </si>
  <si>
    <t xml:space="preserve">"ozn V7 - trubka odvětrání s mřížkami    ks"     10   </t>
  </si>
  <si>
    <t>95373nab7</t>
  </si>
  <si>
    <t xml:space="preserve">Odvětrání vodorovné plastovými troubami DN 125mm dl. 12cm s koncovými mřížkami kruhovými se síťkou   </t>
  </si>
  <si>
    <t xml:space="preserve">"trubka+mřížky odvětrání - popis viz. tabulka DOPLŇKY"   </t>
  </si>
  <si>
    <t xml:space="preserve">"ozn V6 - trubka odvětrání s mřížkami    ks"     3   </t>
  </si>
  <si>
    <t>95373nab8</t>
  </si>
  <si>
    <t xml:space="preserve">Odvětrání vodorovné plastovými troubami DN 100mm s koncovými mřížkami kruhovými se síťkou   </t>
  </si>
  <si>
    <t xml:space="preserve">"ozn V1 - trubka odvětrání s mřížkami  dl.6500+600+2*600mm   1ks"     6,60+0,60+2*0,60   </t>
  </si>
  <si>
    <t xml:space="preserve">"ozn V2 - trubka odvětrání s mřížkami  dl.3500+600+1*600mm   1ks"     3,50+0,60+1*0,60   </t>
  </si>
  <si>
    <t xml:space="preserve">"ozn V3 - trubka odvětrání s mřížkami  dl.7000+600+3*600mm  2ks"     (7,00+0,60+3*0,60)*2   </t>
  </si>
  <si>
    <t>953943123</t>
  </si>
  <si>
    <t xml:space="preserve">Osazování výrobků do 15 kg/kus do betonu bez jejich dodání   </t>
  </si>
  <si>
    <t xml:space="preserve">"v.č.D4, D5"   </t>
  </si>
  <si>
    <t xml:space="preserve">"vazníky dřevěné - kotevní patky    ks"     2*35   </t>
  </si>
  <si>
    <t>5534nab01</t>
  </si>
  <si>
    <t xml:space="preserve">patka kotevní - vel. 120/140/200mm - botka nosného rámu z plechu ocel. s kotvami vč.povrchové úpravy   </t>
  </si>
  <si>
    <t>953943124</t>
  </si>
  <si>
    <t xml:space="preserve">Osazování výrobků do 30 kg/kus do betonu bez jejich dodání   </t>
  </si>
  <si>
    <t xml:space="preserve">"sloupky dřevěné přístavby - kotevní patky    ks"     40   </t>
  </si>
  <si>
    <t>5534nab02</t>
  </si>
  <si>
    <t xml:space="preserve">patka kotevní - vel. 240/240/200mm - botka nosných sloupků z plechu ocel. s kotvami vč.povrchové úpravy   </t>
  </si>
  <si>
    <t>998011001</t>
  </si>
  <si>
    <t xml:space="preserve">Přesun hmot pro budovy zděné v do 6 m   </t>
  </si>
  <si>
    <t xml:space="preserve">"izolace 2*ALP vodorovná"   </t>
  </si>
  <si>
    <t xml:space="preserve">40,50*12,70*2   </t>
  </si>
  <si>
    <t>ALPvod</t>
  </si>
  <si>
    <t>711112001</t>
  </si>
  <si>
    <t xml:space="preserve">Provedení izolace proti zemní vlhkosti svislé za studena nátěrem penetračním   </t>
  </si>
  <si>
    <t xml:space="preserve">"izolace 2*ALP svisláá"   </t>
  </si>
  <si>
    <t xml:space="preserve">"řez A-A, det.G,H"   (28,85+12,85)*2*0,25*2*2   </t>
  </si>
  <si>
    <t xml:space="preserve">"řez B-B, Skl.P5,det.I, J"   (11,65+12,85)*2*0,25*2*2-12,85*0,25*2   </t>
  </si>
  <si>
    <t>ALPsvis</t>
  </si>
  <si>
    <t xml:space="preserve">ALPvod+ALPsvis   </t>
  </si>
  <si>
    <t>711131101</t>
  </si>
  <si>
    <t xml:space="preserve">Provedení izolace proti zemní vlhkosti pásy na sucho vodorovné AIP nebo tkaninou   </t>
  </si>
  <si>
    <t xml:space="preserve">"v.č.D3, D5-hadrová lepenka tl.1mm"   </t>
  </si>
  <si>
    <t>628111200</t>
  </si>
  <si>
    <t xml:space="preserve">pás asfaltovaný A330   </t>
  </si>
  <si>
    <t xml:space="preserve">"izolace 1*asfaltový pás vodorovná"   </t>
  </si>
  <si>
    <t xml:space="preserve">"řez B-B, skl.P5, det.I, J"   </t>
  </si>
  <si>
    <t xml:space="preserve">11,65*12,85   </t>
  </si>
  <si>
    <t>asfpasvod</t>
  </si>
  <si>
    <t xml:space="preserve">"izolace proti radonu 1*asf.lepenka vodorovná"   </t>
  </si>
  <si>
    <t xml:space="preserve">"řez A-A, skl.P6, P7, P10, P11,det.G, H"   </t>
  </si>
  <si>
    <t xml:space="preserve">28,85*12,80   </t>
  </si>
  <si>
    <t>asfpasravod</t>
  </si>
  <si>
    <t>711142559</t>
  </si>
  <si>
    <t xml:space="preserve">Provedení izolace proti zemní vlhkosti pásy přitavením svislé NAIP   </t>
  </si>
  <si>
    <t xml:space="preserve">"izolace 1*asfaltový pás svislá"   </t>
  </si>
  <si>
    <t xml:space="preserve">(11,65+12,85)*2*0,25*2-12,85*0,25   </t>
  </si>
  <si>
    <t>asfpassvis</t>
  </si>
  <si>
    <t>628321340</t>
  </si>
  <si>
    <t xml:space="preserve">pás těžký asfaltovaný   </t>
  </si>
  <si>
    <t xml:space="preserve">asfpasvod+asfpassvis   </t>
  </si>
  <si>
    <t xml:space="preserve">"izolace proti radonu 1*asf.lepenka svislá"   </t>
  </si>
  <si>
    <t xml:space="preserve">(28,85+12,80)*2*0,25-12,80*0,25   </t>
  </si>
  <si>
    <t>asfpasrasvis</t>
  </si>
  <si>
    <t xml:space="preserve">pás asfaltovaný modifikovaný proti radonu   </t>
  </si>
  <si>
    <t xml:space="preserve">asfpasravod+asfpasrasvis   </t>
  </si>
  <si>
    <t>713111121</t>
  </si>
  <si>
    <t xml:space="preserve">Montáž izolace tepelné spodem stropů s uchycením drátem rohoží, pásů, dílců, desek   </t>
  </si>
  <si>
    <t xml:space="preserve">"v.č.D3, D5-skl.S1-tep.izolace stropu-minerální vlna tl.200mm"   </t>
  </si>
  <si>
    <t xml:space="preserve">7,15*12,00+20,60*12,00   </t>
  </si>
  <si>
    <t>631480110</t>
  </si>
  <si>
    <t xml:space="preserve">deska minerální střešní izolační 600x1200 mm tl. 200 mm   </t>
  </si>
  <si>
    <t xml:space="preserve">(7,15*12,00+20,60*12,00)*1,02   </t>
  </si>
  <si>
    <t xml:space="preserve">"tepel.izolace podlah-polystyren tl.150mm"   </t>
  </si>
  <si>
    <t xml:space="preserve">"m.č.1.04"   2,00*1,10   </t>
  </si>
  <si>
    <t xml:space="preserve">"m.č.1.05"   2,00*1,85   </t>
  </si>
  <si>
    <t xml:space="preserve">"m.č.1.07"   2,00*2,65   </t>
  </si>
  <si>
    <t xml:space="preserve">"m.č.1.10"   3,80*2,05   </t>
  </si>
  <si>
    <t xml:space="preserve">"m.č.1.14"   2,00*1,20   </t>
  </si>
  <si>
    <t xml:space="preserve">"m.č.3.01"    1,80*2,90+0,65*0,45   </t>
  </si>
  <si>
    <t xml:space="preserve">"m.č.3.04"    1,80*0,90   </t>
  </si>
  <si>
    <t>polys150</t>
  </si>
  <si>
    <t>283758589</t>
  </si>
  <si>
    <t xml:space="preserve">deska z pěnového polystyrenu bílá 1000 x 1000 x 150 mm   </t>
  </si>
  <si>
    <t xml:space="preserve">polys150   </t>
  </si>
  <si>
    <t>713131121</t>
  </si>
  <si>
    <t xml:space="preserve">Montáž izolace tepelné stěn přichycením dráty rohoží, pásů, dílců, desek   </t>
  </si>
  <si>
    <t xml:space="preserve">"v.č.D2, D5-svislá izolace základů-extr.polystyren tl.80mm+nopová folie"   </t>
  </si>
  <si>
    <t xml:space="preserve">"základy-řez A-A, det.H"   </t>
  </si>
  <si>
    <t xml:space="preserve">(28,85*2+12,80)*1,00   </t>
  </si>
  <si>
    <t xml:space="preserve">"základy-řez B-B, det.G"   </t>
  </si>
  <si>
    <t xml:space="preserve">(11,65*2+12,85)*1,00   </t>
  </si>
  <si>
    <t>pol80</t>
  </si>
  <si>
    <t>283763560</t>
  </si>
  <si>
    <t xml:space="preserve">deska fasádní polystyrénová izolační extrudovaný 1250 x 600 x 80 mm   </t>
  </si>
  <si>
    <t>713131151</t>
  </si>
  <si>
    <t xml:space="preserve">Montáž izolace tepelné stěn a základů volně vloženými rohožemi, pásy, dílci, deskami 1 vrstva   </t>
  </si>
  <si>
    <t xml:space="preserve">"v.č.D2, D5-svislá izolace základů-nopová folie"   </t>
  </si>
  <si>
    <t>nopfol</t>
  </si>
  <si>
    <t>283235009</t>
  </si>
  <si>
    <t xml:space="preserve">nopová fólie profilovaná   </t>
  </si>
  <si>
    <t>folie</t>
  </si>
  <si>
    <t xml:space="preserve">318,379*2   </t>
  </si>
  <si>
    <t xml:space="preserve">folie   </t>
  </si>
  <si>
    <t>713199939</t>
  </si>
  <si>
    <t xml:space="preserve">Montáž izolace tepelné stropů vrchem fólií PVC s přelepeným spojem vč.dodávky   </t>
  </si>
  <si>
    <t xml:space="preserve">"v.č.D3, D5-skl.S1-tep.izolace stropu-PVC folie"   </t>
  </si>
  <si>
    <t>72524nab2</t>
  </si>
  <si>
    <t xml:space="preserve">"dveře vnitřní - viz. tabulka DVEŘE VNITŘNÍ"   </t>
  </si>
  <si>
    <t xml:space="preserve">"ozn d08 - zasouvací stěna -    sbr"     1   </t>
  </si>
  <si>
    <t>72524nab5</t>
  </si>
  <si>
    <t xml:space="preserve">Dolňky zařizovacích předmětů-komplet   </t>
  </si>
  <si>
    <t xml:space="preserve">"detail R-vybavení WC pro OOPO"   </t>
  </si>
  <si>
    <t xml:space="preserve">"sklopné madlo k WC dl.900mm,nosnost 150kg-1ks   </t>
  </si>
  <si>
    <t xml:space="preserve">"pevné madlo k WC dl.900mm-1ks   </t>
  </si>
  <si>
    <t xml:space="preserve">"držák toaletního papíru-1ks"   </t>
  </si>
  <si>
    <t xml:space="preserve">"zásobník na ručníky-1ks"   </t>
  </si>
  <si>
    <t xml:space="preserve">"svislé madlo dl.500mm k umyvadlu-1ks"   </t>
  </si>
  <si>
    <t xml:space="preserve">"pevné madlo dl.500mm k umyvadlu-1ks"   </t>
  </si>
  <si>
    <t xml:space="preserve">"sklopné zrcadlo k umyvadlu-1ks"   </t>
  </si>
  <si>
    <t xml:space="preserve">"koš bez víka k umyvadlu-1ks"   </t>
  </si>
  <si>
    <t xml:space="preserve">"předměty zařizovací -  soubor"     1   </t>
  </si>
  <si>
    <t>762081410</t>
  </si>
  <si>
    <t xml:space="preserve">Vícestranné hoblování hraněného řeziva na staveništi   </t>
  </si>
  <si>
    <t xml:space="preserve">"sloupky a nadpraží dveří a vrat"   </t>
  </si>
  <si>
    <t xml:space="preserve">"vrata"     (3,35+2,95*2)*(0,15+0,20*2)   </t>
  </si>
  <si>
    <t xml:space="preserve">"dveře"     (1,40+2,20*2)*(0,15+0,20*2)   </t>
  </si>
  <si>
    <t xml:space="preserve">"dveře"     (1,70+2,20*2)*(0,15+0,20*2)   </t>
  </si>
  <si>
    <t>762083111</t>
  </si>
  <si>
    <t xml:space="preserve">Impregnace řeziva proti dřevokaznému hmyzu a houbám máčením třída ohrožení 1 a 2   </t>
  </si>
  <si>
    <t xml:space="preserve">"v.č.D3, D5-paždíky opláštění stěn"   </t>
  </si>
  <si>
    <t xml:space="preserve">"fošny 70/20mm svislé-zděná část-kotvit do zdiva"   </t>
  </si>
  <si>
    <t xml:space="preserve">(3,00*48*2+3,00*23+10,00)*0,07*0,02*1,10   </t>
  </si>
  <si>
    <t xml:space="preserve">"fošny 50/20mm vodorovné-zděná část-kotvit do zdiva"   </t>
  </si>
  <si>
    <t xml:space="preserve">(28,90*3*2+12,80*3+10,00)*0,05*0,02*1,10   </t>
  </si>
  <si>
    <t xml:space="preserve">"zastřešení objektu -  vazníky-zavětrování prkna"     1,00   </t>
  </si>
  <si>
    <t>762123110</t>
  </si>
  <si>
    <t xml:space="preserve">Montáž tesařských stěn vázaných z hraněného řeziva průřezové plochy do 100 cm2   </t>
  </si>
  <si>
    <t xml:space="preserve">"v.č.D3, D5-stěna vnitřní skladu lodí a garáže"   </t>
  </si>
  <si>
    <t xml:space="preserve">"svislé sloupky+nadpraží stěn profil 100/80mm"   </t>
  </si>
  <si>
    <t>pr810</t>
  </si>
  <si>
    <t xml:space="preserve">2,80*11+0,90+3,00   </t>
  </si>
  <si>
    <t>fos7020</t>
  </si>
  <si>
    <t xml:space="preserve">3,00*48*2+3,00*23+10,00   </t>
  </si>
  <si>
    <t>fos5020</t>
  </si>
  <si>
    <t xml:space="preserve">28,90*3*2+12,80*3+10,00   </t>
  </si>
  <si>
    <t>605110710</t>
  </si>
  <si>
    <t xml:space="preserve">řezivo jehličnaté středové SM 2 - 3,5 m tl. 18-32 mm jakost II   </t>
  </si>
  <si>
    <t>762123120</t>
  </si>
  <si>
    <t xml:space="preserve">Montáž tesařských stěn vázaných z hraněného řeziva průřezové plochy do 144 cm2   </t>
  </si>
  <si>
    <t>pr1520</t>
  </si>
  <si>
    <t xml:space="preserve">"sklad lodí a garáž - sloupky 15/20cm"     2,80*26+5,00   </t>
  </si>
  <si>
    <t xml:space="preserve">"sklad lodí a garáž - sloupky 20/20cm"     2,80*2+2,00   </t>
  </si>
  <si>
    <t xml:space="preserve">"sklad lodí a garáž - vodorovné 20/20cm"     11,75*2+12,40+3,00   </t>
  </si>
  <si>
    <t>pr2020</t>
  </si>
  <si>
    <t>pr208</t>
  </si>
  <si>
    <t xml:space="preserve">"sklad lodí a garáž - nadpraží 20/8cm"     1,20+1,50   </t>
  </si>
  <si>
    <t>pr2016</t>
  </si>
  <si>
    <t xml:space="preserve">"sklad lodí a garáž - vodorovné 20/16cm"     1,80*3+12,40+11,75+3,00   </t>
  </si>
  <si>
    <t xml:space="preserve">(2,80*11+0,90+3,00)*0,10*0,08*1,10   </t>
  </si>
  <si>
    <t xml:space="preserve">"sklad lodí a garáž - sloupky 15/20cm"     (2,80*26+5,00)*0,15*0,20*1,10   </t>
  </si>
  <si>
    <t xml:space="preserve">"sklad lodí a garáž - sloupky 20/20cm"     (2,80*2+2,00)*0,20*0,20*1,10   </t>
  </si>
  <si>
    <t xml:space="preserve">"sklad lodí a garáž - vodorovné 20/20cm"     (11,75*2+12,40+3,00)*0,20*0,20*1,10   </t>
  </si>
  <si>
    <t xml:space="preserve">"sklad lodí a garáž - nadpraží 20/8cm"     (1,20+1,50)*0,20*0,08*1,10   </t>
  </si>
  <si>
    <t xml:space="preserve">"sklad lodí a garáž - vodorovné 20/16cm"     (1,80*3+12,40+11,75+3,00)*0,20*0,16*1,10   </t>
  </si>
  <si>
    <t>762195000</t>
  </si>
  <si>
    <t xml:space="preserve">Spojovací prostředky pro montáž stěn, příček, bednění stěn   </t>
  </si>
  <si>
    <t xml:space="preserve">"objem řeziva - hranoly    m3"     6,112   </t>
  </si>
  <si>
    <t xml:space="preserve">"objem řeziva - fošny    m3"     0,809   </t>
  </si>
  <si>
    <t>762341024</t>
  </si>
  <si>
    <t xml:space="preserve">Bednění střech rovných z desek dřevoštěpkových tl 18 mm na pero a drážku šroubovaných na krokve   </t>
  </si>
  <si>
    <t xml:space="preserve">"v.č.D3, D5-desky dřevoštěpkové"   </t>
  </si>
  <si>
    <t xml:space="preserve">"plocha střechy, skl.S1, S2"     41,10*8,25*2   </t>
  </si>
  <si>
    <t>762431099</t>
  </si>
  <si>
    <t xml:space="preserve">Obložení stěn a stropu sauny-komplet dodávka a montáž vč.všech detailů a doplňků   </t>
  </si>
  <si>
    <t xml:space="preserve">"skladba obložení stěn a stropu"   </t>
  </si>
  <si>
    <t xml:space="preserve">"     dřevěný obklad na roštu-TOPOL tl.20mm"   </t>
  </si>
  <si>
    <t xml:space="preserve">"m.č.1.11"    (2,20+1,90)*2*2,70-0,60*2,00+2,20*1,90   </t>
  </si>
  <si>
    <t xml:space="preserve">Konstrukce montované z desek, dílců a panelů   </t>
  </si>
  <si>
    <t>763131497</t>
  </si>
  <si>
    <t xml:space="preserve">SDK podhled deska do vlhka 1xDFH 12,5 bez TI dvouvrstvá spodní kce profil CD+UD vč.všech detailů a doplňků   </t>
  </si>
  <si>
    <t xml:space="preserve">"v.č.D3, D5-SDK podhledy do vlhka"   </t>
  </si>
  <si>
    <t xml:space="preserve">"řez A-A, skl.S1"   </t>
  </si>
  <si>
    <t>763131499</t>
  </si>
  <si>
    <t xml:space="preserve">SDK podhled deska 1xDF 12,5 bez TI dvouvrstvá spodní kce profil CD+UD vč.všech detailů a doplňků   </t>
  </si>
  <si>
    <t xml:space="preserve">"v.č.D3, D5-SDK podhledy standard A"   </t>
  </si>
  <si>
    <t>763732116</t>
  </si>
  <si>
    <t xml:space="preserve">Montáž dřevostaveb střešní konstrukce v do 10 m z příhradových vazníků konstrukční délky do 20 m   </t>
  </si>
  <si>
    <t xml:space="preserve">"zastřešení objektu -  vazníky    35ks"     15,80*35   </t>
  </si>
  <si>
    <t>61230nab1</t>
  </si>
  <si>
    <t xml:space="preserve">vazník střešní dřevený dl. 1580cm - z části příhradový a z části plnostěnný z prken sbíjených hoblovaných   </t>
  </si>
  <si>
    <t xml:space="preserve">"zastřešení - vazník    ks"     35   </t>
  </si>
  <si>
    <t>763734112</t>
  </si>
  <si>
    <t xml:space="preserve">Montáž dřevostaveb střešní konstrukce krokví, vaznic, ztužidel a zavětrování plochy do 150 cm2   </t>
  </si>
  <si>
    <t xml:space="preserve">"zastřešení objektu -  vazníky-zavětrování prkna"     450,00   </t>
  </si>
  <si>
    <t>605110810</t>
  </si>
  <si>
    <t xml:space="preserve">řezivo jehličnaté středové SM 4 - 5 m tl. 18-32 mm jakost II   </t>
  </si>
  <si>
    <t>998763201</t>
  </si>
  <si>
    <t xml:space="preserve">Přesun hmot procentní pro dřevostavby v objektech v do 12 m   </t>
  </si>
  <si>
    <t>764211522</t>
  </si>
  <si>
    <t xml:space="preserve">Krytina TiZn tl 0,7 mm hladká střešní ze svitků š 670 mm sklonu do 45°   </t>
  </si>
  <si>
    <t xml:space="preserve">"v.č.D3, D4, D5"   </t>
  </si>
  <si>
    <t>764231539</t>
  </si>
  <si>
    <t xml:space="preserve">Lemování TiZn plech spodních dřev.hranolů rš 330 mm   </t>
  </si>
  <si>
    <t xml:space="preserve">"v.č.D3, D5-detail I"   </t>
  </si>
  <si>
    <t xml:space="preserve">11,85*2+12,80-1,50*1,20-3,15   </t>
  </si>
  <si>
    <t xml:space="preserve">41,10*2   </t>
  </si>
  <si>
    <t>764259526</t>
  </si>
  <si>
    <t xml:space="preserve">Žlab TiZn - kotlík kulatý vel. 330/100 mm   </t>
  </si>
  <si>
    <t xml:space="preserve">4,00   </t>
  </si>
  <si>
    <t>764293540</t>
  </si>
  <si>
    <t xml:space="preserve">Střešní prvky TiZn - hřeben rš 500 mm   </t>
  </si>
  <si>
    <t xml:space="preserve">"střecha, skl.S1, S2"     41,10   </t>
  </si>
  <si>
    <t>764510550</t>
  </si>
  <si>
    <t xml:space="preserve">Oplechování parapetů TiZn rš 330 mm včetně rohů   </t>
  </si>
  <si>
    <t xml:space="preserve">1,30+1,10*5+1,00*2+2,00*4+3,00*2   </t>
  </si>
  <si>
    <t xml:space="preserve">"střecha - svody dešťové "     3,60*4   </t>
  </si>
  <si>
    <t>765</t>
  </si>
  <si>
    <t xml:space="preserve">Konstrukce pokrývačské   </t>
  </si>
  <si>
    <t>765191001</t>
  </si>
  <si>
    <t xml:space="preserve">Montáž pojistné hydroizolační fólie kladené ve sklonu do 20° lepením na bednění nebo izolaci   </t>
  </si>
  <si>
    <t xml:space="preserve">"v.č.D3, D4, D5,skl.S1, S2-pojistná hydroizolace difusní"   </t>
  </si>
  <si>
    <t xml:space="preserve">"plocha střechy - folie"     41,10*8,25*2   </t>
  </si>
  <si>
    <t xml:space="preserve">"v.č.D3, D4, D5,skl.S2-pojistná hydroizolace difusní"   </t>
  </si>
  <si>
    <t xml:space="preserve">"plocha střechy - folie"     12,00*8,25*2   </t>
  </si>
  <si>
    <t>283292950</t>
  </si>
  <si>
    <t xml:space="preserve">membrána podstřešní s aplikovanou spojovací páskou   </t>
  </si>
  <si>
    <t xml:space="preserve">"ztratné  10%    m2"     678,15*1,10   </t>
  </si>
  <si>
    <t>283292740</t>
  </si>
  <si>
    <t xml:space="preserve">folie nehořlavá parotěsná   </t>
  </si>
  <si>
    <t>283292760</t>
  </si>
  <si>
    <t xml:space="preserve">folie nehořlavá parotěsná do vlhka   </t>
  </si>
  <si>
    <t>998765201</t>
  </si>
  <si>
    <t xml:space="preserve">Přesun hmot procentní pro krytiny skládané v objektech v do 6 m   </t>
  </si>
  <si>
    <t>766121210</t>
  </si>
  <si>
    <t xml:space="preserve">Montáž stěn plných s výplní v do 2,75 m   </t>
  </si>
  <si>
    <t xml:space="preserve">"dveře dřevěné EURO - viz. tabulka OKNA A DVEŘE"   </t>
  </si>
  <si>
    <t xml:space="preserve">"ozn d08 - příčky WC s dveřmi 1450/2050/2000mm"   </t>
  </si>
  <si>
    <t xml:space="preserve">"- vel. 385/265cm   1ks"     (1,45*3+2,05*2)*2,00   </t>
  </si>
  <si>
    <t>6112nab02</t>
  </si>
  <si>
    <t xml:space="preserve">příčka WC s dveřmi vel.1450/2050/2000mm-komplet   </t>
  </si>
  <si>
    <t xml:space="preserve">"okna dřevěná EURO - popis viz. tabulka DVEŘE"   </t>
  </si>
  <si>
    <t xml:space="preserve">"FUNDRMAX a ocel.barva dle interieru,zámek se západkou"   </t>
  </si>
  <si>
    <t xml:space="preserve">"ozn d08 - příčky WC s dveřmi 1450/2050/2000mm   1ks"     1,00   </t>
  </si>
  <si>
    <t>766123510</t>
  </si>
  <si>
    <t xml:space="preserve">Montáž stěn celozasklených v do 2,75 m   </t>
  </si>
  <si>
    <t xml:space="preserve">"ozn d07 - proskl.skladací stěna dřevěné - vel. 385/265cm   1ks"     3,85*2,65   </t>
  </si>
  <si>
    <t xml:space="preserve">"ozn B04 - proskl.skladací stěna dřevěné - vel. 400/227cm   1ks"     4,00*2,27   </t>
  </si>
  <si>
    <t>6112nab01</t>
  </si>
  <si>
    <t xml:space="preserve">prosklená skládací stěna dřevěná - vel. 385 x 265cm - rám vč.SDK nadsvětlíku v.65cm   </t>
  </si>
  <si>
    <t xml:space="preserve">"ozn d07 - proskl.skladací stěna dřevěné - vel. 385/265cm   1ks"     1,00   </t>
  </si>
  <si>
    <t>6112nab03</t>
  </si>
  <si>
    <t xml:space="preserve">prosklená skládací stěna dřevěná - vel. 400 x 227cm - rám   </t>
  </si>
  <si>
    <t xml:space="preserve">"ozn B04 - proskl.skladací stěna dřevěné - vel. 400/227cm   1ks"     1,00   </t>
  </si>
  <si>
    <t>766416243</t>
  </si>
  <si>
    <t xml:space="preserve">Montáž obložení stěn plochy přes 5 m2 panely z aglomerovaných desek přes 1,50 m2   </t>
  </si>
  <si>
    <t xml:space="preserve">"v.č.D3, D5-obklad překlížka vodovzdorná tl.10mm"   </t>
  </si>
  <si>
    <t xml:space="preserve">"zděná část - vnější obložení"     28,90*3,20*2-1,00*2,27*2-1,30*0,75   </t>
  </si>
  <si>
    <t xml:space="preserve">-1,10*0,75*5-3,00*0,75-3,00*1,50*2-2,00*1,50-1,00*1,30*2-4,00*2,27   </t>
  </si>
  <si>
    <t xml:space="preserve">12,80*3,00-2,00*1,25*3+12,80*1,40/2*2   </t>
  </si>
  <si>
    <t>606241149</t>
  </si>
  <si>
    <t xml:space="preserve">překližka stavební s folií hlad 125x250(122x244)cm, jak I. tl 10 mm   </t>
  </si>
  <si>
    <t xml:space="preserve">"ztratné  6%    m2"     198,21*1,06   </t>
  </si>
  <si>
    <t xml:space="preserve">"v.č.D3, D5-obklad překlížka vodovzdorná tl.18mm"   </t>
  </si>
  <si>
    <t xml:space="preserve">"dřevěná část - vnější obložení"     11,80*3,10*2+12,90*3,10-0,75*0,75*2   </t>
  </si>
  <si>
    <t xml:space="preserve">-1,20*2,09-1,50*2,09-3,15*2,95   </t>
  </si>
  <si>
    <t xml:space="preserve">"stíty - vnější obložení"     12,90*1,40/2   </t>
  </si>
  <si>
    <t xml:space="preserve">překližka stavební s folií hlad 125x250(122x244)cm, jak I. tl 18 mm   </t>
  </si>
  <si>
    <t xml:space="preserve">"ztratné  6%    m2"     106,12*1,06   </t>
  </si>
  <si>
    <t xml:space="preserve">"stěny vnitřní příčky - vnitřní obložení"     12,80*3,10*2-0,90*2,00*2   </t>
  </si>
  <si>
    <t xml:space="preserve">"ztratné  6%    m2"     75,76*1,06   </t>
  </si>
  <si>
    <t>766621002</t>
  </si>
  <si>
    <t xml:space="preserve">Montáž oken jednoduchých pevných výšky přes 1,5 do 2,5m s rámem do dřevěné kce   </t>
  </si>
  <si>
    <t xml:space="preserve">"okna dřevěná EURO - viz. tabulka OKNA"   </t>
  </si>
  <si>
    <t xml:space="preserve">"ozn B06 - okno dřevěné - vel. 110/75cm    4ks"     1,10*0,75*4   </t>
  </si>
  <si>
    <t>6111nab11</t>
  </si>
  <si>
    <t xml:space="preserve">okno dřevěné EURO pevné dělené, izol. dvojsklo - vel. 110 x 75cm - rám lepený EURO   </t>
  </si>
  <si>
    <t xml:space="preserve">"dvojsklo bezrámové do obkladu z překližky"   </t>
  </si>
  <si>
    <t xml:space="preserve">"ozn B06 - okno dřevěné - vel. 110/75cm    4ks"     4,00   </t>
  </si>
  <si>
    <t xml:space="preserve">"ozn B01 - okno dřevěné+dveře - vel. 200/150+100/227cm    1ks"     2,00*1,50+1,00*2,27   </t>
  </si>
  <si>
    <t xml:space="preserve">"ozn B02 - okno dřevěné - vel. 300/150cm    1ks"     3,00*1,50   </t>
  </si>
  <si>
    <t xml:space="preserve">"ozn B03 - okno dřevěné - vel. 300/150cm    1ks"     3,00*1,50   </t>
  </si>
  <si>
    <t xml:space="preserve">"ozn B05 - okno dřevěné - vel. 100/150cm    2ks"     1,00*1,50*2   </t>
  </si>
  <si>
    <t xml:space="preserve">"ozn B07 - okno dřevěné - vel. 300/75cm    1ks"     3,00*0,75   </t>
  </si>
  <si>
    <t xml:space="preserve">"ozn B08 - okno dřevěné - vel. 100/75cm    6ks"     1,00*0,75*6   </t>
  </si>
  <si>
    <t xml:space="preserve">"ozn B09 - okno dřevěné - vel. 200/125cm    3ks"     2,00*1,25*3   </t>
  </si>
  <si>
    <t>6111nab21</t>
  </si>
  <si>
    <t xml:space="preserve">okno dřevěné EURO dvoudílné - dveře 100/227+okno pevné 200/150cm, izol. dvojsklo - rám lepený EURO   </t>
  </si>
  <si>
    <t xml:space="preserve">"dveře prosklené 100/227 vstupní+okno pevné 200/150cm,dvojsklo CONEX"   </t>
  </si>
  <si>
    <t xml:space="preserve">"ozn B01 - dveře vstupní+okno dřevěné - vel. 100/227+200/150cm    1ks"   1,00   </t>
  </si>
  <si>
    <t>6111nab22</t>
  </si>
  <si>
    <t xml:space="preserve">okno dřevěné EURO dvoudílné - okno pevné a otevíravé 300/150cm, izol. dvojsklo - rám lepený EURO   </t>
  </si>
  <si>
    <t xml:space="preserve">"okno pevné 180/150cm+okno otevíravé a sklopné 120/150cm,dvojsklo CONEX"   </t>
  </si>
  <si>
    <t xml:space="preserve">"ozn B02 - okno dřevěné dvoudílné- vel. 300/150cm    1ks"   1,00   </t>
  </si>
  <si>
    <t>6111nab23</t>
  </si>
  <si>
    <t xml:space="preserve">"okno otevíravé a sklopné 120/150cm+okno pevné 180/150cm,dvojsklo CONEX"   </t>
  </si>
  <si>
    <t xml:space="preserve">"ozn B03 - okno dřevěné dvoudílné- vel. 300/150cm    1ks"   1,00   </t>
  </si>
  <si>
    <t>6111nab24</t>
  </si>
  <si>
    <t xml:space="preserve">okno dřevěné EURO jednokřídlové - okno sklopné a otevíravé 100/150cm, izol. dvojsklo - rám lepený EURO   </t>
  </si>
  <si>
    <t xml:space="preserve">"okno otevíravé a sklopné 120/150cm,dvojsklo CONEX"   </t>
  </si>
  <si>
    <t xml:space="preserve">"ozn B05 - okno dřevěné jednokřídlové- vel. 100/150cm    2ks"   2,00   </t>
  </si>
  <si>
    <t>6111nab25</t>
  </si>
  <si>
    <t xml:space="preserve">okno dřevěné EURO dvoudílné - okno pevné a otevíravé 300/75cm, izol. dvojsklo - rám lepený EURO   </t>
  </si>
  <si>
    <t xml:space="preserve">"okno otevíravé a sklopné 100/75cm+okno pevné 200/75cm,dvojsklo CONEX"   </t>
  </si>
  <si>
    <t xml:space="preserve">"ozn B07 - okno dřevěné dvoudílné- vel. 300/75cm    1ks"   1,00   </t>
  </si>
  <si>
    <t>6111nab26</t>
  </si>
  <si>
    <t xml:space="preserve">okno dřevěné EURO jednokřídlové - okno sklopné 110/75cm, izol. dvojsklo - rám lepený EURO   </t>
  </si>
  <si>
    <t xml:space="preserve">"okno sklopné 110/75cm s pák.uzávěrem,dvojsklo CONEX"   </t>
  </si>
  <si>
    <t xml:space="preserve">"ozn B08 - okno dřevěné jednokřídlové- vel. 110/75cm    6ks"   6,00   </t>
  </si>
  <si>
    <t>6111nab27</t>
  </si>
  <si>
    <t xml:space="preserve">"okno dvoudílné,část pevná 125/125cm,otevíravá a sklopná 75/125,parapet vnitřní EURO"   </t>
  </si>
  <si>
    <t xml:space="preserve">"ozn B09 - okno dřevěné - vel. 200/125cm    3ks"   3,00   </t>
  </si>
  <si>
    <t xml:space="preserve">"dveře dřevěné vnitřní - viz. tabulka DVEŘE VNITŘNÍ"   </t>
  </si>
  <si>
    <t xml:space="preserve">"ozn d01/P - dveře dřevěné - vel. 70/197cm    - P -    ks"     5   </t>
  </si>
  <si>
    <t xml:space="preserve">"ozn d03/P - dveře dřevěné - vel. 80/197cm    - P -    ks"     8   </t>
  </si>
  <si>
    <t xml:space="preserve">"ozn d04/L - dveře dřevěné - vel. 80/197cm    - L -    ks"     6   </t>
  </si>
  <si>
    <t xml:space="preserve">"ozn d06/P - dveře dřevěné do sauny - vel. 60/197cm    - P -    ks"     1   </t>
  </si>
  <si>
    <t xml:space="preserve">"ozn d01/P - dveře dřevěné    - P -    ks"     5   </t>
  </si>
  <si>
    <t xml:space="preserve">"ozn d03/P - dveře dřevěné    - P -    ks"     8   </t>
  </si>
  <si>
    <t xml:space="preserve">"ozn d04/L - dveře dřevěné    - L -    ks"     6   </t>
  </si>
  <si>
    <t>61161nab5</t>
  </si>
  <si>
    <t xml:space="preserve">dveře vnitřní hladké plné do sauny 1křídlové - vel. 60x197cm - vč. truhlářské zárubně   </t>
  </si>
  <si>
    <t>766660102</t>
  </si>
  <si>
    <t xml:space="preserve">Montáž dveřních křídel otvíravých 1křídlových š přes 0,8 m do dřevěné rámové zárubně   </t>
  </si>
  <si>
    <t xml:space="preserve">"ozn d05/L - dveře dřevěné - vel. 90/197cm    - L -    ks"     1   </t>
  </si>
  <si>
    <t>61161nab3</t>
  </si>
  <si>
    <t xml:space="preserve">dveře vnitřní hladké plné 1křídlové - vel. 90x197cm - vč. truhlářské zárubně   </t>
  </si>
  <si>
    <t xml:space="preserve">"ozn d05/L - dveře dřevěné    - L -    ks"     1   </t>
  </si>
  <si>
    <t>766660318</t>
  </si>
  <si>
    <t xml:space="preserve">Montáž posuvných dveří dvoukřídlových průchozí šířky do 2450 mm do pouzdra s jednou kapsou   </t>
  </si>
  <si>
    <t xml:space="preserve">"ozn B13 - vrata posuvná 2kř.nezatepl,(překližka) - vel. 315/295cm    ks"     1   </t>
  </si>
  <si>
    <t>61166nab1</t>
  </si>
  <si>
    <t xml:space="preserve">vrata posuvná plné 2křídlová nezateplená (překližka) dělěná dle obkl.stěn - vel. 315*295cm - osazené do rámu nosné kce   </t>
  </si>
  <si>
    <t xml:space="preserve">"ozn B10 - dveře dřevěné - vel. 90/220cm    ks"     1   </t>
  </si>
  <si>
    <t xml:space="preserve">"ozn B14 - dveře dřevěné - vel. 90/220cm    ks"     1   </t>
  </si>
  <si>
    <t>61173nab4</t>
  </si>
  <si>
    <t xml:space="preserve">dveře vchodové dřev. EURO zateplené, plné (vodovzdor. překližka), otevíravé - vel. 90x220cm - rám lepený EURO   </t>
  </si>
  <si>
    <t>61173nab5</t>
  </si>
  <si>
    <t xml:space="preserve">dveře vchodové dřev. EURO zateplené, prosklené bezp.dvojsklo (vodovzdor. překližka), otevíravé - vel. 90x220cm - rám lepený EURO   </t>
  </si>
  <si>
    <t>766660451</t>
  </si>
  <si>
    <t xml:space="preserve">Montáž vchodových dveří 2křídlových bez nadsvětlíku do zdiva   </t>
  </si>
  <si>
    <t xml:space="preserve">"ozn B11 - dveře dřevěné - vel. 120/220cm    ks"     1   </t>
  </si>
  <si>
    <t xml:space="preserve">"ozn B12 - dveře dřevěné - vel. 150/220cm    ks"     1   </t>
  </si>
  <si>
    <t>61173nab6</t>
  </si>
  <si>
    <t xml:space="preserve">dveře vchodové dřev. 2křídl. EURO nezateplené, (vodovzdor. překližka dělená dle obkladu), otevíravé - vel. 120x220cm - osazené do rámu nosné kce   </t>
  </si>
  <si>
    <t>61173nab7</t>
  </si>
  <si>
    <t xml:space="preserve">dveře vchodové dřev. 2křídl. EURO nezateplené, (vodovzdor. překližka dělená dle obkladu), otevíravé - vel. 150x220cm - osazené do rámu nosné kce   </t>
  </si>
  <si>
    <t xml:space="preserve">"ozn B12 - dveře dřevěné - vel. 120/220cm    ks"     1   </t>
  </si>
  <si>
    <t>76666nab1</t>
  </si>
  <si>
    <t xml:space="preserve">Vyříznutí otvoru pro okno   </t>
  </si>
  <si>
    <t xml:space="preserve">"okna ve stěnách - otvory v překližkových deskách"   </t>
  </si>
  <si>
    <t xml:space="preserve">"ozn d05/L - dveře dřevěné - vel. 90/197cm    ks"     1   </t>
  </si>
  <si>
    <t xml:space="preserve">"ozn d06/P - dveře dřevěné - vel. 60/197cm    ks"     1   </t>
  </si>
  <si>
    <t>766681121</t>
  </si>
  <si>
    <t xml:space="preserve">Montáž zárubní rámových pro dveře dvoukřídlové rozměru 1250 mm   </t>
  </si>
  <si>
    <t>766681122</t>
  </si>
  <si>
    <t xml:space="preserve">Montáž zárubní rámových pro dveře dvoukřídlové rozměru 1450 mm   </t>
  </si>
  <si>
    <t>771554113</t>
  </si>
  <si>
    <t xml:space="preserve">Montáž podlah z dlaždic teracových lepených flexibilním lepidlem do 12 ks/m2   </t>
  </si>
  <si>
    <t xml:space="preserve">"podlaha P8 - dlažba teracová"   </t>
  </si>
  <si>
    <t>592472400</t>
  </si>
  <si>
    <t xml:space="preserve">dlaždice teracová 30x30x3 cm   </t>
  </si>
  <si>
    <t xml:space="preserve">"ztratné 5%    m2"     76,00*1,05   </t>
  </si>
  <si>
    <t xml:space="preserve">"řez A-A,podlaha P7, P10,det.G, H - keramická dlažba"   </t>
  </si>
  <si>
    <t>kerdlaz</t>
  </si>
  <si>
    <t xml:space="preserve">"ztratné  2%    m2"     kerdlaz*1,02   </t>
  </si>
  <si>
    <t xml:space="preserve">lino*1,50   </t>
  </si>
  <si>
    <t xml:space="preserve">"podlaha - linoleum"   </t>
  </si>
  <si>
    <t xml:space="preserve">"řez A-A, skl.P6, P7, P11,det.G, H"   </t>
  </si>
  <si>
    <t>lino</t>
  </si>
  <si>
    <t xml:space="preserve">"ztratné  5%    m2"     (lino+386,492*0,10)*1,05   </t>
  </si>
  <si>
    <t xml:space="preserve">"podlaha - linoleum    m2"     lino   </t>
  </si>
  <si>
    <t xml:space="preserve">"podlaha P3 - linoleum    m2"     lino   </t>
  </si>
  <si>
    <t xml:space="preserve">"spotřeba  4 a 6kg/m2    t"    lino*0,006   </t>
  </si>
  <si>
    <t>777551112</t>
  </si>
  <si>
    <t xml:space="preserve">Podlahy lité tloušťky - stěrka proti oděru   </t>
  </si>
  <si>
    <t xml:space="preserve">"řez B-B, podlaha P5,det. I, J - stěrka proti oděru"   </t>
  </si>
  <si>
    <t xml:space="preserve">"m.č.2.01"   8,10*12,80   </t>
  </si>
  <si>
    <t xml:space="preserve">"m.č.2.02"   3,40*12,80   </t>
  </si>
  <si>
    <t>porobkl</t>
  </si>
  <si>
    <t xml:space="preserve">"ztratné  2%    m2"     porobkl*1,02+osteni*0,20*1,02+parap*0,20*1,02   </t>
  </si>
  <si>
    <t xml:space="preserve">porobkl+osteni*0,20+parap*0,20   </t>
  </si>
  <si>
    <t>781544230</t>
  </si>
  <si>
    <t xml:space="preserve">Montáž obkladů ostění rámovkami 200x200 mm lepenými flexibilním lepidlem   </t>
  </si>
  <si>
    <t xml:space="preserve">"v.č.D3, D5-obklady ostění"   </t>
  </si>
  <si>
    <t xml:space="preserve">"m.č.1.09"   0,50*2   </t>
  </si>
  <si>
    <t xml:space="preserve">"m.č.3.03"   0,50*2   </t>
  </si>
  <si>
    <t>osteni</t>
  </si>
  <si>
    <t>781674113</t>
  </si>
  <si>
    <t xml:space="preserve">Montáž obkladů parapetů šířky do 200 mm z dlaždic keramických lepených flexibilním lepidlem   </t>
  </si>
  <si>
    <t xml:space="preserve">"v.č.D3, D5-obklady parapetů"   </t>
  </si>
  <si>
    <t xml:space="preserve">"m.č.1.09"   3,00   </t>
  </si>
  <si>
    <t xml:space="preserve">"m.č.3.03"   1,30   </t>
  </si>
  <si>
    <t>parap</t>
  </si>
  <si>
    <t xml:space="preserve">"zděná část - vnější obložení"     28,90*3,20*2-1,00*2,27*2-1,30*0,75-1,10*0,75*5-3,00*0,75-3,00*1,50*2-2,00*1,50-1,00*1,30*2-4,00*2,27   </t>
  </si>
  <si>
    <t xml:space="preserve">"dřevěná část - vnější obložení"     11,80*3,10*2+12,90*3,10-0,75*0,75*2-1,20*2,09-1,50*2,09-3,15*2,95   </t>
  </si>
  <si>
    <t xml:space="preserve">(2,80*11+0,90+3,00)*0,36   </t>
  </si>
  <si>
    <t xml:space="preserve">"sklad lodí a garáž - sloupky 15/20cm"     (2,80*26+5,00)*0,70   </t>
  </si>
  <si>
    <t xml:space="preserve">"sklad lodí a garáž - sloupky 20/20cm"     (2,80*2+2,00)*0,80   </t>
  </si>
  <si>
    <t xml:space="preserve">"sklad lodí a garáž - vodorovné 20/20cm"     (11,75*2+12,40+3,00)*0,80   </t>
  </si>
  <si>
    <t xml:space="preserve">"sklad lodí a garáž - nadpraží 20/8cm"     (1,20+1,50)*0,56   </t>
  </si>
  <si>
    <t xml:space="preserve">"sklad lodí a garáž - vodorovné 20/16cm"     (1,80*3+12,40+11,75+3,00)*0,72   </t>
  </si>
  <si>
    <t xml:space="preserve">"vrata"     3,15*2,95*2+(3,35+2,95*2)*(0,15+0,20*2)   </t>
  </si>
  <si>
    <t xml:space="preserve">"dveře"     (0,90*2,27*2+(1,10+2,27*2)*(0,10+0,10*2))*2   </t>
  </si>
  <si>
    <t xml:space="preserve">"dveře"     1,20*2,20*2+(1,40+2,20*2)*(0,15+0,20*2)   </t>
  </si>
  <si>
    <t xml:space="preserve">"dveře"     1,50*2,20*2+(1,70+2,20*2)*(0,15+0,20*2)   </t>
  </si>
  <si>
    <t xml:space="preserve">"vnější podbití střechy"   </t>
  </si>
  <si>
    <t xml:space="preserve">41,10*1,60*2+1,60*(0,20*2+0,20)*25*2   </t>
  </si>
  <si>
    <t xml:space="preserve">"odpočet hladké omítky pod ker.obklady"   </t>
  </si>
  <si>
    <t xml:space="preserve">"v. č. D1+D2+3+4 - odstranění humusu a srovnání terénu - tl. vrstvy 10cm"   </t>
  </si>
  <si>
    <t xml:space="preserve">20,00*8,00*0,10   </t>
  </si>
  <si>
    <t>122201101</t>
  </si>
  <si>
    <t xml:space="preserve">Odkopávky a prokopávky nezapažené v hornině tř. 3 objem do 100 m3   </t>
  </si>
  <si>
    <t xml:space="preserve">"v. č. D1+D2+3+4 - odkopávka na kótu  218,20 = -0,20"   </t>
  </si>
  <si>
    <t xml:space="preserve">(16,97+0,60*2)*(4,88+0,60*2)*0,10   </t>
  </si>
  <si>
    <t>122201109</t>
  </si>
  <si>
    <t xml:space="preserve">Příplatek za lepivost u odkopávek v hornině tř. 1 až 3   </t>
  </si>
  <si>
    <t xml:space="preserve">"v. č. D1+D2+3+4 - hloubení jámy z úrovně -20 na úroveň -41"   </t>
  </si>
  <si>
    <t xml:space="preserve">(16,97+0,60*2)*(4,88+0,60*2)*0,21   </t>
  </si>
  <si>
    <t xml:space="preserve">"v. č. D1+D2+4"   </t>
  </si>
  <si>
    <t xml:space="preserve">"hloubení rýhy pro pasy základové - z úrovně -116 na úroveň -186"   </t>
  </si>
  <si>
    <t xml:space="preserve">"základy"     (16,97+4,08)*2*0,40*0,70   </t>
  </si>
  <si>
    <t xml:space="preserve">"hloubení rýhy pro pasy základové - z úrovně -41 na úroveň -116"   </t>
  </si>
  <si>
    <t xml:space="preserve">"rýha rozšířená"     ((16,97+0,30*2)+4,08)*2*(0,40+0,60)*0,75   </t>
  </si>
  <si>
    <t xml:space="preserve">"výkopek z rýh    m3"     23,199+11,5788   </t>
  </si>
  <si>
    <t xml:space="preserve">"přesun humusu na místo rozprostření    m3"     16,00   </t>
  </si>
  <si>
    <t xml:space="preserve">"výkopek na zásypy    m3"     20,205*2   </t>
  </si>
  <si>
    <t xml:space="preserve">"odkopávka    m3"     11,047   </t>
  </si>
  <si>
    <t xml:space="preserve">"výkopek z jam    m3"     23,199   </t>
  </si>
  <si>
    <t xml:space="preserve">"výkopek z rýh    m3"     11,788+32,475   </t>
  </si>
  <si>
    <t xml:space="preserve">"ODPOČET - výkopek na zásypy    m3"     -20,205   </t>
  </si>
  <si>
    <t xml:space="preserve">"výkopek na zásypy    m3"     20,205   </t>
  </si>
  <si>
    <t xml:space="preserve">"přebytečný výkopek na skládku    m3"     58,304   </t>
  </si>
  <si>
    <t xml:space="preserve">"přebytečný výkopek    m3"     58,304*1,400   </t>
  </si>
  <si>
    <t xml:space="preserve">"v. č. D1+D2+3+4"   </t>
  </si>
  <si>
    <t xml:space="preserve">"UT = -0,16 = 218,24, dno zásypu = -1,16 = 217,24"   </t>
  </si>
  <si>
    <t xml:space="preserve">"zásyp po obvodu objektu - rýha rozšířená"     ((16,97+0,30*2)+4,88)*2*0,60*0,75   </t>
  </si>
  <si>
    <t xml:space="preserve">"v. č. D1+D2+3 - terénní úpravy kolem objektu - navýšení ÚT"   </t>
  </si>
  <si>
    <t xml:space="preserve">"ornice -  plocha"     16,00/0,15   </t>
  </si>
  <si>
    <t xml:space="preserve">"v. č. D1+D2+3 - srovnání rozprostřené ornice kolem objektu"   </t>
  </si>
  <si>
    <t xml:space="preserve">"v. č. D1+D2+4 - podsyp štěrkopískový tl. 10cm"   </t>
  </si>
  <si>
    <t xml:space="preserve">"základy"     (16,97+4,08)*2*0,40*0,10   </t>
  </si>
  <si>
    <t xml:space="preserve">"objekt - deska ŽB"     16,97*4,88*0,15+(16,97+4,88)*2*0,25*0,23   </t>
  </si>
  <si>
    <t xml:space="preserve">-(3,00+0,90)*0,22*0,23   </t>
  </si>
  <si>
    <t>273361821</t>
  </si>
  <si>
    <t xml:space="preserve">Výztuž základových desek betonářskou ocelí 10 505 (R)   </t>
  </si>
  <si>
    <t xml:space="preserve">"v. č. D1+D3+4"   </t>
  </si>
  <si>
    <t xml:space="preserve">"táhla rámů - 2 x profil R14/rám.......2 x 1,21 kg/bm; prořez +5%"   </t>
  </si>
  <si>
    <t xml:space="preserve">"ocel R 14"     4,76*2*15*0,00121*1,05   </t>
  </si>
  <si>
    <t xml:space="preserve">"síť KARI -  hmotnost    t"     16,93*4,84*0,00303*1,10   </t>
  </si>
  <si>
    <t xml:space="preserve">"v. č. D1+D2+4 - pasy základové - z úrovně -116 na úroveň -176"   </t>
  </si>
  <si>
    <t xml:space="preserve">"základy"     (16,97+4,08)*2*0,40*0,60*1,035   </t>
  </si>
  <si>
    <t xml:space="preserve">Základová zeď tl do 400 mm z tvárnic ztraceného bednění včetně výplně z betonu tř. C 16/20   </t>
  </si>
  <si>
    <t xml:space="preserve">"základová zeď obvodových podélných,příčných pasů na kótě -0,15=218,25,-0,91=217,49 "   </t>
  </si>
  <si>
    <t xml:space="preserve">"v. č. D1+D2+4 - podélná základová zeď" 16,964*(218,25-217,49)*2   </t>
  </si>
  <si>
    <t xml:space="preserve">"v. č. D1+D2+4 - příčná základová zeď" 4,08*(218,25-217,49)*2   </t>
  </si>
  <si>
    <t xml:space="preserve">"profil R14    hmotnost  1,21 kg/bm; prořez +5%"   </t>
  </si>
  <si>
    <t xml:space="preserve">"obvod objektu -  2 x R14 v ložné spáře obv.zdiva"     (16,90+4,80)*2*2   </t>
  </si>
  <si>
    <t xml:space="preserve">"svislá výztuž dl. 160cm - počet  4ks/m zdiva    (16,97+4,88)*2/0,40 = 110ks"   </t>
  </si>
  <si>
    <t xml:space="preserve">"množství -  délka"     1,60*110   </t>
  </si>
  <si>
    <t xml:space="preserve">"ocel R 14 - hmotnost    t"     (86,80+176,00)*0,00121*1,05   </t>
  </si>
  <si>
    <t xml:space="preserve">"pasy základové ŽB - zemnící pásek"     (16,97+4,88)*2+3,00*4   </t>
  </si>
  <si>
    <t xml:space="preserve">"ztratné  2%    (hmotnost  0,942kg/m)    kg"     55,700*0,942*1,02   </t>
  </si>
  <si>
    <t>341941003</t>
  </si>
  <si>
    <t xml:space="preserve">Nosné nebo spojovací svary tl do 14 mm ocelových doplňkových konstrukcí při montáži dílců   </t>
  </si>
  <si>
    <t xml:space="preserve">"v. č. D1+D2+4 - detail B"   </t>
  </si>
  <si>
    <t xml:space="preserve">"táhla ocelová - 2 x R14 na kotevní ocel. patky rámu"     0,05*2*2*15*2   </t>
  </si>
  <si>
    <t>612135002</t>
  </si>
  <si>
    <t xml:space="preserve">Vyrovnání podkladu vnitřních stěn maltou cementovou tl do 10 mm   </t>
  </si>
  <si>
    <t xml:space="preserve">"v. č. D1+D3+4 - detail B"   </t>
  </si>
  <si>
    <t xml:space="preserve">"objekt - okrajové navýšení -  natažení cementovou maltou"   </t>
  </si>
  <si>
    <t xml:space="preserve">"okraj"     (16,97+4,08)*2*(0,25+0,20)-(3,00+0,90)*(0,25+0,20)   </t>
  </si>
  <si>
    <t xml:space="preserve">"násyp ze štěrkopísku tl. 25cm - pod podlahovou deskou"     16,17*4,08*0,25   </t>
  </si>
  <si>
    <t xml:space="preserve">"v. č. D1+D2+3+4 - detail B"   </t>
  </si>
  <si>
    <t xml:space="preserve">"rámy nosné dřevěné - kotevní patky    ks"     2*15   </t>
  </si>
  <si>
    <t xml:space="preserve">"sloupky dřevěné doplňující - kotevní patky    ks"     8   </t>
  </si>
  <si>
    <t xml:space="preserve">patka kotevní - vel. 120/140/200mm - botka nosného rámu z plechu ocel. s kotvami   </t>
  </si>
  <si>
    <t xml:space="preserve">"plech ocelový černý tl.10mm ......80kg/m2"   </t>
  </si>
  <si>
    <t xml:space="preserve">"patka kotevní -  hmotnost   cca 14kg/ks    ks"     30   </t>
  </si>
  <si>
    <t xml:space="preserve">(0,16*0,23*2+0,12*0,24*2+0,14*0,16)*80+1,21   </t>
  </si>
  <si>
    <t xml:space="preserve">14*80   </t>
  </si>
  <si>
    <t xml:space="preserve">patka kotevní - vel. 120/120/200mm - botka nosných sloupků z plechu ocel. s kotvami   </t>
  </si>
  <si>
    <t xml:space="preserve">"patka kotevní -  hmotnost   cca 13kg/ks    ks"     8   </t>
  </si>
  <si>
    <t>711411001</t>
  </si>
  <si>
    <t xml:space="preserve">Provedení izolace proti tlakové vodě vodorovné za studena nátěrem penetračním   </t>
  </si>
  <si>
    <t xml:space="preserve">"objekt - deska ŽB"     16,97*4,88+(16,97+4,88)*2*0,25   </t>
  </si>
  <si>
    <t>1116nab01</t>
  </si>
  <si>
    <t xml:space="preserve">nátěr izolační penetrační   </t>
  </si>
  <si>
    <t xml:space="preserve">"spotřeba  V= 0,35kg/m2    m2"     93,739*0,35   </t>
  </si>
  <si>
    <t>711411053</t>
  </si>
  <si>
    <t xml:space="preserve">Provedení izolace proti vodě za studena na vodorovné ploše krystalickou hydroizolací   </t>
  </si>
  <si>
    <t xml:space="preserve">"izolace proti vodě - 2 x natažení stěrky FORTISOL"   </t>
  </si>
  <si>
    <t xml:space="preserve">"objekt - deska ŽB"     (16,97*4,88+(16,97+4,88)*2*0,25)*2   </t>
  </si>
  <si>
    <t>2455nab01</t>
  </si>
  <si>
    <t xml:space="preserve">systém hydroizolační práškový   </t>
  </si>
  <si>
    <t xml:space="preserve">"spotřeba  V= 2,000kg/m2    m2"      187,477*2,00   </t>
  </si>
  <si>
    <t xml:space="preserve">Elektroinstalace - rozvaděč, rozvody, elektro zařízení   </t>
  </si>
  <si>
    <t xml:space="preserve">"část zahrnuje - rozvaděč, rozvody, svítidla a další zařízení"   </t>
  </si>
  <si>
    <t xml:space="preserve">"sklad-nosné sloupky vrat+nadpraží -120/120mm"     (0,12+0,12)*2*(3,60*2+3,20)   </t>
  </si>
  <si>
    <t xml:space="preserve">"štítová stěna - u oken"      (0,12+0,12)*2*0,90*3   </t>
  </si>
  <si>
    <t>762085112</t>
  </si>
  <si>
    <t xml:space="preserve">Montáž svorníků nebo šroubů délky do 300 mm   </t>
  </si>
  <si>
    <t xml:space="preserve">"konstrukce - rám nosný  -   kotvení    ks"     2*15   </t>
  </si>
  <si>
    <t xml:space="preserve">"sklad+dílna - stěny příčné - sloupky  -    kotvení    ks"     8   </t>
  </si>
  <si>
    <t>3092512</t>
  </si>
  <si>
    <t xml:space="preserve">šroub metrický DIN 931 5.8 BZ M16 x 160 vč. matice a podložek   </t>
  </si>
  <si>
    <t>76208nab1</t>
  </si>
  <si>
    <t xml:space="preserve">Dod+mtž kloubu ocelového ve vrcholu nosného rámu - povrch žárovým zinkem   </t>
  </si>
  <si>
    <t xml:space="preserve">"konstrukce rámová nosná - kloub ocelový ve vrcholu    15ks"   </t>
  </si>
  <si>
    <t xml:space="preserve">"v. č. D1+D4 - kloub ocelový  -   hmotnost  13kg/ks    ks"     13,00*15   </t>
  </si>
  <si>
    <t xml:space="preserve">"dílna - doplňující sloupky 60/80mm na boky rámu pro osazení vniř. obložení stěn"   </t>
  </si>
  <si>
    <t xml:space="preserve">(0,44+1,21+1,22)*2+3,60*4+2,40   </t>
  </si>
  <si>
    <t xml:space="preserve">"sklad - nosné sloupky vrat+nadpaží -12/12cm"     3,60*2+3,20   </t>
  </si>
  <si>
    <t xml:space="preserve">"dílna - štítová stěna - sloupky 12/12cm"     3,40*2+4,15   </t>
  </si>
  <si>
    <t xml:space="preserve">"dílna -štítová stěna - parapet+nadpraží oken - hranol 12/12cm"     2,40*2   </t>
  </si>
  <si>
    <t xml:space="preserve">"sklad - dělící příčka - sloupky 12/12cm"     3,40*2+4,15   </t>
  </si>
  <si>
    <t xml:space="preserve">"dílna - nadpraží dveří - hranol 12/12cm"     1,20   </t>
  </si>
  <si>
    <t xml:space="preserve">"hranol  6/8cm"     22,54*0,06*0,08*1,10   </t>
  </si>
  <si>
    <t xml:space="preserve">"hranol  12/12cm"     38,30*0,12*0,12*1,10   </t>
  </si>
  <si>
    <t xml:space="preserve">"objem řeziva - hranoly    m3"     0,726   </t>
  </si>
  <si>
    <t xml:space="preserve">Bednění střech rovných z desek OSB tl 18 mm na pero a drážku šroubovaných na krokve   </t>
  </si>
  <si>
    <t xml:space="preserve">"v. č. D1+D3+4 - střecha"     17,00*2,87*2   </t>
  </si>
  <si>
    <t>763732221</t>
  </si>
  <si>
    <t xml:space="preserve">Montáž dřevostaveb střešní konstrukce stojek pro rámové konstrukce plnostěnné výšky do 4 m   </t>
  </si>
  <si>
    <t xml:space="preserve">"v. č. D1+D3+4 - konstrukce rámová nosná - dřevěná, lepená, atypická"   </t>
  </si>
  <si>
    <t xml:space="preserve">"profil rámu 120/140mm -120/260mm ....... průměrný profil = 120/200mm = 240cm2"   </t>
  </si>
  <si>
    <t xml:space="preserve">"celková délka rámů    15ks"     (2,88+2,87)*2*15   </t>
  </si>
  <si>
    <t>6122nab01</t>
  </si>
  <si>
    <t xml:space="preserve">konstrukce - rám dřevěný nosný lepený - pohledová kvalita -profil 120 x 140-260mm - vel. 460/435cm   </t>
  </si>
  <si>
    <t xml:space="preserve">"konstrukce rámová nosná - dřevěná, lepená, atypická"   </t>
  </si>
  <si>
    <t xml:space="preserve">"profil rámu 120/140mm -120/260mm ... průměrný profil = 120/200mm = 240cm2"   </t>
  </si>
  <si>
    <t xml:space="preserve">"celková délka rámů    15ks"     (2,88+2,87)*2*15*(0,12*0,20)   </t>
  </si>
  <si>
    <t>764211521</t>
  </si>
  <si>
    <t xml:space="preserve">Krytina TiZn tl 0,7 mm hladká střešní ze svitků š 670 mm sklonu do 30°   </t>
  </si>
  <si>
    <t xml:space="preserve">"v. č. D1+D3+4+5 - plocha střechy"     17,20*(2,87+0,50)*2   </t>
  </si>
  <si>
    <t xml:space="preserve">"v. č. D1+D3+4+5 - střecha - žlaby"     17,20*2   </t>
  </si>
  <si>
    <t xml:space="preserve">"v. č. D1+D3+4+5 - střecha - svody dešťové "     3,40*2   </t>
  </si>
  <si>
    <t xml:space="preserve">"v. č. D1+D3+4 - plocha střechy - folie"     17,20*(2,87+0,44)*2   </t>
  </si>
  <si>
    <t xml:space="preserve">membrána podstřešní  150 g/m2 s aplikovanou spojovací páskou   </t>
  </si>
  <si>
    <t xml:space="preserve">"ztratné  10%    m2"     113,864*1,10   </t>
  </si>
  <si>
    <t xml:space="preserve">"dílna - stěny podélné - vnitřní obložení"     2,21*2,90*2-0,90*2,25+1,10*0,10   </t>
  </si>
  <si>
    <t xml:space="preserve">"štíty - vnitřní obložení"     4,88*2,70*3+4,88*1,47/2*3-2,25*0,75   </t>
  </si>
  <si>
    <t>607262360</t>
  </si>
  <si>
    <t xml:space="preserve">deska dřevoštěpková - 2500x1250x10 mm   </t>
  </si>
  <si>
    <t xml:space="preserve">"ztratné  6%    m2"     59,504*1,06   </t>
  </si>
  <si>
    <t xml:space="preserve">"v. č. D1+D3+4+5"   </t>
  </si>
  <si>
    <t xml:space="preserve">"stěny podélné - vnější obložení"     17,00*(0,44+1,22*2)*2-0,90*2,25   </t>
  </si>
  <si>
    <t xml:space="preserve">"stíty - vnější obložení"     4,92*(0,44+1,22*2)*2+4,92*1,47/2*2-3,00*2,42-0,75*0,75*2   </t>
  </si>
  <si>
    <t xml:space="preserve">"ztratné  6%    m2"     123,082*1,06   </t>
  </si>
  <si>
    <t>766660511</t>
  </si>
  <si>
    <t xml:space="preserve">Montáž vchodových dveří 1křídlových bez nadsvětlíku do dřevěné kce   </t>
  </si>
  <si>
    <t xml:space="preserve">"v. č. D1+D3"   </t>
  </si>
  <si>
    <t xml:space="preserve">"dveře venkovní, plné, otevíravé, 1křídlové - rámová zárubeň"   </t>
  </si>
  <si>
    <t xml:space="preserve">"ozn C01 - dveře  90/225cm    - P -    ks"     1   </t>
  </si>
  <si>
    <t xml:space="preserve">"ozn C01 - dveře    - P -    ks"     1   </t>
  </si>
  <si>
    <t>766660720</t>
  </si>
  <si>
    <t xml:space="preserve">Osazení větrací mřížky s vyříznutím otvoru   </t>
  </si>
  <si>
    <t xml:space="preserve">"ozn V1 - větrací otvory podélných stěn    ks"     8   </t>
  </si>
  <si>
    <t>562456450</t>
  </si>
  <si>
    <t xml:space="preserve">mřížka větrací plast   125  - hnědá se síťovinou   </t>
  </si>
  <si>
    <t>598842960</t>
  </si>
  <si>
    <t xml:space="preserve">vložka flexibilní  (vč. koncovek), světlý průřez 12 cm   </t>
  </si>
  <si>
    <t xml:space="preserve">"v. č. D1+D3+4 - detail A"   </t>
  </si>
  <si>
    <t xml:space="preserve">"ozn C03 - okna    ks"     2   </t>
  </si>
  <si>
    <t>766698112</t>
  </si>
  <si>
    <t xml:space="preserve">Montáž truhlářských vrat garážových otvíravých do zárubně přes 6 m2   </t>
  </si>
  <si>
    <t xml:space="preserve">"v. č. D1+D3 - detail E"   </t>
  </si>
  <si>
    <t xml:space="preserve">"vrata venkovní atypická, otevíravá, 2křídlová, plná, nezateplená"   </t>
  </si>
  <si>
    <t xml:space="preserve">"ozn C02 - vrata atypická 300/242cm    ks"     1   </t>
  </si>
  <si>
    <t>61180nab1</t>
  </si>
  <si>
    <t xml:space="preserve">vrata dřevěná venkovní plná, 2křídlová - vel.  300x242cm - rámová zárubeň, nezateplená, povrch dle stěn   </t>
  </si>
  <si>
    <t xml:space="preserve">"vrata venkovní atypická - otevíravá, 2křídlová, plná, nezateplená, vč. rámu "   </t>
  </si>
  <si>
    <t xml:space="preserve">"ozn C02 - vrata atypická    ks"     1   </t>
  </si>
  <si>
    <t xml:space="preserve">"v. č. D1+D3+4+5 - detail A"   </t>
  </si>
  <si>
    <t xml:space="preserve">"strany podélné"     17,00*3*2   </t>
  </si>
  <si>
    <t xml:space="preserve">"štíty"     4,926*4*2+2,60*2+1,50*2   </t>
  </si>
  <si>
    <t xml:space="preserve">"okna - frézování    10ks"     (0,75+0,75)*2*10   </t>
  </si>
  <si>
    <t xml:space="preserve">"v. č. D1+D3+4 - skladba podlah"   </t>
  </si>
  <si>
    <t xml:space="preserve">"podlaha P10 - stěrka proti oděru"   </t>
  </si>
  <si>
    <t xml:space="preserve">"sklad dračích lodí"     (16,97-0,20-2,47)*(4,88-0,20*2)+3,00*0,25   </t>
  </si>
  <si>
    <t xml:space="preserve">"dílna"     (0,14+2,21+0,23+0,14)*(4,88+0,23)+1,10*0,25   </t>
  </si>
  <si>
    <t xml:space="preserve">"sklad - povrchová úprava vnější"     (17,00+4,92)*2*2,48+4,92*1,7/2*2   </t>
  </si>
  <si>
    <t xml:space="preserve">-0,75*0,75*2-3,00*2,42-0,90*2,25   </t>
  </si>
  <si>
    <t xml:space="preserve">"rámy nosné    15ks"     (2,88+2,87)*2*(0,12+0,20)*2*15   </t>
  </si>
  <si>
    <t xml:space="preserve">"sloupky nosné u vrat"     (3,60*2+3,20)*(0,12+0,12)*2   </t>
  </si>
  <si>
    <t xml:space="preserve">"dílna - sloupek mezi okny"     0,80*(0,12+0,12)*2   </t>
  </si>
  <si>
    <t xml:space="preserve">"štíty - vnitřní obložení"     4,88*2,90*3+4,88*1,50/2*3-2,25*0,75+(2,25+0,75)*2*0,15   </t>
  </si>
  <si>
    <t xml:space="preserve">"vrata"     3,00*2,42*2+(3,20+2,42*2)*(0,10+0,10*2)   </t>
  </si>
  <si>
    <t xml:space="preserve">"dveře"     0,90*2,25*2+(1,10+2,25*2)*(0,10+0,10*2)   </t>
  </si>
  <si>
    <t xml:space="preserve">"v. č. D1+D3+4+5 - detail E"   </t>
  </si>
  <si>
    <t xml:space="preserve">"hranol  6/8cm"     22,54*(0,06+0,08)*2   </t>
  </si>
  <si>
    <t xml:space="preserve">"sloupky doplňující - hranol  12/12cm"     38,30*(0,12+0,12)*2   </t>
  </si>
  <si>
    <t>787</t>
  </si>
  <si>
    <t xml:space="preserve">Dokončovací práce - zasklívání   </t>
  </si>
  <si>
    <t>787616331</t>
  </si>
  <si>
    <t xml:space="preserve">Zasklívání oken a dveří s podtmelením na lišty do 1 m2 dvojsklem izolačním tl 2x4 mm   </t>
  </si>
  <si>
    <t xml:space="preserve">"okno bezrámové - dvojsklo K=1,00  -  lepené do stěny polyuretanem"   </t>
  </si>
  <si>
    <t xml:space="preserve">"ozn C03 - okno bezrámové - dvojsklo    2ks"     0,75*0,75*2   </t>
  </si>
  <si>
    <t>78761nab1</t>
  </si>
  <si>
    <t xml:space="preserve">Zalištování oken bezrámových lištami plastovými a tmelem silokonovým   </t>
  </si>
  <si>
    <t xml:space="preserve">"ozn C03 - okno bezrámové - dvojsklo    2ks"     (0,75+0,75)*2*2   </t>
  </si>
  <si>
    <t xml:space="preserve">"              - okno - parapet vnější    2ks"     0,75*2   </t>
  </si>
  <si>
    <t>998787201</t>
  </si>
  <si>
    <t xml:space="preserve">Přesun hmot procentní pro zasklívání v objektech v do 6 m   </t>
  </si>
  <si>
    <t xml:space="preserve">"v. č. D1+D2 - odstranění humusu a srovnání terénu - tl. vrstvy 10cm"   </t>
  </si>
  <si>
    <t xml:space="preserve">"chodník k nové loděnici"     (6,50*10,30/2+2,50*(2,20+6,80)/2)*0,10   </t>
  </si>
  <si>
    <t>122202201</t>
  </si>
  <si>
    <t xml:space="preserve">Odkopávky a prokopávky nezapažené pro silnice objemu do 100 m3 v hornině tř. 3   </t>
  </si>
  <si>
    <t xml:space="preserve">"v. č. D1+D2 - odkopávka pro podkladní vrstvy chodníku - tl. vrstvy 15cm"   </t>
  </si>
  <si>
    <t xml:space="preserve">"chodník k nové loděnici"     (6,50*10,30/2+2,50*(2,20+6,80)/2)*0,15   </t>
  </si>
  <si>
    <t>122202209</t>
  </si>
  <si>
    <t xml:space="preserve">Příplatek k odkopávkám a prokopávkám pro silnice v hornině tř. 3 za lepivost   </t>
  </si>
  <si>
    <t>132202101</t>
  </si>
  <si>
    <t xml:space="preserve">Hloubení rýh š do 600 mm ručním nebo pneum nářadím v soudržných horninách tř. 3   </t>
  </si>
  <si>
    <t xml:space="preserve">"v. č. D1+D2 - hřiště stávající - rýha pro obrubník"     (27,56+12,99)*2*0,30*0,30   </t>
  </si>
  <si>
    <t>132202109</t>
  </si>
  <si>
    <t xml:space="preserve">Příplatek za lepivost u hloubení rýh š do 600 mm ručním nebo pneum nářadím v hornině tř. 3   </t>
  </si>
  <si>
    <t xml:space="preserve">"přesun humusu na místo rozprostření    m3"     4,473   </t>
  </si>
  <si>
    <t>162301101</t>
  </si>
  <si>
    <t xml:space="preserve">Vodorovné přemístění do 500 m výkopku/sypaniny z horniny tř. 1 až 4   </t>
  </si>
  <si>
    <t xml:space="preserve">"přesun výkopku do násypů"   </t>
  </si>
  <si>
    <t xml:space="preserve">"výkopek z odkopávek    m3"     6,709   </t>
  </si>
  <si>
    <t xml:space="preserve">"výkopek z rýh    m3"     7,299   </t>
  </si>
  <si>
    <t>171201101</t>
  </si>
  <si>
    <t xml:space="preserve">Uložení sypaniny do násypů nezhutněných   </t>
  </si>
  <si>
    <t xml:space="preserve">"v. č. D1+D2 - ornice -  plocha"     4,473/0,15   </t>
  </si>
  <si>
    <t xml:space="preserve">"v. č. D1+D2 - upravení plochy v místě násypu -  plocha    m2"     30,00   </t>
  </si>
  <si>
    <t>271572211</t>
  </si>
  <si>
    <t xml:space="preserve">Podsyp pod základové konstrukce se zhutněním z netříděného štěrkopísku   </t>
  </si>
  <si>
    <t xml:space="preserve">"v. č. D1+D2 - hřiště - okraj z obrubníků - lože"       (27,60+13,00)*2*0,30*0,10   </t>
  </si>
  <si>
    <t>564752111</t>
  </si>
  <si>
    <t xml:space="preserve">Podklad z vibrovaného štěrku VŠ tl 150 mm   </t>
  </si>
  <si>
    <t xml:space="preserve">"v. č. D1+D2 - chodník k nové loděnici"     6,50*10,30/2+2,50*(2,20+6,80)/2   </t>
  </si>
  <si>
    <t>573231111</t>
  </si>
  <si>
    <t xml:space="preserve">Postřik živičný spojovací ze silniční emulze v množství do 0,7 kg/m2   </t>
  </si>
  <si>
    <t xml:space="preserve">"2 x penetrační postřik"   </t>
  </si>
  <si>
    <t xml:space="preserve">"v. č. D1+D2 - hřiště stávající - plocha"     27,56*12,99*2   </t>
  </si>
  <si>
    <t>577154141</t>
  </si>
  <si>
    <t xml:space="preserve">Asfaltový beton vrstva obrusná  -  tř. I tl 60 mm š přes 3 m z modifikovaného asfaltu   </t>
  </si>
  <si>
    <t xml:space="preserve">"v. č. D1+D2 - hřiště stávající - nová vrstva"     27,56*12,99   </t>
  </si>
  <si>
    <t>596811120</t>
  </si>
  <si>
    <t xml:space="preserve">Kladení betonové dlažby komunikací pro pěší do lože z kameniva vel do 0,09 m2 plochy do 50 m2   </t>
  </si>
  <si>
    <t xml:space="preserve">"v. č. D1+D2"   </t>
  </si>
  <si>
    <t xml:space="preserve">"chodník k nové loděnici"     6,50*10,30/2+2,50*(2,20+6,80)/2   </t>
  </si>
  <si>
    <t>5924737</t>
  </si>
  <si>
    <t xml:space="preserve">dlaždice teracová   30x30x3,5 cm   </t>
  </si>
  <si>
    <t xml:space="preserve">"ztratné  3%    m2"     44,725*1,02   </t>
  </si>
  <si>
    <t>629995101</t>
  </si>
  <si>
    <t xml:space="preserve">Očištění vnějších ploch tlakovou vodou   </t>
  </si>
  <si>
    <t xml:space="preserve">"v. č. D1+D2 - hřiště stávající - plocha"     27,56*12,99   </t>
  </si>
  <si>
    <t xml:space="preserve">Ostatní konstrukce a práce-bourání   </t>
  </si>
  <si>
    <t>916331112</t>
  </si>
  <si>
    <t xml:space="preserve">Osazení zahradního obrubníku betonového do lože z betonu s boční opěrou   </t>
  </si>
  <si>
    <t xml:space="preserve">"v. č. D1+D2 - hřiště - okraj z obrubníků"       (27,60+13,00)*2   </t>
  </si>
  <si>
    <t>592172110</t>
  </si>
  <si>
    <t xml:space="preserve">obrubník betonový zahradní 100/5/25 II šedý 100 x 5 x 25 cm   </t>
  </si>
  <si>
    <t xml:space="preserve">"ztratné  1%    ks"     82,00*1,01   </t>
  </si>
  <si>
    <t>916991121</t>
  </si>
  <si>
    <t xml:space="preserve">Lože pod obrubníky, krajníky nebo obruby z dlažebních kostek z betonu prostého   </t>
  </si>
  <si>
    <t xml:space="preserve">"hřiště - okraj z obrubníků - lože"       (27,60+13,00)*2*0,30*0,15   </t>
  </si>
  <si>
    <t>998222012</t>
  </si>
  <si>
    <t xml:space="preserve">Přesun hmot pro tělovýchovné plochy   </t>
  </si>
  <si>
    <t>113107172</t>
  </si>
  <si>
    <t xml:space="preserve">Odstranění podkladu pl přes 50 do 200 m2 z betonu prostého tl 300 mm   </t>
  </si>
  <si>
    <t xml:space="preserve">"sestava mobilních buněk - deska podkladní"    11,70*5,40   </t>
  </si>
  <si>
    <t xml:space="preserve">"v. č. D1+D4"   </t>
  </si>
  <si>
    <t>981011111</t>
  </si>
  <si>
    <t xml:space="preserve">Demolice budov dřevěných jednostranně obitých postupným rozebíráním   </t>
  </si>
  <si>
    <t xml:space="preserve">"v. č. D1+D4 - sklad dřevěný - obestavěný prostor"   </t>
  </si>
  <si>
    <t xml:space="preserve">11,16*11,80*(3,10+3,40)/2+11,30*11,80*1,40/2+2,10*1,50*(0,25+0,75)/2*2   </t>
  </si>
  <si>
    <t>981332111</t>
  </si>
  <si>
    <t xml:space="preserve">Demolice ocelových konstrukcí hal, technologických zařízení apod.   </t>
  </si>
  <si>
    <t xml:space="preserve">"sklad ocelový - hmotnost OK   cca  6kg/m3 obest. prostoru"   </t>
  </si>
  <si>
    <t xml:space="preserve">"sklad ocelový - obestavěný prostor"     11,80*4,20*(3,80+3,50)/2   </t>
  </si>
  <si>
    <t xml:space="preserve">"sloup ocelový VO - hmotnost   cca    80kg"   </t>
  </si>
  <si>
    <t xml:space="preserve">"OK -  hmotnost    t"     181*0,006+0,080   </t>
  </si>
  <si>
    <t>981511111</t>
  </si>
  <si>
    <t xml:space="preserve">Demolice konstrukcí objektů zděných na MVC postupným rozebíráním   </t>
  </si>
  <si>
    <t xml:space="preserve">"sklad ocelový - zděný přístavek"     (1,30+1,00*2)*0,30*3,00+1,30*1,30*0,30   </t>
  </si>
  <si>
    <t>981511113</t>
  </si>
  <si>
    <t xml:space="preserve">Demolice konstrukcí objektů z betonu prostého nebo kamenného zdiva postupným rozebíráním   </t>
  </si>
  <si>
    <t xml:space="preserve">"sklad dřevěný - horní část patek v= 30cm"   </t>
  </si>
  <si>
    <t xml:space="preserve">"patky 60/60cm+50/50cm"      0,60*0,60*0,30*4+0,50*0,50*0,30*4*2   </t>
  </si>
  <si>
    <t xml:space="preserve">"sklad ocelový - horní část patek v= 30cm"   </t>
  </si>
  <si>
    <t xml:space="preserve">"patky 50/50cm"      0,50*0,50*0,30*5*2+1,30*1,30*0,30   </t>
  </si>
  <si>
    <t xml:space="preserve">"stožár - patka - horní část"     0,40*0,40*0,30   </t>
  </si>
  <si>
    <t xml:space="preserve">"stožáry - patky - horní část"     0,60*0,60*0,30*2   </t>
  </si>
  <si>
    <t>98199nab1</t>
  </si>
  <si>
    <t xml:space="preserve">Demontáž univerzálních mobilních buněk v jednopodlažních sestavách   </t>
  </si>
  <si>
    <t xml:space="preserve">"v. č. D1+D4 - sestava mobilních buněk - demontáž    ks"    4   </t>
  </si>
  <si>
    <t>98199nab2</t>
  </si>
  <si>
    <t xml:space="preserve">Demolice sloupu nn betonového zapuštěného do patky   </t>
  </si>
  <si>
    <t xml:space="preserve">"v. č. D1+D2 - sloup nn betonový    ks"     2   </t>
  </si>
  <si>
    <t xml:space="preserve">"doprava suti - na skládku do 10km"   </t>
  </si>
  <si>
    <t xml:space="preserve">"HSV - suť stavební    t"     78,218   </t>
  </si>
  <si>
    <t xml:space="preserve">"ODPOČET - mobilní buňky    4ks    t"    -2,700*4   </t>
  </si>
  <si>
    <t xml:space="preserve">"PSV - suť z vláknocementové krytiny    t"     3,269   </t>
  </si>
  <si>
    <t xml:space="preserve">"HSV - suť stavební    t"     (78,218-10,800)*9   </t>
  </si>
  <si>
    <t xml:space="preserve">"nebezpečný odpad - skládka Chvaletice - přesun dalších 31 x 1km"   </t>
  </si>
  <si>
    <t xml:space="preserve">"vláknocementová krytina    t"     3,269*31   </t>
  </si>
  <si>
    <t>997013821</t>
  </si>
  <si>
    <t xml:space="preserve">Poplatek za uložení stavebního odpadu ekologicky závadného s azbestem na skládce (skládkovné)   </t>
  </si>
  <si>
    <t xml:space="preserve">"nebezpečný odpad - skládka Chvaletice"   </t>
  </si>
  <si>
    <t xml:space="preserve">"vláknocementová krytina    t"     3,269   </t>
  </si>
  <si>
    <t xml:space="preserve">"suť na skládce"   </t>
  </si>
  <si>
    <t xml:space="preserve">"ODPOČET - suť betonová    t"     -31,590   </t>
  </si>
  <si>
    <t>997221571</t>
  </si>
  <si>
    <t xml:space="preserve">Vodorovná doprava vybouraných hmot do 1 km se složením   </t>
  </si>
  <si>
    <t xml:space="preserve">"doprava demontovaných buněk na místo uložení do 10km"   </t>
  </si>
  <si>
    <t xml:space="preserve">"mobilní buňky    4ks    t"    2,700*4   </t>
  </si>
  <si>
    <t>997221579</t>
  </si>
  <si>
    <t xml:space="preserve">Příplatek ZKD 1 km u vodorovné dopravy vybouraných hmot   </t>
  </si>
  <si>
    <t xml:space="preserve">"doprava demontovaných buněk na místo uložení do 10km - příplatek za 9 x 1km"   </t>
  </si>
  <si>
    <t xml:space="preserve">"mobilní buňky    4ks    t"    2,700*4*9   </t>
  </si>
  <si>
    <t>997221612</t>
  </si>
  <si>
    <t xml:space="preserve">Nakládání vybouraných hmot na dopravní prostředky pro vodorovnou dopravu   </t>
  </si>
  <si>
    <t xml:space="preserve">"demontované mobilní buňky    4ks    t"    2,700*4   </t>
  </si>
  <si>
    <t>997221815</t>
  </si>
  <si>
    <t xml:space="preserve">Poplatek za uložení betonového odpadu na skládce (skládkovné)   </t>
  </si>
  <si>
    <t xml:space="preserve">"uložení suti na skládku"   </t>
  </si>
  <si>
    <t xml:space="preserve">"suť betonová (deska betonová)    t"     31,590   </t>
  </si>
  <si>
    <t>998001123</t>
  </si>
  <si>
    <t xml:space="preserve">Přesun hmot pro demolice objektů v do 21 m   </t>
  </si>
  <si>
    <t>762132811</t>
  </si>
  <si>
    <t xml:space="preserve">Demontáž bednění svislých stěn z prken hoblovaných jednostranně   </t>
  </si>
  <si>
    <t xml:space="preserve">"sklad - bednění obkladové"   </t>
  </si>
  <si>
    <t xml:space="preserve">"pohled jižní"     11,16*(3,10+3,40)/2+11,30*1,40/2   </t>
  </si>
  <si>
    <t xml:space="preserve">"pohled severní"     11,16*(3,10+3,40)/2+11,30*1,40/2-1,00*2,10*4   </t>
  </si>
  <si>
    <t xml:space="preserve">"pohled západní"     11,80*3,10   </t>
  </si>
  <si>
    <t xml:space="preserve">"pohled východní"     11,80*3,40   </t>
  </si>
  <si>
    <t>765131851</t>
  </si>
  <si>
    <t xml:space="preserve">Demontáž vlnité vláknocementové krytiny sklonu do 30° do suti   </t>
  </si>
  <si>
    <t xml:space="preserve">"sklad dřevěný - střecha"     11,80*(8,30+3,35)   </t>
  </si>
  <si>
    <t xml:space="preserve">"sklad ocelový - střecha pultová"     11,80*4,60   </t>
  </si>
  <si>
    <t xml:space="preserve">"sklad ocelový - stěna"     4,20*(3,80+3,50)/2   </t>
  </si>
  <si>
    <t>765131871</t>
  </si>
  <si>
    <t xml:space="preserve">Demontáž hřebene nebo nároží vlnité vláknocementové krytiny sklonu do 30° do suti   </t>
  </si>
  <si>
    <t xml:space="preserve">"v. č. D1+D3+4 - sklad dřevěný - střecha"     11,80   </t>
  </si>
  <si>
    <t xml:space="preserve">Položkový rozpočet </t>
  </si>
  <si>
    <t>Stavba :</t>
  </si>
  <si>
    <t>Objekt :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</si>
  <si>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</si>
  <si>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</si>
  <si>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</si>
  <si>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</si>
  <si>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</si>
  <si>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</si>
  <si>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</si>
  <si>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Vnitřní kanalizace</t>
  </si>
  <si>
    <t>Položky odečteny z výkresu ZT.4</t>
  </si>
  <si>
    <t>721176114R00</t>
  </si>
  <si>
    <t xml:space="preserve">Potrubí HT odpadní svislé DN 70 x 1,9 mm </t>
  </si>
  <si>
    <t>721171109RM1</t>
  </si>
  <si>
    <t>Potrubí z plastu odpadní hrdlové D 110 x 2,2 materiál HT</t>
  </si>
  <si>
    <t>721176222R00</t>
  </si>
  <si>
    <t xml:space="preserve">Potrubí KG svodné (ležaté) v zemi DN 100 x 3,2 mm </t>
  </si>
  <si>
    <t>721176223R00</t>
  </si>
  <si>
    <t xml:space="preserve">Potrubí KG svodné (ležaté) v zemi DN 125 x 3,2 mm </t>
  </si>
  <si>
    <t>721176224R00</t>
  </si>
  <si>
    <t xml:space="preserve">Potrubí KG svodné (ležaté) v zemi DN 150 x 4,0 mm </t>
  </si>
  <si>
    <t>721173204RM1</t>
  </si>
  <si>
    <t>Potrubí z PVC připojovací D 40 x 1,8 materiál HT</t>
  </si>
  <si>
    <t>721173205RM1</t>
  </si>
  <si>
    <t>Potrubí z PVC připojovací D 50 x 1,8 materiál HT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</si>
  <si>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</si>
  <si>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</si>
  <si>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</si>
  <si>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</si>
  <si>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</si>
  <si>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</si>
  <si>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Předb.cena</t>
  </si>
  <si>
    <t>Podlahová žlábek sprchový nerez mřížka</t>
  </si>
  <si>
    <t>Zápachová uzávěrka DN 40 odvodnění ohřívačů teplé vody</t>
  </si>
  <si>
    <t xml:space="preserve">Ventilační hlavice DN 100 </t>
  </si>
  <si>
    <t xml:space="preserve">Přivzdušňovací hlavice </t>
  </si>
  <si>
    <t>721290112R00</t>
  </si>
  <si>
    <t xml:space="preserve">Zkouška těsnosti kanalizace vodou DN 200 </t>
  </si>
  <si>
    <t>721290123R00</t>
  </si>
  <si>
    <t xml:space="preserve">Zkouška těsnosti kanalizace kouřem DN 300 </t>
  </si>
  <si>
    <t>998 72-1101.R00</t>
  </si>
  <si>
    <t xml:space="preserve">Přesun hmot pro vnitřní kanalizaci, výšky do 6 m </t>
  </si>
  <si>
    <t>Celkem za</t>
  </si>
  <si>
    <t>722</t>
  </si>
  <si>
    <t>Vnitřní vodovod</t>
  </si>
  <si>
    <t>Položky odečteny z výkresu ZT.5</t>
  </si>
  <si>
    <t>722176011U00</t>
  </si>
  <si>
    <t xml:space="preserve">Rozvody z plastů polyfuze DN 15 mm </t>
  </si>
  <si>
    <t>722176012U00</t>
  </si>
  <si>
    <t xml:space="preserve">Rozvody z plastů polyfuze DN 20 mm </t>
  </si>
  <si>
    <t>722176013U00</t>
  </si>
  <si>
    <t xml:space="preserve">Rozvody z plastů polyfuze DN 25 mm </t>
  </si>
  <si>
    <t>722182111U00</t>
  </si>
  <si>
    <t xml:space="preserve">Plastové potrubí izolace PE DN 15 </t>
  </si>
  <si>
    <t>722182112U00</t>
  </si>
  <si>
    <t xml:space="preserve">Plastové potrubí izolace PE DN 20 </t>
  </si>
  <si>
    <t>722182113U00</t>
  </si>
  <si>
    <t xml:space="preserve">Plastové potrubí izolace PE DN 25 </t>
  </si>
  <si>
    <t>722190401R00</t>
  </si>
  <si>
    <t xml:space="preserve">Vyvedení a upevnění výpustek DN 15 </t>
  </si>
  <si>
    <t>722231011R00</t>
  </si>
  <si>
    <t xml:space="preserve">Armatury se 2závity - ventily přímé kulové,G 1/2 </t>
  </si>
  <si>
    <t>722230105R00</t>
  </si>
  <si>
    <t xml:space="preserve">Armatura se 2závity - ventil přímý kulový, G 1" </t>
  </si>
  <si>
    <t>722290226R00</t>
  </si>
  <si>
    <t xml:space="preserve">Zkouška tlaku potrubí závitového DN 50 </t>
  </si>
  <si>
    <t>722290234R00</t>
  </si>
  <si>
    <t xml:space="preserve">Proplach a dezinfekce vodovod.potrubí DN 80 </t>
  </si>
  <si>
    <t>998 72-2101.R00</t>
  </si>
  <si>
    <t xml:space="preserve">Přesun hmot pro vnitřní vodovod, výšky do 6 m </t>
  </si>
  <si>
    <t>Zařizovací předměty</t>
  </si>
  <si>
    <t>Položky odečteny z výkresu ZT.3</t>
  </si>
  <si>
    <t>725013141R00</t>
  </si>
  <si>
    <t xml:space="preserve">Klozet diturvitový závěsný </t>
  </si>
  <si>
    <t xml:space="preserve"> ;č.m. 0.05:1</t>
  </si>
  <si>
    <t>;č.m. 0.07:1</t>
  </si>
  <si>
    <t>Mezisoučet</t>
  </si>
  <si>
    <t>Závěsný prvek pro zavěšené WC splachovací nádržka pod omítkou</t>
  </si>
  <si>
    <t>725017101R00</t>
  </si>
  <si>
    <t xml:space="preserve">Umyvadlo na šrouby diturvitové 55 cm, bílé </t>
  </si>
  <si>
    <t>;č.m. 0.04:1</t>
  </si>
  <si>
    <t>;č.m. 0.06:1</t>
  </si>
  <si>
    <t>725 31-1925.ROO</t>
  </si>
  <si>
    <t xml:space="preserve">Dřez nerezový jednodílný </t>
  </si>
  <si>
    <t>;č.m. 0.01:1</t>
  </si>
  <si>
    <t>725019101R00</t>
  </si>
  <si>
    <t xml:space="preserve">Výlevka diturvitovás plastovou mřížkou </t>
  </si>
  <si>
    <t>;č.m. 0.08:1</t>
  </si>
  <si>
    <t xml:space="preserve">Elektrický průtokový ohřívač obsah 10 litrů </t>
  </si>
  <si>
    <t>Elektrický zásobníkový ohřívač vody obsah 160 litrů</t>
  </si>
  <si>
    <t>725813111U00</t>
  </si>
  <si>
    <t xml:space="preserve">Ventil rohový G 1/2 </t>
  </si>
  <si>
    <t>725822211U00</t>
  </si>
  <si>
    <t xml:space="preserve">Baterie stojan páková umyvadlová </t>
  </si>
  <si>
    <t>725822241U00</t>
  </si>
  <si>
    <t xml:space="preserve">Baterie stojan páková dřezová </t>
  </si>
  <si>
    <t>725 82-2254.UOO</t>
  </si>
  <si>
    <t xml:space="preserve">Baterie nástěnná páková </t>
  </si>
  <si>
    <t>725840211U00</t>
  </si>
  <si>
    <t xml:space="preserve">Baterie páková sprchová nástěnná </t>
  </si>
  <si>
    <t>725846211U00</t>
  </si>
  <si>
    <t xml:space="preserve">Držák sprchy -60 cm </t>
  </si>
  <si>
    <t>725980113R00</t>
  </si>
  <si>
    <t xml:space="preserve">Dvířka kovová lakovaná 30/30 </t>
  </si>
  <si>
    <t>725980121R00</t>
  </si>
  <si>
    <t xml:space="preserve">Dvířka z PH, 15/15 </t>
  </si>
  <si>
    <t>998 72-5101.R00</t>
  </si>
  <si>
    <t xml:space="preserve">Přesun hmot pro zařizovací předměty, výšky do 6 m </t>
  </si>
  <si>
    <t xml:space="preserve">Podlahová vpust spodní odpad DN 70 </t>
  </si>
  <si>
    <t>Zápachová uzávěrka DN 40 napojení  automatické pračky a myčky</t>
  </si>
  <si>
    <t>722176014U00</t>
  </si>
  <si>
    <t xml:space="preserve">Rozvody z plastů polyfuze DN 32 mm </t>
  </si>
  <si>
    <t>722182114U00</t>
  </si>
  <si>
    <t xml:space="preserve">Plastové potrubí izolace PE DN 32 </t>
  </si>
  <si>
    <t>722231012R00</t>
  </si>
  <si>
    <t xml:space="preserve">Armatury se 2závity - ventily přímé kulové,G 3/4 </t>
  </si>
  <si>
    <t xml:space="preserve">Armatura se 2závity - ventil přímý kulový, G 5/4 </t>
  </si>
  <si>
    <t>Čerpadlo cirkulačnd o potrubí DN 15 pro pitnou vodu</t>
  </si>
  <si>
    <t>kpl</t>
  </si>
  <si>
    <t>;č.m. 3.04 :1</t>
  </si>
  <si>
    <t>;č.m. 3,10 :1</t>
  </si>
  <si>
    <t>;č.m. 1.10:2</t>
  </si>
  <si>
    <t xml:space="preserve">Klozet diturvitový závěsný pro invalidy </t>
  </si>
  <si>
    <t>;č.m. 1.05 :1</t>
  </si>
  <si>
    <t>;č.m. 1.09 :2</t>
  </si>
  <si>
    <t>;č.m. 1.10 :1</t>
  </si>
  <si>
    <t>;č.m. 1.14 :1</t>
  </si>
  <si>
    <t>725224136R00</t>
  </si>
  <si>
    <t xml:space="preserve">Umyvadlo diturvitové zavěšené obdélníkové </t>
  </si>
  <si>
    <t>;č.m. 3.03 :1</t>
  </si>
  <si>
    <t>725244422U00</t>
  </si>
  <si>
    <t xml:space="preserve">Vanička sprchová se zástěnou </t>
  </si>
  <si>
    <t>;č.m. 3.07 :1</t>
  </si>
  <si>
    <t>;č.m. 1.01 :1</t>
  </si>
  <si>
    <t>;č.m. 1.04 :1</t>
  </si>
  <si>
    <t>725016105R00</t>
  </si>
  <si>
    <t xml:space="preserve">Pisoár diturvitový s dálk. ovládáním fotobuňkou </t>
  </si>
  <si>
    <t>;č.m. 1.10 :2</t>
  </si>
  <si>
    <t xml:space="preserve">Elektrický zásobníkový ohřívač obsah 160 litrů </t>
  </si>
  <si>
    <t>;č.m. 3.01 :1</t>
  </si>
  <si>
    <t>Elektrický zásobníkový ohřívač vody obsah 300 litrů</t>
  </si>
  <si>
    <t>;č.m. 1.02 :1</t>
  </si>
  <si>
    <t>725811111U00</t>
  </si>
  <si>
    <t xml:space="preserve">Ventil výtokový stěna G 1/2" </t>
  </si>
  <si>
    <t xml:space="preserve">Baterie stojanková páková dřezová </t>
  </si>
  <si>
    <t xml:space="preserve">Baterie páka sprchová nástěnná </t>
  </si>
  <si>
    <t xml:space="preserve">Držák sprchy  -60 cm </t>
  </si>
  <si>
    <t xml:space="preserve">Dvířka z PH 15/15 </t>
  </si>
  <si>
    <t>Zemní práce</t>
  </si>
  <si>
    <t>Položky odečteny z výkresu PKV.4</t>
  </si>
  <si>
    <t>132201201R00</t>
  </si>
  <si>
    <t xml:space="preserve">Hloubení rýh šířky do 200 cm v hor.3 do 100 m3 </t>
  </si>
  <si>
    <t>1,41*0,90*36,0</t>
  </si>
  <si>
    <t>1,37*0,90*8,0</t>
  </si>
  <si>
    <t>1,75*2,0*2,0</t>
  </si>
  <si>
    <t>132201209R00</t>
  </si>
  <si>
    <t xml:space="preserve">Příplatek za lepivost - hloubení rýh 200cm v hor.3 </t>
  </si>
  <si>
    <t>151101101R00</t>
  </si>
  <si>
    <t>151101111R00</t>
  </si>
  <si>
    <t>161101101R00</t>
  </si>
  <si>
    <t xml:space="preserve">Svislé přemístění výkopku z hor.1-4 do 2,5 m </t>
  </si>
  <si>
    <t>162201102R00</t>
  </si>
  <si>
    <t xml:space="preserve">Vodorovné přemístění výkopku z hor.1-4 do 50 m </t>
  </si>
  <si>
    <t>11,88+3,96</t>
  </si>
  <si>
    <t>167101101R00</t>
  </si>
  <si>
    <t xml:space="preserve">Nakládání výkopku z hor.1-4 v množství do 100 m3 </t>
  </si>
  <si>
    <t>171201101R00</t>
  </si>
  <si>
    <t xml:space="preserve">Uložení sypaniny do násypů nezhutněných </t>
  </si>
  <si>
    <t>174101101R00</t>
  </si>
  <si>
    <t xml:space="preserve">Zásyp jam, rýh, šachet se zhutněním </t>
  </si>
  <si>
    <t>Předb:cena</t>
  </si>
  <si>
    <t xml:space="preserve">Štěrkopísek tříděný 0-63 mm (obsyp potrubí) </t>
  </si>
  <si>
    <t>0,3*0,9*36</t>
  </si>
  <si>
    <t>0,3*0,9*8</t>
  </si>
  <si>
    <t>175101101R00</t>
  </si>
  <si>
    <t xml:space="preserve">Obsyp potrubí bez prohození sypaniny </t>
  </si>
  <si>
    <t>Vodorovné konstrukce</t>
  </si>
  <si>
    <t>451573111R00</t>
  </si>
  <si>
    <t xml:space="preserve">Lože pod potrubí ze štěrkopísku do 63 mm </t>
  </si>
  <si>
    <t>0,1*0,9*36,0</t>
  </si>
  <si>
    <t>0,1*0,9*8,0</t>
  </si>
  <si>
    <t>Trubní vedení</t>
  </si>
  <si>
    <t>871313121R00</t>
  </si>
  <si>
    <t xml:space="preserve">Montáž trub z tvrdého PVC, gumový kroužek, DN 150 </t>
  </si>
  <si>
    <t>871353121R00</t>
  </si>
  <si>
    <t xml:space="preserve">Montáž trub z tvrdého PVC, gumový kroužek, DN 200 </t>
  </si>
  <si>
    <t>892571111R00</t>
  </si>
  <si>
    <t xml:space="preserve">Zkouška těsnosti kanalizace DN do 200, vodou </t>
  </si>
  <si>
    <t>28697102.A</t>
  </si>
  <si>
    <t xml:space="preserve">Dno šachtové plastové DN 425  pro hladké potrubí </t>
  </si>
  <si>
    <t>28697103.A</t>
  </si>
  <si>
    <t xml:space="preserve">Trouba z tvrdého PVC hrdlová DN 150 </t>
  </si>
  <si>
    <t xml:space="preserve">Trouba z tvrdého PVC hrdlová DN 200 </t>
  </si>
  <si>
    <t>Položky odečtena z výkresu PKV.3</t>
  </si>
  <si>
    <t>Položky odečteny z výkresu PKV.5</t>
  </si>
  <si>
    <t>1,30*0,80*58,0</t>
  </si>
  <si>
    <t>1,30*0,80*8,0</t>
  </si>
  <si>
    <t xml:space="preserve">Pažení a rozepření stěn rýh - příložné - hl. do 2m </t>
  </si>
  <si>
    <t>1,30*58,0*2</t>
  </si>
  <si>
    <t>1,30*8,0*2</t>
  </si>
  <si>
    <t xml:space="preserve">Odstranění paženi stěn rýh - příložné - hl. do 2 m </t>
  </si>
  <si>
    <t>15,84+5,28</t>
  </si>
  <si>
    <t>68,64-21,12</t>
  </si>
  <si>
    <t>0,3*0,80*58</t>
  </si>
  <si>
    <t>0,3*0,80*8,0</t>
  </si>
  <si>
    <t>0,10*0,80*58,0</t>
  </si>
  <si>
    <t>0,10*0,80*8,0</t>
  </si>
  <si>
    <t>871251111R00</t>
  </si>
  <si>
    <t xml:space="preserve">Montáž trubek z tvrdého PVC ve výkopu </t>
  </si>
  <si>
    <t xml:space="preserve">Trouba vodovodni PE 100 SDR 11 d32 mm </t>
  </si>
  <si>
    <t xml:space="preserve">Trouba vodovodní PE 100 SDR 11 d40 mm </t>
  </si>
  <si>
    <t xml:space="preserve">Vodoměrná šachta plastová 1200x900x1500 mm </t>
  </si>
  <si>
    <t>722230103R00</t>
  </si>
  <si>
    <t xml:space="preserve">Armatura se 2závity - ventil přímý kulový, G 1 </t>
  </si>
  <si>
    <t>722230104R00</t>
  </si>
  <si>
    <t xml:space="preserve">Armatura se 2závity - ventil přímý kulový, G 6/4 </t>
  </si>
  <si>
    <t>722262211R00</t>
  </si>
  <si>
    <t xml:space="preserve">Vodoměry do 30°C, závitové G 1" </t>
  </si>
  <si>
    <t>M23</t>
  </si>
  <si>
    <t>Montáže potrubí</t>
  </si>
  <si>
    <t>230170011R00</t>
  </si>
  <si>
    <t xml:space="preserve">Zkouška těsnosti potrubí </t>
  </si>
  <si>
    <t>725 31-1925.R00</t>
  </si>
  <si>
    <t>Pozn.:</t>
  </si>
  <si>
    <t>vyplní zhotovitel</t>
  </si>
  <si>
    <t xml:space="preserve">Datum:  </t>
  </si>
  <si>
    <t>V jednotkové ceně je obsažen drobný podružný montážní materiál.</t>
  </si>
  <si>
    <t>Pokud není uvedeno jinak, jednotková cena obsahuje vždy dodávku a montáž.</t>
  </si>
  <si>
    <t>Pokud není uvedeno jinak, jednotková cena vždy obsahuje dodávku a montáž.</t>
  </si>
  <si>
    <t xml:space="preserve">Zasouvací stěna sprchy vel.100/100/200cm   </t>
  </si>
  <si>
    <t xml:space="preserve">" tep.izolace vata tl.50mm+na jedné straně vaty parotěsná zábrana a na druhé straně parotěsná zábrana s Almg""   </t>
  </si>
  <si>
    <t>Celkem:</t>
  </si>
  <si>
    <t xml:space="preserve">dveře dřevěné vchodové 1 křídlové plné nezateplené - vel. 90x225cm - vč. rámové zárubně   </t>
  </si>
  <si>
    <t xml:space="preserve">"nezateplené, zámek s vložkou FAB, vč. rámové zárubně"   </t>
  </si>
  <si>
    <t xml:space="preserve">Nátěry syntetické truhlářských konstrukcí lazurovacím lakem 3x lakování   </t>
  </si>
  <si>
    <t>3% z ceny oddílu</t>
  </si>
  <si>
    <t>0,2% z ceny oddílu</t>
  </si>
  <si>
    <t>4% z ceny oddílu</t>
  </si>
  <si>
    <t>5% z ceny oddílu</t>
  </si>
  <si>
    <t>1% z ceny oddílu</t>
  </si>
  <si>
    <t>0,6% z ceny oddílu</t>
  </si>
  <si>
    <t>2% z ceny oddílu</t>
  </si>
  <si>
    <t>0,5% z ceny oddílu</t>
  </si>
  <si>
    <t>0,3% z ceny oddílu</t>
  </si>
  <si>
    <t>OST</t>
  </si>
  <si>
    <t>Z05</t>
  </si>
  <si>
    <t>Vytápění</t>
  </si>
  <si>
    <t>D+M Krbová kamna</t>
  </si>
  <si>
    <t>"m.č. 0.01 a 0.02" - viz technické specifikace</t>
  </si>
  <si>
    <t>Krbová kamna s prosklenými dvířky. Sklo 300 x 300 mm. Jmenovitý výkon: 7kW, Vytápěný prostor min. 150m3, Rozměry (v x š x hl): cca 0,7 x 0,45 x 0,35 m; palivo: dřevo, brikety, uhlí.</t>
  </si>
  <si>
    <t xml:space="preserve">Objednatel:   TJ Synthesia Pardubice o.s. </t>
  </si>
  <si>
    <t xml:space="preserve">TJ Synthesia Pardubice o.s. </t>
  </si>
  <si>
    <t xml:space="preserve">Obezdívka věnce jednostr. věncovkou do 21cm vč. polystyrenu tl 70mm   </t>
  </si>
  <si>
    <t xml:space="preserve">Příčky z cihel brouš. tl 80mm pevnosti P10 s lepenými žebry   </t>
  </si>
  <si>
    <t>76799510R</t>
  </si>
  <si>
    <t>D+M nápis "LODĚNICE NA ŠPICI"</t>
  </si>
  <si>
    <t>Označení</t>
  </si>
  <si>
    <t>Z01</t>
  </si>
  <si>
    <t>Šatny</t>
  </si>
  <si>
    <t>Kuchyně</t>
  </si>
  <si>
    <t>Koupelna</t>
  </si>
  <si>
    <t>Z02</t>
  </si>
  <si>
    <t>Z03</t>
  </si>
  <si>
    <t>Z04</t>
  </si>
  <si>
    <t>Z06</t>
  </si>
  <si>
    <t>Krbová kamna s prosklenými dvířky. Rozměry – výška 1579 mm, šířka – 560 mm, hloubka – 470mm, hmotnost do 260 kg, jmenovitý výkon – 8kW, regulovatelná výkon – 4 – 12 kW, vytápěcí schopnost 160 m3, použité palivo –
dřevo, brikety</t>
  </si>
  <si>
    <t>"m.č. 1.01" - viz technické specifikace</t>
  </si>
  <si>
    <t>venkovní nápis o min. rozměrech 0,5 x 8,0m, mat. dřevo buk + povrchová úprava</t>
  </si>
  <si>
    <t>766811303</t>
  </si>
  <si>
    <t>D+M šatní skříň plechová</t>
  </si>
  <si>
    <t>766811201</t>
  </si>
  <si>
    <t>D+M kuchyňská linka m.č. 3,07</t>
  </si>
  <si>
    <t>766811202</t>
  </si>
  <si>
    <t>D+M bar m.č. 1,01</t>
  </si>
  <si>
    <t>766811203</t>
  </si>
  <si>
    <t>Lednice m.č 3,07</t>
  </si>
  <si>
    <t>766811204</t>
  </si>
  <si>
    <t>Varná deska m.č. 3,07</t>
  </si>
  <si>
    <t>viz. technické specifikace</t>
  </si>
  <si>
    <t>766811500</t>
  </si>
  <si>
    <t>Multifunkční posilovací stroj</t>
  </si>
  <si>
    <t>766811600</t>
  </si>
  <si>
    <t>Hydromasážní vířivá vana m.č.1.09</t>
  </si>
  <si>
    <t>Tělocvična - posilovna</t>
  </si>
  <si>
    <t xml:space="preserve">Datum:   </t>
  </si>
  <si>
    <t>% z ceny oddílu</t>
  </si>
  <si>
    <t xml:space="preserve">"izolace proti vodě - 1 x nátěr penetrační"   </t>
  </si>
  <si>
    <t>Dodávka a montáž mobiliáře</t>
  </si>
  <si>
    <t>220320392</t>
  </si>
  <si>
    <t>D+M házenkářská branka</t>
  </si>
  <si>
    <t>220741101</t>
  </si>
  <si>
    <t>D+M sloup + koš na basketbal</t>
  </si>
  <si>
    <t>220741102</t>
  </si>
  <si>
    <t>D+M univerzální herní prvek pro děti</t>
  </si>
  <si>
    <t>767161189</t>
  </si>
  <si>
    <t>141254040</t>
  </si>
  <si>
    <t>Montáž sloupků z trubek do zdi hmotnosti přes 45 kg (sloupky pro uchycení sítě na tenis či volejbal včetně ručního napínacího navijáku)</t>
  </si>
  <si>
    <t>trubka ocelová bezešvá hladká kruhová 11353.1 D89 tl 6,3 mm, pozink (sloupky pro uchycení sítě na tenis či volejbal včetně ručního napínacího navijáku) + tenisová síť</t>
  </si>
  <si>
    <t>Konstrukce záměčnické</t>
  </si>
  <si>
    <t>"v. č. D1+D2 - hřiště - sloupky 2ks, nadzemní část 2*2,5m</t>
  </si>
  <si>
    <t>Veškeré demontované dřevo a ocel zůstává v majetku investora.</t>
  </si>
  <si>
    <t>D+M Kruhový litinový poklop tř. D400, DN 400mm</t>
  </si>
  <si>
    <t>D+M Revizní kanalizační šachta plastová, průměr 425 mm vč. plastového dna</t>
  </si>
  <si>
    <t>V jednotkové ceně je obsažen drobný podružný montážní materiál (vč. redukce, kolena, odbočky)</t>
  </si>
  <si>
    <t>V ceně jsou obsaženy veškeré pomocné konstrukce jako je pažení, zajištění výkopu proti pádu a pod.</t>
  </si>
  <si>
    <t>D+M ČERPACÍ ŠACHTA TLAKOVÉ KANALIZACE - pojízdná betonová vodotěsná šachta prům. 1000mm, celková výška 2500mm, posyp, podkladní beton, poklop litinový pojízdný, průměr vstupu min 600mm, nátok DN200, výtlak DN50, zaústění přítoku nadednem 500mm, čerpadlo Q-0.8 l/s, P-0.8Mpa, Hmax.-80m,P-1.1kW,U-400V,I-3.5A, kabel HO7RN + rozváděč - ovládací skříňka</t>
  </si>
  <si>
    <t>SO 3.1.1</t>
  </si>
  <si>
    <t xml:space="preserve">Budova staré loděnice - stavební  </t>
  </si>
  <si>
    <t>SO 3.1.2</t>
  </si>
  <si>
    <t>Budova staré loděnice - elektroinstalace</t>
  </si>
  <si>
    <t>SO 3.2.1</t>
  </si>
  <si>
    <t>Budova nové loděnice - stavební</t>
  </si>
  <si>
    <t>SO 3.2.2</t>
  </si>
  <si>
    <t>Sklad dračích lodí - stavební</t>
  </si>
  <si>
    <t>Sklad dračích lodí - elektroinstalace</t>
  </si>
  <si>
    <t>SO 3.3.1</t>
  </si>
  <si>
    <t>SO 3.3.2</t>
  </si>
  <si>
    <t>SO 3.4.1</t>
  </si>
  <si>
    <t> Budova staré a nové loděnice - vodovod vnější</t>
  </si>
  <si>
    <t> Budova staré a nové loděnice - kanalizace vnější</t>
  </si>
  <si>
    <t xml:space="preserve">Víceúčelové hřiště   </t>
  </si>
  <si>
    <t>Loděnice</t>
  </si>
  <si>
    <t>SO 3.2.3</t>
  </si>
  <si>
    <t>SO 3.2.4</t>
  </si>
  <si>
    <t> Budova staré a nové loděnice - kanalizace vnitřní</t>
  </si>
  <si>
    <t>DPH snížené 15%</t>
  </si>
  <si>
    <t>DPH základní 21%</t>
  </si>
  <si>
    <t>SO 3.2.5</t>
  </si>
  <si>
    <t> Budova staré a nové loděnice - vytápění</t>
  </si>
  <si>
    <t>Všeobecné položky</t>
  </si>
  <si>
    <t>Geometrický plán</t>
  </si>
  <si>
    <t>Dokumentace skutečného provedení</t>
  </si>
  <si>
    <t>Vybavení budov nutné ke kolaudaci (lékárny, označení, hasící přístroje...)</t>
  </si>
  <si>
    <t>Zařízení staveniště</t>
  </si>
  <si>
    <t>CELKEM Rekonstrukce areálu loděnice TJ Sythesia</t>
  </si>
  <si>
    <t>1 + 2</t>
  </si>
  <si>
    <t xml:space="preserve"> Rekonstrukce areálu loděnice TJ Synthesia</t>
  </si>
  <si>
    <t>Budova staré loděnice</t>
  </si>
  <si>
    <t>Budova nové loděnice</t>
  </si>
  <si>
    <t>Celkem vnitřní vodovod a zařizovací předměty budovy staré loděnice:</t>
  </si>
  <si>
    <t>Celkem vnitřní vodovod a zařizovací předměty budovy nové loděnice:</t>
  </si>
  <si>
    <t> Budova staré a nové loděnice - vodovod vnitřní a zařizovací předměty</t>
  </si>
  <si>
    <t> Celkem Budova staré a nové loděnice - vodovod vnitřní a zařizovací předměty</t>
  </si>
  <si>
    <t xml:space="preserve"> Rekonstrukce areálu loděnice</t>
  </si>
  <si>
    <t xml:space="preserve">Celkem </t>
  </si>
  <si>
    <t>Vnitřní kanalizace staré loděnice</t>
  </si>
  <si>
    <t>Vnitřní kanalizace nové loděnice</t>
  </si>
  <si>
    <t> Celkem Budova staré a nové loděnice - kanalizace vnitřní</t>
  </si>
  <si>
    <t>SO 3.2.6</t>
  </si>
  <si>
    <t>SO 3.2.7</t>
  </si>
  <si>
    <t xml:space="preserve">Objekt:   </t>
  </si>
  <si>
    <t xml:space="preserve">SO 3.1.1 Budova staré loděnice - stavební  </t>
  </si>
  <si>
    <t>SO 3.2.1 Budova nové loděnice - stavební</t>
  </si>
  <si>
    <t>Výstavba budovy nové loděnice:</t>
  </si>
  <si>
    <t>Odstranění stávajících buněk, skladu lodí a garáže:</t>
  </si>
  <si>
    <t>Celkem Odstranění stávajících buněk, skladu lodí a garáže:</t>
  </si>
  <si>
    <t>Celkem Výstavba budovy nové loděnice:</t>
  </si>
  <si>
    <t>Celkem Budova nové loděnice - stavební</t>
  </si>
  <si>
    <t xml:space="preserve">SO 3.4.1 Víceúčelové hřiště   </t>
  </si>
  <si>
    <t>SO 3.3.1 Sklad dračích lodí - stavební</t>
  </si>
  <si>
    <t>SO 3.2.7 Budova staré a nové loděnice - kanalizace vnější</t>
  </si>
  <si>
    <t> SO 3.2.6 Budova staré a nové loděnice - vodovod vnější</t>
  </si>
  <si>
    <t> SO 3.2.4 Budova staré a nové loděnice - kanalizace vnitřní</t>
  </si>
  <si>
    <t> SO 3.2.3 Budova staré a nové loděnice - vodovod vnitřní a zařizovací předměty</t>
  </si>
  <si>
    <t>POLOŽKOVÝ VÝKAZ VÝMĚR</t>
  </si>
  <si>
    <t>Věta</t>
  </si>
  <si>
    <t>Pozice</t>
  </si>
  <si>
    <t>Název</t>
  </si>
  <si>
    <t>Mj</t>
  </si>
  <si>
    <t>Počet</t>
  </si>
  <si>
    <t>Materiál</t>
  </si>
  <si>
    <t>Materiál celkem</t>
  </si>
  <si>
    <t>Montáž</t>
  </si>
  <si>
    <t>Montáž celkem</t>
  </si>
  <si>
    <t/>
  </si>
  <si>
    <t>Rozvaděč R1.1</t>
  </si>
  <si>
    <t>Výměry odečteny z výkresu č. EL_2 :</t>
  </si>
  <si>
    <t>1092-40470</t>
  </si>
  <si>
    <t>ROZVADĚČ PRO ZAPUŠTĚNOU MONTÁŽ, do 125A, IP43, tř.ochr. II</t>
  </si>
  <si>
    <t>1092-40478</t>
  </si>
  <si>
    <t>IP31, tř. ochr.II  800x550x110 mm, 120 mod.</t>
  </si>
  <si>
    <t>MODULOVÉ ROZVADĚČOVÉ PŘÍSTROJE</t>
  </si>
  <si>
    <t>jističe charakteristiky B, Ik 10kA</t>
  </si>
  <si>
    <t>1182-9644</t>
  </si>
  <si>
    <t>1x4A</t>
  </si>
  <si>
    <t>Ks</t>
  </si>
  <si>
    <t>1182-9645</t>
  </si>
  <si>
    <t>1x6A</t>
  </si>
  <si>
    <t>1182-9647</t>
  </si>
  <si>
    <t>1x10A</t>
  </si>
  <si>
    <t>1182-9649</t>
  </si>
  <si>
    <t>1x16A</t>
  </si>
  <si>
    <t>1182-9812</t>
  </si>
  <si>
    <t>3x16A</t>
  </si>
  <si>
    <t>1182-9815</t>
  </si>
  <si>
    <t>3x25A</t>
  </si>
  <si>
    <t>proudové chrániče, AC, Ik 10kA, dI 30mA</t>
  </si>
  <si>
    <t>1182-10146</t>
  </si>
  <si>
    <t>4- pólový -40A</t>
  </si>
  <si>
    <t>vypínače, stykače, relé</t>
  </si>
  <si>
    <t>1182-10341</t>
  </si>
  <si>
    <t>Páčkový vypínač 3x63A</t>
  </si>
  <si>
    <t>1182-10253</t>
  </si>
  <si>
    <t>stykač, 2x20A, 230V</t>
  </si>
  <si>
    <t>1182-10267</t>
  </si>
  <si>
    <t>stykač 4x40A, 230V</t>
  </si>
  <si>
    <t>1182-14560</t>
  </si>
  <si>
    <t>instalační relé - 2P, 10A, 230V</t>
  </si>
  <si>
    <t>přepěťové ochrany</t>
  </si>
  <si>
    <t>1228-920</t>
  </si>
  <si>
    <t>75 kA (10/350)/3 póly, kombinovaný svodič B+C</t>
  </si>
  <si>
    <t>1092-41312</t>
  </si>
  <si>
    <t>ŘADOVÉ SVORKY</t>
  </si>
  <si>
    <t>1092-41313</t>
  </si>
  <si>
    <t>Řadová svorka fázová pro průřez 0,5-4 mm2</t>
  </si>
  <si>
    <t>1092-41315</t>
  </si>
  <si>
    <t>Řadová svorka fázová pro průřez 1,5-16 mm2</t>
  </si>
  <si>
    <t>Rozvaděč R1.1 - celkem</t>
  </si>
  <si>
    <t>Dodávky</t>
  </si>
  <si>
    <t>ROZVADĚČE :</t>
  </si>
  <si>
    <t>Výměry odečteny z výkresu č. EL_1 :</t>
  </si>
  <si>
    <t>PŘÍMOTOPNÉ KONVEKTORY</t>
  </si>
  <si>
    <t>přímotopný konvektor 230V, 0.5kW, IP42</t>
  </si>
  <si>
    <t>m.č. : 0.08</t>
  </si>
  <si>
    <t>přímotopný konvektor 230V, 1kW, IP42</t>
  </si>
  <si>
    <t>m.č. : 0.02, 0.04</t>
  </si>
  <si>
    <t>přímotopný konvektor 230V, 1.25kW, IP42</t>
  </si>
  <si>
    <t>m.č. : 0.07</t>
  </si>
  <si>
    <t>přímotopný konvektor 230V, 1.5kW, IP42</t>
  </si>
  <si>
    <t>m.č. : 0.01</t>
  </si>
  <si>
    <t>přímotopný konvektor 230V, 2.0kW, IP42</t>
  </si>
  <si>
    <t>m.č. : 0.01, 0.03</t>
  </si>
  <si>
    <t>přímotopný konvektor 230V, 2.5kW, IP42</t>
  </si>
  <si>
    <t>m.č. : 0.03</t>
  </si>
  <si>
    <t>regulátor pro přímotopné konvektory</t>
  </si>
  <si>
    <t>Dodávky - celkem</t>
  </si>
  <si>
    <t>Elektromontáže</t>
  </si>
  <si>
    <t>Světelná a silnoproudá instalace</t>
  </si>
  <si>
    <t>Výměry odečteny z výkresu č. EL_1 a EL_4 (objektu SO 02) :</t>
  </si>
  <si>
    <t>9999-743</t>
  </si>
  <si>
    <t xml:space="preserve"> MONTÁŽ ROZVODNIC</t>
  </si>
  <si>
    <t>9999-744</t>
  </si>
  <si>
    <t xml:space="preserve"> Do  20 kg</t>
  </si>
  <si>
    <t>9999-745</t>
  </si>
  <si>
    <t xml:space="preserve"> Do  50 kg</t>
  </si>
  <si>
    <t>INSTALAČNÍ MATERIÁL</t>
  </si>
  <si>
    <t>OCHRANNÉ PŘÍPOJNICE</t>
  </si>
  <si>
    <t>hlavní</t>
  </si>
  <si>
    <t>pomocná</t>
  </si>
  <si>
    <t>1123-19</t>
  </si>
  <si>
    <t>KRABICE PŘÍSTROJOVÁ pod omítku</t>
  </si>
  <si>
    <t>1123-3</t>
  </si>
  <si>
    <t>KRABICE ODBOČNÁ pod omítku</t>
  </si>
  <si>
    <t>1123-4037</t>
  </si>
  <si>
    <t>KRABICE ROZBOČOVACÍ se svorkovnicí - na povrch, IP54</t>
  </si>
  <si>
    <t>1123-70</t>
  </si>
  <si>
    <t>TRUBKA OHEBNÁ DN23</t>
  </si>
  <si>
    <t>1123-71</t>
  </si>
  <si>
    <t>TRUBKA OHEBNÁ DN29</t>
  </si>
  <si>
    <t>1186-212</t>
  </si>
  <si>
    <t>2954/M16  Kanál s příchytkami, sada 50 m</t>
  </si>
  <si>
    <t>1186-213</t>
  </si>
  <si>
    <t>2954/M20  Kanál s příchytkami, sada 40 m</t>
  </si>
  <si>
    <t>7004-2053</t>
  </si>
  <si>
    <t>KABELOVÝ ŽLAB DRÁTĚNÝ VČ. DÍLŮ A PŘÍSLUŠENSTVÍ, ŽÁROVÝ ZINEK</t>
  </si>
  <si>
    <t>7004-2055</t>
  </si>
  <si>
    <t>100/50</t>
  </si>
  <si>
    <t>1265-18</t>
  </si>
  <si>
    <t>SVORKOVNICE KRABICOVÁ</t>
  </si>
  <si>
    <t>1265-23</t>
  </si>
  <si>
    <t>2x1-2,5mm2</t>
  </si>
  <si>
    <t>1265-21</t>
  </si>
  <si>
    <t>3x1-2,5mm2</t>
  </si>
  <si>
    <t>1265-22</t>
  </si>
  <si>
    <t>5x1-2,5mm2</t>
  </si>
  <si>
    <t>7002-1</t>
  </si>
  <si>
    <t>VODIČ JEDNOŽILOVÝ, IZOLACE PVC</t>
  </si>
  <si>
    <t>7002-7</t>
  </si>
  <si>
    <t>CY 6 , pevně</t>
  </si>
  <si>
    <t>1042-152</t>
  </si>
  <si>
    <t>ZEMNÍCÍ SVORKA</t>
  </si>
  <si>
    <t>1042-12</t>
  </si>
  <si>
    <t>ZSA16 zemnicí svorka na potrubí</t>
  </si>
  <si>
    <t>1042-13</t>
  </si>
  <si>
    <t>Cu pás.ZS16 Pásek uzemňovací Cu, 0.5m</t>
  </si>
  <si>
    <t>1244-1</t>
  </si>
  <si>
    <t>OCELOVÝ DRÁT POZINKOVANÝ</t>
  </si>
  <si>
    <t>1244-2</t>
  </si>
  <si>
    <t>Drát 8 drát o 8mm(0,40kg/m), pevně</t>
  </si>
  <si>
    <t>7002-437</t>
  </si>
  <si>
    <t>KABEL STÍNĚNÝ</t>
  </si>
  <si>
    <t>7002-439</t>
  </si>
  <si>
    <t>JYTY-J 4x1 mm ,</t>
  </si>
  <si>
    <t>7002-492</t>
  </si>
  <si>
    <t>KABEL SILOVÝ,IZOLACE PVC</t>
  </si>
  <si>
    <t>7002-497</t>
  </si>
  <si>
    <t>CYKY-O 3x1.5 , pod omítkou</t>
  </si>
  <si>
    <t>7002-17</t>
  </si>
  <si>
    <t>7002-22</t>
  </si>
  <si>
    <t>CYKY-J 3x1.5 , pod omítkou</t>
  </si>
  <si>
    <t>7002-32</t>
  </si>
  <si>
    <t>CYKY-J 5x1.5 , pod omítkou</t>
  </si>
  <si>
    <t>CYKY-J 5x1.5 , volně</t>
  </si>
  <si>
    <t>7002-23</t>
  </si>
  <si>
    <t>CYKY-J 3x2.5 , pod omítkou</t>
  </si>
  <si>
    <t>7002-30</t>
  </si>
  <si>
    <t>CYKY-J 4x10 , pod omítkou</t>
  </si>
  <si>
    <t>CYKY-J 4x10 , volně</t>
  </si>
  <si>
    <t>9999-443</t>
  </si>
  <si>
    <t>UKONČENÍ  VODIČŮ V ROZVADĚČÍCH</t>
  </si>
  <si>
    <t>9999-444</t>
  </si>
  <si>
    <t xml:space="preserve"> Do   2,5 mm2</t>
  </si>
  <si>
    <t>9999-446</t>
  </si>
  <si>
    <t xml:space="preserve"> Do  16   mm2</t>
  </si>
  <si>
    <t>SPÍNACÍ A OVLÁDACÍ PŘÍSTROJE, ZÁSUVKY</t>
  </si>
  <si>
    <t>interiérové - IP20</t>
  </si>
  <si>
    <t>spínač ř.1</t>
  </si>
  <si>
    <t>spínač ř.5</t>
  </si>
  <si>
    <t>spínač ř.6+6</t>
  </si>
  <si>
    <t>tlač. ovladač - ř. 1/0</t>
  </si>
  <si>
    <t>interiérová zásuvka pod omítku 16A/230V, IP20</t>
  </si>
  <si>
    <t>vývodka (napojení spotř, ,...)</t>
  </si>
  <si>
    <t>"venkovní"- IP54</t>
  </si>
  <si>
    <t>infrapasivní spínač</t>
  </si>
  <si>
    <t>zásuvka 2+PE, ČSN 230V/16A</t>
  </si>
  <si>
    <t>PŘIPOJENÍ EL. SPOTŘEBIČŮ</t>
  </si>
  <si>
    <t>termostat, regulátor ÚT</t>
  </si>
  <si>
    <t>ohř. vody</t>
  </si>
  <si>
    <t>ventilátor</t>
  </si>
  <si>
    <t>přímotopná jednotka</t>
  </si>
  <si>
    <t>SVÍTIDLA (včetně zdrojů a potřebného příslušenství)</t>
  </si>
  <si>
    <t>- VIZ. LEGENDA SVÍTIDEL</t>
  </si>
  <si>
    <t>(zářivková svítidla s elektronickým předřadníkem)</t>
  </si>
  <si>
    <t>zářivkové průmyslové 1x36W, IP65, F</t>
  </si>
  <si>
    <t>m.č. : sklep</t>
  </si>
  <si>
    <t>zářivkové průmyslové 1x58W, IP65, F</t>
  </si>
  <si>
    <t>m.č. : 0.10</t>
  </si>
  <si>
    <t>D</t>
  </si>
  <si>
    <t>zářivkové interiérové 1x58W, IP40</t>
  </si>
  <si>
    <t>m.č. : 0.01, 0.02, 0.03</t>
  </si>
  <si>
    <t>komp. zář. 2x18W, interiérové stropní, IP43</t>
  </si>
  <si>
    <t>komp. zář. 2x18W, interiérové nástěnné, IP43</t>
  </si>
  <si>
    <t>m.č. : 0.05, 0.07</t>
  </si>
  <si>
    <t>komp. zář. 2x18W, interiérové stropní, IP43, tř.II</t>
  </si>
  <si>
    <t>m.č. : 0.04, 0.06</t>
  </si>
  <si>
    <t>žárovkové nástěnné, interiérové  2x60W, IP43, tř.II</t>
  </si>
  <si>
    <t>komp. zář. 2x18W, venkovní nástěnné - antivandal, IP64, IK10</t>
  </si>
  <si>
    <t>m.č. : 0.09, schodiště ke sklepu</t>
  </si>
  <si>
    <t>přisazené zářivkové - do kuch. linky</t>
  </si>
  <si>
    <t>Světelná a silnoproudá instalace - celkem</t>
  </si>
  <si>
    <t>hromosvod a uzemnění</t>
  </si>
  <si>
    <t>Výměry odečteny z výkresu č. HR_1 :</t>
  </si>
  <si>
    <t>1244-100</t>
  </si>
  <si>
    <t>ZINKOVANÉ PROVEDENÍ</t>
  </si>
  <si>
    <t>Drát 8 drát o 8mm(0,40kg/m), volně</t>
  </si>
  <si>
    <t>1244-3</t>
  </si>
  <si>
    <t>Drát 10 drát o 10mm(0,62kg/m), volně</t>
  </si>
  <si>
    <t>1244-8</t>
  </si>
  <si>
    <t>Páska 30x4 páska 30x4 (0,95 kg/m), volně</t>
  </si>
  <si>
    <t>1244-188</t>
  </si>
  <si>
    <t>OCHRANNÝ ÚHELNÍK A DRŽÁKY</t>
  </si>
  <si>
    <t>1244-189</t>
  </si>
  <si>
    <t>OU 1,7 ochranný úhelník, L 1700mm</t>
  </si>
  <si>
    <t>1244-194</t>
  </si>
  <si>
    <t>DOUa-25 držák ochranného úhelníku, L 250mm</t>
  </si>
  <si>
    <t>1244-141</t>
  </si>
  <si>
    <t>PODPĚRA VEDENÍ</t>
  </si>
  <si>
    <t>1244-44</t>
  </si>
  <si>
    <t>PV1b-25 do zdiva, L 250mm</t>
  </si>
  <si>
    <t>1244-180</t>
  </si>
  <si>
    <t>PV21d na ploché střechy, plast s betonovou kostkou</t>
  </si>
  <si>
    <t>1244-48</t>
  </si>
  <si>
    <t>PV14 pod hřebenáče</t>
  </si>
  <si>
    <t>1244-199</t>
  </si>
  <si>
    <t>SVORKA HROMOSVODNÍ,UZEMŇOVACÍ</t>
  </si>
  <si>
    <t>1244-204</t>
  </si>
  <si>
    <t>SSp spojovací s příložkou</t>
  </si>
  <si>
    <t>1244-206</t>
  </si>
  <si>
    <t>SZb zkušební - litinová</t>
  </si>
  <si>
    <t>1244-211</t>
  </si>
  <si>
    <t>SK+1 křížová+mezideska</t>
  </si>
  <si>
    <t>1244-77</t>
  </si>
  <si>
    <t>SOa na okapové žlaby</t>
  </si>
  <si>
    <t>1244-78</t>
  </si>
  <si>
    <t>ST na okapové svody,  D80-120</t>
  </si>
  <si>
    <t>1244-236</t>
  </si>
  <si>
    <t>SR 2a+1 svorka páska-páska+mezideska M6</t>
  </si>
  <si>
    <t>1244-239</t>
  </si>
  <si>
    <t>SR 3a svorka páska-drát</t>
  </si>
  <si>
    <t>hromosvod a uzemnění - celkem</t>
  </si>
  <si>
    <t>Elektromontáže - celkem</t>
  </si>
  <si>
    <t>Výměry odečteny z výkresu č. HR_1 a EL_4 (objektu SO 02) :</t>
  </si>
  <si>
    <t>9999-991</t>
  </si>
  <si>
    <t>HLOUBENÍ KABELOVÉ RÝHY</t>
  </si>
  <si>
    <t>9999-999</t>
  </si>
  <si>
    <t xml:space="preserve"> Zemina třídy 3, šíře 350mm,hloubka 500mm</t>
  </si>
  <si>
    <t xml:space="preserve"> Zemina třídy 3, šíře 500mm,hloubka 1100mm</t>
  </si>
  <si>
    <t xml:space="preserve"> Zemina třídy 3, šíře 350mm,hloubka 800mm</t>
  </si>
  <si>
    <t>CELKEM</t>
  </si>
  <si>
    <t>9999-1067</t>
  </si>
  <si>
    <t>ZŘÍZENÍ KABELOVÉHO LOŽE</t>
  </si>
  <si>
    <t>9999-1100</t>
  </si>
  <si>
    <t xml:space="preserve"> Z kopaného písku vrstvy 10cm se zakrytím kabelu cihlami-ve směru kabelu</t>
  </si>
  <si>
    <t>9999-1137</t>
  </si>
  <si>
    <t>KABELOVÝ PROSTUP Z PVC TRUBKY</t>
  </si>
  <si>
    <t>9999-1138</t>
  </si>
  <si>
    <t xml:space="preserve"> Světlost do 10,5 cm</t>
  </si>
  <si>
    <t>9999-1175</t>
  </si>
  <si>
    <t>ZÁHOZ KABELOVÉ RÝHY</t>
  </si>
  <si>
    <t>9999-1180</t>
  </si>
  <si>
    <t>9999-1188</t>
  </si>
  <si>
    <t>ÚPRAVA POVRCHU</t>
  </si>
  <si>
    <t>9999-1195</t>
  </si>
  <si>
    <t xml:space="preserve"> Provizorní úprava terénu v zemina třídy 3</t>
  </si>
  <si>
    <t>0.5x8+0.75x10+0,5x90</t>
  </si>
  <si>
    <t>9999-1185</t>
  </si>
  <si>
    <t>ODVOZ ZEMINY</t>
  </si>
  <si>
    <t>9999-1186</t>
  </si>
  <si>
    <t xml:space="preserve"> Do vzdálenosti 1 km</t>
  </si>
  <si>
    <t>0,35x0,2x8</t>
  </si>
  <si>
    <t>Zemní práce - celkem</t>
  </si>
  <si>
    <t>Rozvaděč RE</t>
  </si>
  <si>
    <t>Výměry odečteny z výkresu č. EL_4 :</t>
  </si>
  <si>
    <t>ELEKTROMĚROVÁ PLASTOVÁ ROZVODNICE - PILÍŘ</t>
  </si>
  <si>
    <t>ER222/NKP7P - 2x přímé dvousazbové měření</t>
  </si>
  <si>
    <t>1182-9816</t>
  </si>
  <si>
    <t>3x40A</t>
  </si>
  <si>
    <t>1182-9818</t>
  </si>
  <si>
    <t>3x63A</t>
  </si>
  <si>
    <t>Rozvaděč RE - celkem</t>
  </si>
  <si>
    <t>Rozvaděč RH</t>
  </si>
  <si>
    <t>PLASTOVÁ ROZVODNICE - PILÍŘ</t>
  </si>
  <si>
    <t>atypicky vyzbrojená rozvodnice</t>
  </si>
  <si>
    <t>potřebné montážní prvky (deska + kryt, ...)</t>
  </si>
  <si>
    <t>set</t>
  </si>
  <si>
    <t>1182-9814</t>
  </si>
  <si>
    <t>1092-41316</t>
  </si>
  <si>
    <t>Řadová svorka fázová pro průřez 4-25 mm2</t>
  </si>
  <si>
    <t>Rozvaděč RH - celkem</t>
  </si>
  <si>
    <t>Rozvaděč R2.1</t>
  </si>
  <si>
    <t>1092-40483</t>
  </si>
  <si>
    <t>IP31, tř. ochr.II  950x800x110 mm, 216 mod.</t>
  </si>
  <si>
    <t>1182-9813</t>
  </si>
  <si>
    <t>3x20A</t>
  </si>
  <si>
    <t>1182-14007</t>
  </si>
  <si>
    <t>Proudový chránič s nadproudovou ochranou - 2-pólový, 1N-10A</t>
  </si>
  <si>
    <t>1182-10145</t>
  </si>
  <si>
    <t>4-pólový -25A</t>
  </si>
  <si>
    <t>1182-10261</t>
  </si>
  <si>
    <t>stykač, 4x25A, 230V</t>
  </si>
  <si>
    <t>1182-14567</t>
  </si>
  <si>
    <t>Impulsní relé - 2P, 10A, 230V</t>
  </si>
  <si>
    <t>Rozvaděč R2.1 - celkem</t>
  </si>
  <si>
    <t>Rozvaděč R2.2</t>
  </si>
  <si>
    <t>Výměry odečteny z výkresu č. EL_3 :</t>
  </si>
  <si>
    <t>1228-22</t>
  </si>
  <si>
    <t>120 kA (8/20)/3 póly, vyjímatelný modul varistoru</t>
  </si>
  <si>
    <t>HAGER PŘÍPOJOVACÍ SYSTÉMY, ŘADOVÉ SVORKY</t>
  </si>
  <si>
    <t>Rozvaděč R2.2 - celkem</t>
  </si>
  <si>
    <t>m.č. : 3.01, 3.03</t>
  </si>
  <si>
    <t>přímotopný konvektor 230V, 0.75kW, IP42</t>
  </si>
  <si>
    <t>m.č. : 1.03, 1.07, 3.06</t>
  </si>
  <si>
    <t>m.č. : 1.01, 3.05, 3.09</t>
  </si>
  <si>
    <t>m.č. : 1.13</t>
  </si>
  <si>
    <t>m.č. : 3.08</t>
  </si>
  <si>
    <t>m.č. : 1.01, 3.08</t>
  </si>
  <si>
    <t>PODLAHOVÉ VYTÁPĚNÍ</t>
  </si>
  <si>
    <t>750W</t>
  </si>
  <si>
    <t>m.č. : 1.08, 3.03</t>
  </si>
  <si>
    <t>920W</t>
  </si>
  <si>
    <t>m.č. : 1.06</t>
  </si>
  <si>
    <t>1380W</t>
  </si>
  <si>
    <t>m.č. : 1.09</t>
  </si>
  <si>
    <t>1900W</t>
  </si>
  <si>
    <t>m.č. : 1.12</t>
  </si>
  <si>
    <t>programovatelny termostat</t>
  </si>
  <si>
    <t>m.č. : 1.06, 1.08, 1.09, 1.12, 3.03</t>
  </si>
  <si>
    <t>Výměry odečteny z výkresu č. EL_1 a EL_4 :</t>
  </si>
  <si>
    <t>7002-9</t>
  </si>
  <si>
    <t>CY 16 , pevně</t>
  </si>
  <si>
    <t>7002-33</t>
  </si>
  <si>
    <t>CYKY-J 5x2.5 , pod omítkou</t>
  </si>
  <si>
    <t>7002-34</t>
  </si>
  <si>
    <t>CYKY-J 5x4 , volně</t>
  </si>
  <si>
    <t>7002-287</t>
  </si>
  <si>
    <t>7002-297</t>
  </si>
  <si>
    <t>CYKY-J 4x25 , volně</t>
  </si>
  <si>
    <t>CYKY-J 4x25 , pod omítkou</t>
  </si>
  <si>
    <t>7002-359</t>
  </si>
  <si>
    <t>KABEL SILOVÝ,IZOLACE PVC,1kV</t>
  </si>
  <si>
    <t>7002-373</t>
  </si>
  <si>
    <t>AYKY-J 4x50 , pevně</t>
  </si>
  <si>
    <t>9999-445</t>
  </si>
  <si>
    <t xml:space="preserve"> Do   6   mm2</t>
  </si>
  <si>
    <t>9999-447</t>
  </si>
  <si>
    <t xml:space="preserve"> Do  25   mm2</t>
  </si>
  <si>
    <t>9999-449</t>
  </si>
  <si>
    <t xml:space="preserve"> Do  50   mm2</t>
  </si>
  <si>
    <t>spínač ř.6</t>
  </si>
  <si>
    <t>spínač ř.7</t>
  </si>
  <si>
    <t>tlač. ovladač se sig - ř. 1/0s</t>
  </si>
  <si>
    <t>vypínač 400V/20A - sporák. vypínač</t>
  </si>
  <si>
    <t>1002-137</t>
  </si>
  <si>
    <t>Zásuvka průmyslová, nástěnná montáž; řazení 3P+N+PE; IP 67, 16A</t>
  </si>
  <si>
    <t>SIGNALIZAČNÍ SYSTÉM</t>
  </si>
  <si>
    <t>1002-2852</t>
  </si>
  <si>
    <t>TLAČÍTKA  SYSTÉMU (kompletní)</t>
  </si>
  <si>
    <t>1002-2853</t>
  </si>
  <si>
    <t>Tlačítko prosvětlené - "resetovací"</t>
  </si>
  <si>
    <t>1002-2857</t>
  </si>
  <si>
    <t>Tlačítko prosvětlené, signální</t>
  </si>
  <si>
    <t>1002-2875</t>
  </si>
  <si>
    <t>TRANSFORMÁTOR (signalizační systém)</t>
  </si>
  <si>
    <t>1002-2876</t>
  </si>
  <si>
    <t>Transformátor; 230/15V, 2VA - do inst. krabice</t>
  </si>
  <si>
    <t>1002-2863</t>
  </si>
  <si>
    <t>MODUL KONTROLNÍ</t>
  </si>
  <si>
    <t>1002-2866</t>
  </si>
  <si>
    <t>Modul kontrolní, s alarmem</t>
  </si>
  <si>
    <t>m.č. : 2.01, 2.02</t>
  </si>
  <si>
    <t>zářivkové interiérové 1x36W, IP40</t>
  </si>
  <si>
    <t>m.č. : 1.07, 1.08</t>
  </si>
  <si>
    <t>m.č. : 1.01, 1.06, 1.12, 1.13, 3.05, 3.06, 3.08, 3.09</t>
  </si>
  <si>
    <t>zářivkové interiérové 1x58W, IP20 s opt-mřížkou M5</t>
  </si>
  <si>
    <t>m.č. : 1.03</t>
  </si>
  <si>
    <t>m.č. : 1.02, 1.05, 1.10, 3.01, 3.02</t>
  </si>
  <si>
    <t>m.č. : 1.09, 1.14, 3.03</t>
  </si>
  <si>
    <t>m.č. : 1.05, 1.09, 1.10, 1.14, 3.03</t>
  </si>
  <si>
    <t>žárovkové stropní, interiérové  1x100W, IP43</t>
  </si>
  <si>
    <t>m.č. : 1.04, 1.10, 3.04, 3.10</t>
  </si>
  <si>
    <t>m.č. : 4.01, před vstupem</t>
  </si>
  <si>
    <t>m.č. : 3.07</t>
  </si>
  <si>
    <t>bodové interiérové závěsné - podle řeš. pultu</t>
  </si>
  <si>
    <t>m.č. : 1.01</t>
  </si>
  <si>
    <t>saunové - teplotně odolné - podle řešení sauny</t>
  </si>
  <si>
    <t>m.č. : 1.11</t>
  </si>
  <si>
    <t>Výměry odečteny z výkresu č. HR_1 a EL_4 :</t>
  </si>
  <si>
    <t>0.5x55</t>
  </si>
  <si>
    <t>0,35x0,2x50</t>
  </si>
  <si>
    <t>Rozvaděč R3.1</t>
  </si>
  <si>
    <t>1092-40137</t>
  </si>
  <si>
    <t>IP 65 nástěnné provedení</t>
  </si>
  <si>
    <t>ROZVADĚČ PRO NÁSTĚNNOU MONTÁŽ, IP65, tř.ochr. II</t>
  </si>
  <si>
    <t>1092-40142</t>
  </si>
  <si>
    <t>Rozvodnice, 3řadá, 500x400x210 mm - 54mod</t>
  </si>
  <si>
    <t>Rozvaděč R3.1 - celkem</t>
  </si>
  <si>
    <t>Výměry odečteny z výkresu č. EL_2 a EL_4 (objekt SO 02):</t>
  </si>
  <si>
    <t>CYKY-O 3x1.5 , pevně</t>
  </si>
  <si>
    <t>CYKY-J 3x1.5 , pevně</t>
  </si>
  <si>
    <t>CYKY-J 3x2.5 , pevně</t>
  </si>
  <si>
    <t>CYKY-J 5x2.5 , pevně</t>
  </si>
  <si>
    <t>CYKY-J 4x10 , pevně</t>
  </si>
  <si>
    <t>m.č. : 4.01, 4.02</t>
  </si>
  <si>
    <t>m.č. : venkovní prostor</t>
  </si>
  <si>
    <t>uzemnění - celkem</t>
  </si>
  <si>
    <t>0.5x35+0,5x45</t>
  </si>
  <si>
    <t>0,35x0,2x65</t>
  </si>
  <si>
    <t>Objekt:</t>
  </si>
  <si>
    <t>Budova staré a nové loděnice - vytápění</t>
  </si>
  <si>
    <t>Datum:</t>
  </si>
  <si>
    <t>TV</t>
  </si>
  <si>
    <t>KCN</t>
  </si>
  <si>
    <t>D1</t>
  </si>
  <si>
    <t>D2</t>
  </si>
  <si>
    <t>K</t>
  </si>
  <si>
    <t>PK</t>
  </si>
  <si>
    <t>TJ Sythesia Pardubice o.s.</t>
  </si>
  <si>
    <t>pokud není uvedeno jinak, jedná se vždy o dodávku a montáž, ostatní nutný materiál je obsažen v části SO 3.1.2 Budova staré loděnice - elektroinstalace</t>
  </si>
  <si>
    <t>ÚSTŘEDNÁ VYRÁPĚNÍ - Budova staré loděnice</t>
  </si>
  <si>
    <t>D3</t>
  </si>
  <si>
    <t>ÚSTŘEDNÁ VYRÁPĚNÍ - Budova nové loděnice</t>
  </si>
  <si>
    <t>s termostatem, systém ovládání bude upřesněn investorem</t>
  </si>
  <si>
    <t>pokud není uvedeno jinak, jedná se vždy o dodávku a montáž, ostatní nutný materiál je obsažen v části SO 3.2.2 Budova nové loděnice - elektroinstalace</t>
  </si>
  <si>
    <t>Pokud není uvedeno jinak, jednotková cena vždy obsahuje dodávku a montáž, závěsný a montážní materiál, stavební přípomoce (prostupy, drážky, výklenky a pod.).</t>
  </si>
  <si>
    <t>Vytápění celkem:</t>
  </si>
  <si>
    <t xml:space="preserve">Budova nové loděnice - elektroinstalace </t>
  </si>
  <si>
    <t>viz. SO 3.2.5  Budova staré a nové loděnice - vytápění</t>
  </si>
  <si>
    <t>SO 3.1.2 Budova staré loděnice - elektroinstalace</t>
  </si>
  <si>
    <t>SO 3.2.2 Budova nové loděnice - elektroinstalace</t>
  </si>
  <si>
    <t>Uzemnění</t>
  </si>
  <si>
    <t>CELKEM Sklad dračích lodí - elektroinstalace</t>
  </si>
  <si>
    <t>CENA ZAHRNUJE PROVEDENI REVIZNICH ZKOUSEK  DLE CSN 331500, PODRUŽNÝ MONTÁŽNÍ MATERIÁL, POMOCNÉ STAVEBNÍ PRÁCE, ZABEZPEČENÍ PRACOVIŠTĚ A KOORDINACI S OSTATNÍMI PROFESEMI</t>
  </si>
  <si>
    <t>CELKEM Budova staré loděnice - elektroinstalace</t>
  </si>
  <si>
    <t>CELKEM Budova nové loděnice - elektroinstalace</t>
  </si>
  <si>
    <t>Z07</t>
  </si>
  <si>
    <t>Sklad lodí</t>
  </si>
  <si>
    <t>767995109</t>
  </si>
  <si>
    <t>Montáž a dodávka atypických zámečnických konstrukcí - konstrukce pro skladování lodí v několika řadách nad sebou, včetně nátěru 1x základ + 1x vrchní, včetně montážního materiálu</t>
  </si>
  <si>
    <r>
      <t xml:space="preserve">vodorovné trubky ocelové </t>
    </r>
    <r>
      <rPr>
        <sz val="7"/>
        <color indexed="63"/>
        <rFont val="Arial"/>
        <family val="2"/>
      </rPr>
      <t>Ø</t>
    </r>
    <r>
      <rPr>
        <sz val="7"/>
        <color indexed="63"/>
        <rFont val="Arial CE"/>
        <family val="2"/>
      </rPr>
      <t xml:space="preserve"> 38,0 x 3,2mm (2,8kg/m)</t>
    </r>
  </si>
  <si>
    <t>2 x 900mm x 2 x 5 řad nad sebou</t>
  </si>
  <si>
    <t>18m</t>
  </si>
  <si>
    <t>2 x 8 100 mm x 4 řady nad sebou</t>
  </si>
  <si>
    <t>64,8m</t>
  </si>
  <si>
    <t>svislé stojny - podpory pro potrubí dl. 2 x 900mm, I 100 (8,4kg/m)</t>
  </si>
  <si>
    <t>6 x 3 080mm</t>
  </si>
  <si>
    <t>18,4m</t>
  </si>
  <si>
    <t>svislé stojny - podpory pro potrubí dl. 8,1m, I 100 (8,4kg/m)</t>
  </si>
  <si>
    <t>4 x 3 080mm</t>
  </si>
  <si>
    <t>12,3m</t>
  </si>
  <si>
    <t>prořez 5%</t>
  </si>
  <si>
    <t>Součásti prací jsou veškeré zkoušky, potřebná měření, inspekce, uvedení zařízení do provozu, zaškolení obsluhy, provozní řády, manuály a revize.</t>
  </si>
  <si>
    <t>Součástí dodávky je zpracování veškeré dílenské dokumentace a grafický návrh obkladů dlažeb a podlah.</t>
  </si>
  <si>
    <t>Součástí dodávky je kompletní dokladová část díla nutná k získání kolaudačního souhlasu stavby</t>
  </si>
  <si>
    <t>V rozsahu prací zhotovitele jsou rovněž jakékoliv prvky, zařízení, práce a pomocné materiály a konstrulkce, neuvedené v tomto soupisu výkonů, které jsou ale nezbytně nutné k dodání, instalaci, dokončení a provozování díla (např. lešení, pažení výkopů, bednění, požární ucpávky,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</t>
  </si>
  <si>
    <t>Součástí jednotkových cen jsou i vícenáklady související s výstavbou v zimním období, zařízení staveniště, pomocné přístupové konstrukce jako je lešení, průběžný úklid staveniště, likvidaci odpadů, dočasná dopravní omezení atd.</t>
  </si>
  <si>
    <t>Datum a podpis:</t>
  </si>
  <si>
    <t>Razítko:</t>
  </si>
  <si>
    <t>místnost č. 2.01, výkres č. D3 a D5</t>
  </si>
  <si>
    <t>Publicita projektu - dodávka a instalace trvalé pamětní desky *</t>
  </si>
  <si>
    <t xml:space="preserve">* Nejpozději do protokolárního předání díla investorovi umístí dodavatel vysvětlující tabulku (pamětní desku) v místě realizace projektu. Pamětní deska bude mít rozměry min. 40 x 30 cm, provedení mosaz s gravírovaným písmem. Nejméně 25 % celkové plochy desky bude vyhrazena pro informaci o finanční spoluúčasti EU a bude obsahovat název projektu, logo ROP SV a symbol EU, standartní text "Spolufinancováno Evropskou unií z Evropského fondu pro regionální rozvoj" a slogan "Investice do vaší budoucnosti".
Grafický návrh, způsob a místo upevnění pamětní desky musí vybraný dodavatel předložit zadavateli k odsouhlasení. Při zpracování grafického návrhu musí být dodržen manuál Pravidla publicity v rámci ROP SV </t>
  </si>
  <si>
    <t>DOMOVNÍ ELEKTROINSTALAČNÍ PŘÍSTROJE</t>
  </si>
  <si>
    <t>721225202R00</t>
  </si>
  <si>
    <t>721273145R00</t>
  </si>
  <si>
    <t>721273150RT1</t>
  </si>
  <si>
    <t>721211506R00</t>
  </si>
  <si>
    <t>721211502R00</t>
  </si>
  <si>
    <t>721225101R00</t>
  </si>
  <si>
    <t>732 421421R00</t>
  </si>
  <si>
    <t>725111251RT1</t>
  </si>
  <si>
    <t>725013842R00</t>
  </si>
  <si>
    <t>725530135R00</t>
  </si>
  <si>
    <t>725530125R00</t>
  </si>
  <si>
    <t>725530116R00</t>
  </si>
  <si>
    <t xml:space="preserve">Zpracováno v rozpočtovém programu RTS Stavitel 2013 </t>
  </si>
  <si>
    <t>Zpracováno v programu Verox od firmy ASTRA MS Software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</si>
  <si>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</si>
  <si>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</si>
  <si>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</si>
  <si>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</si>
  <si>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</si>
  <si>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</si>
  <si>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</si>
  <si>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</si>
  <si>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</si>
  <si>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</si>
  <si>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</si>
  <si>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</si>
  <si>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</si>
  <si>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</si>
  <si>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</si>
  <si>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</si>
  <si>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</si>
  <si>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</si>
  <si>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</si>
  <si>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</si>
  <si>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</si>
  <si>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</si>
  <si>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</si>
  <si>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</si>
  <si>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</si>
  <si>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</si>
  <si>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</si>
  <si>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</si>
  <si>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</si>
  <si>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</si>
  <si>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</si>
  <si>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</si>
  <si>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</si>
  <si>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</si>
  <si>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</si>
  <si>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</si>
  <si>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</si>
  <si>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</si>
  <si>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</si>
  <si>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</si>
  <si>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</si>
  <si>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</si>
  <si>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</si>
  <si>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</si>
  <si>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</si>
  <si>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</si>
  <si>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</si>
  <si>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</si>
  <si>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</si>
  <si>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</si>
  <si>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</si>
  <si>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</si>
  <si>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</si>
  <si>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</si>
  <si>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</si>
  <si>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</si>
  <si>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</si>
  <si>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</si>
  <si>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</si>
  <si>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</si>
  <si>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</si>
  <si>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</si>
  <si>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</si>
  <si>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</si>
  <si>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</si>
  <si>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</si>
  <si>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</si>
  <si>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</si>
  <si>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</si>
  <si>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</si>
  <si>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</si>
  <si>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</si>
  <si>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</si>
  <si>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</si>
  <si>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</si>
  <si>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</si>
  <si>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</si>
  <si>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</si>
  <si>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</si>
  <si>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</si>
  <si>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</si>
  <si>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</si>
  <si>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</si>
  <si>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</si>
  <si>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</si>
  <si>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</si>
  <si>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</si>
  <si>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</si>
  <si>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</si>
  <si>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</si>
  <si>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</si>
  <si>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</si>
  <si>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</si>
  <si>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</si>
  <si>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</si>
  <si>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</si>
  <si>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</si>
  <si>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</si>
  <si>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</si>
  <si>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</si>
  <si>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</si>
  <si>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</si>
  <si>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</si>
  <si>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</si>
  <si>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</si>
  <si>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</si>
  <si>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</si>
  <si>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</si>
  <si>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</si>
  <si>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</si>
  <si>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</si>
  <si>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</si>
  <si>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</si>
  <si>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</si>
  <si>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</si>
  <si>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</si>
  <si>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</si>
  <si>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</si>
  <si>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</si>
  <si>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</si>
  <si>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</si>
  <si>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</si>
  <si>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</si>
  <si>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</si>
  <si>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</si>
  <si>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</si>
  <si>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</si>
  <si>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</si>
  <si>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</si>
  <si>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</si>
  <si>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</si>
  <si>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</si>
  <si>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</si>
  <si>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</si>
  <si>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</si>
  <si>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</si>
  <si>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</si>
  <si>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</si>
  <si>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</si>
  <si>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</si>
  <si>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</si>
  <si>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</si>
  <si>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</si>
  <si>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</si>
  <si>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</si>
  <si>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</si>
  <si>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</si>
  <si>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</si>
  <si>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</si>
  <si>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</si>
  <si>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</si>
  <si>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</si>
  <si>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</si>
  <si>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</si>
  <si>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</si>
  <si>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</si>
  <si>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</si>
  <si>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</si>
  <si>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</si>
  <si>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</si>
  <si>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</si>
  <si>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</si>
  <si>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</si>
  <si>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</si>
  <si>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</si>
  <si>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</si>
  <si>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</si>
  <si>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</si>
  <si>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</si>
  <si>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</si>
  <si>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</si>
  <si>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</si>
  <si>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</si>
  <si>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</si>
  <si>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</si>
  <si>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</si>
  <si>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</si>
  <si>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</si>
  <si>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</si>
  <si>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</si>
  <si>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</si>
  <si>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</si>
  <si>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</si>
  <si>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</si>
  <si>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</si>
  <si>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</si>
  <si>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</si>
  <si>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</si>
  <si>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</si>
  <si>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</si>
  <si>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</si>
  <si>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</si>
  <si>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</si>
  <si>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</si>
  <si>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</si>
  <si>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</si>
  <si>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</si>
  <si>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</si>
  <si>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</si>
  <si>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</si>
  <si>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</si>
  <si>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</si>
  <si>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</si>
  <si>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</si>
  <si>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</si>
  <si>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</si>
  <si>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</si>
  <si>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</si>
  <si>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</si>
  <si>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</si>
  <si>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</si>
  <si>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</si>
  <si>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</si>
  <si>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</si>
  <si>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</si>
  <si>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</si>
  <si>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</si>
  <si>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</si>
  <si>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</si>
  <si>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</si>
  <si>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</si>
  <si>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</si>
  <si>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</si>
  <si>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</si>
  <si>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</si>
  <si>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</si>
  <si>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</si>
  <si>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</si>
  <si>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</si>
  <si>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</si>
  <si>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</si>
  <si>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</si>
  <si>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</si>
  <si>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</si>
  <si>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</si>
  <si>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</si>
  <si>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</si>
  <si>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</si>
  <si>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</si>
  <si>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</si>
  <si>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</si>
  <si>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</si>
  <si>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</si>
  <si>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</si>
  <si>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</si>
  <si>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</si>
  <si>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</si>
  <si>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</si>
  <si>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</si>
  <si>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</si>
  <si>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</si>
  <si>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</si>
  <si>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</si>
  <si>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</si>
  <si>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</si>
  <si>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</si>
  <si>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</si>
  <si>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</si>
  <si>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</si>
  <si>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</si>
  <si>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</si>
  <si>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</si>
  <si>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</si>
  <si>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</si>
  <si>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</si>
  <si>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</si>
  <si>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</si>
  <si>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</si>
  <si>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</si>
  <si>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</si>
  <si>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</si>
  <si>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</si>
  <si>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</si>
  <si>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</si>
  <si>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</si>
  <si>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</si>
  <si>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</si>
  <si>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</si>
  <si>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</si>
  <si>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</si>
  <si>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</si>
  <si>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</si>
  <si>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</si>
  <si>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</si>
  <si>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</si>
  <si>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</si>
  <si>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</si>
  <si>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</si>
  <si>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</si>
  <si>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</si>
  <si>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</si>
  <si>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</si>
  <si>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</si>
  <si>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</si>
  <si>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</si>
  <si>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</si>
  <si>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</si>
  <si>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</si>
  <si>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</si>
  <si>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</si>
  <si>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</si>
  <si>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</si>
  <si>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</si>
  <si>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</si>
  <si>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</si>
  <si>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</si>
  <si>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</si>
  <si>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</si>
  <si>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s termostatem a centrálním ovládáním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</si>
  <si>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</si>
  <si>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</si>
  <si>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</si>
  <si>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</si>
  <si>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</si>
  <si>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</si>
  <si>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</si>
  <si>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</si>
  <si>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</si>
  <si>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</si>
  <si>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</si>
  <si>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</si>
  <si>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</si>
  <si>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</si>
  <si>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</si>
  <si>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</si>
  <si>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</si>
  <si>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</si>
  <si>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</si>
  <si>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</si>
  <si>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</si>
  <si>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</si>
  <si>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</si>
  <si>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</si>
  <si>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</si>
  <si>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</si>
  <si>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</si>
  <si>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</si>
  <si>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</si>
  <si>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</si>
  <si>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</si>
  <si>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</si>
  <si>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</si>
  <si>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</si>
  <si>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</si>
  <si>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</si>
  <si>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</si>
  <si>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</si>
  <si>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</si>
  <si>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</si>
  <si>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</si>
  <si>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</si>
  <si>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</si>
  <si>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</si>
  <si>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</si>
  <si>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</si>
  <si>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</si>
  <si>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</si>
  <si>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</si>
  <si>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</si>
  <si>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</si>
  <si>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</si>
  <si>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</si>
  <si>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</si>
  <si>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</si>
  <si>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</si>
  <si>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</si>
  <si>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</si>
  <si>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</si>
  <si>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</si>
  <si>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</si>
  <si>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</si>
  <si>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</si>
  <si>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</si>
  <si>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</si>
  <si>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</si>
  <si>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</si>
  <si>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</si>
  <si>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Zpracováno v programu KROS plus</t>
  </si>
  <si>
    <t>D-A000001</t>
  </si>
  <si>
    <t>AI-001001</t>
  </si>
  <si>
    <t>AI-001002</t>
  </si>
  <si>
    <t>ASP-02001</t>
  </si>
  <si>
    <t>ASP-02005</t>
  </si>
  <si>
    <t>ASP-02066</t>
  </si>
  <si>
    <t>ASP-02010</t>
  </si>
  <si>
    <t>ASZ-23016</t>
  </si>
  <si>
    <t>ASZ-230VV</t>
  </si>
  <si>
    <t>ASP-04005</t>
  </si>
  <si>
    <t>ASP-04101</t>
  </si>
  <si>
    <t>ASZ-23916</t>
  </si>
  <si>
    <t>APA-00101</t>
  </si>
  <si>
    <t>APA-00102</t>
  </si>
  <si>
    <t>APA-00103</t>
  </si>
  <si>
    <t>APA-00104</t>
  </si>
  <si>
    <t>ASV-2300A</t>
  </si>
  <si>
    <t>ASV-2300B</t>
  </si>
  <si>
    <t>ASV-2300D</t>
  </si>
  <si>
    <t>ASV-2300F</t>
  </si>
  <si>
    <t>ASV-2300G</t>
  </si>
  <si>
    <t>ASV-2300H</t>
  </si>
  <si>
    <t>ASV-2300I</t>
  </si>
  <si>
    <t>ASV-2300L</t>
  </si>
  <si>
    <t>ASV-2300O</t>
  </si>
  <si>
    <t>AT-000001</t>
  </si>
  <si>
    <t>AT-000003</t>
  </si>
  <si>
    <t>AT-000004</t>
  </si>
  <si>
    <t>AT-000005</t>
  </si>
  <si>
    <t>AT-000006</t>
  </si>
  <si>
    <t>AT-000007</t>
  </si>
  <si>
    <t>AT-000101</t>
  </si>
  <si>
    <t xml:space="preserve"> </t>
  </si>
  <si>
    <t>AT-000002</t>
  </si>
  <si>
    <t>1035-8</t>
  </si>
  <si>
    <t>1035-9</t>
  </si>
  <si>
    <t>1035-11</t>
  </si>
  <si>
    <t>1035-13</t>
  </si>
  <si>
    <t>1035-57</t>
  </si>
  <si>
    <t>1032-127A</t>
  </si>
  <si>
    <t>1032-128A</t>
  </si>
  <si>
    <t>1032-129AB</t>
  </si>
  <si>
    <t>D-A000002</t>
  </si>
  <si>
    <t>D-A000003</t>
  </si>
  <si>
    <t>D-A000004</t>
  </si>
  <si>
    <t>ASP-02006</t>
  </si>
  <si>
    <t>ASP-02007</t>
  </si>
  <si>
    <t>ASP-02S10</t>
  </si>
  <si>
    <t>ASP-03025</t>
  </si>
  <si>
    <t>ASP-04001</t>
  </si>
  <si>
    <t>ASP-04006</t>
  </si>
  <si>
    <t>ASP-04066</t>
  </si>
  <si>
    <t>ASP-04007</t>
  </si>
  <si>
    <t>ASV-2300C</t>
  </si>
  <si>
    <t>ASV-2300E</t>
  </si>
  <si>
    <t>ASV-2300J</t>
  </si>
  <si>
    <t>ASV-2300P</t>
  </si>
  <si>
    <t>ASV-2300S</t>
  </si>
</sst>
</file>

<file path=xl/styles.xml><?xml version="1.0" encoding="utf-8"?>
<styleSheet xmlns="http://schemas.openxmlformats.org/spreadsheetml/2006/main">
  <numFmts count="7">
    <numFmt numFmtId="164" formatCode="#,##0.00;\-#,##0.00"/>
    <numFmt numFmtId="165" formatCode="#,##0;\-#,##0"/>
    <numFmt numFmtId="166" formatCode="#,##0.000;\-#,##0.000"/>
    <numFmt numFmtId="167" formatCode="#,##0.00_ ;\-#,##0.00\ "/>
    <numFmt numFmtId="168" formatCode="mm/dd/yyyy"/>
    <numFmt numFmtId="169" formatCode="d/m/yyyy;@"/>
    <numFmt numFmtId="170" formatCode="####;\-####"/>
  </numFmts>
  <fonts count="52">
    <font>
      <sz val="8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7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sz val="7"/>
      <name val="MS Sans Serif"/>
      <family val="2"/>
    </font>
    <font>
      <sz val="7"/>
      <color indexed="63"/>
      <name val="Arial CE"/>
      <family val="2"/>
    </font>
    <font>
      <sz val="7"/>
      <color indexed="20"/>
      <name val="Arial CE"/>
      <family val="2"/>
    </font>
    <font>
      <sz val="7"/>
      <color indexed="10"/>
      <name val="Arial CE"/>
      <family val="2"/>
    </font>
    <font>
      <i/>
      <sz val="8"/>
      <color indexed="12"/>
      <name val="Arial CE"/>
      <family val="2"/>
    </font>
    <font>
      <sz val="8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MS Sans Serif"/>
      <family val="2"/>
    </font>
    <font>
      <b/>
      <sz val="9"/>
      <color rgb="FFFF0000"/>
      <name val="Arial CE"/>
      <family val="2"/>
    </font>
    <font>
      <sz val="9"/>
      <color rgb="FF000000"/>
      <name val="Segoe UI"/>
      <family val="2"/>
    </font>
    <font>
      <b/>
      <sz val="11"/>
      <color rgb="FF000000"/>
      <name val="Segoe UI"/>
      <family val="2"/>
    </font>
    <font>
      <b/>
      <sz val="9"/>
      <color rgb="FF000000"/>
      <name val="Segoe UI"/>
      <family val="2"/>
    </font>
    <font>
      <i/>
      <sz val="10"/>
      <color rgb="FF000000"/>
      <name val="Segoe UI"/>
      <family val="2"/>
    </font>
    <font>
      <b/>
      <i/>
      <sz val="9"/>
      <color rgb="FF000000"/>
      <name val="Segoe UI"/>
      <family val="2"/>
    </font>
    <font>
      <b/>
      <sz val="10"/>
      <color rgb="FF000000"/>
      <name val="Segoe UI"/>
      <family val="2"/>
    </font>
    <font>
      <i/>
      <sz val="9"/>
      <color rgb="FF000000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indexed="63"/>
      <name val="Arial"/>
      <family val="2"/>
    </font>
    <font>
      <sz val="7"/>
      <color rgb="FFFF0000"/>
      <name val="Arial CE"/>
      <family val="2"/>
    </font>
    <font>
      <sz val="10"/>
      <color rgb="FF000000"/>
      <name val="Segoe UI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/>
      <bottom style="double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26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  <xf numFmtId="0" fontId="35" fillId="0" borderId="0">
      <alignment/>
      <protection/>
    </xf>
    <xf numFmtId="0" fontId="1" fillId="0" borderId="0">
      <alignment/>
      <protection locked="0"/>
    </xf>
    <xf numFmtId="0" fontId="2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</cellStyleXfs>
  <cellXfs count="441">
    <xf numFmtId="0" fontId="0" fillId="0" borderId="0" xfId="0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top"/>
      <protection/>
    </xf>
    <xf numFmtId="0" fontId="10" fillId="0" borderId="1" xfId="0" applyFont="1" applyBorder="1" applyAlignment="1" applyProtection="1">
      <alignment horizontal="left" wrapText="1"/>
      <protection/>
    </xf>
    <xf numFmtId="164" fontId="10" fillId="0" borderId="1" xfId="0" applyNumberFormat="1" applyFont="1" applyBorder="1" applyAlignment="1" applyProtection="1">
      <alignment horizontal="right"/>
      <protection/>
    </xf>
    <xf numFmtId="0" fontId="22" fillId="0" borderId="0" xfId="23">
      <alignment/>
      <protection/>
    </xf>
    <xf numFmtId="0" fontId="22" fillId="0" borderId="0" xfId="23" applyFill="1">
      <alignment/>
      <protection/>
    </xf>
    <xf numFmtId="0" fontId="24" fillId="0" borderId="0" xfId="23" applyFont="1" applyFill="1" applyAlignment="1">
      <alignment horizontal="centerContinuous"/>
      <protection/>
    </xf>
    <xf numFmtId="0" fontId="24" fillId="0" borderId="0" xfId="23" applyFont="1" applyFill="1" applyAlignment="1">
      <alignment horizontal="right"/>
      <protection/>
    </xf>
    <xf numFmtId="0" fontId="25" fillId="0" borderId="2" xfId="23" applyFont="1" applyFill="1" applyBorder="1">
      <alignment/>
      <protection/>
    </xf>
    <xf numFmtId="0" fontId="22" fillId="0" borderId="2" xfId="23" applyFill="1" applyBorder="1">
      <alignment/>
      <protection/>
    </xf>
    <xf numFmtId="0" fontId="6" fillId="0" borderId="2" xfId="23" applyFont="1" applyFill="1" applyBorder="1" applyAlignment="1">
      <alignment horizontal="right"/>
      <protection/>
    </xf>
    <xf numFmtId="0" fontId="22" fillId="0" borderId="2" xfId="23" applyFill="1" applyBorder="1" applyAlignment="1">
      <alignment horizontal="left"/>
      <protection/>
    </xf>
    <xf numFmtId="0" fontId="22" fillId="0" borderId="3" xfId="23" applyFill="1" applyBorder="1">
      <alignment/>
      <protection/>
    </xf>
    <xf numFmtId="0" fontId="25" fillId="0" borderId="4" xfId="23" applyFont="1" applyFill="1" applyBorder="1">
      <alignment/>
      <protection/>
    </xf>
    <xf numFmtId="0" fontId="22" fillId="0" borderId="4" xfId="23" applyFill="1" applyBorder="1">
      <alignment/>
      <protection/>
    </xf>
    <xf numFmtId="0" fontId="6" fillId="0" borderId="0" xfId="23" applyFont="1" applyFill="1">
      <alignment/>
      <protection/>
    </xf>
    <xf numFmtId="0" fontId="22" fillId="0" borderId="0" xfId="23" applyFont="1" applyFill="1">
      <alignment/>
      <protection/>
    </xf>
    <xf numFmtId="0" fontId="22" fillId="0" borderId="0" xfId="23" applyFill="1" applyAlignment="1">
      <alignment horizontal="right"/>
      <protection/>
    </xf>
    <xf numFmtId="0" fontId="22" fillId="0" borderId="0" xfId="23" applyFill="1" applyAlignment="1">
      <alignment/>
      <protection/>
    </xf>
    <xf numFmtId="49" fontId="4" fillId="0" borderId="5" xfId="23" applyNumberFormat="1" applyFont="1" applyFill="1" applyBorder="1">
      <alignment/>
      <protection/>
    </xf>
    <xf numFmtId="0" fontId="4" fillId="0" borderId="6" xfId="23" applyFont="1" applyFill="1" applyBorder="1" applyAlignment="1">
      <alignment horizontal="center"/>
      <protection/>
    </xf>
    <xf numFmtId="0" fontId="4" fillId="0" borderId="6" xfId="23" applyNumberFormat="1" applyFont="1" applyFill="1" applyBorder="1" applyAlignment="1">
      <alignment horizontal="center"/>
      <protection/>
    </xf>
    <xf numFmtId="0" fontId="4" fillId="0" borderId="5" xfId="23" applyFont="1" applyFill="1" applyBorder="1" applyAlignment="1">
      <alignment horizontal="center"/>
      <protection/>
    </xf>
    <xf numFmtId="0" fontId="26" fillId="0" borderId="7" xfId="23" applyFont="1" applyFill="1" applyBorder="1" applyAlignment="1">
      <alignment horizontal="center"/>
      <protection/>
    </xf>
    <xf numFmtId="49" fontId="26" fillId="0" borderId="7" xfId="23" applyNumberFormat="1" applyFont="1" applyFill="1" applyBorder="1" applyAlignment="1">
      <alignment horizontal="left"/>
      <protection/>
    </xf>
    <xf numFmtId="0" fontId="26" fillId="0" borderId="7" xfId="23" applyFont="1" applyFill="1" applyBorder="1">
      <alignment/>
      <protection/>
    </xf>
    <xf numFmtId="0" fontId="22" fillId="0" borderId="7" xfId="23" applyFill="1" applyBorder="1" applyAlignment="1">
      <alignment horizontal="center"/>
      <protection/>
    </xf>
    <xf numFmtId="0" fontId="22" fillId="0" borderId="7" xfId="23" applyNumberFormat="1" applyFill="1" applyBorder="1" applyAlignment="1">
      <alignment horizontal="right"/>
      <protection/>
    </xf>
    <xf numFmtId="0" fontId="22" fillId="0" borderId="7" xfId="23" applyNumberFormat="1" applyFill="1" applyBorder="1">
      <alignment/>
      <protection/>
    </xf>
    <xf numFmtId="0" fontId="22" fillId="0" borderId="0" xfId="23" applyNumberFormat="1">
      <alignment/>
      <protection/>
    </xf>
    <xf numFmtId="0" fontId="27" fillId="0" borderId="0" xfId="23" applyFont="1">
      <alignment/>
      <protection/>
    </xf>
    <xf numFmtId="0" fontId="22" fillId="0" borderId="7" xfId="23" applyFont="1" applyFill="1" applyBorder="1" applyAlignment="1">
      <alignment horizontal="center"/>
      <protection/>
    </xf>
    <xf numFmtId="49" fontId="13" fillId="0" borderId="7" xfId="23" applyNumberFormat="1" applyFont="1" applyFill="1" applyBorder="1" applyAlignment="1">
      <alignment horizontal="left"/>
      <protection/>
    </xf>
    <xf numFmtId="0" fontId="13" fillId="0" borderId="7" xfId="23" applyFont="1" applyFill="1" applyBorder="1" applyAlignment="1">
      <alignment wrapText="1"/>
      <protection/>
    </xf>
    <xf numFmtId="49" fontId="13" fillId="0" borderId="7" xfId="23" applyNumberFormat="1" applyFont="1" applyFill="1" applyBorder="1" applyAlignment="1">
      <alignment horizontal="center" shrinkToFit="1"/>
      <protection/>
    </xf>
    <xf numFmtId="4" fontId="13" fillId="0" borderId="7" xfId="23" applyNumberFormat="1" applyFont="1" applyFill="1" applyBorder="1" applyAlignment="1">
      <alignment horizontal="right"/>
      <protection/>
    </xf>
    <xf numFmtId="4" fontId="13" fillId="0" borderId="7" xfId="23" applyNumberFormat="1" applyFont="1" applyFill="1" applyBorder="1">
      <alignment/>
      <protection/>
    </xf>
    <xf numFmtId="0" fontId="26" fillId="0" borderId="0" xfId="23" applyFont="1" applyFill="1" applyBorder="1">
      <alignment/>
      <protection/>
    </xf>
    <xf numFmtId="0" fontId="22" fillId="0" borderId="8" xfId="23" applyFill="1" applyBorder="1" applyAlignment="1">
      <alignment horizontal="center"/>
      <protection/>
    </xf>
    <xf numFmtId="49" fontId="25" fillId="0" borderId="8" xfId="23" applyNumberFormat="1" applyFont="1" applyFill="1" applyBorder="1" applyAlignment="1">
      <alignment horizontal="left"/>
      <protection/>
    </xf>
    <xf numFmtId="0" fontId="25" fillId="0" borderId="8" xfId="23" applyFont="1" applyFill="1" applyBorder="1">
      <alignment/>
      <protection/>
    </xf>
    <xf numFmtId="4" fontId="22" fillId="0" borderId="8" xfId="23" applyNumberFormat="1" applyFill="1" applyBorder="1" applyAlignment="1">
      <alignment horizontal="right"/>
      <protection/>
    </xf>
    <xf numFmtId="4" fontId="26" fillId="0" borderId="8" xfId="23" applyNumberFormat="1" applyFont="1" applyFill="1" applyBorder="1">
      <alignment/>
      <protection/>
    </xf>
    <xf numFmtId="3" fontId="22" fillId="0" borderId="0" xfId="23" applyNumberFormat="1">
      <alignment/>
      <protection/>
    </xf>
    <xf numFmtId="0" fontId="6" fillId="0" borderId="7" xfId="23" applyFont="1" applyFill="1" applyBorder="1" applyAlignment="1">
      <alignment horizontal="center"/>
      <protection/>
    </xf>
    <xf numFmtId="49" fontId="6" fillId="0" borderId="7" xfId="23" applyNumberFormat="1" applyFont="1" applyFill="1" applyBorder="1" applyAlignment="1">
      <alignment horizontal="left"/>
      <protection/>
    </xf>
    <xf numFmtId="4" fontId="28" fillId="0" borderId="7" xfId="23" applyNumberFormat="1" applyFont="1" applyFill="1" applyBorder="1" applyAlignment="1">
      <alignment horizontal="right" wrapText="1"/>
      <protection/>
    </xf>
    <xf numFmtId="0" fontId="28" fillId="0" borderId="7" xfId="23" applyFont="1" applyFill="1" applyBorder="1" applyAlignment="1">
      <alignment horizontal="left" wrapText="1"/>
      <protection/>
    </xf>
    <xf numFmtId="0" fontId="28" fillId="0" borderId="7" xfId="20" applyFont="1" applyFill="1" applyBorder="1" applyAlignment="1">
      <alignment horizontal="right"/>
      <protection/>
    </xf>
    <xf numFmtId="0" fontId="27" fillId="0" borderId="0" xfId="23" applyFont="1">
      <alignment/>
      <protection/>
    </xf>
    <xf numFmtId="0" fontId="22" fillId="0" borderId="0" xfId="23" applyBorder="1">
      <alignment/>
      <protection/>
    </xf>
    <xf numFmtId="0" fontId="29" fillId="0" borderId="0" xfId="23" applyFont="1" applyAlignment="1">
      <alignment/>
      <protection/>
    </xf>
    <xf numFmtId="0" fontId="22" fillId="0" borderId="0" xfId="23" applyAlignment="1">
      <alignment horizontal="right"/>
      <protection/>
    </xf>
    <xf numFmtId="0" fontId="30" fillId="0" borderId="0" xfId="23" applyFont="1" applyBorder="1">
      <alignment/>
      <protection/>
    </xf>
    <xf numFmtId="3" fontId="30" fillId="0" borderId="0" xfId="23" applyNumberFormat="1" applyFont="1" applyBorder="1" applyAlignment="1">
      <alignment horizontal="right"/>
      <protection/>
    </xf>
    <xf numFmtId="4" fontId="30" fillId="0" borderId="0" xfId="23" applyNumberFormat="1" applyFont="1" applyBorder="1">
      <alignment/>
      <protection/>
    </xf>
    <xf numFmtId="0" fontId="29" fillId="0" borderId="0" xfId="23" applyFont="1" applyBorder="1" applyAlignment="1">
      <alignment/>
      <protection/>
    </xf>
    <xf numFmtId="0" fontId="22" fillId="0" borderId="0" xfId="23" applyBorder="1" applyAlignment="1">
      <alignment horizontal="right"/>
      <protection/>
    </xf>
    <xf numFmtId="0" fontId="22" fillId="0" borderId="0" xfId="23" applyNumberFormat="1" applyBorder="1">
      <alignment/>
      <protection/>
    </xf>
    <xf numFmtId="0" fontId="28" fillId="0" borderId="9" xfId="23" applyFont="1" applyFill="1" applyBorder="1" applyAlignment="1">
      <alignment wrapText="1"/>
      <protection/>
    </xf>
    <xf numFmtId="0" fontId="13" fillId="0" borderId="9" xfId="23" applyFont="1" applyFill="1" applyBorder="1" applyAlignment="1">
      <alignment wrapText="1"/>
      <protection/>
    </xf>
    <xf numFmtId="0" fontId="22" fillId="0" borderId="7" xfId="20" applyFill="1" applyBorder="1" applyAlignment="1">
      <alignment wrapText="1"/>
      <protection/>
    </xf>
    <xf numFmtId="4" fontId="13" fillId="3" borderId="7" xfId="23" applyNumberFormat="1" applyFont="1" applyFill="1" applyBorder="1" applyAlignment="1" applyProtection="1">
      <alignment horizontal="right"/>
      <protection locked="0"/>
    </xf>
    <xf numFmtId="0" fontId="24" fillId="0" borderId="0" xfId="23" applyFont="1" applyFill="1" applyAlignment="1">
      <alignment horizontal="left" vertical="center"/>
      <protection/>
    </xf>
    <xf numFmtId="0" fontId="26" fillId="0" borderId="0" xfId="23" applyFont="1" applyFill="1" applyAlignment="1">
      <alignment horizontal="centerContinuous"/>
      <protection/>
    </xf>
    <xf numFmtId="14" fontId="22" fillId="0" borderId="0" xfId="23" applyNumberFormat="1" applyFont="1" applyFill="1" applyAlignment="1">
      <alignment horizontal="centerContinuous"/>
      <protection/>
    </xf>
    <xf numFmtId="0" fontId="0" fillId="0" borderId="0" xfId="0" applyAlignment="1" applyProtection="1">
      <alignment horizontal="left" vertical="top"/>
      <protection/>
    </xf>
    <xf numFmtId="0" fontId="12" fillId="0" borderId="0" xfId="0" applyFont="1" applyAlignment="1" applyProtection="1">
      <alignment horizontal="left" wrapText="1"/>
      <protection/>
    </xf>
    <xf numFmtId="166" fontId="12" fillId="0" borderId="0" xfId="0" applyNumberFormat="1" applyFont="1" applyAlignment="1" applyProtection="1">
      <alignment horizontal="right"/>
      <protection/>
    </xf>
    <xf numFmtId="164" fontId="12" fillId="0" borderId="0" xfId="0" applyNumberFormat="1" applyFont="1" applyAlignment="1" applyProtection="1">
      <alignment horizontal="right"/>
      <protection/>
    </xf>
    <xf numFmtId="0" fontId="13" fillId="0" borderId="10" xfId="0" applyFont="1" applyBorder="1" applyAlignment="1" applyProtection="1">
      <alignment horizontal="left" wrapText="1"/>
      <protection/>
    </xf>
    <xf numFmtId="166" fontId="13" fillId="0" borderId="10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6" fontId="13" fillId="0" borderId="11" xfId="0" applyNumberFormat="1" applyFont="1" applyBorder="1" applyAlignment="1" applyProtection="1">
      <alignment horizontal="right"/>
      <protection/>
    </xf>
    <xf numFmtId="0" fontId="16" fillId="0" borderId="0" xfId="0" applyFont="1" applyAlignment="1" applyProtection="1">
      <alignment horizontal="left" wrapText="1"/>
      <protection/>
    </xf>
    <xf numFmtId="166" fontId="16" fillId="0" borderId="0" xfId="0" applyNumberFormat="1" applyFont="1" applyAlignment="1" applyProtection="1">
      <alignment horizontal="right"/>
      <protection/>
    </xf>
    <xf numFmtId="164" fontId="16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wrapText="1"/>
      <protection/>
    </xf>
    <xf numFmtId="166" fontId="17" fillId="0" borderId="0" xfId="0" applyNumberFormat="1" applyFont="1" applyAlignment="1" applyProtection="1">
      <alignment horizontal="right"/>
      <protection/>
    </xf>
    <xf numFmtId="164" fontId="17" fillId="0" borderId="0" xfId="0" applyNumberFormat="1" applyFont="1" applyAlignment="1" applyProtection="1">
      <alignment horizontal="right"/>
      <protection/>
    </xf>
    <xf numFmtId="0" fontId="13" fillId="0" borderId="12" xfId="0" applyFont="1" applyBorder="1" applyAlignment="1" applyProtection="1">
      <alignment horizontal="left" wrapText="1"/>
      <protection/>
    </xf>
    <xf numFmtId="166" fontId="13" fillId="0" borderId="12" xfId="0" applyNumberFormat="1" applyFont="1" applyBorder="1" applyAlignment="1" applyProtection="1">
      <alignment horizontal="right"/>
      <protection/>
    </xf>
    <xf numFmtId="166" fontId="13" fillId="0" borderId="13" xfId="0" applyNumberFormat="1" applyFont="1" applyBorder="1" applyAlignment="1" applyProtection="1">
      <alignment horizontal="right"/>
      <protection/>
    </xf>
    <xf numFmtId="0" fontId="13" fillId="0" borderId="14" xfId="0" applyFont="1" applyBorder="1" applyAlignment="1" applyProtection="1">
      <alignment horizontal="left" wrapText="1"/>
      <protection/>
    </xf>
    <xf numFmtId="166" fontId="13" fillId="0" borderId="14" xfId="0" applyNumberFormat="1" applyFont="1" applyBorder="1" applyAlignment="1" applyProtection="1">
      <alignment horizontal="right"/>
      <protection/>
    </xf>
    <xf numFmtId="166" fontId="13" fillId="0" borderId="15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left" wrapText="1"/>
      <protection/>
    </xf>
    <xf numFmtId="166" fontId="18" fillId="0" borderId="0" xfId="0" applyNumberFormat="1" applyFont="1" applyAlignment="1" applyProtection="1">
      <alignment horizontal="right"/>
      <protection/>
    </xf>
    <xf numFmtId="164" fontId="18" fillId="0" borderId="0" xfId="0" applyNumberFormat="1" applyFont="1" applyAlignment="1" applyProtection="1">
      <alignment horizontal="right"/>
      <protection/>
    </xf>
    <xf numFmtId="0" fontId="19" fillId="0" borderId="10" xfId="0" applyFont="1" applyBorder="1" applyAlignment="1" applyProtection="1">
      <alignment horizontal="left" wrapText="1"/>
      <protection/>
    </xf>
    <xf numFmtId="166" fontId="19" fillId="0" borderId="10" xfId="0" applyNumberFormat="1" applyFont="1" applyBorder="1" applyAlignment="1" applyProtection="1">
      <alignment horizontal="right"/>
      <protection/>
    </xf>
    <xf numFmtId="166" fontId="19" fillId="0" borderId="11" xfId="0" applyNumberFormat="1" applyFont="1" applyBorder="1" applyAlignment="1" applyProtection="1">
      <alignment horizontal="right"/>
      <protection/>
    </xf>
    <xf numFmtId="0" fontId="20" fillId="0" borderId="10" xfId="0" applyFont="1" applyBorder="1" applyAlignment="1" applyProtection="1">
      <alignment horizontal="left" wrapText="1"/>
      <protection/>
    </xf>
    <xf numFmtId="166" fontId="20" fillId="0" borderId="10" xfId="0" applyNumberFormat="1" applyFont="1" applyBorder="1" applyAlignment="1" applyProtection="1">
      <alignment horizontal="right"/>
      <protection/>
    </xf>
    <xf numFmtId="164" fontId="20" fillId="0" borderId="10" xfId="0" applyNumberFormat="1" applyFont="1" applyBorder="1" applyAlignment="1" applyProtection="1">
      <alignment horizontal="right"/>
      <protection/>
    </xf>
    <xf numFmtId="166" fontId="20" fillId="0" borderId="11" xfId="0" applyNumberFormat="1" applyFont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 horizontal="left" wrapText="1"/>
      <protection/>
    </xf>
    <xf numFmtId="166" fontId="13" fillId="0" borderId="1" xfId="0" applyNumberFormat="1" applyFont="1" applyBorder="1" applyAlignment="1" applyProtection="1">
      <alignment horizontal="right"/>
      <protection/>
    </xf>
    <xf numFmtId="166" fontId="13" fillId="0" borderId="16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0" fontId="11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14" fontId="7" fillId="0" borderId="0" xfId="0" applyNumberFormat="1" applyFont="1" applyFill="1" applyAlignment="1" applyProtection="1">
      <alignment horizontal="left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5" fontId="13" fillId="0" borderId="18" xfId="0" applyNumberFormat="1" applyFont="1" applyFill="1" applyBorder="1" applyAlignment="1" applyProtection="1">
      <alignment horizontal="right"/>
      <protection/>
    </xf>
    <xf numFmtId="165" fontId="16" fillId="0" borderId="0" xfId="0" applyNumberFormat="1" applyFont="1" applyFill="1" applyAlignment="1" applyProtection="1">
      <alignment horizontal="right"/>
      <protection/>
    </xf>
    <xf numFmtId="165" fontId="18" fillId="0" borderId="0" xfId="0" applyNumberFormat="1" applyFont="1" applyFill="1" applyAlignment="1" applyProtection="1">
      <alignment horizontal="right"/>
      <protection/>
    </xf>
    <xf numFmtId="165" fontId="17" fillId="0" borderId="0" xfId="0" applyNumberFormat="1" applyFont="1" applyFill="1" applyAlignment="1" applyProtection="1">
      <alignment horizontal="right"/>
      <protection/>
    </xf>
    <xf numFmtId="164" fontId="13" fillId="3" borderId="10" xfId="0" applyNumberFormat="1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left" wrapText="1"/>
      <protection/>
    </xf>
    <xf numFmtId="166" fontId="12" fillId="0" borderId="0" xfId="0" applyNumberFormat="1" applyFont="1" applyFill="1" applyAlignment="1" applyProtection="1">
      <alignment horizontal="right"/>
      <protection/>
    </xf>
    <xf numFmtId="164" fontId="12" fillId="0" borderId="0" xfId="0" applyNumberFormat="1" applyFont="1" applyFill="1" applyAlignment="1" applyProtection="1">
      <alignment horizontal="right"/>
      <protection/>
    </xf>
    <xf numFmtId="0" fontId="26" fillId="0" borderId="9" xfId="23" applyFont="1" applyFill="1" applyBorder="1">
      <alignment/>
      <protection/>
    </xf>
    <xf numFmtId="0" fontId="22" fillId="0" borderId="0" xfId="23" applyFill="1" applyBorder="1" applyAlignment="1">
      <alignment horizontal="center"/>
      <protection/>
    </xf>
    <xf numFmtId="49" fontId="25" fillId="0" borderId="0" xfId="23" applyNumberFormat="1" applyFont="1" applyFill="1" applyBorder="1" applyAlignment="1">
      <alignment horizontal="left"/>
      <protection/>
    </xf>
    <xf numFmtId="0" fontId="25" fillId="0" borderId="0" xfId="23" applyFont="1" applyFill="1" applyBorder="1">
      <alignment/>
      <protection/>
    </xf>
    <xf numFmtId="4" fontId="22" fillId="0" borderId="0" xfId="23" applyNumberFormat="1" applyFill="1" applyBorder="1" applyAlignment="1">
      <alignment horizontal="right"/>
      <protection/>
    </xf>
    <xf numFmtId="4" fontId="26" fillId="0" borderId="0" xfId="23" applyNumberFormat="1" applyFont="1" applyFill="1" applyBorder="1">
      <alignment/>
      <protection/>
    </xf>
    <xf numFmtId="0" fontId="22" fillId="0" borderId="0" xfId="23" applyFont="1" applyFill="1" applyAlignment="1">
      <alignment horizontal="centerContinuous"/>
      <protection/>
    </xf>
    <xf numFmtId="0" fontId="22" fillId="0" borderId="0" xfId="23" applyFont="1" applyFill="1" applyAlignment="1">
      <alignment horizontal="right"/>
      <protection/>
    </xf>
    <xf numFmtId="0" fontId="26" fillId="0" borderId="0" xfId="23" applyFont="1" applyFill="1" applyAlignment="1">
      <alignment horizontal="left" vertical="center"/>
      <protection/>
    </xf>
    <xf numFmtId="14" fontId="22" fillId="0" borderId="0" xfId="23" applyNumberFormat="1" applyFont="1" applyFill="1" applyAlignment="1">
      <alignment horizontal="centerContinuous"/>
      <protection/>
    </xf>
    <xf numFmtId="165" fontId="13" fillId="0" borderId="19" xfId="0" applyNumberFormat="1" applyFont="1" applyFill="1" applyBorder="1" applyAlignment="1" applyProtection="1">
      <alignment horizontal="right"/>
      <protection/>
    </xf>
    <xf numFmtId="0" fontId="13" fillId="0" borderId="20" xfId="0" applyFont="1" applyFill="1" applyBorder="1" applyAlignment="1" applyProtection="1">
      <alignment horizontal="left" wrapText="1"/>
      <protection/>
    </xf>
    <xf numFmtId="166" fontId="13" fillId="0" borderId="20" xfId="0" applyNumberFormat="1" applyFont="1" applyFill="1" applyBorder="1" applyAlignment="1" applyProtection="1">
      <alignment horizontal="right"/>
      <protection/>
    </xf>
    <xf numFmtId="164" fontId="13" fillId="0" borderId="20" xfId="0" applyNumberFormat="1" applyFont="1" applyFill="1" applyBorder="1" applyAlignment="1" applyProtection="1">
      <alignment horizontal="right"/>
      <protection/>
    </xf>
    <xf numFmtId="166" fontId="13" fillId="0" borderId="21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wrapText="1"/>
      <protection/>
    </xf>
    <xf numFmtId="166" fontId="17" fillId="0" borderId="0" xfId="0" applyNumberFormat="1" applyFont="1" applyFill="1" applyAlignment="1" applyProtection="1">
      <alignment horizontal="right"/>
      <protection/>
    </xf>
    <xf numFmtId="164" fontId="17" fillId="0" borderId="0" xfId="0" applyNumberFormat="1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 wrapText="1"/>
      <protection/>
    </xf>
    <xf numFmtId="166" fontId="16" fillId="0" borderId="0" xfId="0" applyNumberFormat="1" applyFont="1" applyFill="1" applyAlignment="1" applyProtection="1">
      <alignment horizontal="right"/>
      <protection/>
    </xf>
    <xf numFmtId="164" fontId="16" fillId="0" borderId="0" xfId="0" applyNumberFormat="1" applyFont="1" applyFill="1" applyAlignment="1" applyProtection="1">
      <alignment horizontal="right"/>
      <protection/>
    </xf>
    <xf numFmtId="0" fontId="13" fillId="0" borderId="10" xfId="0" applyFont="1" applyFill="1" applyBorder="1" applyAlignment="1" applyProtection="1">
      <alignment horizontal="left" wrapText="1"/>
      <protection/>
    </xf>
    <xf numFmtId="166" fontId="13" fillId="0" borderId="10" xfId="0" applyNumberFormat="1" applyFont="1" applyFill="1" applyBorder="1" applyAlignment="1" applyProtection="1">
      <alignment horizontal="right"/>
      <protection/>
    </xf>
    <xf numFmtId="166" fontId="13" fillId="0" borderId="11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left" wrapText="1"/>
      <protection/>
    </xf>
    <xf numFmtId="166" fontId="18" fillId="0" borderId="0" xfId="0" applyNumberFormat="1" applyFont="1" applyFill="1" applyAlignment="1" applyProtection="1">
      <alignment horizontal="right"/>
      <protection/>
    </xf>
    <xf numFmtId="164" fontId="18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vertical="top"/>
      <protection/>
    </xf>
    <xf numFmtId="0" fontId="0" fillId="0" borderId="0" xfId="0" applyFill="1" applyAlignment="1" applyProtection="1">
      <alignment horizontal="left" vertical="top" wrapText="1"/>
      <protection/>
    </xf>
    <xf numFmtId="166" fontId="0" fillId="0" borderId="0" xfId="0" applyNumberFormat="1" applyFill="1" applyAlignment="1" applyProtection="1">
      <alignment horizontal="right" vertical="top"/>
      <protection/>
    </xf>
    <xf numFmtId="164" fontId="0" fillId="0" borderId="0" xfId="0" applyNumberFormat="1" applyFill="1" applyAlignment="1" applyProtection="1">
      <alignment horizontal="right" vertical="top"/>
      <protection/>
    </xf>
    <xf numFmtId="0" fontId="25" fillId="0" borderId="22" xfId="23" applyFont="1" applyFill="1" applyBorder="1">
      <alignment/>
      <protection/>
    </xf>
    <xf numFmtId="0" fontId="13" fillId="0" borderId="0" xfId="0" applyFont="1" applyBorder="1" applyAlignment="1" applyProtection="1">
      <alignment horizontal="left" wrapText="1"/>
      <protection/>
    </xf>
    <xf numFmtId="166" fontId="13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 locked="0"/>
    </xf>
    <xf numFmtId="0" fontId="13" fillId="0" borderId="23" xfId="0" applyFont="1" applyBorder="1" applyAlignment="1" applyProtection="1">
      <alignment horizontal="left" wrapText="1"/>
      <protection/>
    </xf>
    <xf numFmtId="166" fontId="13" fillId="0" borderId="23" xfId="0" applyNumberFormat="1" applyFont="1" applyBorder="1" applyAlignment="1" applyProtection="1">
      <alignment horizontal="right"/>
      <protection/>
    </xf>
    <xf numFmtId="164" fontId="13" fillId="3" borderId="24" xfId="0" applyNumberFormat="1" applyFont="1" applyFill="1" applyBorder="1" applyAlignment="1" applyProtection="1">
      <alignment horizontal="right"/>
      <protection locked="0"/>
    </xf>
    <xf numFmtId="164" fontId="13" fillId="0" borderId="24" xfId="0" applyNumberFormat="1" applyFont="1" applyBorder="1" applyAlignment="1" applyProtection="1">
      <alignment horizontal="right"/>
      <protection/>
    </xf>
    <xf numFmtId="166" fontId="13" fillId="0" borderId="25" xfId="0" applyNumberFormat="1" applyFont="1" applyBorder="1" applyAlignment="1" applyProtection="1">
      <alignment horizontal="right"/>
      <protection/>
    </xf>
    <xf numFmtId="0" fontId="13" fillId="0" borderId="26" xfId="0" applyFont="1" applyBorder="1" applyAlignment="1" applyProtection="1">
      <alignment horizontal="left" wrapText="1"/>
      <protection/>
    </xf>
    <xf numFmtId="166" fontId="13" fillId="0" borderId="26" xfId="0" applyNumberFormat="1" applyFont="1" applyBorder="1" applyAlignment="1" applyProtection="1">
      <alignment horizontal="right"/>
      <protection/>
    </xf>
    <xf numFmtId="164" fontId="13" fillId="0" borderId="27" xfId="0" applyNumberFormat="1" applyFont="1" applyBorder="1" applyAlignment="1" applyProtection="1">
      <alignment horizontal="right"/>
      <protection/>
    </xf>
    <xf numFmtId="166" fontId="13" fillId="0" borderId="28" xfId="0" applyNumberFormat="1" applyFont="1" applyBorder="1" applyAlignment="1" applyProtection="1">
      <alignment horizontal="right"/>
      <protection/>
    </xf>
    <xf numFmtId="164" fontId="13" fillId="0" borderId="27" xfId="0" applyNumberFormat="1" applyFont="1" applyFill="1" applyBorder="1" applyAlignment="1" applyProtection="1">
      <alignment horizontal="right"/>
      <protection/>
    </xf>
    <xf numFmtId="165" fontId="13" fillId="0" borderId="29" xfId="0" applyNumberFormat="1" applyFont="1" applyFill="1" applyBorder="1" applyAlignment="1" applyProtection="1">
      <alignment horizontal="right"/>
      <protection/>
    </xf>
    <xf numFmtId="165" fontId="13" fillId="0" borderId="30" xfId="0" applyNumberFormat="1" applyFont="1" applyFill="1" applyBorder="1" applyAlignment="1" applyProtection="1">
      <alignment horizontal="right"/>
      <protection/>
    </xf>
    <xf numFmtId="165" fontId="19" fillId="0" borderId="18" xfId="0" applyNumberFormat="1" applyFont="1" applyFill="1" applyBorder="1" applyAlignment="1" applyProtection="1">
      <alignment horizontal="right"/>
      <protection/>
    </xf>
    <xf numFmtId="165" fontId="20" fillId="0" borderId="18" xfId="0" applyNumberFormat="1" applyFont="1" applyFill="1" applyBorder="1" applyAlignment="1" applyProtection="1">
      <alignment horizontal="right"/>
      <protection/>
    </xf>
    <xf numFmtId="165" fontId="13" fillId="0" borderId="31" xfId="0" applyNumberFormat="1" applyFont="1" applyFill="1" applyBorder="1" applyAlignment="1" applyProtection="1">
      <alignment horizontal="right"/>
      <protection/>
    </xf>
    <xf numFmtId="165" fontId="13" fillId="0" borderId="0" xfId="0" applyNumberFormat="1" applyFont="1" applyFill="1" applyBorder="1" applyAlignment="1" applyProtection="1">
      <alignment horizontal="right"/>
      <protection/>
    </xf>
    <xf numFmtId="165" fontId="13" fillId="0" borderId="32" xfId="0" applyNumberFormat="1" applyFont="1" applyFill="1" applyBorder="1" applyAlignment="1" applyProtection="1">
      <alignment horizontal="right"/>
      <protection/>
    </xf>
    <xf numFmtId="165" fontId="13" fillId="0" borderId="3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65" fontId="21" fillId="0" borderId="34" xfId="0" applyNumberFormat="1" applyFont="1" applyFill="1" applyBorder="1" applyAlignment="1" applyProtection="1">
      <alignment horizontal="right" vertical="center"/>
      <protection/>
    </xf>
    <xf numFmtId="0" fontId="21" fillId="0" borderId="35" xfId="0" applyFont="1" applyBorder="1" applyAlignment="1" applyProtection="1">
      <alignment horizontal="left" vertical="center" wrapText="1"/>
      <protection/>
    </xf>
    <xf numFmtId="166" fontId="21" fillId="0" borderId="35" xfId="0" applyNumberFormat="1" applyFont="1" applyBorder="1" applyAlignment="1" applyProtection="1">
      <alignment horizontal="right" vertical="center"/>
      <protection/>
    </xf>
    <xf numFmtId="164" fontId="21" fillId="0" borderId="35" xfId="0" applyNumberFormat="1" applyFont="1" applyBorder="1" applyAlignment="1" applyProtection="1">
      <alignment horizontal="right" vertical="center"/>
      <protection/>
    </xf>
    <xf numFmtId="166" fontId="21" fillId="0" borderId="36" xfId="0" applyNumberFormat="1" applyFont="1" applyBorder="1" applyAlignment="1" applyProtection="1">
      <alignment horizontal="right" vertical="center"/>
      <protection/>
    </xf>
    <xf numFmtId="0" fontId="10" fillId="0" borderId="32" xfId="0" applyFont="1" applyBorder="1" applyAlignment="1" applyProtection="1">
      <alignment horizontal="left" wrapText="1"/>
      <protection/>
    </xf>
    <xf numFmtId="0" fontId="10" fillId="0" borderId="23" xfId="0" applyFont="1" applyBorder="1" applyAlignment="1" applyProtection="1">
      <alignment horizontal="left" wrapText="1"/>
      <protection/>
    </xf>
    <xf numFmtId="164" fontId="10" fillId="0" borderId="23" xfId="0" applyNumberFormat="1" applyFont="1" applyBorder="1" applyAlignment="1" applyProtection="1">
      <alignment horizontal="right"/>
      <protection/>
    </xf>
    <xf numFmtId="164" fontId="10" fillId="0" borderId="25" xfId="0" applyNumberFormat="1" applyFont="1" applyBorder="1" applyAlignment="1" applyProtection="1">
      <alignment horizontal="right"/>
      <protection/>
    </xf>
    <xf numFmtId="0" fontId="10" fillId="0" borderId="37" xfId="0" applyFont="1" applyBorder="1" applyAlignment="1" applyProtection="1">
      <alignment horizontal="left" wrapText="1"/>
      <protection/>
    </xf>
    <xf numFmtId="164" fontId="10" fillId="0" borderId="38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left" wrapText="1"/>
      <protection/>
    </xf>
    <xf numFmtId="0" fontId="10" fillId="0" borderId="26" xfId="0" applyFont="1" applyBorder="1" applyAlignment="1" applyProtection="1">
      <alignment horizontal="left" wrapText="1"/>
      <protection/>
    </xf>
    <xf numFmtId="164" fontId="10" fillId="0" borderId="26" xfId="0" applyNumberFormat="1" applyFont="1" applyBorder="1" applyAlignment="1" applyProtection="1">
      <alignment horizontal="right"/>
      <protection/>
    </xf>
    <xf numFmtId="164" fontId="10" fillId="0" borderId="28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Alignment="1" applyProtection="1">
      <alignment horizontal="right"/>
      <protection/>
    </xf>
    <xf numFmtId="165" fontId="13" fillId="0" borderId="18" xfId="0" applyNumberFormat="1" applyFont="1" applyBorder="1" applyAlignment="1" applyProtection="1">
      <alignment horizontal="right"/>
      <protection/>
    </xf>
    <xf numFmtId="165" fontId="17" fillId="0" borderId="0" xfId="0" applyNumberFormat="1" applyFont="1" applyAlignment="1" applyProtection="1">
      <alignment horizontal="right"/>
      <protection/>
    </xf>
    <xf numFmtId="165" fontId="16" fillId="0" borderId="0" xfId="0" applyNumberFormat="1" applyFont="1" applyAlignment="1" applyProtection="1">
      <alignment horizontal="right"/>
      <protection/>
    </xf>
    <xf numFmtId="165" fontId="18" fillId="0" borderId="0" xfId="0" applyNumberFormat="1" applyFont="1" applyAlignment="1" applyProtection="1">
      <alignment horizontal="right"/>
      <protection/>
    </xf>
    <xf numFmtId="165" fontId="20" fillId="0" borderId="18" xfId="0" applyNumberFormat="1" applyFont="1" applyBorder="1" applyAlignment="1" applyProtection="1">
      <alignment horizontal="right"/>
      <protection/>
    </xf>
    <xf numFmtId="165" fontId="19" fillId="0" borderId="18" xfId="0" applyNumberFormat="1" applyFont="1" applyBorder="1" applyAlignment="1" applyProtection="1">
      <alignment horizontal="right"/>
      <protection/>
    </xf>
    <xf numFmtId="165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6" fontId="0" fillId="0" borderId="0" xfId="0" applyNumberFormat="1" applyAlignment="1" applyProtection="1">
      <alignment horizontal="right" vertical="top"/>
      <protection/>
    </xf>
    <xf numFmtId="164" fontId="0" fillId="0" borderId="0" xfId="0" applyNumberFormat="1" applyAlignment="1" applyProtection="1">
      <alignment horizontal="right" vertical="top"/>
      <protection/>
    </xf>
    <xf numFmtId="0" fontId="13" fillId="0" borderId="12" xfId="0" applyFont="1" applyFill="1" applyBorder="1" applyAlignment="1" applyProtection="1">
      <alignment horizontal="left" wrapText="1"/>
      <protection/>
    </xf>
    <xf numFmtId="166" fontId="13" fillId="0" borderId="12" xfId="0" applyNumberFormat="1" applyFont="1" applyFill="1" applyBorder="1" applyAlignment="1" applyProtection="1">
      <alignment horizontal="right"/>
      <protection/>
    </xf>
    <xf numFmtId="166" fontId="13" fillId="0" borderId="13" xfId="0" applyNumberFormat="1" applyFont="1" applyFill="1" applyBorder="1" applyAlignment="1" applyProtection="1">
      <alignment horizontal="right"/>
      <protection/>
    </xf>
    <xf numFmtId="0" fontId="13" fillId="0" borderId="14" xfId="0" applyFont="1" applyFill="1" applyBorder="1" applyAlignment="1" applyProtection="1">
      <alignment horizontal="left" wrapText="1"/>
      <protection/>
    </xf>
    <xf numFmtId="166" fontId="13" fillId="0" borderId="14" xfId="0" applyNumberFormat="1" applyFont="1" applyFill="1" applyBorder="1" applyAlignment="1" applyProtection="1">
      <alignment horizontal="right"/>
      <protection/>
    </xf>
    <xf numFmtId="166" fontId="13" fillId="0" borderId="15" xfId="0" applyNumberFormat="1" applyFont="1" applyFill="1" applyBorder="1" applyAlignment="1" applyProtection="1">
      <alignment horizontal="right"/>
      <protection/>
    </xf>
    <xf numFmtId="164" fontId="20" fillId="0" borderId="10" xfId="0" applyNumberFormat="1" applyFont="1" applyFill="1" applyBorder="1" applyAlignment="1" applyProtection="1">
      <alignment horizontal="right"/>
      <protection/>
    </xf>
    <xf numFmtId="0" fontId="19" fillId="0" borderId="10" xfId="0" applyFont="1" applyFill="1" applyBorder="1" applyAlignment="1" applyProtection="1">
      <alignment horizontal="left" wrapText="1"/>
      <protection/>
    </xf>
    <xf numFmtId="166" fontId="19" fillId="0" borderId="10" xfId="0" applyNumberFormat="1" applyFont="1" applyFill="1" applyBorder="1" applyAlignment="1" applyProtection="1">
      <alignment horizontal="right"/>
      <protection/>
    </xf>
    <xf numFmtId="166" fontId="19" fillId="0" borderId="11" xfId="0" applyNumberFormat="1" applyFont="1" applyFill="1" applyBorder="1" applyAlignment="1" applyProtection="1">
      <alignment horizontal="right"/>
      <protection/>
    </xf>
    <xf numFmtId="165" fontId="19" fillId="0" borderId="29" xfId="0" applyNumberFormat="1" applyFont="1" applyFill="1" applyBorder="1" applyAlignment="1" applyProtection="1">
      <alignment horizontal="right"/>
      <protection/>
    </xf>
    <xf numFmtId="0" fontId="19" fillId="0" borderId="12" xfId="0" applyFont="1" applyFill="1" applyBorder="1" applyAlignment="1" applyProtection="1">
      <alignment horizontal="left" wrapText="1"/>
      <protection/>
    </xf>
    <xf numFmtId="166" fontId="19" fillId="0" borderId="12" xfId="0" applyNumberFormat="1" applyFont="1" applyFill="1" applyBorder="1" applyAlignment="1" applyProtection="1">
      <alignment horizontal="right"/>
      <protection/>
    </xf>
    <xf numFmtId="166" fontId="19" fillId="0" borderId="13" xfId="0" applyNumberFormat="1" applyFont="1" applyFill="1" applyBorder="1" applyAlignment="1" applyProtection="1">
      <alignment horizontal="right"/>
      <protection/>
    </xf>
    <xf numFmtId="165" fontId="19" fillId="0" borderId="30" xfId="0" applyNumberFormat="1" applyFont="1" applyFill="1" applyBorder="1" applyAlignment="1" applyProtection="1">
      <alignment horizontal="right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166" fontId="19" fillId="0" borderId="14" xfId="0" applyNumberFormat="1" applyFont="1" applyFill="1" applyBorder="1" applyAlignment="1" applyProtection="1">
      <alignment horizontal="right"/>
      <protection/>
    </xf>
    <xf numFmtId="166" fontId="19" fillId="0" borderId="15" xfId="0" applyNumberFormat="1" applyFont="1" applyFill="1" applyBorder="1" applyAlignment="1" applyProtection="1">
      <alignment horizontal="right"/>
      <protection/>
    </xf>
    <xf numFmtId="14" fontId="6" fillId="3" borderId="0" xfId="0" applyNumberFormat="1" applyFont="1" applyFill="1" applyAlignment="1" applyProtection="1">
      <alignment horizontal="left"/>
      <protection locked="0"/>
    </xf>
    <xf numFmtId="164" fontId="13" fillId="3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 vertical="top"/>
      <protection/>
    </xf>
    <xf numFmtId="49" fontId="13" fillId="0" borderId="7" xfId="23" applyNumberFormat="1" applyFont="1" applyFill="1" applyBorder="1" applyAlignment="1">
      <alignment horizontal="center" vertical="center" shrinkToFit="1"/>
      <protection/>
    </xf>
    <xf numFmtId="4" fontId="13" fillId="0" borderId="7" xfId="23" applyNumberFormat="1" applyFont="1" applyFill="1" applyBorder="1" applyAlignment="1">
      <alignment horizontal="right" vertical="center"/>
      <protection/>
    </xf>
    <xf numFmtId="4" fontId="13" fillId="0" borderId="7" xfId="23" applyNumberFormat="1" applyFont="1" applyFill="1" applyBorder="1" applyAlignment="1">
      <alignment vertical="center"/>
      <protection/>
    </xf>
    <xf numFmtId="0" fontId="13" fillId="0" borderId="7" xfId="23" applyFont="1" applyFill="1" applyBorder="1" applyAlignment="1">
      <alignment horizontal="center"/>
      <protection/>
    </xf>
    <xf numFmtId="0" fontId="12" fillId="0" borderId="7" xfId="23" applyFont="1" applyFill="1" applyBorder="1" applyAlignment="1">
      <alignment horizontal="center"/>
      <protection/>
    </xf>
    <xf numFmtId="0" fontId="13" fillId="0" borderId="7" xfId="23" applyFont="1" applyFill="1" applyBorder="1" applyAlignment="1">
      <alignment horizontal="center" vertical="center"/>
      <protection/>
    </xf>
    <xf numFmtId="0" fontId="13" fillId="0" borderId="7" xfId="23" applyFont="1" applyFill="1" applyBorder="1" applyAlignment="1">
      <alignment vertical="center" wrapText="1"/>
      <protection/>
    </xf>
    <xf numFmtId="4" fontId="13" fillId="3" borderId="7" xfId="23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left" wrapText="1"/>
      <protection/>
    </xf>
    <xf numFmtId="164" fontId="10" fillId="0" borderId="39" xfId="0" applyNumberFormat="1" applyFont="1" applyBorder="1" applyAlignment="1" applyProtection="1">
      <alignment horizontal="right"/>
      <protection/>
    </xf>
    <xf numFmtId="164" fontId="10" fillId="0" borderId="40" xfId="0" applyNumberFormat="1" applyFont="1" applyBorder="1" applyAlignment="1" applyProtection="1">
      <alignment horizontal="right"/>
      <protection/>
    </xf>
    <xf numFmtId="0" fontId="10" fillId="0" borderId="41" xfId="0" applyFont="1" applyBorder="1" applyAlignment="1" applyProtection="1">
      <alignment horizontal="left" wrapText="1"/>
      <protection/>
    </xf>
    <xf numFmtId="4" fontId="10" fillId="0" borderId="41" xfId="0" applyNumberFormat="1" applyFont="1" applyBorder="1" applyAlignment="1" applyProtection="1">
      <alignment horizontal="right"/>
      <protection/>
    </xf>
    <xf numFmtId="2" fontId="10" fillId="0" borderId="41" xfId="0" applyNumberFormat="1" applyFont="1" applyBorder="1" applyAlignment="1" applyProtection="1">
      <alignment horizontal="right"/>
      <protection/>
    </xf>
    <xf numFmtId="164" fontId="10" fillId="0" borderId="41" xfId="0" applyNumberFormat="1" applyFont="1" applyBorder="1" applyAlignment="1" applyProtection="1">
      <alignment horizontal="right"/>
      <protection/>
    </xf>
    <xf numFmtId="164" fontId="10" fillId="0" borderId="42" xfId="0" applyNumberFormat="1" applyFont="1" applyBorder="1" applyAlignment="1" applyProtection="1">
      <alignment horizontal="right"/>
      <protection/>
    </xf>
    <xf numFmtId="16" fontId="10" fillId="0" borderId="32" xfId="0" applyNumberFormat="1" applyFont="1" applyBorder="1" applyAlignment="1" applyProtection="1">
      <alignment horizontal="center" wrapText="1"/>
      <protection/>
    </xf>
    <xf numFmtId="16" fontId="10" fillId="0" borderId="37" xfId="0" applyNumberFormat="1" applyFont="1" applyBorder="1" applyAlignment="1" applyProtection="1">
      <alignment horizontal="center" wrapText="1"/>
      <protection/>
    </xf>
    <xf numFmtId="16" fontId="10" fillId="0" borderId="33" xfId="0" applyNumberFormat="1" applyFont="1" applyBorder="1" applyAlignment="1" applyProtection="1">
      <alignment horizontal="center" wrapText="1"/>
      <protection/>
    </xf>
    <xf numFmtId="0" fontId="22" fillId="0" borderId="43" xfId="23" applyBorder="1">
      <alignment/>
      <protection/>
    </xf>
    <xf numFmtId="0" fontId="26" fillId="0" borderId="0" xfId="23" applyFont="1" applyFill="1">
      <alignment/>
      <protection/>
    </xf>
    <xf numFmtId="0" fontId="26" fillId="0" borderId="43" xfId="23" applyFont="1" applyFill="1" applyBorder="1">
      <alignment/>
      <protection/>
    </xf>
    <xf numFmtId="0" fontId="22" fillId="0" borderId="44" xfId="23" applyFill="1" applyBorder="1" applyAlignment="1">
      <alignment horizontal="center"/>
      <protection/>
    </xf>
    <xf numFmtId="49" fontId="25" fillId="0" borderId="45" xfId="23" applyNumberFormat="1" applyFont="1" applyFill="1" applyBorder="1" applyAlignment="1">
      <alignment horizontal="left"/>
      <protection/>
    </xf>
    <xf numFmtId="0" fontId="25" fillId="0" borderId="45" xfId="23" applyFont="1" applyFill="1" applyBorder="1">
      <alignment/>
      <protection/>
    </xf>
    <xf numFmtId="0" fontId="22" fillId="0" borderId="45" xfId="23" applyFill="1" applyBorder="1" applyAlignment="1">
      <alignment horizontal="center"/>
      <protection/>
    </xf>
    <xf numFmtId="4" fontId="22" fillId="0" borderId="45" xfId="23" applyNumberFormat="1" applyFill="1" applyBorder="1" applyAlignment="1">
      <alignment horizontal="right"/>
      <protection/>
    </xf>
    <xf numFmtId="4" fontId="26" fillId="0" borderId="6" xfId="23" applyNumberFormat="1" applyFont="1" applyFill="1" applyBorder="1">
      <alignment/>
      <protection/>
    </xf>
    <xf numFmtId="0" fontId="22" fillId="0" borderId="4" xfId="23" applyFill="1" applyBorder="1" applyAlignment="1">
      <alignment shrinkToFit="1"/>
      <protection/>
    </xf>
    <xf numFmtId="0" fontId="22" fillId="0" borderId="46" xfId="23" applyFill="1" applyBorder="1" applyAlignment="1">
      <alignment shrinkToFit="1"/>
      <protection/>
    </xf>
    <xf numFmtId="0" fontId="10" fillId="0" borderId="37" xfId="0" applyFont="1" applyFill="1" applyBorder="1" applyAlignment="1" applyProtection="1">
      <alignment horizontal="left" wrapText="1"/>
      <protection/>
    </xf>
    <xf numFmtId="0" fontId="25" fillId="0" borderId="8" xfId="23" applyFont="1" applyFill="1" applyBorder="1">
      <alignment/>
      <protection/>
    </xf>
    <xf numFmtId="0" fontId="26" fillId="0" borderId="0" xfId="0" applyFont="1" applyFill="1" applyAlignment="1" applyProtection="1">
      <alignment horizontal="left"/>
      <protection/>
    </xf>
    <xf numFmtId="164" fontId="13" fillId="3" borderId="47" xfId="0" applyNumberFormat="1" applyFont="1" applyFill="1" applyBorder="1" applyAlignment="1" applyProtection="1">
      <alignment horizontal="right"/>
      <protection locked="0"/>
    </xf>
    <xf numFmtId="164" fontId="13" fillId="0" borderId="47" xfId="0" applyNumberFormat="1" applyFont="1" applyFill="1" applyBorder="1" applyAlignment="1" applyProtection="1">
      <alignment horizontal="right"/>
      <protection/>
    </xf>
    <xf numFmtId="164" fontId="13" fillId="3" borderId="48" xfId="0" applyNumberFormat="1" applyFont="1" applyFill="1" applyBorder="1" applyAlignment="1" applyProtection="1">
      <alignment horizontal="right"/>
      <protection locked="0"/>
    </xf>
    <xf numFmtId="164" fontId="13" fillId="0" borderId="48" xfId="0" applyNumberFormat="1" applyFont="1" applyFill="1" applyBorder="1" applyAlignment="1" applyProtection="1">
      <alignment horizontal="right"/>
      <protection/>
    </xf>
    <xf numFmtId="0" fontId="26" fillId="0" borderId="0" xfId="23" applyFont="1" applyFill="1" applyAlignment="1">
      <alignment horizontal="left" vertical="center"/>
      <protection/>
    </xf>
    <xf numFmtId="0" fontId="22" fillId="0" borderId="0" xfId="23" applyFont="1">
      <alignment/>
      <protection/>
    </xf>
    <xf numFmtId="49" fontId="39" fillId="4" borderId="49" xfId="21" applyNumberFormat="1" applyFont="1" applyFill="1" applyBorder="1" applyAlignment="1">
      <alignment horizontal="left"/>
      <protection/>
    </xf>
    <xf numFmtId="4" fontId="39" fillId="4" borderId="49" xfId="21" applyNumberFormat="1" applyFont="1" applyFill="1" applyBorder="1" applyAlignment="1">
      <alignment horizontal="left"/>
      <protection/>
    </xf>
    <xf numFmtId="0" fontId="35" fillId="0" borderId="0" xfId="21">
      <alignment/>
      <protection/>
    </xf>
    <xf numFmtId="49" fontId="40" fillId="5" borderId="49" xfId="21" applyNumberFormat="1" applyFont="1" applyFill="1" applyBorder="1" applyAlignment="1">
      <alignment horizontal="left"/>
      <protection/>
    </xf>
    <xf numFmtId="4" fontId="40" fillId="5" borderId="49" xfId="21" applyNumberFormat="1" applyFont="1" applyFill="1" applyBorder="1" applyAlignment="1">
      <alignment horizontal="right"/>
      <protection/>
    </xf>
    <xf numFmtId="49" fontId="41" fillId="6" borderId="49" xfId="21" applyNumberFormat="1" applyFont="1" applyFill="1" applyBorder="1" applyAlignment="1">
      <alignment horizontal="left"/>
      <protection/>
    </xf>
    <xf numFmtId="4" fontId="41" fillId="6" borderId="49" xfId="21" applyNumberFormat="1" applyFont="1" applyFill="1" applyBorder="1" applyAlignment="1">
      <alignment horizontal="right"/>
      <protection/>
    </xf>
    <xf numFmtId="49" fontId="42" fillId="7" borderId="49" xfId="21" applyNumberFormat="1" applyFont="1" applyFill="1" applyBorder="1" applyAlignment="1">
      <alignment horizontal="left"/>
      <protection/>
    </xf>
    <xf numFmtId="4" fontId="42" fillId="7" borderId="49" xfId="21" applyNumberFormat="1" applyFont="1" applyFill="1" applyBorder="1" applyAlignment="1">
      <alignment horizontal="right"/>
      <protection/>
    </xf>
    <xf numFmtId="49" fontId="39" fillId="8" borderId="49" xfId="21" applyNumberFormat="1" applyFont="1" applyFill="1" applyBorder="1" applyAlignment="1">
      <alignment horizontal="left"/>
      <protection/>
    </xf>
    <xf numFmtId="4" fontId="39" fillId="8" borderId="49" xfId="21" applyNumberFormat="1" applyFont="1" applyFill="1" applyBorder="1" applyAlignment="1">
      <alignment horizontal="right"/>
      <protection/>
    </xf>
    <xf numFmtId="49" fontId="43" fillId="7" borderId="49" xfId="21" applyNumberFormat="1" applyFont="1" applyFill="1" applyBorder="1" applyAlignment="1">
      <alignment horizontal="left"/>
      <protection/>
    </xf>
    <xf numFmtId="4" fontId="43" fillId="7" borderId="49" xfId="21" applyNumberFormat="1" applyFont="1" applyFill="1" applyBorder="1" applyAlignment="1">
      <alignment horizontal="right"/>
      <protection/>
    </xf>
    <xf numFmtId="49" fontId="44" fillId="9" borderId="49" xfId="21" applyNumberFormat="1" applyFont="1" applyFill="1" applyBorder="1" applyAlignment="1">
      <alignment horizontal="left"/>
      <protection/>
    </xf>
    <xf numFmtId="4" fontId="44" fillId="9" borderId="49" xfId="21" applyNumberFormat="1" applyFont="1" applyFill="1" applyBorder="1" applyAlignment="1">
      <alignment horizontal="right"/>
      <protection/>
    </xf>
    <xf numFmtId="49" fontId="45" fillId="7" borderId="49" xfId="21" applyNumberFormat="1" applyFont="1" applyFill="1" applyBorder="1" applyAlignment="1">
      <alignment horizontal="left"/>
      <protection/>
    </xf>
    <xf numFmtId="4" fontId="45" fillId="7" borderId="49" xfId="21" applyNumberFormat="1" applyFont="1" applyFill="1" applyBorder="1" applyAlignment="1">
      <alignment horizontal="right"/>
      <protection/>
    </xf>
    <xf numFmtId="49" fontId="43" fillId="7" borderId="49" xfId="21" applyNumberFormat="1" applyFont="1" applyFill="1" applyBorder="1" applyAlignment="1">
      <alignment horizontal="left" wrapText="1"/>
      <protection/>
    </xf>
    <xf numFmtId="49" fontId="35" fillId="0" borderId="0" xfId="21" applyNumberFormat="1">
      <alignment/>
      <protection/>
    </xf>
    <xf numFmtId="4" fontId="35" fillId="0" borderId="0" xfId="21" applyNumberFormat="1">
      <alignment/>
      <protection/>
    </xf>
    <xf numFmtId="0" fontId="1" fillId="0" borderId="0" xfId="22" applyAlignment="1" applyProtection="1">
      <alignment horizontal="left" vertical="top"/>
      <protection/>
    </xf>
    <xf numFmtId="0" fontId="8" fillId="0" borderId="0" xfId="22" applyFont="1" applyAlignment="1" applyProtection="1">
      <alignment horizontal="center" vertical="center"/>
      <protection/>
    </xf>
    <xf numFmtId="49" fontId="8" fillId="0" borderId="0" xfId="22" applyNumberFormat="1" applyFont="1" applyAlignment="1" applyProtection="1">
      <alignment horizontal="left" vertical="top"/>
      <protection/>
    </xf>
    <xf numFmtId="0" fontId="8" fillId="0" borderId="0" xfId="22" applyFont="1" applyAlignment="1" applyProtection="1">
      <alignment horizontal="left" vertical="center" wrapText="1"/>
      <protection/>
    </xf>
    <xf numFmtId="164" fontId="8" fillId="0" borderId="0" xfId="22" applyNumberFormat="1" applyFont="1" applyAlignment="1" applyProtection="1">
      <alignment horizontal="right" vertical="center"/>
      <protection/>
    </xf>
    <xf numFmtId="0" fontId="8" fillId="0" borderId="0" xfId="22" applyFont="1" applyAlignment="1" applyProtection="1">
      <alignment horizontal="left" vertical="center"/>
      <protection/>
    </xf>
    <xf numFmtId="0" fontId="33" fillId="0" borderId="0" xfId="22" applyFont="1" applyAlignment="1" applyProtection="1">
      <alignment horizontal="left" vertical="center"/>
      <protection/>
    </xf>
    <xf numFmtId="0" fontId="11" fillId="0" borderId="0" xfId="22" applyFont="1" applyFill="1" applyAlignment="1" applyProtection="1">
      <alignment horizontal="left"/>
      <protection/>
    </xf>
    <xf numFmtId="0" fontId="13" fillId="0" borderId="0" xfId="22" applyFont="1" applyFill="1" applyAlignment="1" applyProtection="1">
      <alignment horizontal="left"/>
      <protection/>
    </xf>
    <xf numFmtId="0" fontId="1" fillId="0" borderId="0" xfId="22" applyFill="1" applyAlignment="1" applyProtection="1">
      <alignment horizontal="left" vertical="top"/>
      <protection/>
    </xf>
    <xf numFmtId="0" fontId="12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168" fontId="8" fillId="0" borderId="0" xfId="22" applyNumberFormat="1" applyFont="1" applyFill="1" applyAlignment="1" applyProtection="1">
      <alignment horizontal="left" vertical="center"/>
      <protection/>
    </xf>
    <xf numFmtId="169" fontId="8" fillId="0" borderId="0" xfId="22" applyNumberFormat="1" applyFont="1" applyFill="1" applyAlignment="1" applyProtection="1">
      <alignment horizontal="left" vertical="center"/>
      <protection/>
    </xf>
    <xf numFmtId="0" fontId="31" fillId="0" borderId="50" xfId="22" applyFont="1" applyFill="1" applyBorder="1" applyAlignment="1" applyProtection="1">
      <alignment horizontal="left" vertical="center"/>
      <protection/>
    </xf>
    <xf numFmtId="0" fontId="31" fillId="0" borderId="50" xfId="22" applyFont="1" applyFill="1" applyBorder="1" applyAlignment="1" applyProtection="1">
      <alignment horizontal="center" vertical="center"/>
      <protection/>
    </xf>
    <xf numFmtId="164" fontId="31" fillId="0" borderId="50" xfId="22" applyNumberFormat="1" applyFont="1" applyFill="1" applyBorder="1" applyAlignment="1" applyProtection="1">
      <alignment horizontal="right" vertical="center"/>
      <protection/>
    </xf>
    <xf numFmtId="0" fontId="9" fillId="0" borderId="0" xfId="22" applyFont="1" applyFill="1" applyAlignment="1" applyProtection="1">
      <alignment horizontal="left" vertical="center"/>
      <protection/>
    </xf>
    <xf numFmtId="0" fontId="32" fillId="0" borderId="0" xfId="22" applyFont="1" applyFill="1" applyAlignment="1" applyProtection="1">
      <alignment horizontal="center" vertical="center"/>
      <protection/>
    </xf>
    <xf numFmtId="0" fontId="32" fillId="0" borderId="0" xfId="22" applyFont="1" applyFill="1" applyAlignment="1" applyProtection="1">
      <alignment horizontal="left" vertical="center"/>
      <protection/>
    </xf>
    <xf numFmtId="164" fontId="32" fillId="0" borderId="0" xfId="22" applyNumberFormat="1" applyFont="1" applyFill="1" applyAlignment="1" applyProtection="1">
      <alignment horizontal="right" vertical="center"/>
      <protection/>
    </xf>
    <xf numFmtId="0" fontId="8" fillId="0" borderId="0" xfId="22" applyFont="1" applyFill="1" applyAlignment="1" applyProtection="1">
      <alignment horizontal="center" vertical="center"/>
      <protection/>
    </xf>
    <xf numFmtId="49" fontId="8" fillId="0" borderId="0" xfId="22" applyNumberFormat="1" applyFont="1" applyFill="1" applyAlignment="1" applyProtection="1">
      <alignment horizontal="left" vertical="top"/>
      <protection/>
    </xf>
    <xf numFmtId="0" fontId="8" fillId="0" borderId="0" xfId="22" applyFont="1" applyFill="1" applyAlignment="1" applyProtection="1">
      <alignment horizontal="left" vertical="center" wrapText="1"/>
      <protection/>
    </xf>
    <xf numFmtId="164" fontId="8" fillId="0" borderId="0" xfId="22" applyNumberFormat="1" applyFont="1" applyFill="1" applyAlignment="1" applyProtection="1">
      <alignment horizontal="right" vertical="center"/>
      <protection/>
    </xf>
    <xf numFmtId="0" fontId="8" fillId="0" borderId="0" xfId="22" applyFont="1" applyFill="1" applyAlignment="1" applyProtection="1">
      <alignment horizontal="left" vertical="center"/>
      <protection/>
    </xf>
    <xf numFmtId="0" fontId="31" fillId="0" borderId="0" xfId="22" applyFont="1" applyFill="1" applyBorder="1" applyAlignment="1" applyProtection="1">
      <alignment horizontal="left" vertical="center"/>
      <protection/>
    </xf>
    <xf numFmtId="0" fontId="31" fillId="0" borderId="0" xfId="22" applyFont="1" applyFill="1" applyBorder="1" applyAlignment="1" applyProtection="1">
      <alignment horizontal="center" vertical="center"/>
      <protection/>
    </xf>
    <xf numFmtId="164" fontId="31" fillId="0" borderId="0" xfId="22" applyNumberFormat="1" applyFont="1" applyFill="1" applyBorder="1" applyAlignment="1" applyProtection="1">
      <alignment horizontal="right" vertical="center"/>
      <protection/>
    </xf>
    <xf numFmtId="0" fontId="9" fillId="0" borderId="0" xfId="22" applyFont="1" applyFill="1" applyBorder="1" applyAlignment="1" applyProtection="1">
      <alignment horizontal="left" vertical="center"/>
      <protection/>
    </xf>
    <xf numFmtId="0" fontId="8" fillId="0" borderId="0" xfId="22" applyFont="1" applyAlignment="1" applyProtection="1">
      <alignment horizontal="left" vertical="top"/>
      <protection/>
    </xf>
    <xf numFmtId="0" fontId="9" fillId="0" borderId="0" xfId="22" applyFont="1" applyFill="1" applyAlignment="1" applyProtection="1">
      <alignment horizontal="center" vertical="center"/>
      <protection/>
    </xf>
    <xf numFmtId="0" fontId="8" fillId="0" borderId="0" xfId="22" applyFont="1" applyAlignment="1" applyProtection="1">
      <alignment horizontal="center" vertical="top"/>
      <protection/>
    </xf>
    <xf numFmtId="0" fontId="1" fillId="0" borderId="0" xfId="22" applyAlignment="1" applyProtection="1">
      <alignment horizontal="center" vertical="top"/>
      <protection/>
    </xf>
    <xf numFmtId="2" fontId="34" fillId="0" borderId="0" xfId="22" applyNumberFormat="1" applyFont="1" applyFill="1" applyBorder="1" applyAlignment="1" applyProtection="1">
      <alignment horizontal="center" vertical="center"/>
      <protection/>
    </xf>
    <xf numFmtId="2" fontId="8" fillId="0" borderId="0" xfId="22" applyNumberFormat="1" applyFont="1" applyFill="1" applyAlignment="1" applyProtection="1">
      <alignment horizontal="center" vertical="center"/>
      <protection/>
    </xf>
    <xf numFmtId="2" fontId="8" fillId="0" borderId="0" xfId="22" applyNumberFormat="1" applyFont="1" applyAlignment="1" applyProtection="1">
      <alignment horizontal="center" vertical="center"/>
      <protection/>
    </xf>
    <xf numFmtId="2" fontId="8" fillId="0" borderId="0" xfId="22" applyNumberFormat="1" applyFont="1" applyAlignment="1" applyProtection="1">
      <alignment horizontal="center" vertical="top"/>
      <protection/>
    </xf>
    <xf numFmtId="164" fontId="8" fillId="0" borderId="0" xfId="22" applyNumberFormat="1" applyFont="1" applyAlignment="1" applyProtection="1">
      <alignment vertical="center"/>
      <protection/>
    </xf>
    <xf numFmtId="164" fontId="8" fillId="0" borderId="0" xfId="22" applyNumberFormat="1" applyFont="1" applyAlignment="1" applyProtection="1">
      <alignment vertical="top"/>
      <protection/>
    </xf>
    <xf numFmtId="0" fontId="8" fillId="0" borderId="51" xfId="22" applyFont="1" applyBorder="1" applyAlignment="1" applyProtection="1">
      <alignment horizontal="center" vertical="center"/>
      <protection/>
    </xf>
    <xf numFmtId="0" fontId="8" fillId="0" borderId="52" xfId="22" applyFont="1" applyBorder="1" applyAlignment="1" applyProtection="1">
      <alignment horizontal="center" vertical="center"/>
      <protection/>
    </xf>
    <xf numFmtId="49" fontId="8" fillId="0" borderId="52" xfId="22" applyNumberFormat="1" applyFont="1" applyBorder="1" applyAlignment="1" applyProtection="1">
      <alignment horizontal="left" vertical="top"/>
      <protection/>
    </xf>
    <xf numFmtId="0" fontId="8" fillId="0" borderId="52" xfId="22" applyFont="1" applyBorder="1" applyAlignment="1" applyProtection="1">
      <alignment horizontal="left" vertical="center" wrapText="1"/>
      <protection/>
    </xf>
    <xf numFmtId="2" fontId="8" fillId="0" borderId="52" xfId="22" applyNumberFormat="1" applyFont="1" applyBorder="1" applyAlignment="1" applyProtection="1">
      <alignment horizontal="center" vertical="center"/>
      <protection/>
    </xf>
    <xf numFmtId="164" fontId="8" fillId="0" borderId="53" xfId="22" applyNumberFormat="1" applyFont="1" applyBorder="1" applyAlignment="1" applyProtection="1">
      <alignment horizontal="right" vertical="center"/>
      <protection/>
    </xf>
    <xf numFmtId="164" fontId="8" fillId="3" borderId="52" xfId="22" applyNumberFormat="1" applyFont="1" applyFill="1" applyBorder="1" applyAlignment="1" applyProtection="1">
      <alignment vertical="center"/>
      <protection locked="0"/>
    </xf>
    <xf numFmtId="49" fontId="46" fillId="0" borderId="0" xfId="21" applyNumberFormat="1" applyFont="1">
      <alignment/>
      <protection/>
    </xf>
    <xf numFmtId="4" fontId="46" fillId="0" borderId="0" xfId="21" applyNumberFormat="1" applyFont="1">
      <alignment/>
      <protection/>
    </xf>
    <xf numFmtId="49" fontId="47" fillId="0" borderId="0" xfId="21" applyNumberFormat="1" applyFont="1">
      <alignment/>
      <protection/>
    </xf>
    <xf numFmtId="14" fontId="13" fillId="0" borderId="54" xfId="0" applyNumberFormat="1" applyFont="1" applyFill="1" applyBorder="1" applyAlignment="1" applyProtection="1">
      <alignment horizontal="left"/>
      <protection/>
    </xf>
    <xf numFmtId="49" fontId="42" fillId="7" borderId="49" xfId="21" applyNumberFormat="1" applyFont="1" applyFill="1" applyBorder="1" applyAlignment="1">
      <alignment horizontal="left" wrapText="1"/>
      <protection/>
    </xf>
    <xf numFmtId="49" fontId="39" fillId="8" borderId="55" xfId="21" applyNumberFormat="1" applyFont="1" applyFill="1" applyBorder="1" applyAlignment="1">
      <alignment horizontal="left"/>
      <protection/>
    </xf>
    <xf numFmtId="4" fontId="39" fillId="8" borderId="55" xfId="21" applyNumberFormat="1" applyFont="1" applyFill="1" applyBorder="1" applyAlignment="1">
      <alignment horizontal="right"/>
      <protection/>
    </xf>
    <xf numFmtId="0" fontId="36" fillId="0" borderId="0" xfId="21" applyFont="1">
      <alignment/>
      <protection/>
    </xf>
    <xf numFmtId="4" fontId="39" fillId="3" borderId="49" xfId="21" applyNumberFormat="1" applyFont="1" applyFill="1" applyBorder="1" applyAlignment="1" applyProtection="1">
      <alignment horizontal="right"/>
      <protection locked="0"/>
    </xf>
    <xf numFmtId="49" fontId="40" fillId="0" borderId="49" xfId="21" applyNumberFormat="1" applyFont="1" applyFill="1" applyBorder="1" applyAlignment="1">
      <alignment horizontal="left"/>
      <protection/>
    </xf>
    <xf numFmtId="4" fontId="40" fillId="0" borderId="49" xfId="21" applyNumberFormat="1" applyFont="1" applyFill="1" applyBorder="1" applyAlignment="1">
      <alignment horizontal="right"/>
      <protection/>
    </xf>
    <xf numFmtId="0" fontId="35" fillId="0" borderId="0" xfId="21" applyFill="1">
      <alignment/>
      <protection/>
    </xf>
    <xf numFmtId="49" fontId="48" fillId="0" borderId="34" xfId="21" applyNumberFormat="1" applyFont="1" applyBorder="1">
      <alignment/>
      <protection/>
    </xf>
    <xf numFmtId="49" fontId="48" fillId="0" borderId="35" xfId="21" applyNumberFormat="1" applyFont="1" applyBorder="1">
      <alignment/>
      <protection/>
    </xf>
    <xf numFmtId="4" fontId="48" fillId="0" borderId="35" xfId="21" applyNumberFormat="1" applyFont="1" applyBorder="1">
      <alignment/>
      <protection/>
    </xf>
    <xf numFmtId="4" fontId="48" fillId="0" borderId="36" xfId="21" applyNumberFormat="1" applyFont="1" applyBorder="1">
      <alignment/>
      <protection/>
    </xf>
    <xf numFmtId="49" fontId="41" fillId="0" borderId="49" xfId="21" applyNumberFormat="1" applyFont="1" applyFill="1" applyBorder="1" applyAlignment="1">
      <alignment horizontal="left"/>
      <protection/>
    </xf>
    <xf numFmtId="4" fontId="41" fillId="0" borderId="49" xfId="21" applyNumberFormat="1" applyFont="1" applyFill="1" applyBorder="1" applyAlignment="1">
      <alignment horizontal="right"/>
      <protection/>
    </xf>
    <xf numFmtId="49" fontId="43" fillId="0" borderId="49" xfId="21" applyNumberFormat="1" applyFont="1" applyFill="1" applyBorder="1" applyAlignment="1">
      <alignment horizontal="left"/>
      <protection/>
    </xf>
    <xf numFmtId="4" fontId="43" fillId="0" borderId="49" xfId="21" applyNumberFormat="1" applyFont="1" applyFill="1" applyBorder="1" applyAlignment="1">
      <alignment horizontal="right"/>
      <protection/>
    </xf>
    <xf numFmtId="49" fontId="39" fillId="0" borderId="49" xfId="21" applyNumberFormat="1" applyFont="1" applyFill="1" applyBorder="1" applyAlignment="1">
      <alignment horizontal="left"/>
      <protection/>
    </xf>
    <xf numFmtId="4" fontId="39" fillId="0" borderId="49" xfId="21" applyNumberFormat="1" applyFont="1" applyFill="1" applyBorder="1" applyAlignment="1">
      <alignment horizontal="right"/>
      <protection/>
    </xf>
    <xf numFmtId="49" fontId="44" fillId="0" borderId="49" xfId="21" applyNumberFormat="1" applyFont="1" applyFill="1" applyBorder="1" applyAlignment="1">
      <alignment horizontal="left"/>
      <protection/>
    </xf>
    <xf numFmtId="4" fontId="44" fillId="0" borderId="49" xfId="21" applyNumberFormat="1" applyFont="1" applyFill="1" applyBorder="1" applyAlignment="1">
      <alignment horizontal="right"/>
      <protection/>
    </xf>
    <xf numFmtId="0" fontId="10" fillId="0" borderId="56" xfId="0" applyFont="1" applyFill="1" applyBorder="1" applyAlignment="1" applyProtection="1">
      <alignment horizontal="left" wrapText="1"/>
      <protection/>
    </xf>
    <xf numFmtId="0" fontId="10" fillId="0" borderId="57" xfId="0" applyFont="1" applyFill="1" applyBorder="1" applyAlignment="1" applyProtection="1">
      <alignment horizontal="left" wrapText="1"/>
      <protection/>
    </xf>
    <xf numFmtId="0" fontId="12" fillId="0" borderId="0" xfId="22" applyFont="1" applyFill="1" applyAlignment="1" applyProtection="1">
      <alignment horizontal="left" vertical="center"/>
      <protection/>
    </xf>
    <xf numFmtId="9" fontId="0" fillId="0" borderId="0" xfId="0" applyNumberFormat="1" applyFill="1" applyAlignment="1" applyProtection="1">
      <alignment horizontal="left" vertical="top"/>
      <protection/>
    </xf>
    <xf numFmtId="0" fontId="13" fillId="0" borderId="58" xfId="22" applyFont="1" applyFill="1" applyBorder="1" applyAlignment="1" applyProtection="1">
      <alignment horizontal="center" vertical="center" wrapText="1"/>
      <protection/>
    </xf>
    <xf numFmtId="0" fontId="13" fillId="0" borderId="59" xfId="22" applyFont="1" applyFill="1" applyBorder="1" applyAlignment="1" applyProtection="1">
      <alignment horizontal="center" vertical="center" wrapText="1"/>
      <protection/>
    </xf>
    <xf numFmtId="0" fontId="13" fillId="0" borderId="60" xfId="22" applyFont="1" applyFill="1" applyBorder="1" applyAlignment="1" applyProtection="1">
      <alignment horizontal="center" vertical="center" wrapText="1"/>
      <protection/>
    </xf>
    <xf numFmtId="170" fontId="13" fillId="0" borderId="61" xfId="22" applyNumberFormat="1" applyFont="1" applyFill="1" applyBorder="1" applyAlignment="1" applyProtection="1">
      <alignment horizontal="center" vertical="center"/>
      <protection/>
    </xf>
    <xf numFmtId="170" fontId="13" fillId="0" borderId="62" xfId="22" applyNumberFormat="1" applyFont="1" applyFill="1" applyBorder="1" applyAlignment="1" applyProtection="1">
      <alignment horizontal="center" vertical="center"/>
      <protection/>
    </xf>
    <xf numFmtId="170" fontId="13" fillId="0" borderId="63" xfId="22" applyNumberFormat="1" applyFont="1" applyFill="1" applyBorder="1" applyAlignment="1" applyProtection="1">
      <alignment horizontal="center" vertical="center"/>
      <protection/>
    </xf>
    <xf numFmtId="0" fontId="22" fillId="0" borderId="7" xfId="23" applyNumberFormat="1" applyFill="1" applyBorder="1" applyAlignment="1" applyProtection="1">
      <alignment horizontal="right"/>
      <protection/>
    </xf>
    <xf numFmtId="4" fontId="28" fillId="0" borderId="7" xfId="23" applyNumberFormat="1" applyFont="1" applyFill="1" applyBorder="1" applyAlignment="1" applyProtection="1">
      <alignment horizontal="right" wrapText="1"/>
      <protection/>
    </xf>
    <xf numFmtId="4" fontId="22" fillId="0" borderId="8" xfId="23" applyNumberFormat="1" applyFill="1" applyBorder="1" applyAlignment="1" applyProtection="1">
      <alignment horizontal="right"/>
      <protection/>
    </xf>
    <xf numFmtId="4" fontId="13" fillId="0" borderId="7" xfId="23" applyNumberFormat="1" applyFont="1" applyFill="1" applyBorder="1" applyAlignment="1" applyProtection="1">
      <alignment horizontal="right" vertical="center"/>
      <protection/>
    </xf>
    <xf numFmtId="4" fontId="13" fillId="0" borderId="7" xfId="23" applyNumberFormat="1" applyFont="1" applyFill="1" applyBorder="1" applyAlignment="1" applyProtection="1">
      <alignment horizontal="right"/>
      <protection/>
    </xf>
    <xf numFmtId="0" fontId="38" fillId="10" borderId="19" xfId="0" applyFont="1" applyFill="1" applyBorder="1" applyAlignment="1" applyProtection="1">
      <alignment horizontal="center" vertical="center" wrapText="1"/>
      <protection/>
    </xf>
    <xf numFmtId="0" fontId="38" fillId="10" borderId="20" xfId="0" applyFont="1" applyFill="1" applyBorder="1" applyAlignment="1" applyProtection="1">
      <alignment horizontal="left" vertical="center" wrapText="1"/>
      <protection/>
    </xf>
    <xf numFmtId="164" fontId="38" fillId="10" borderId="20" xfId="0" applyNumberFormat="1" applyFont="1" applyFill="1" applyBorder="1" applyAlignment="1" applyProtection="1">
      <alignment horizontal="right" vertical="center"/>
      <protection/>
    </xf>
    <xf numFmtId="164" fontId="38" fillId="10" borderId="21" xfId="0" applyNumberFormat="1" applyFont="1" applyFill="1" applyBorder="1" applyAlignment="1" applyProtection="1">
      <alignment horizontal="right" vertical="center"/>
      <protection/>
    </xf>
    <xf numFmtId="0" fontId="4" fillId="11" borderId="19" xfId="0" applyFont="1" applyFill="1" applyBorder="1" applyAlignment="1" applyProtection="1">
      <alignment horizontal="center" vertical="center" wrapText="1"/>
      <protection/>
    </xf>
    <xf numFmtId="0" fontId="4" fillId="11" borderId="20" xfId="0" applyFont="1" applyFill="1" applyBorder="1" applyAlignment="1" applyProtection="1">
      <alignment horizontal="left" vertical="center" wrapText="1"/>
      <protection/>
    </xf>
    <xf numFmtId="164" fontId="4" fillId="11" borderId="20" xfId="0" applyNumberFormat="1" applyFont="1" applyFill="1" applyBorder="1" applyAlignment="1" applyProtection="1">
      <alignment horizontal="right" vertical="center"/>
      <protection/>
    </xf>
    <xf numFmtId="164" fontId="4" fillId="11" borderId="21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left" vertical="top"/>
      <protection/>
    </xf>
    <xf numFmtId="167" fontId="0" fillId="0" borderId="0" xfId="0" applyNumberFormat="1" applyAlignment="1" applyProtection="1">
      <alignment horizontal="left" vertical="top"/>
      <protection/>
    </xf>
    <xf numFmtId="0" fontId="37" fillId="0" borderId="0" xfId="0" applyFont="1" applyAlignment="1" applyProtection="1">
      <alignment horizontal="left" vertical="top"/>
      <protection/>
    </xf>
    <xf numFmtId="0" fontId="6" fillId="3" borderId="0" xfId="0" applyFont="1" applyFill="1" applyAlignment="1" applyProtection="1">
      <alignment horizontal="left"/>
      <protection locked="0"/>
    </xf>
    <xf numFmtId="164" fontId="10" fillId="3" borderId="23" xfId="0" applyNumberFormat="1" applyFont="1" applyFill="1" applyBorder="1" applyAlignment="1" applyProtection="1">
      <alignment horizontal="right"/>
      <protection locked="0"/>
    </xf>
    <xf numFmtId="164" fontId="10" fillId="3" borderId="1" xfId="0" applyNumberFormat="1" applyFont="1" applyFill="1" applyBorder="1" applyAlignment="1" applyProtection="1">
      <alignment horizontal="right"/>
      <protection locked="0"/>
    </xf>
    <xf numFmtId="164" fontId="10" fillId="3" borderId="26" xfId="0" applyNumberFormat="1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left" vertical="center" wrapText="1"/>
      <protection/>
    </xf>
    <xf numFmtId="166" fontId="13" fillId="0" borderId="10" xfId="0" applyNumberFormat="1" applyFont="1" applyBorder="1" applyAlignment="1" applyProtection="1">
      <alignment horizontal="right" vertical="center"/>
      <protection/>
    </xf>
    <xf numFmtId="164" fontId="13" fillId="3" borderId="10" xfId="0" applyNumberFormat="1" applyFont="1" applyFill="1" applyBorder="1" applyAlignment="1" applyProtection="1">
      <alignment horizontal="right" vertical="center"/>
      <protection locked="0"/>
    </xf>
    <xf numFmtId="164" fontId="13" fillId="0" borderId="10" xfId="0" applyNumberFormat="1" applyFont="1" applyBorder="1" applyAlignment="1" applyProtection="1">
      <alignment horizontal="right" vertical="center"/>
      <protection/>
    </xf>
    <xf numFmtId="166" fontId="13" fillId="0" borderId="11" xfId="0" applyNumberFormat="1" applyFont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left" wrapText="1"/>
      <protection/>
    </xf>
    <xf numFmtId="165" fontId="50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64" xfId="0" applyFont="1" applyBorder="1" applyAlignment="1" applyProtection="1">
      <alignment horizontal="left" vertical="top"/>
      <protection/>
    </xf>
    <xf numFmtId="0" fontId="8" fillId="0" borderId="65" xfId="0" applyFont="1" applyBorder="1" applyAlignment="1" applyProtection="1">
      <alignment horizontal="left" vertical="top"/>
      <protection/>
    </xf>
    <xf numFmtId="0" fontId="8" fillId="0" borderId="66" xfId="0" applyFont="1" applyBorder="1" applyAlignment="1" applyProtection="1">
      <alignment horizontal="left" vertical="top"/>
      <protection/>
    </xf>
    <xf numFmtId="0" fontId="8" fillId="0" borderId="67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68" xfId="0" applyFont="1" applyBorder="1" applyAlignment="1" applyProtection="1">
      <alignment horizontal="left" vertical="top"/>
      <protection/>
    </xf>
    <xf numFmtId="0" fontId="8" fillId="0" borderId="69" xfId="0" applyFont="1" applyBorder="1" applyAlignment="1" applyProtection="1">
      <alignment horizontal="left" vertical="top"/>
      <protection/>
    </xf>
    <xf numFmtId="0" fontId="8" fillId="0" borderId="70" xfId="0" applyFont="1" applyBorder="1" applyAlignment="1" applyProtection="1">
      <alignment horizontal="left" vertical="top"/>
      <protection/>
    </xf>
    <xf numFmtId="0" fontId="8" fillId="0" borderId="71" xfId="0" applyFont="1" applyBorder="1" applyAlignment="1" applyProtection="1">
      <alignment horizontal="left" vertical="top"/>
      <protection/>
    </xf>
    <xf numFmtId="165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166" fontId="20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Fill="1" applyBorder="1" applyAlignment="1" applyProtection="1">
      <alignment horizontal="right"/>
      <protection/>
    </xf>
    <xf numFmtId="0" fontId="22" fillId="0" borderId="7" xfId="23" applyFont="1" applyFill="1" applyBorder="1" applyAlignment="1">
      <alignment horizontal="center" vertical="center"/>
      <protection/>
    </xf>
    <xf numFmtId="49" fontId="13" fillId="0" borderId="7" xfId="23" applyNumberFormat="1" applyFont="1" applyFill="1" applyBorder="1" applyAlignment="1">
      <alignment horizontal="left" vertical="center"/>
      <protection/>
    </xf>
    <xf numFmtId="49" fontId="51" fillId="0" borderId="49" xfId="21" applyNumberFormat="1" applyFont="1" applyFill="1" applyBorder="1" applyAlignment="1">
      <alignment horizontal="left"/>
      <protection/>
    </xf>
    <xf numFmtId="0" fontId="8" fillId="0" borderId="0" xfId="22" applyFont="1" applyAlignment="1" applyProtection="1">
      <alignment horizontal="left" vertical="center" wrapText="1"/>
      <protection/>
    </xf>
    <xf numFmtId="0" fontId="9" fillId="0" borderId="0" xfId="22" applyFont="1" applyAlignment="1" applyProtection="1">
      <alignment horizontal="left" vertical="center" wrapText="1"/>
      <protection/>
    </xf>
    <xf numFmtId="49" fontId="39" fillId="8" borderId="49" xfId="24" applyNumberFormat="1" applyFont="1" applyFill="1" applyBorder="1" applyAlignment="1">
      <alignment horizontal="left"/>
      <protection/>
    </xf>
    <xf numFmtId="49" fontId="45" fillId="7" borderId="49" xfId="24" applyNumberFormat="1" applyFont="1" applyFill="1" applyBorder="1" applyAlignment="1">
      <alignment horizontal="left"/>
      <protection/>
    </xf>
    <xf numFmtId="49" fontId="8" fillId="0" borderId="52" xfId="22" applyNumberFormat="1" applyFont="1" applyBorder="1" applyAlignment="1" applyProtection="1">
      <alignment horizontal="left" vertical="top"/>
      <protection/>
    </xf>
    <xf numFmtId="49" fontId="39" fillId="8" borderId="49" xfId="25" applyNumberFormat="1" applyFont="1" applyFill="1" applyBorder="1" applyAlignment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14" fontId="13" fillId="0" borderId="54" xfId="0" applyNumberFormat="1" applyFont="1" applyFill="1" applyBorder="1" applyAlignment="1" applyProtection="1">
      <alignment horizontal="left"/>
      <protection/>
    </xf>
    <xf numFmtId="0" fontId="23" fillId="0" borderId="0" xfId="23" applyFont="1" applyAlignment="1">
      <alignment horizontal="center"/>
      <protection/>
    </xf>
    <xf numFmtId="0" fontId="22" fillId="0" borderId="72" xfId="23" applyFont="1" applyFill="1" applyBorder="1" applyAlignment="1">
      <alignment horizontal="center"/>
      <protection/>
    </xf>
    <xf numFmtId="0" fontId="22" fillId="0" borderId="73" xfId="23" applyFont="1" applyFill="1" applyBorder="1" applyAlignment="1">
      <alignment horizontal="center"/>
      <protection/>
    </xf>
    <xf numFmtId="49" fontId="22" fillId="0" borderId="74" xfId="23" applyNumberFormat="1" applyFont="1" applyFill="1" applyBorder="1" applyAlignment="1">
      <alignment horizontal="center"/>
      <protection/>
    </xf>
    <xf numFmtId="0" fontId="22" fillId="0" borderId="75" xfId="23" applyFont="1" applyFill="1" applyBorder="1" applyAlignment="1">
      <alignment horizontal="center"/>
      <protection/>
    </xf>
    <xf numFmtId="0" fontId="22" fillId="0" borderId="4" xfId="23" applyFill="1" applyBorder="1" applyAlignment="1">
      <alignment horizontal="center" shrinkToFit="1"/>
      <protection/>
    </xf>
    <xf numFmtId="0" fontId="22" fillId="0" borderId="46" xfId="23" applyFill="1" applyBorder="1" applyAlignment="1">
      <alignment horizontal="center" shrinkToFi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ální_POL.XLS" xfId="23"/>
    <cellStyle name="Normální 3" xfId="24"/>
    <cellStyle name="Normální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onstrukce%20arealu%20lodenice%20SO-06-2%20Vodovodni%20pripojka-%20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konstrukce%20arealu%20lodenice%20SO-06-1%20Kanalizacni%20pripojky-%20Rozpoc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konstrukce%20arealu%20lodenice%20SO-01%20ZTI%20Rozpoc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SOUKROM&#201;\LOD&#282;NICE\_NOV&#193;%20LOD&#282;NICE\DVZ\__DVZ_kone&#269;n&#225;%20verze%20PDF\Rozpo&#269;et_&#382;&#225;dost\Lod&#283;nice%20Na%20&#352;pici_rozpo&#269;et_08%2009%202013_final-tisk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SO-06/2 Vodovodní přípojka</v>
          </cell>
        </row>
        <row r="6">
          <cell r="C6" t="str">
            <v>Rekonstrukce areálu loděnice</v>
          </cell>
        </row>
        <row r="7">
          <cell r="G7">
            <v>0</v>
          </cell>
        </row>
      </sheetData>
      <sheetData sheetId="1">
        <row r="12">
          <cell r="E12">
            <v>70152.488</v>
          </cell>
          <cell r="F12">
            <v>2169</v>
          </cell>
          <cell r="G12">
            <v>0</v>
          </cell>
          <cell r="H12">
            <v>231</v>
          </cell>
          <cell r="I12">
            <v>0</v>
          </cell>
        </row>
        <row r="19">
          <cell r="H19">
            <v>3192.3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SO-06/1 Kanalizační přípojky</v>
          </cell>
        </row>
        <row r="6">
          <cell r="C6" t="str">
            <v>Rekonstrukce areálu loděnice</v>
          </cell>
        </row>
        <row r="7">
          <cell r="G7">
            <v>0</v>
          </cell>
        </row>
      </sheetData>
      <sheetData sheetId="1">
        <row r="10">
          <cell r="E10">
            <v>349754.0436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SO 01 - Zdravotní technika</v>
          </cell>
        </row>
        <row r="6">
          <cell r="C6" t="str">
            <v>Rekonstrukce areálu loděnice TJ Synthesia</v>
          </cell>
        </row>
        <row r="7">
          <cell r="G7">
            <v>0</v>
          </cell>
        </row>
      </sheetData>
      <sheetData sheetId="1">
        <row r="10">
          <cell r="E10">
            <v>0</v>
          </cell>
          <cell r="F10">
            <v>106662.6587</v>
          </cell>
          <cell r="G10">
            <v>0</v>
          </cell>
          <cell r="H10">
            <v>0</v>
          </cell>
          <cell r="I10">
            <v>0</v>
          </cell>
        </row>
        <row r="23">
          <cell r="H23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 3.1.1"/>
      <sheetName val="SO 3.1.2"/>
      <sheetName val="SO 3.2.1"/>
      <sheetName val="SO 3.2.2"/>
      <sheetName val="SO 3.2.3"/>
      <sheetName val="SO 3.2.4"/>
      <sheetName val="SO 3.2.5"/>
      <sheetName val="SO 3.2.6"/>
      <sheetName val="SO 3.2.7"/>
      <sheetName val="SO 3.3.1"/>
      <sheetName val="SO 3.3.2"/>
      <sheetName val="SO 3.4.1"/>
      <sheetName val="RKL"/>
    </sheetNames>
    <sheetDataSet>
      <sheetData sheetId="0">
        <row r="3">
          <cell r="B3" t="str">
            <v>REKONSTRUKCE AREÁLU LODĚNICE KANOISTICKÉHO ODDÍLU TJ SYTHESIA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1">
      <pane ySplit="10" topLeftCell="A11" activePane="bottomLeft" state="frozen"/>
      <selection pane="bottomLeft" activeCell="B6" sqref="B6"/>
    </sheetView>
  </sheetViews>
  <sheetFormatPr defaultColWidth="10.5" defaultRowHeight="12" customHeight="1"/>
  <cols>
    <col min="1" max="1" width="11.66015625" style="77" customWidth="1"/>
    <col min="2" max="2" width="70.83203125" style="77" customWidth="1"/>
    <col min="3" max="6" width="17.83203125" style="77" customWidth="1"/>
    <col min="7" max="16384" width="10.5" style="110" customWidth="1"/>
  </cols>
  <sheetData>
    <row r="1" spans="1:6" s="77" customFormat="1" ht="27.75" customHeight="1">
      <c r="A1" s="430" t="s">
        <v>0</v>
      </c>
      <c r="B1" s="430"/>
      <c r="C1" s="430"/>
      <c r="D1" s="430"/>
      <c r="E1" s="430"/>
      <c r="F1" s="430"/>
    </row>
    <row r="2" spans="1:6" s="77" customFormat="1" ht="6.75" customHeight="1">
      <c r="A2" s="1"/>
      <c r="B2" s="2"/>
      <c r="C2" s="3"/>
      <c r="D2" s="3"/>
      <c r="E2" s="4"/>
      <c r="F2" s="3"/>
    </row>
    <row r="3" spans="1:6" s="77" customFormat="1" ht="12.75" customHeight="1">
      <c r="A3" s="5" t="s">
        <v>1</v>
      </c>
      <c r="B3" s="6" t="s">
        <v>2</v>
      </c>
      <c r="C3" s="7"/>
      <c r="D3" s="7"/>
      <c r="E3" s="8"/>
      <c r="F3" s="7"/>
    </row>
    <row r="4" spans="1:6" s="77" customFormat="1" ht="6.75" customHeight="1">
      <c r="A4" s="1"/>
      <c r="B4" s="2"/>
      <c r="C4" s="3"/>
      <c r="D4" s="3"/>
      <c r="E4" s="4"/>
      <c r="F4" s="3"/>
    </row>
    <row r="5" spans="1:6" s="77" customFormat="1" ht="13.5" customHeight="1">
      <c r="A5" s="7" t="s">
        <v>3</v>
      </c>
      <c r="B5" s="8" t="s">
        <v>2022</v>
      </c>
      <c r="C5" s="7"/>
      <c r="D5" s="7"/>
      <c r="E5" s="8"/>
      <c r="F5" s="7"/>
    </row>
    <row r="6" spans="1:6" s="77" customFormat="1" ht="13.5" customHeight="1">
      <c r="A6" s="7" t="s">
        <v>4</v>
      </c>
      <c r="B6" s="393" t="s">
        <v>1995</v>
      </c>
      <c r="C6" s="7"/>
      <c r="D6" s="7"/>
      <c r="E6" s="8"/>
      <c r="F6" s="8"/>
    </row>
    <row r="7" spans="1:6" s="77" customFormat="1" ht="13.5" customHeight="1">
      <c r="A7" s="8" t="s">
        <v>5</v>
      </c>
      <c r="B7" s="8" t="s">
        <v>6</v>
      </c>
      <c r="C7" s="3"/>
      <c r="D7" s="3"/>
      <c r="E7" s="8" t="s">
        <v>7</v>
      </c>
      <c r="F7" s="233"/>
    </row>
    <row r="8" spans="1:6" s="77" customFormat="1" ht="6.75" customHeight="1">
      <c r="A8" s="9"/>
      <c r="B8" s="10"/>
      <c r="C8" s="10"/>
      <c r="D8" s="10"/>
      <c r="E8" s="10"/>
      <c r="F8" s="10"/>
    </row>
    <row r="9" spans="1:6" s="77" customFormat="1" ht="23.25" customHeight="1">
      <c r="A9" s="11" t="s">
        <v>8</v>
      </c>
      <c r="B9" s="11" t="s">
        <v>17</v>
      </c>
      <c r="C9" s="11" t="s">
        <v>9</v>
      </c>
      <c r="D9" s="244" t="s">
        <v>2096</v>
      </c>
      <c r="E9" s="244" t="s">
        <v>2097</v>
      </c>
      <c r="F9" s="11" t="s">
        <v>10</v>
      </c>
    </row>
    <row r="10" spans="1:6" s="77" customFormat="1" ht="6.75" customHeight="1" thickBot="1">
      <c r="A10" s="9"/>
      <c r="B10" s="10"/>
      <c r="C10" s="10"/>
      <c r="D10" s="10"/>
      <c r="E10" s="10"/>
      <c r="F10" s="10"/>
    </row>
    <row r="11" spans="1:6" s="77" customFormat="1" ht="32.25" customHeight="1" thickBot="1">
      <c r="A11" s="386">
        <v>1</v>
      </c>
      <c r="B11" s="387" t="s">
        <v>2092</v>
      </c>
      <c r="C11" s="388">
        <f>SUM(C13:C24)</f>
        <v>0</v>
      </c>
      <c r="D11" s="388">
        <v>0</v>
      </c>
      <c r="E11" s="388">
        <f>C11*0.21</f>
        <v>0</v>
      </c>
      <c r="F11" s="389">
        <f>C11+E11</f>
        <v>0</v>
      </c>
    </row>
    <row r="12" spans="1:6" s="77" customFormat="1" ht="12" customHeight="1" thickBot="1">
      <c r="A12" s="12"/>
      <c r="B12" s="12"/>
      <c r="C12" s="12"/>
      <c r="D12" s="12"/>
      <c r="E12" s="12"/>
      <c r="F12" s="12"/>
    </row>
    <row r="13" spans="1:6" s="77" customFormat="1" ht="19.5" customHeight="1">
      <c r="A13" s="194" t="s">
        <v>2077</v>
      </c>
      <c r="B13" s="195" t="s">
        <v>2078</v>
      </c>
      <c r="C13" s="196">
        <f>'SO 3.1.1'!G769</f>
        <v>0</v>
      </c>
      <c r="D13" s="196">
        <v>0</v>
      </c>
      <c r="E13" s="196">
        <f>C13*0.21</f>
        <v>0</v>
      </c>
      <c r="F13" s="197">
        <f>C13+E13</f>
        <v>0</v>
      </c>
    </row>
    <row r="14" spans="1:6" s="77" customFormat="1" ht="19.5" customHeight="1">
      <c r="A14" s="267" t="s">
        <v>2079</v>
      </c>
      <c r="B14" s="13" t="s">
        <v>2080</v>
      </c>
      <c r="C14" s="14">
        <f>'SO 3.1.2'!J181</f>
        <v>0</v>
      </c>
      <c r="D14" s="14">
        <v>0</v>
      </c>
      <c r="E14" s="14">
        <f aca="true" t="shared" si="0" ref="E14:E24">C14*0.21</f>
        <v>0</v>
      </c>
      <c r="F14" s="199">
        <f aca="true" t="shared" si="1" ref="F14:F24">C14+E14</f>
        <v>0</v>
      </c>
    </row>
    <row r="15" spans="1:6" s="77" customFormat="1" ht="19.5" customHeight="1">
      <c r="A15" s="198" t="s">
        <v>2081</v>
      </c>
      <c r="B15" s="13" t="s">
        <v>2082</v>
      </c>
      <c r="C15" s="14">
        <f>'SO 3.2.1'!G1319</f>
        <v>0</v>
      </c>
      <c r="D15" s="14">
        <v>0</v>
      </c>
      <c r="E15" s="14">
        <f t="shared" si="0"/>
        <v>0</v>
      </c>
      <c r="F15" s="199">
        <f t="shared" si="1"/>
        <v>0</v>
      </c>
    </row>
    <row r="16" spans="1:6" s="77" customFormat="1" ht="19.5" customHeight="1">
      <c r="A16" s="267" t="s">
        <v>2083</v>
      </c>
      <c r="B16" s="13" t="s">
        <v>2546</v>
      </c>
      <c r="C16" s="14">
        <f>'SO 3.2.2'!J265</f>
        <v>0</v>
      </c>
      <c r="D16" s="14">
        <v>0</v>
      </c>
      <c r="E16" s="14">
        <f t="shared" si="0"/>
        <v>0</v>
      </c>
      <c r="F16" s="199">
        <f t="shared" si="1"/>
        <v>0</v>
      </c>
    </row>
    <row r="17" spans="1:6" s="77" customFormat="1" ht="19.5" customHeight="1">
      <c r="A17" s="267" t="s">
        <v>2093</v>
      </c>
      <c r="B17" s="13" t="s">
        <v>2112</v>
      </c>
      <c r="C17" s="14">
        <f>'SO 3.2.3'!G138</f>
        <v>0</v>
      </c>
      <c r="D17" s="14">
        <v>0</v>
      </c>
      <c r="E17" s="14">
        <f>C17*0.21</f>
        <v>0</v>
      </c>
      <c r="F17" s="199">
        <f>C17+E17</f>
        <v>0</v>
      </c>
    </row>
    <row r="18" spans="1:6" s="77" customFormat="1" ht="19.5" customHeight="1">
      <c r="A18" s="267" t="s">
        <v>2094</v>
      </c>
      <c r="B18" s="13" t="s">
        <v>2095</v>
      </c>
      <c r="C18" s="14">
        <f>'SO 3.2.4'!G54</f>
        <v>0</v>
      </c>
      <c r="D18" s="14">
        <v>0</v>
      </c>
      <c r="E18" s="14">
        <f>C18*0.21</f>
        <v>0</v>
      </c>
      <c r="F18" s="199">
        <f>C18+E18</f>
        <v>0</v>
      </c>
    </row>
    <row r="19" spans="1:6" s="77" customFormat="1" ht="19.5" customHeight="1">
      <c r="A19" s="267" t="s">
        <v>2098</v>
      </c>
      <c r="B19" s="13" t="s">
        <v>2099</v>
      </c>
      <c r="C19" s="14">
        <f>'SO 3.2.5'!I12</f>
        <v>0</v>
      </c>
      <c r="D19" s="14">
        <v>0</v>
      </c>
      <c r="E19" s="14">
        <f>C19*0.21</f>
        <v>0</v>
      </c>
      <c r="F19" s="199">
        <f>C19+E19</f>
        <v>0</v>
      </c>
    </row>
    <row r="20" spans="1:6" s="77" customFormat="1" ht="19.5" customHeight="1">
      <c r="A20" s="267" t="s">
        <v>2119</v>
      </c>
      <c r="B20" s="13" t="s">
        <v>2089</v>
      </c>
      <c r="C20" s="14">
        <f>'SO 3.2.6'!G59</f>
        <v>0</v>
      </c>
      <c r="D20" s="14">
        <v>0</v>
      </c>
      <c r="E20" s="14">
        <f>C20*0.21</f>
        <v>0</v>
      </c>
      <c r="F20" s="199">
        <f>C20+E20</f>
        <v>0</v>
      </c>
    </row>
    <row r="21" spans="1:6" s="77" customFormat="1" ht="19.5" customHeight="1">
      <c r="A21" s="367" t="s">
        <v>2120</v>
      </c>
      <c r="B21" s="248" t="s">
        <v>2090</v>
      </c>
      <c r="C21" s="249">
        <f>'SO 3.2.7'!G47</f>
        <v>0</v>
      </c>
      <c r="D21" s="250">
        <v>0</v>
      </c>
      <c r="E21" s="251">
        <f>C21*0.21</f>
        <v>0</v>
      </c>
      <c r="F21" s="252">
        <f>C21+E21</f>
        <v>0</v>
      </c>
    </row>
    <row r="22" spans="1:6" s="77" customFormat="1" ht="19.5" customHeight="1">
      <c r="A22" s="368" t="s">
        <v>2086</v>
      </c>
      <c r="B22" s="245" t="s">
        <v>2084</v>
      </c>
      <c r="C22" s="246">
        <f>'SO 3.3.1'!G303</f>
        <v>0</v>
      </c>
      <c r="D22" s="246">
        <v>0</v>
      </c>
      <c r="E22" s="246">
        <f t="shared" si="0"/>
        <v>0</v>
      </c>
      <c r="F22" s="247">
        <f t="shared" si="1"/>
        <v>0</v>
      </c>
    </row>
    <row r="23" spans="1:6" s="77" customFormat="1" ht="19.5" customHeight="1">
      <c r="A23" s="267" t="s">
        <v>2087</v>
      </c>
      <c r="B23" s="13" t="s">
        <v>2085</v>
      </c>
      <c r="C23" s="14">
        <f>'SO 3.3.2'!J121</f>
        <v>0</v>
      </c>
      <c r="D23" s="14">
        <v>0</v>
      </c>
      <c r="E23" s="14">
        <f t="shared" si="0"/>
        <v>0</v>
      </c>
      <c r="F23" s="199">
        <f t="shared" si="1"/>
        <v>0</v>
      </c>
    </row>
    <row r="24" spans="1:6" s="77" customFormat="1" ht="19.5" customHeight="1" thickBot="1">
      <c r="A24" s="200" t="s">
        <v>2088</v>
      </c>
      <c r="B24" s="201" t="s">
        <v>2091</v>
      </c>
      <c r="C24" s="202">
        <f>'SO 3.4.1'!G76</f>
        <v>0</v>
      </c>
      <c r="D24" s="202">
        <v>0</v>
      </c>
      <c r="E24" s="202">
        <f t="shared" si="0"/>
        <v>0</v>
      </c>
      <c r="F24" s="203">
        <f t="shared" si="1"/>
        <v>0</v>
      </c>
    </row>
    <row r="25" ht="12" customHeight="1" thickBot="1"/>
    <row r="26" spans="1:10" s="77" customFormat="1" ht="32.25" customHeight="1" thickBot="1">
      <c r="A26" s="386">
        <v>2</v>
      </c>
      <c r="B26" s="387" t="s">
        <v>2100</v>
      </c>
      <c r="C26" s="388">
        <f>SUM(C28:C32)</f>
        <v>0</v>
      </c>
      <c r="D26" s="388">
        <v>0</v>
      </c>
      <c r="E26" s="388">
        <f>C26*0.21</f>
        <v>0</v>
      </c>
      <c r="F26" s="389">
        <f>C26+E26</f>
        <v>0</v>
      </c>
      <c r="J26" s="391"/>
    </row>
    <row r="27" spans="1:6" s="77" customFormat="1" ht="12" customHeight="1" thickBot="1">
      <c r="A27" s="12"/>
      <c r="B27" s="12"/>
      <c r="C27" s="12"/>
      <c r="D27" s="12"/>
      <c r="E27" s="12"/>
      <c r="F27" s="12"/>
    </row>
    <row r="28" spans="1:6" s="77" customFormat="1" ht="19.5" customHeight="1">
      <c r="A28" s="253">
        <v>41641</v>
      </c>
      <c r="B28" s="195" t="s">
        <v>2101</v>
      </c>
      <c r="C28" s="394"/>
      <c r="D28" s="196">
        <v>0</v>
      </c>
      <c r="E28" s="196">
        <f>C28*0.21</f>
        <v>0</v>
      </c>
      <c r="F28" s="197">
        <f>C28+E28</f>
        <v>0</v>
      </c>
    </row>
    <row r="29" spans="1:6" s="77" customFormat="1" ht="19.5" customHeight="1">
      <c r="A29" s="254">
        <v>41672</v>
      </c>
      <c r="B29" s="13" t="s">
        <v>2102</v>
      </c>
      <c r="C29" s="395"/>
      <c r="D29" s="14">
        <v>0</v>
      </c>
      <c r="E29" s="14">
        <f>C29*0.21</f>
        <v>0</v>
      </c>
      <c r="F29" s="199">
        <f>C29+E29</f>
        <v>0</v>
      </c>
    </row>
    <row r="30" spans="1:6" s="77" customFormat="1" ht="19.5" customHeight="1">
      <c r="A30" s="254">
        <v>41700</v>
      </c>
      <c r="B30" s="13" t="s">
        <v>2103</v>
      </c>
      <c r="C30" s="395"/>
      <c r="D30" s="14">
        <v>0</v>
      </c>
      <c r="E30" s="14">
        <f>C30*0.21</f>
        <v>0</v>
      </c>
      <c r="F30" s="199">
        <f>C30+E30</f>
        <v>0</v>
      </c>
    </row>
    <row r="31" spans="1:6" s="77" customFormat="1" ht="19.5" customHeight="1">
      <c r="A31" s="254">
        <v>41731</v>
      </c>
      <c r="B31" s="13" t="s">
        <v>2104</v>
      </c>
      <c r="C31" s="395"/>
      <c r="D31" s="14">
        <v>0</v>
      </c>
      <c r="E31" s="14">
        <f>C31*0.21</f>
        <v>0</v>
      </c>
      <c r="F31" s="199">
        <f>C31+E31</f>
        <v>0</v>
      </c>
    </row>
    <row r="32" spans="1:6" s="77" customFormat="1" ht="19.5" customHeight="1" thickBot="1">
      <c r="A32" s="255">
        <v>41761</v>
      </c>
      <c r="B32" s="201" t="s">
        <v>2579</v>
      </c>
      <c r="C32" s="396"/>
      <c r="D32" s="202">
        <v>0</v>
      </c>
      <c r="E32" s="202">
        <f>C32*0.21</f>
        <v>0</v>
      </c>
      <c r="F32" s="203">
        <f>C32+E32</f>
        <v>0</v>
      </c>
    </row>
    <row r="33" ht="12" customHeight="1" thickBot="1"/>
    <row r="34" spans="1:6" s="77" customFormat="1" ht="29.25" customHeight="1" thickBot="1">
      <c r="A34" s="382" t="s">
        <v>2106</v>
      </c>
      <c r="B34" s="383" t="s">
        <v>2105</v>
      </c>
      <c r="C34" s="384">
        <f>C11+C26</f>
        <v>0</v>
      </c>
      <c r="D34" s="384">
        <f>D11+D26</f>
        <v>0</v>
      </c>
      <c r="E34" s="384">
        <f>E11+E26</f>
        <v>0</v>
      </c>
      <c r="F34" s="385">
        <f>F11+F26</f>
        <v>0</v>
      </c>
    </row>
    <row r="35" spans="2:6" ht="12" customHeight="1">
      <c r="B35" s="392"/>
      <c r="C35" s="392"/>
      <c r="D35" s="392"/>
      <c r="E35" s="392"/>
      <c r="F35" s="392"/>
    </row>
    <row r="36" spans="1:6" ht="58.5" customHeight="1">
      <c r="A36" s="432" t="s">
        <v>2580</v>
      </c>
      <c r="B36" s="432"/>
      <c r="C36" s="432"/>
      <c r="D36" s="432"/>
      <c r="E36" s="432"/>
      <c r="F36" s="432"/>
    </row>
    <row r="37" spans="2:6" ht="12" customHeight="1">
      <c r="B37" s="392"/>
      <c r="C37" s="392"/>
      <c r="D37" s="392"/>
      <c r="E37" s="392"/>
      <c r="F37" s="392"/>
    </row>
    <row r="38" spans="1:6" ht="12" customHeight="1">
      <c r="A38" s="431" t="s">
        <v>2571</v>
      </c>
      <c r="B38" s="431"/>
      <c r="C38" s="431"/>
      <c r="D38" s="431"/>
      <c r="E38" s="431"/>
      <c r="F38" s="431"/>
    </row>
    <row r="39" spans="1:6" ht="12" customHeight="1">
      <c r="A39" s="404"/>
      <c r="B39" s="404"/>
      <c r="C39" s="404"/>
      <c r="D39" s="404"/>
      <c r="E39" s="404"/>
      <c r="F39" s="404"/>
    </row>
    <row r="40" spans="1:6" ht="12" customHeight="1">
      <c r="A40" s="404" t="s">
        <v>2572</v>
      </c>
      <c r="B40" s="404"/>
      <c r="C40" s="404"/>
      <c r="D40" s="404"/>
      <c r="E40" s="404"/>
      <c r="F40" s="404"/>
    </row>
    <row r="41" spans="1:6" ht="12" customHeight="1">
      <c r="A41" s="404"/>
      <c r="B41" s="404"/>
      <c r="C41" s="404"/>
      <c r="D41" s="404"/>
      <c r="E41" s="404"/>
      <c r="F41" s="404"/>
    </row>
    <row r="42" spans="1:6" ht="12" customHeight="1">
      <c r="A42" s="404" t="s">
        <v>2573</v>
      </c>
      <c r="B42" s="404"/>
      <c r="C42" s="404"/>
      <c r="D42" s="404"/>
      <c r="E42" s="404"/>
      <c r="F42" s="404"/>
    </row>
    <row r="43" spans="1:6" ht="12" customHeight="1">
      <c r="A43" s="404"/>
      <c r="B43" s="404"/>
      <c r="C43" s="404"/>
      <c r="D43" s="404"/>
      <c r="E43" s="404"/>
      <c r="F43" s="404"/>
    </row>
    <row r="44" spans="1:6" ht="46.5" customHeight="1">
      <c r="A44" s="432" t="s">
        <v>2574</v>
      </c>
      <c r="B44" s="432"/>
      <c r="C44" s="432"/>
      <c r="D44" s="432"/>
      <c r="E44" s="432"/>
      <c r="F44" s="432"/>
    </row>
    <row r="45" spans="1:6" ht="12" customHeight="1">
      <c r="A45" s="405"/>
      <c r="B45" s="405"/>
      <c r="C45" s="405"/>
      <c r="D45" s="405"/>
      <c r="E45" s="405"/>
      <c r="F45" s="405"/>
    </row>
    <row r="46" spans="1:6" ht="14.25" customHeight="1">
      <c r="A46" s="431" t="s">
        <v>2575</v>
      </c>
      <c r="B46" s="431"/>
      <c r="C46" s="431"/>
      <c r="D46" s="431"/>
      <c r="E46" s="431"/>
      <c r="F46" s="431"/>
    </row>
    <row r="47" spans="1:6" ht="12" customHeight="1">
      <c r="A47" s="431"/>
      <c r="B47" s="431"/>
      <c r="C47" s="431"/>
      <c r="D47" s="431"/>
      <c r="E47" s="431"/>
      <c r="F47" s="431"/>
    </row>
    <row r="48" spans="1:6" ht="12" customHeight="1">
      <c r="A48" s="406"/>
      <c r="B48" s="406"/>
      <c r="C48" s="406"/>
      <c r="D48" s="406"/>
      <c r="E48" s="406"/>
      <c r="F48" s="406"/>
    </row>
    <row r="49" spans="1:6" ht="12" customHeight="1">
      <c r="A49" s="407"/>
      <c r="B49" s="408"/>
      <c r="C49" s="408"/>
      <c r="D49" s="408"/>
      <c r="E49" s="408"/>
      <c r="F49" s="409"/>
    </row>
    <row r="50" spans="1:6" ht="12" customHeight="1">
      <c r="A50" s="410"/>
      <c r="B50" s="411" t="s">
        <v>4</v>
      </c>
      <c r="C50" s="412"/>
      <c r="D50" s="412"/>
      <c r="E50" s="412"/>
      <c r="F50" s="413"/>
    </row>
    <row r="51" spans="1:6" ht="12" customHeight="1">
      <c r="A51" s="410"/>
      <c r="B51" s="412"/>
      <c r="C51" s="412"/>
      <c r="D51" s="412"/>
      <c r="E51" s="412"/>
      <c r="F51" s="413"/>
    </row>
    <row r="52" spans="1:6" ht="12" customHeight="1">
      <c r="A52" s="410"/>
      <c r="B52" s="412"/>
      <c r="C52" s="412"/>
      <c r="D52" s="412"/>
      <c r="E52" s="412"/>
      <c r="F52" s="413"/>
    </row>
    <row r="53" spans="1:6" ht="12" customHeight="1">
      <c r="A53" s="410"/>
      <c r="B53" s="412"/>
      <c r="C53" s="412"/>
      <c r="D53" s="412"/>
      <c r="E53" s="412"/>
      <c r="F53" s="413"/>
    </row>
    <row r="54" spans="1:6" ht="12" customHeight="1">
      <c r="A54" s="410"/>
      <c r="B54" s="412"/>
      <c r="C54" s="412"/>
      <c r="D54" s="412"/>
      <c r="E54" s="412"/>
      <c r="F54" s="413"/>
    </row>
    <row r="55" spans="1:6" ht="12" customHeight="1">
      <c r="A55" s="410"/>
      <c r="B55" s="412"/>
      <c r="C55" s="412"/>
      <c r="D55" s="412"/>
      <c r="E55" s="412"/>
      <c r="F55" s="413"/>
    </row>
    <row r="56" spans="1:6" ht="12" customHeight="1">
      <c r="A56" s="410"/>
      <c r="B56" s="412" t="s">
        <v>2576</v>
      </c>
      <c r="C56" s="412" t="s">
        <v>2577</v>
      </c>
      <c r="D56" s="412"/>
      <c r="E56" s="412"/>
      <c r="F56" s="413"/>
    </row>
    <row r="57" spans="1:6" ht="12" customHeight="1">
      <c r="A57" s="414"/>
      <c r="B57" s="415"/>
      <c r="C57" s="415"/>
      <c r="D57" s="415"/>
      <c r="E57" s="415"/>
      <c r="F57" s="416"/>
    </row>
  </sheetData>
  <sheetProtection password="CC60" sheet="1" objects="1" scenarios="1" selectLockedCells="1"/>
  <mergeCells count="5">
    <mergeCell ref="A1:F1"/>
    <mergeCell ref="A38:F38"/>
    <mergeCell ref="A44:F44"/>
    <mergeCell ref="A46:F47"/>
    <mergeCell ref="A36:F36"/>
  </mergeCells>
  <printOptions horizontalCentered="1"/>
  <pageMargins left="0.3937007874015748" right="0.3937007874015748" top="0.5905511811023623" bottom="0.7874015748031497" header="0" footer="0"/>
  <pageSetup blackAndWhite="1" fitToHeight="100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0"/>
  <sheetViews>
    <sheetView showGridLines="0" showZeros="0" workbookViewId="0" topLeftCell="A14">
      <selection activeCell="F14" sqref="F14"/>
    </sheetView>
  </sheetViews>
  <sheetFormatPr defaultColWidth="9.33203125" defaultRowHeight="10.5"/>
  <cols>
    <col min="1" max="1" width="4.5" style="15" customWidth="1"/>
    <col min="2" max="2" width="14" style="15" customWidth="1"/>
    <col min="3" max="3" width="47.16015625" style="15" customWidth="1"/>
    <col min="4" max="4" width="6.5" style="15" customWidth="1"/>
    <col min="5" max="5" width="10" style="63" customWidth="1"/>
    <col min="6" max="6" width="11.5" style="15" customWidth="1"/>
    <col min="7" max="7" width="16.16015625" style="15" customWidth="1"/>
    <col min="8" max="9" width="9.33203125" style="15" customWidth="1"/>
    <col min="10" max="11" width="9.33203125" style="15" hidden="1" customWidth="1"/>
    <col min="12" max="16384" width="9.33203125" style="15" customWidth="1"/>
  </cols>
  <sheetData>
    <row r="1" spans="1:7" ht="15.75">
      <c r="A1" s="434" t="s">
        <v>1770</v>
      </c>
      <c r="B1" s="434"/>
      <c r="C1" s="434"/>
      <c r="D1" s="434"/>
      <c r="E1" s="434"/>
      <c r="F1" s="434"/>
      <c r="G1" s="434"/>
    </row>
    <row r="2" spans="1:7" ht="13.5" thickBot="1">
      <c r="A2" s="16"/>
      <c r="B2" s="274" t="str">
        <f>'1. Rekapitulace'!B6</f>
        <v>vyplní zhotovitel</v>
      </c>
      <c r="C2" s="17"/>
      <c r="D2" s="17"/>
      <c r="E2" s="18"/>
      <c r="F2" s="17"/>
      <c r="G2" s="76">
        <f>'1. Rekapitulace'!F7</f>
        <v>0</v>
      </c>
    </row>
    <row r="3" spans="1:7" ht="13.5" thickTop="1">
      <c r="A3" s="435" t="s">
        <v>1771</v>
      </c>
      <c r="B3" s="436"/>
      <c r="C3" s="19" t="s">
        <v>2114</v>
      </c>
      <c r="D3" s="20"/>
      <c r="E3" s="21"/>
      <c r="F3" s="22">
        <f>'[2]Rekapitulace'!H1</f>
        <v>0</v>
      </c>
      <c r="G3" s="23"/>
    </row>
    <row r="4" spans="1:7" ht="13.5" thickBot="1">
      <c r="A4" s="437" t="s">
        <v>1772</v>
      </c>
      <c r="B4" s="438"/>
      <c r="C4" s="24" t="s">
        <v>2131</v>
      </c>
      <c r="D4" s="25"/>
      <c r="E4" s="439"/>
      <c r="F4" s="439"/>
      <c r="G4" s="440"/>
    </row>
    <row r="5" spans="1:7" ht="13.5" thickTop="1">
      <c r="A5" s="26"/>
      <c r="B5" s="27"/>
      <c r="C5" s="27"/>
      <c r="D5" s="16"/>
      <c r="E5" s="28"/>
      <c r="F5" s="16"/>
      <c r="G5" s="29"/>
    </row>
    <row r="6" spans="1:7" ht="10.5">
      <c r="A6" s="30" t="s">
        <v>1773</v>
      </c>
      <c r="B6" s="31" t="s">
        <v>1774</v>
      </c>
      <c r="C6" s="31" t="s">
        <v>1775</v>
      </c>
      <c r="D6" s="31" t="s">
        <v>18</v>
      </c>
      <c r="E6" s="32" t="s">
        <v>1776</v>
      </c>
      <c r="F6" s="31" t="s">
        <v>1777</v>
      </c>
      <c r="G6" s="33" t="s">
        <v>1778</v>
      </c>
    </row>
    <row r="7" spans="1:9" ht="10.5">
      <c r="A7" s="34" t="s">
        <v>1779</v>
      </c>
      <c r="B7" s="35" t="s">
        <v>24</v>
      </c>
      <c r="C7" s="36" t="s">
        <v>1919</v>
      </c>
      <c r="D7" s="37"/>
      <c r="E7" s="38"/>
      <c r="F7" s="38"/>
      <c r="G7" s="39"/>
      <c r="H7" s="40"/>
      <c r="I7" s="40"/>
    </row>
    <row r="8" spans="1:10" ht="10.5">
      <c r="A8" s="240"/>
      <c r="B8" s="35"/>
      <c r="C8" s="131" t="s">
        <v>1920</v>
      </c>
      <c r="D8" s="37"/>
      <c r="E8" s="377"/>
      <c r="F8" s="38"/>
      <c r="G8" s="39"/>
      <c r="H8" s="40"/>
      <c r="I8" s="40"/>
      <c r="J8" s="15">
        <v>0.8</v>
      </c>
    </row>
    <row r="9" spans="1:11" ht="10.5">
      <c r="A9" s="239">
        <v>1</v>
      </c>
      <c r="B9" s="43" t="s">
        <v>1921</v>
      </c>
      <c r="C9" s="71" t="s">
        <v>1922</v>
      </c>
      <c r="D9" s="45" t="s">
        <v>40</v>
      </c>
      <c r="E9" s="381">
        <v>62.548</v>
      </c>
      <c r="F9" s="73"/>
      <c r="G9" s="47">
        <f>E9*F9</f>
        <v>0</v>
      </c>
      <c r="J9" s="73">
        <v>270</v>
      </c>
      <c r="K9" s="15">
        <f>J9*J$8</f>
        <v>216</v>
      </c>
    </row>
    <row r="10" spans="1:10" ht="10.5">
      <c r="A10" s="239"/>
      <c r="B10" s="56"/>
      <c r="C10" s="70" t="s">
        <v>1923</v>
      </c>
      <c r="D10" s="72"/>
      <c r="E10" s="378">
        <v>45.684</v>
      </c>
      <c r="F10" s="57"/>
      <c r="G10" s="59"/>
      <c r="J10" s="57"/>
    </row>
    <row r="11" spans="1:10" ht="10.5">
      <c r="A11" s="239"/>
      <c r="B11" s="56"/>
      <c r="C11" s="70" t="s">
        <v>1924</v>
      </c>
      <c r="D11" s="72"/>
      <c r="E11" s="378">
        <v>9.864</v>
      </c>
      <c r="F11" s="57"/>
      <c r="G11" s="59"/>
      <c r="J11" s="57"/>
    </row>
    <row r="12" spans="1:10" ht="10.5">
      <c r="A12" s="239"/>
      <c r="B12" s="56"/>
      <c r="C12" s="70" t="s">
        <v>1925</v>
      </c>
      <c r="D12" s="72"/>
      <c r="E12" s="378">
        <v>7</v>
      </c>
      <c r="F12" s="57"/>
      <c r="G12" s="59"/>
      <c r="J12" s="57"/>
    </row>
    <row r="13" spans="1:10" ht="10.5">
      <c r="A13" s="239"/>
      <c r="B13" s="56"/>
      <c r="C13" s="70" t="s">
        <v>1847</v>
      </c>
      <c r="D13" s="72"/>
      <c r="E13" s="378">
        <v>62.548</v>
      </c>
      <c r="F13" s="57"/>
      <c r="G13" s="59"/>
      <c r="J13" s="57"/>
    </row>
    <row r="14" spans="1:11" ht="10.5">
      <c r="A14" s="239">
        <v>2</v>
      </c>
      <c r="B14" s="43" t="s">
        <v>1926</v>
      </c>
      <c r="C14" s="71" t="s">
        <v>1927</v>
      </c>
      <c r="D14" s="45" t="s">
        <v>40</v>
      </c>
      <c r="E14" s="381">
        <v>62.548</v>
      </c>
      <c r="F14" s="73"/>
      <c r="G14" s="47">
        <f>E14*F14</f>
        <v>0</v>
      </c>
      <c r="J14" s="73">
        <v>16.2</v>
      </c>
      <c r="K14" s="15">
        <f>J14*J$8</f>
        <v>12.96</v>
      </c>
    </row>
    <row r="15" spans="1:11" ht="10.5">
      <c r="A15" s="239">
        <v>5</v>
      </c>
      <c r="B15" s="43" t="s">
        <v>1930</v>
      </c>
      <c r="C15" s="71" t="s">
        <v>1931</v>
      </c>
      <c r="D15" s="45" t="s">
        <v>40</v>
      </c>
      <c r="E15" s="381">
        <v>62.548</v>
      </c>
      <c r="F15" s="73"/>
      <c r="G15" s="47">
        <f>E15*F15</f>
        <v>0</v>
      </c>
      <c r="J15" s="73">
        <v>53</v>
      </c>
      <c r="K15" s="15">
        <f aca="true" t="shared" si="0" ref="K15:K16">J15*J$8</f>
        <v>42.400000000000006</v>
      </c>
    </row>
    <row r="16" spans="1:11" ht="10.5">
      <c r="A16" s="239">
        <v>6</v>
      </c>
      <c r="B16" s="43" t="s">
        <v>1932</v>
      </c>
      <c r="C16" s="71" t="s">
        <v>1933</v>
      </c>
      <c r="D16" s="45" t="s">
        <v>40</v>
      </c>
      <c r="E16" s="381">
        <v>15.84</v>
      </c>
      <c r="F16" s="73"/>
      <c r="G16" s="47">
        <f>E16*F16</f>
        <v>0</v>
      </c>
      <c r="J16" s="73">
        <v>27.4</v>
      </c>
      <c r="K16" s="15">
        <f t="shared" si="0"/>
        <v>21.92</v>
      </c>
    </row>
    <row r="17" spans="1:10" ht="10.5">
      <c r="A17" s="239"/>
      <c r="B17" s="56"/>
      <c r="C17" s="70" t="s">
        <v>1934</v>
      </c>
      <c r="D17" s="72"/>
      <c r="E17" s="378">
        <v>15.84</v>
      </c>
      <c r="F17" s="57"/>
      <c r="G17" s="59"/>
      <c r="J17" s="57"/>
    </row>
    <row r="18" spans="1:11" ht="10.5">
      <c r="A18" s="239">
        <v>7</v>
      </c>
      <c r="B18" s="43" t="s">
        <v>1935</v>
      </c>
      <c r="C18" s="71" t="s">
        <v>1936</v>
      </c>
      <c r="D18" s="45" t="s">
        <v>40</v>
      </c>
      <c r="E18" s="381">
        <v>15.84</v>
      </c>
      <c r="F18" s="73"/>
      <c r="G18" s="47">
        <f>E18*F18</f>
        <v>0</v>
      </c>
      <c r="J18" s="73">
        <v>121</v>
      </c>
      <c r="K18" s="15">
        <f>J18*J$8</f>
        <v>96.80000000000001</v>
      </c>
    </row>
    <row r="19" spans="1:11" ht="10.5">
      <c r="A19" s="239">
        <v>8</v>
      </c>
      <c r="B19" s="43" t="s">
        <v>1937</v>
      </c>
      <c r="C19" s="71" t="s">
        <v>1938</v>
      </c>
      <c r="D19" s="45" t="s">
        <v>40</v>
      </c>
      <c r="E19" s="381">
        <v>15.84</v>
      </c>
      <c r="F19" s="73"/>
      <c r="G19" s="47">
        <f>E19*F19</f>
        <v>0</v>
      </c>
      <c r="J19" s="73">
        <v>16.6</v>
      </c>
      <c r="K19" s="15">
        <f aca="true" t="shared" si="1" ref="K19:K21">J19*J$8</f>
        <v>13.280000000000001</v>
      </c>
    </row>
    <row r="20" spans="1:11" ht="10.5">
      <c r="A20" s="239">
        <v>9</v>
      </c>
      <c r="B20" s="43" t="s">
        <v>1939</v>
      </c>
      <c r="C20" s="71" t="s">
        <v>1940</v>
      </c>
      <c r="D20" s="45" t="s">
        <v>40</v>
      </c>
      <c r="E20" s="381">
        <v>46.708</v>
      </c>
      <c r="F20" s="73"/>
      <c r="G20" s="47">
        <f>E20*F20</f>
        <v>0</v>
      </c>
      <c r="J20" s="73">
        <v>70.5</v>
      </c>
      <c r="K20" s="15">
        <f t="shared" si="1"/>
        <v>56.400000000000006</v>
      </c>
    </row>
    <row r="21" spans="1:11" ht="10.5">
      <c r="A21" s="239">
        <v>10</v>
      </c>
      <c r="B21" s="43" t="s">
        <v>1941</v>
      </c>
      <c r="C21" s="71" t="s">
        <v>1942</v>
      </c>
      <c r="D21" s="45" t="s">
        <v>40</v>
      </c>
      <c r="E21" s="381">
        <v>11.88</v>
      </c>
      <c r="F21" s="73"/>
      <c r="G21" s="47">
        <f>E21*F21</f>
        <v>0</v>
      </c>
      <c r="J21" s="73">
        <v>450</v>
      </c>
      <c r="K21" s="15">
        <f t="shared" si="1"/>
        <v>360</v>
      </c>
    </row>
    <row r="22" spans="1:10" ht="10.5">
      <c r="A22" s="239"/>
      <c r="B22" s="56"/>
      <c r="C22" s="70" t="s">
        <v>1943</v>
      </c>
      <c r="D22" s="72"/>
      <c r="E22" s="378">
        <v>9.72</v>
      </c>
      <c r="F22" s="57"/>
      <c r="G22" s="59"/>
      <c r="J22" s="57"/>
    </row>
    <row r="23" spans="1:10" ht="10.5">
      <c r="A23" s="239"/>
      <c r="B23" s="56"/>
      <c r="C23" s="70" t="s">
        <v>1944</v>
      </c>
      <c r="D23" s="72"/>
      <c r="E23" s="378">
        <v>2.16</v>
      </c>
      <c r="F23" s="57"/>
      <c r="G23" s="59"/>
      <c r="J23" s="57"/>
    </row>
    <row r="24" spans="1:10" ht="10.5">
      <c r="A24" s="239"/>
      <c r="B24" s="56"/>
      <c r="C24" s="70" t="s">
        <v>1847</v>
      </c>
      <c r="D24" s="72"/>
      <c r="E24" s="378">
        <v>11.88</v>
      </c>
      <c r="F24" s="57"/>
      <c r="G24" s="59"/>
      <c r="J24" s="57"/>
    </row>
    <row r="25" spans="1:11" ht="10.5">
      <c r="A25" s="239">
        <v>11</v>
      </c>
      <c r="B25" s="43" t="s">
        <v>1945</v>
      </c>
      <c r="C25" s="71" t="s">
        <v>1946</v>
      </c>
      <c r="D25" s="45" t="s">
        <v>40</v>
      </c>
      <c r="E25" s="381">
        <v>11.88</v>
      </c>
      <c r="F25" s="73"/>
      <c r="G25" s="47">
        <f>E25*F25</f>
        <v>0</v>
      </c>
      <c r="J25" s="73">
        <v>245</v>
      </c>
      <c r="K25" s="15">
        <f>J25*J$8</f>
        <v>196</v>
      </c>
    </row>
    <row r="26" spans="1:10" ht="10.5">
      <c r="A26" s="49"/>
      <c r="B26" s="50" t="s">
        <v>1813</v>
      </c>
      <c r="C26" s="162" t="str">
        <f>CONCATENATE(B7," ",C7)</f>
        <v>1 Zemní práce</v>
      </c>
      <c r="D26" s="49"/>
      <c r="E26" s="379"/>
      <c r="F26" s="52"/>
      <c r="G26" s="53">
        <f>SUM(G7:G25)</f>
        <v>0</v>
      </c>
      <c r="J26" s="52"/>
    </row>
    <row r="27" spans="1:10" ht="10.5">
      <c r="A27" s="34" t="s">
        <v>1779</v>
      </c>
      <c r="B27" s="35" t="s">
        <v>27</v>
      </c>
      <c r="C27" s="131" t="s">
        <v>1947</v>
      </c>
      <c r="D27" s="37"/>
      <c r="E27" s="377"/>
      <c r="F27" s="38"/>
      <c r="G27" s="39"/>
      <c r="H27" s="40"/>
      <c r="I27" s="40"/>
      <c r="J27" s="38"/>
    </row>
    <row r="28" spans="1:10" ht="10.5">
      <c r="A28" s="34"/>
      <c r="B28" s="35"/>
      <c r="C28" s="131" t="s">
        <v>1920</v>
      </c>
      <c r="D28" s="37"/>
      <c r="E28" s="377"/>
      <c r="F28" s="38"/>
      <c r="G28" s="39"/>
      <c r="H28" s="40"/>
      <c r="I28" s="40"/>
      <c r="J28" s="38"/>
    </row>
    <row r="29" spans="1:11" ht="10.5">
      <c r="A29" s="239">
        <v>12</v>
      </c>
      <c r="B29" s="43" t="s">
        <v>1948</v>
      </c>
      <c r="C29" s="71" t="s">
        <v>1949</v>
      </c>
      <c r="D29" s="45" t="s">
        <v>40</v>
      </c>
      <c r="E29" s="381">
        <v>3.96</v>
      </c>
      <c r="F29" s="73"/>
      <c r="G29" s="47">
        <f>E29*F29</f>
        <v>0</v>
      </c>
      <c r="J29" s="73">
        <v>689</v>
      </c>
      <c r="K29" s="15">
        <f>J29*J$8</f>
        <v>551.2</v>
      </c>
    </row>
    <row r="30" spans="1:10" ht="10.5">
      <c r="A30" s="55"/>
      <c r="B30" s="56"/>
      <c r="C30" s="70" t="s">
        <v>1950</v>
      </c>
      <c r="D30" s="72"/>
      <c r="E30" s="378">
        <v>3.24</v>
      </c>
      <c r="F30" s="57"/>
      <c r="G30" s="59"/>
      <c r="J30" s="57"/>
    </row>
    <row r="31" spans="1:10" ht="10.5">
      <c r="A31" s="55"/>
      <c r="B31" s="56"/>
      <c r="C31" s="70" t="s">
        <v>1951</v>
      </c>
      <c r="D31" s="72"/>
      <c r="E31" s="378">
        <v>0.72</v>
      </c>
      <c r="F31" s="57"/>
      <c r="G31" s="59"/>
      <c r="J31" s="57"/>
    </row>
    <row r="32" spans="1:10" ht="10.5">
      <c r="A32" s="55"/>
      <c r="B32" s="56"/>
      <c r="C32" s="70" t="s">
        <v>1847</v>
      </c>
      <c r="D32" s="72"/>
      <c r="E32" s="378">
        <v>3.96</v>
      </c>
      <c r="F32" s="57"/>
      <c r="G32" s="59"/>
      <c r="J32" s="57"/>
    </row>
    <row r="33" spans="1:10" ht="10.5">
      <c r="A33" s="49"/>
      <c r="B33" s="50" t="s">
        <v>1813</v>
      </c>
      <c r="C33" s="162" t="str">
        <f>CONCATENATE(B27," ",C27)</f>
        <v>4 Vodorovné konstrukce</v>
      </c>
      <c r="D33" s="49"/>
      <c r="E33" s="379"/>
      <c r="F33" s="52"/>
      <c r="G33" s="53">
        <f>SUM(G27:G32)</f>
        <v>0</v>
      </c>
      <c r="J33" s="52"/>
    </row>
    <row r="34" spans="1:10" ht="10.5">
      <c r="A34" s="34" t="s">
        <v>1779</v>
      </c>
      <c r="B34" s="35" t="s">
        <v>30</v>
      </c>
      <c r="C34" s="131" t="s">
        <v>1952</v>
      </c>
      <c r="D34" s="37"/>
      <c r="E34" s="377"/>
      <c r="F34" s="38"/>
      <c r="G34" s="39"/>
      <c r="H34" s="40"/>
      <c r="I34" s="40"/>
      <c r="J34" s="38"/>
    </row>
    <row r="35" spans="1:10" ht="10.5">
      <c r="A35" s="240"/>
      <c r="B35" s="35"/>
      <c r="C35" s="131" t="s">
        <v>1920</v>
      </c>
      <c r="D35" s="37"/>
      <c r="E35" s="377"/>
      <c r="F35" s="38"/>
      <c r="G35" s="39"/>
      <c r="H35" s="40"/>
      <c r="I35" s="40"/>
      <c r="J35" s="38"/>
    </row>
    <row r="36" spans="1:11" ht="10.5">
      <c r="A36" s="239">
        <v>13</v>
      </c>
      <c r="B36" s="43" t="s">
        <v>1953</v>
      </c>
      <c r="C36" s="71" t="s">
        <v>1954</v>
      </c>
      <c r="D36" s="45" t="s">
        <v>111</v>
      </c>
      <c r="E36" s="380">
        <v>8</v>
      </c>
      <c r="F36" s="243"/>
      <c r="G36" s="47">
        <f aca="true" t="shared" si="2" ref="G36:G43">E36*F36</f>
        <v>0</v>
      </c>
      <c r="J36" s="243">
        <v>17.8</v>
      </c>
      <c r="K36" s="15">
        <f>J36*J$8</f>
        <v>14.240000000000002</v>
      </c>
    </row>
    <row r="37" spans="1:11" ht="10.5">
      <c r="A37" s="239">
        <v>14</v>
      </c>
      <c r="B37" s="43" t="s">
        <v>1955</v>
      </c>
      <c r="C37" s="71" t="s">
        <v>1956</v>
      </c>
      <c r="D37" s="45" t="s">
        <v>111</v>
      </c>
      <c r="E37" s="380">
        <v>36</v>
      </c>
      <c r="F37" s="243"/>
      <c r="G37" s="47">
        <f t="shared" si="2"/>
        <v>0</v>
      </c>
      <c r="J37" s="243">
        <v>17.4</v>
      </c>
      <c r="K37" s="15">
        <f aca="true" t="shared" si="3" ref="K37:K43">J37*J$8</f>
        <v>13.92</v>
      </c>
    </row>
    <row r="38" spans="1:11" ht="10.5">
      <c r="A38" s="239">
        <v>15</v>
      </c>
      <c r="B38" s="43" t="s">
        <v>1957</v>
      </c>
      <c r="C38" s="71" t="s">
        <v>1958</v>
      </c>
      <c r="D38" s="45" t="s">
        <v>111</v>
      </c>
      <c r="E38" s="380">
        <v>44</v>
      </c>
      <c r="F38" s="243"/>
      <c r="G38" s="47">
        <f t="shared" si="2"/>
        <v>0</v>
      </c>
      <c r="J38" s="243">
        <v>13.5</v>
      </c>
      <c r="K38" s="15">
        <f t="shared" si="3"/>
        <v>10.8</v>
      </c>
    </row>
    <row r="39" spans="1:11" ht="10.5">
      <c r="A39" s="239">
        <v>18</v>
      </c>
      <c r="B39" s="43" t="s">
        <v>1959</v>
      </c>
      <c r="C39" s="71" t="s">
        <v>1960</v>
      </c>
      <c r="D39" s="45" t="s">
        <v>37</v>
      </c>
      <c r="E39" s="380">
        <v>2</v>
      </c>
      <c r="F39" s="243"/>
      <c r="G39" s="47">
        <f t="shared" si="2"/>
        <v>0</v>
      </c>
      <c r="J39" s="243">
        <v>3180</v>
      </c>
      <c r="K39" s="15">
        <f t="shared" si="3"/>
        <v>2544</v>
      </c>
    </row>
    <row r="40" spans="1:11" ht="22.5">
      <c r="A40" s="239">
        <v>19</v>
      </c>
      <c r="B40" s="43" t="s">
        <v>1961</v>
      </c>
      <c r="C40" s="44" t="s">
        <v>2073</v>
      </c>
      <c r="D40" s="236" t="s">
        <v>271</v>
      </c>
      <c r="E40" s="380">
        <v>2</v>
      </c>
      <c r="F40" s="243"/>
      <c r="G40" s="238">
        <f t="shared" si="2"/>
        <v>0</v>
      </c>
      <c r="J40" s="243">
        <v>6000</v>
      </c>
      <c r="K40" s="15">
        <f t="shared" si="3"/>
        <v>4800</v>
      </c>
    </row>
    <row r="41" spans="1:11" ht="10.5">
      <c r="A41" s="239">
        <v>20</v>
      </c>
      <c r="B41" s="43"/>
      <c r="C41" s="44" t="s">
        <v>2072</v>
      </c>
      <c r="D41" s="45" t="s">
        <v>271</v>
      </c>
      <c r="E41" s="380">
        <v>2</v>
      </c>
      <c r="F41" s="243"/>
      <c r="G41" s="47">
        <f t="shared" si="2"/>
        <v>0</v>
      </c>
      <c r="J41" s="243">
        <v>2500</v>
      </c>
      <c r="K41" s="15">
        <f t="shared" si="3"/>
        <v>2000</v>
      </c>
    </row>
    <row r="42" spans="1:11" ht="10.5">
      <c r="A42" s="239">
        <v>21</v>
      </c>
      <c r="B42" s="43"/>
      <c r="C42" s="44" t="s">
        <v>1962</v>
      </c>
      <c r="D42" s="45" t="s">
        <v>111</v>
      </c>
      <c r="E42" s="380">
        <v>8</v>
      </c>
      <c r="F42" s="243"/>
      <c r="G42" s="47">
        <f t="shared" si="2"/>
        <v>0</v>
      </c>
      <c r="J42" s="243">
        <v>407</v>
      </c>
      <c r="K42" s="15">
        <f t="shared" si="3"/>
        <v>325.6</v>
      </c>
    </row>
    <row r="43" spans="1:11" ht="10.5">
      <c r="A43" s="239">
        <v>22</v>
      </c>
      <c r="B43" s="43"/>
      <c r="C43" s="44" t="s">
        <v>1963</v>
      </c>
      <c r="D43" s="45" t="s">
        <v>111</v>
      </c>
      <c r="E43" s="380">
        <v>36</v>
      </c>
      <c r="F43" s="243"/>
      <c r="G43" s="47">
        <f t="shared" si="2"/>
        <v>0</v>
      </c>
      <c r="J43" s="243">
        <v>594</v>
      </c>
      <c r="K43" s="15">
        <f t="shared" si="3"/>
        <v>475.20000000000005</v>
      </c>
    </row>
    <row r="44" spans="1:10" ht="10.5">
      <c r="A44" s="239"/>
      <c r="B44" s="43"/>
      <c r="C44" s="36" t="s">
        <v>1964</v>
      </c>
      <c r="D44" s="45"/>
      <c r="E44" s="380"/>
      <c r="F44" s="237"/>
      <c r="G44" s="47"/>
      <c r="J44" s="237"/>
    </row>
    <row r="45" spans="1:11" ht="90">
      <c r="A45" s="241">
        <v>23</v>
      </c>
      <c r="B45" s="43"/>
      <c r="C45" s="242" t="s">
        <v>2076</v>
      </c>
      <c r="D45" s="236" t="s">
        <v>1889</v>
      </c>
      <c r="E45" s="380">
        <v>1</v>
      </c>
      <c r="F45" s="243"/>
      <c r="G45" s="238">
        <f>E45*F45</f>
        <v>0</v>
      </c>
      <c r="J45" s="243">
        <v>90000</v>
      </c>
      <c r="K45" s="15">
        <f>J45*J$8</f>
        <v>72000</v>
      </c>
    </row>
    <row r="46" spans="1:7" ht="10.5">
      <c r="A46" s="49"/>
      <c r="B46" s="50" t="s">
        <v>1813</v>
      </c>
      <c r="C46" s="51" t="str">
        <f>CONCATENATE(B34," ",C34)</f>
        <v>8 Trubní vedení</v>
      </c>
      <c r="D46" s="49"/>
      <c r="E46" s="52"/>
      <c r="F46" s="52"/>
      <c r="G46" s="53">
        <f>SUM(G34:G45)</f>
        <v>0</v>
      </c>
    </row>
    <row r="47" spans="1:7" ht="10.5">
      <c r="A47" s="132"/>
      <c r="B47" s="133" t="s">
        <v>2002</v>
      </c>
      <c r="C47" s="134" t="str">
        <f>C4</f>
        <v>SO 3.2.7 Budova staré a nové loděnice - kanalizace vnější</v>
      </c>
      <c r="D47" s="132"/>
      <c r="E47" s="135"/>
      <c r="F47" s="135"/>
      <c r="G47" s="136">
        <f>G46+G33+G26</f>
        <v>0</v>
      </c>
    </row>
    <row r="48" spans="1:7" ht="10.5">
      <c r="A48" s="16" t="s">
        <v>1994</v>
      </c>
      <c r="B48" s="16"/>
      <c r="C48" s="16"/>
      <c r="D48" s="16"/>
      <c r="E48" s="16"/>
      <c r="F48" s="16"/>
      <c r="G48" s="16"/>
    </row>
    <row r="49" spans="2:5" ht="10.5">
      <c r="B49" s="15" t="s">
        <v>1998</v>
      </c>
      <c r="E49" s="15"/>
    </row>
    <row r="50" spans="2:5" ht="10.5">
      <c r="B50" s="15" t="s">
        <v>2074</v>
      </c>
      <c r="E50" s="15"/>
    </row>
    <row r="51" spans="2:5" ht="10.5">
      <c r="B51" s="15" t="s">
        <v>2075</v>
      </c>
      <c r="E51" s="15"/>
    </row>
    <row r="52" ht="10.5">
      <c r="E52" s="15"/>
    </row>
    <row r="53" ht="10.5">
      <c r="E53" s="15"/>
    </row>
    <row r="54" ht="10.5">
      <c r="E54" s="15"/>
    </row>
    <row r="55" ht="10.5">
      <c r="E55" s="15"/>
    </row>
    <row r="56" ht="10.5">
      <c r="E56" s="15"/>
    </row>
    <row r="57" ht="10.5">
      <c r="E57" s="15"/>
    </row>
    <row r="58" ht="10.5">
      <c r="E58" s="15"/>
    </row>
    <row r="59" ht="10.5">
      <c r="E59" s="15"/>
    </row>
    <row r="60" ht="10.5">
      <c r="E60" s="15"/>
    </row>
    <row r="61" ht="10.5">
      <c r="E61" s="15"/>
    </row>
    <row r="62" ht="10.5">
      <c r="E62" s="15"/>
    </row>
    <row r="63" ht="10.5">
      <c r="E63" s="15"/>
    </row>
    <row r="64" ht="10.5">
      <c r="E64" s="15"/>
    </row>
    <row r="65" ht="10.5">
      <c r="E65" s="15"/>
    </row>
    <row r="66" ht="10.5">
      <c r="E66" s="15"/>
    </row>
    <row r="67" ht="10.5">
      <c r="E67" s="15"/>
    </row>
    <row r="68" ht="10.5">
      <c r="E68" s="15"/>
    </row>
    <row r="69" ht="10.5">
      <c r="E69" s="15"/>
    </row>
    <row r="70" ht="10.5">
      <c r="E70" s="15"/>
    </row>
    <row r="71" spans="1:7" ht="10.5">
      <c r="A71" s="61"/>
      <c r="B71" s="61"/>
      <c r="C71" s="61"/>
      <c r="D71" s="61"/>
      <c r="E71" s="61"/>
      <c r="F71" s="61"/>
      <c r="G71" s="61"/>
    </row>
    <row r="72" spans="1:7" ht="10.5">
      <c r="A72" s="61"/>
      <c r="B72" s="61"/>
      <c r="C72" s="61"/>
      <c r="D72" s="61"/>
      <c r="E72" s="61"/>
      <c r="F72" s="61"/>
      <c r="G72" s="61"/>
    </row>
    <row r="73" spans="1:7" ht="10.5">
      <c r="A73" s="61"/>
      <c r="B73" s="61"/>
      <c r="C73" s="61"/>
      <c r="D73" s="61"/>
      <c r="E73" s="61"/>
      <c r="F73" s="61"/>
      <c r="G73" s="61"/>
    </row>
    <row r="74" spans="1:7" ht="10.5">
      <c r="A74" s="61"/>
      <c r="B74" s="61"/>
      <c r="C74" s="61"/>
      <c r="D74" s="61"/>
      <c r="E74" s="61"/>
      <c r="F74" s="61"/>
      <c r="G74" s="61"/>
    </row>
    <row r="75" ht="10.5">
      <c r="E75" s="15"/>
    </row>
    <row r="76" ht="10.5">
      <c r="E76" s="15"/>
    </row>
    <row r="77" ht="10.5">
      <c r="E77" s="15"/>
    </row>
    <row r="78" ht="10.5">
      <c r="E78" s="15"/>
    </row>
    <row r="79" ht="10.5">
      <c r="E79" s="15"/>
    </row>
    <row r="80" ht="10.5">
      <c r="E80" s="15"/>
    </row>
    <row r="81" ht="10.5">
      <c r="E81" s="15"/>
    </row>
    <row r="82" ht="10.5">
      <c r="E82" s="15"/>
    </row>
    <row r="83" ht="10.5">
      <c r="E83" s="15"/>
    </row>
    <row r="84" ht="10.5">
      <c r="E84" s="15"/>
    </row>
    <row r="85" ht="10.5">
      <c r="E85" s="15"/>
    </row>
    <row r="86" ht="10.5">
      <c r="E86" s="15"/>
    </row>
    <row r="87" ht="10.5">
      <c r="E87" s="15"/>
    </row>
    <row r="88" ht="10.5">
      <c r="E88" s="15"/>
    </row>
    <row r="89" ht="10.5">
      <c r="E89" s="15"/>
    </row>
    <row r="90" ht="10.5">
      <c r="E90" s="15"/>
    </row>
    <row r="91" ht="10.5">
      <c r="E91" s="15"/>
    </row>
    <row r="92" ht="10.5">
      <c r="E92" s="15"/>
    </row>
    <row r="93" ht="10.5">
      <c r="E93" s="15"/>
    </row>
    <row r="94" ht="10.5">
      <c r="E94" s="15"/>
    </row>
    <row r="95" ht="10.5">
      <c r="E95" s="15"/>
    </row>
    <row r="96" ht="10.5">
      <c r="E96" s="15"/>
    </row>
    <row r="97" ht="10.5">
      <c r="E97" s="15"/>
    </row>
    <row r="98" ht="10.5">
      <c r="E98" s="15"/>
    </row>
    <row r="99" ht="10.5">
      <c r="E99" s="15"/>
    </row>
    <row r="100" ht="10.5">
      <c r="E100" s="15"/>
    </row>
    <row r="101" ht="10.5">
      <c r="E101" s="15"/>
    </row>
    <row r="102" ht="10.5">
      <c r="E102" s="15"/>
    </row>
    <row r="103" ht="10.5">
      <c r="E103" s="15"/>
    </row>
    <row r="104" ht="10.5">
      <c r="E104" s="15"/>
    </row>
    <row r="105" ht="10.5">
      <c r="E105" s="15"/>
    </row>
    <row r="106" spans="1:2" ht="10.5">
      <c r="A106" s="62"/>
      <c r="B106" s="62"/>
    </row>
    <row r="107" spans="1:7" ht="10.5">
      <c r="A107" s="61"/>
      <c r="B107" s="61"/>
      <c r="C107" s="64"/>
      <c r="D107" s="64"/>
      <c r="E107" s="65"/>
      <c r="F107" s="64"/>
      <c r="G107" s="66"/>
    </row>
    <row r="108" spans="1:7" ht="10.5">
      <c r="A108" s="67"/>
      <c r="B108" s="67"/>
      <c r="C108" s="61"/>
      <c r="D108" s="61"/>
      <c r="E108" s="68"/>
      <c r="F108" s="61"/>
      <c r="G108" s="61"/>
    </row>
    <row r="109" spans="1:7" ht="10.5">
      <c r="A109" s="61"/>
      <c r="B109" s="61"/>
      <c r="C109" s="61"/>
      <c r="D109" s="61"/>
      <c r="E109" s="68"/>
      <c r="F109" s="61"/>
      <c r="G109" s="61"/>
    </row>
    <row r="110" spans="1:7" ht="10.5">
      <c r="A110" s="61"/>
      <c r="B110" s="61"/>
      <c r="C110" s="61"/>
      <c r="D110" s="61"/>
      <c r="E110" s="68"/>
      <c r="F110" s="61"/>
      <c r="G110" s="61"/>
    </row>
    <row r="111" spans="1:7" ht="10.5">
      <c r="A111" s="61"/>
      <c r="B111" s="61"/>
      <c r="C111" s="61"/>
      <c r="D111" s="61"/>
      <c r="E111" s="68"/>
      <c r="F111" s="61"/>
      <c r="G111" s="61"/>
    </row>
    <row r="112" spans="1:7" ht="10.5">
      <c r="A112" s="61"/>
      <c r="B112" s="61"/>
      <c r="C112" s="61"/>
      <c r="D112" s="61"/>
      <c r="E112" s="68"/>
      <c r="F112" s="61"/>
      <c r="G112" s="61"/>
    </row>
    <row r="113" spans="1:7" ht="10.5">
      <c r="A113" s="61"/>
      <c r="B113" s="61"/>
      <c r="C113" s="61"/>
      <c r="D113" s="61"/>
      <c r="E113" s="68"/>
      <c r="F113" s="61"/>
      <c r="G113" s="61"/>
    </row>
    <row r="114" spans="1:7" ht="10.5">
      <c r="A114" s="61"/>
      <c r="B114" s="61"/>
      <c r="C114" s="61"/>
      <c r="D114" s="61"/>
      <c r="E114" s="68"/>
      <c r="F114" s="61"/>
      <c r="G114" s="61"/>
    </row>
    <row r="115" spans="1:7" ht="10.5">
      <c r="A115" s="61"/>
      <c r="B115" s="61"/>
      <c r="C115" s="61"/>
      <c r="D115" s="61"/>
      <c r="E115" s="68"/>
      <c r="F115" s="61"/>
      <c r="G115" s="61"/>
    </row>
    <row r="116" spans="1:7" ht="10.5">
      <c r="A116" s="61"/>
      <c r="B116" s="61"/>
      <c r="C116" s="61"/>
      <c r="D116" s="61"/>
      <c r="E116" s="68"/>
      <c r="F116" s="61"/>
      <c r="G116" s="61"/>
    </row>
    <row r="117" spans="1:7" ht="10.5">
      <c r="A117" s="61"/>
      <c r="B117" s="61"/>
      <c r="C117" s="61"/>
      <c r="D117" s="61"/>
      <c r="E117" s="68"/>
      <c r="F117" s="61"/>
      <c r="G117" s="61"/>
    </row>
    <row r="118" spans="1:7" ht="10.5">
      <c r="A118" s="61"/>
      <c r="B118" s="61"/>
      <c r="C118" s="61"/>
      <c r="D118" s="61"/>
      <c r="E118" s="68"/>
      <c r="F118" s="61"/>
      <c r="G118" s="61"/>
    </row>
    <row r="119" spans="1:7" ht="10.5">
      <c r="A119" s="61"/>
      <c r="B119" s="61"/>
      <c r="C119" s="61"/>
      <c r="D119" s="61"/>
      <c r="E119" s="68"/>
      <c r="F119" s="61"/>
      <c r="G119" s="61"/>
    </row>
    <row r="120" spans="1:7" ht="10.5">
      <c r="A120" s="61"/>
      <c r="B120" s="61"/>
      <c r="C120" s="61"/>
      <c r="D120" s="61"/>
      <c r="E120" s="68"/>
      <c r="F120" s="61"/>
      <c r="G120" s="61"/>
    </row>
  </sheetData>
  <sheetProtection password="CC60" sheet="1" objects="1" scenarios="1" selectLockedCells="1"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05"/>
  <sheetViews>
    <sheetView showGridLines="0" workbookViewId="0" topLeftCell="A1">
      <selection activeCell="F11" sqref="F11"/>
    </sheetView>
  </sheetViews>
  <sheetFormatPr defaultColWidth="10.5" defaultRowHeight="12" customHeight="1"/>
  <cols>
    <col min="1" max="1" width="5.16015625" style="158" customWidth="1"/>
    <col min="2" max="2" width="10.83203125" style="159" customWidth="1"/>
    <col min="3" max="3" width="67.16015625" style="159" customWidth="1"/>
    <col min="4" max="4" width="5.16015625" style="159" customWidth="1"/>
    <col min="5" max="5" width="9.83203125" style="160" customWidth="1"/>
    <col min="6" max="6" width="12.83203125" style="161" customWidth="1"/>
    <col min="7" max="7" width="14.5" style="161" customWidth="1"/>
    <col min="8" max="8" width="11.5" style="160" customWidth="1"/>
    <col min="9" max="9" width="11.83203125" style="160" customWidth="1"/>
    <col min="10" max="11" width="10.5" style="113" customWidth="1"/>
    <col min="12" max="13" width="10.5" style="113" hidden="1" customWidth="1"/>
    <col min="14" max="16384" width="10.5" style="113" customWidth="1"/>
  </cols>
  <sheetData>
    <row r="1" spans="1:9" s="114" customFormat="1" ht="19.5" customHeight="1">
      <c r="A1" s="111" t="s">
        <v>2135</v>
      </c>
      <c r="B1" s="112"/>
      <c r="C1" s="112"/>
      <c r="D1" s="112"/>
      <c r="E1" s="112"/>
      <c r="F1" s="112"/>
      <c r="G1" s="112"/>
      <c r="H1" s="112"/>
      <c r="I1" s="113"/>
    </row>
    <row r="2" spans="1:9" s="114" customFormat="1" ht="13.5" customHeight="1">
      <c r="A2" s="115" t="s">
        <v>12</v>
      </c>
      <c r="B2" s="116"/>
      <c r="C2" s="116"/>
      <c r="D2" s="116"/>
      <c r="E2" s="116" t="s">
        <v>2021</v>
      </c>
      <c r="F2" s="112"/>
      <c r="G2" s="112"/>
      <c r="H2" s="112"/>
      <c r="I2" s="113"/>
    </row>
    <row r="3" spans="1:9" s="114" customFormat="1" ht="12.75" customHeight="1">
      <c r="A3" s="116" t="s">
        <v>2973</v>
      </c>
      <c r="B3" s="116"/>
      <c r="C3" s="116"/>
      <c r="D3" s="116"/>
      <c r="E3" s="116" t="s">
        <v>14</v>
      </c>
      <c r="F3" s="112" t="str">
        <f>'1. Rekapitulace'!B6</f>
        <v>vyplní zhotovitel</v>
      </c>
      <c r="G3" s="112"/>
      <c r="H3" s="112"/>
      <c r="I3" s="113"/>
    </row>
    <row r="4" spans="1:9" s="114" customFormat="1" ht="14.25" customHeight="1">
      <c r="A4" s="115" t="s">
        <v>2121</v>
      </c>
      <c r="B4" s="115"/>
      <c r="C4" s="115" t="s">
        <v>2130</v>
      </c>
      <c r="D4" s="116"/>
      <c r="E4" s="116" t="s">
        <v>2055</v>
      </c>
      <c r="F4" s="117">
        <f>'1. Rekapitulace'!F7</f>
        <v>0</v>
      </c>
      <c r="G4" s="112"/>
      <c r="H4" s="112"/>
      <c r="I4" s="113"/>
    </row>
    <row r="5" spans="1:9" s="114" customFormat="1" ht="6.75" customHeight="1" thickBot="1">
      <c r="A5" s="112"/>
      <c r="B5" s="112"/>
      <c r="C5" s="112"/>
      <c r="D5" s="112"/>
      <c r="E5" s="112"/>
      <c r="F5" s="112"/>
      <c r="G5" s="112"/>
      <c r="H5" s="112"/>
      <c r="I5" s="113"/>
    </row>
    <row r="6" spans="1:9" s="114" customFormat="1" ht="21.75" customHeight="1" thickBot="1">
      <c r="A6" s="118" t="s">
        <v>15</v>
      </c>
      <c r="B6" s="118" t="s">
        <v>16</v>
      </c>
      <c r="C6" s="118" t="s">
        <v>17</v>
      </c>
      <c r="D6" s="118" t="s">
        <v>18</v>
      </c>
      <c r="E6" s="118" t="s">
        <v>19</v>
      </c>
      <c r="F6" s="118" t="s">
        <v>20</v>
      </c>
      <c r="G6" s="118" t="s">
        <v>21</v>
      </c>
      <c r="H6" s="118" t="s">
        <v>22</v>
      </c>
      <c r="I6" s="119" t="s">
        <v>23</v>
      </c>
    </row>
    <row r="7" spans="1:9" s="114" customFormat="1" ht="11.25" customHeight="1" thickBot="1">
      <c r="A7" s="118" t="s">
        <v>24</v>
      </c>
      <c r="B7" s="118" t="s">
        <v>25</v>
      </c>
      <c r="C7" s="118" t="s">
        <v>26</v>
      </c>
      <c r="D7" s="118" t="s">
        <v>27</v>
      </c>
      <c r="E7" s="118" t="s">
        <v>28</v>
      </c>
      <c r="F7" s="118" t="s">
        <v>29</v>
      </c>
      <c r="G7" s="118" t="s">
        <v>31</v>
      </c>
      <c r="H7" s="118" t="s">
        <v>32</v>
      </c>
      <c r="I7" s="119" t="s">
        <v>33</v>
      </c>
    </row>
    <row r="8" spans="1:9" s="114" customFormat="1" ht="5.25" customHeight="1">
      <c r="A8" s="112"/>
      <c r="B8" s="112"/>
      <c r="C8" s="112"/>
      <c r="D8" s="112"/>
      <c r="E8" s="112"/>
      <c r="F8" s="112"/>
      <c r="G8" s="112"/>
      <c r="H8" s="112"/>
      <c r="I8" s="113"/>
    </row>
    <row r="9" spans="1:17" s="114" customFormat="1" ht="21" customHeight="1">
      <c r="A9" s="127"/>
      <c r="B9" s="128" t="s">
        <v>34</v>
      </c>
      <c r="C9" s="128" t="s">
        <v>35</v>
      </c>
      <c r="D9" s="128"/>
      <c r="E9" s="129"/>
      <c r="F9" s="130"/>
      <c r="G9" s="130"/>
      <c r="H9" s="129"/>
      <c r="I9" s="129"/>
      <c r="Q9" s="370">
        <v>-0.3</v>
      </c>
    </row>
    <row r="10" spans="1:12" s="114" customFormat="1" ht="13.5" customHeight="1" thickBot="1">
      <c r="A10" s="127"/>
      <c r="B10" s="128" t="s">
        <v>24</v>
      </c>
      <c r="C10" s="128" t="s">
        <v>36</v>
      </c>
      <c r="D10" s="128"/>
      <c r="E10" s="129"/>
      <c r="F10" s="130"/>
      <c r="G10" s="130"/>
      <c r="H10" s="129">
        <v>0</v>
      </c>
      <c r="I10" s="129">
        <v>0</v>
      </c>
      <c r="L10" s="114">
        <v>0.7</v>
      </c>
    </row>
    <row r="11" spans="1:13" s="114" customFormat="1" ht="13.5" customHeight="1" thickBot="1">
      <c r="A11" s="122">
        <v>1</v>
      </c>
      <c r="B11" s="152" t="s">
        <v>38</v>
      </c>
      <c r="C11" s="152" t="s">
        <v>39</v>
      </c>
      <c r="D11" s="152" t="s">
        <v>40</v>
      </c>
      <c r="E11" s="153">
        <v>16</v>
      </c>
      <c r="F11" s="126"/>
      <c r="G11" s="166">
        <f>E11*F11</f>
        <v>0</v>
      </c>
      <c r="H11" s="153">
        <v>0</v>
      </c>
      <c r="I11" s="154">
        <v>0</v>
      </c>
      <c r="L11" s="126">
        <v>26.2</v>
      </c>
      <c r="M11" s="114">
        <f>L11*L$10</f>
        <v>18.34</v>
      </c>
    </row>
    <row r="12" spans="1:12" s="114" customFormat="1" ht="13.5" customHeight="1">
      <c r="A12" s="125"/>
      <c r="B12" s="146"/>
      <c r="C12" s="146" t="s">
        <v>1441</v>
      </c>
      <c r="D12" s="146"/>
      <c r="E12" s="147"/>
      <c r="F12" s="148"/>
      <c r="G12" s="148"/>
      <c r="H12" s="147"/>
      <c r="I12" s="147"/>
      <c r="L12" s="148"/>
    </row>
    <row r="13" spans="1:12" s="114" customFormat="1" ht="13.5" customHeight="1" thickBot="1">
      <c r="A13" s="123"/>
      <c r="B13" s="149"/>
      <c r="C13" s="149" t="s">
        <v>1442</v>
      </c>
      <c r="D13" s="149"/>
      <c r="E13" s="150">
        <v>16</v>
      </c>
      <c r="F13" s="151"/>
      <c r="G13" s="151"/>
      <c r="H13" s="150"/>
      <c r="I13" s="150"/>
      <c r="L13" s="151"/>
    </row>
    <row r="14" spans="1:13" s="114" customFormat="1" ht="13.5" customHeight="1" thickBot="1">
      <c r="A14" s="122">
        <v>2</v>
      </c>
      <c r="B14" s="152" t="s">
        <v>1443</v>
      </c>
      <c r="C14" s="152" t="s">
        <v>1444</v>
      </c>
      <c r="D14" s="152" t="s">
        <v>40</v>
      </c>
      <c r="E14" s="153">
        <v>11.047</v>
      </c>
      <c r="F14" s="126"/>
      <c r="G14" s="166">
        <f>E14*F14</f>
        <v>0</v>
      </c>
      <c r="H14" s="153">
        <v>0</v>
      </c>
      <c r="I14" s="154">
        <v>0</v>
      </c>
      <c r="L14" s="126">
        <v>104</v>
      </c>
      <c r="M14" s="114">
        <f>L14*L$10</f>
        <v>72.8</v>
      </c>
    </row>
    <row r="15" spans="1:12" s="114" customFormat="1" ht="13.5" customHeight="1">
      <c r="A15" s="125"/>
      <c r="B15" s="146"/>
      <c r="C15" s="146" t="s">
        <v>1445</v>
      </c>
      <c r="D15" s="146"/>
      <c r="E15" s="147"/>
      <c r="F15" s="148"/>
      <c r="G15" s="148"/>
      <c r="H15" s="147"/>
      <c r="I15" s="147"/>
      <c r="L15" s="148"/>
    </row>
    <row r="16" spans="1:12" s="114" customFormat="1" ht="13.5" customHeight="1" thickBot="1">
      <c r="A16" s="123"/>
      <c r="B16" s="149"/>
      <c r="C16" s="149" t="s">
        <v>1446</v>
      </c>
      <c r="D16" s="149"/>
      <c r="E16" s="150">
        <v>11.047</v>
      </c>
      <c r="F16" s="151"/>
      <c r="G16" s="151"/>
      <c r="H16" s="150"/>
      <c r="I16" s="150"/>
      <c r="L16" s="151"/>
    </row>
    <row r="17" spans="1:13" s="114" customFormat="1" ht="13.5" customHeight="1" thickBot="1">
      <c r="A17" s="179">
        <v>3</v>
      </c>
      <c r="B17" s="215" t="s">
        <v>1447</v>
      </c>
      <c r="C17" s="215" t="s">
        <v>1448</v>
      </c>
      <c r="D17" s="215" t="s">
        <v>40</v>
      </c>
      <c r="E17" s="216">
        <v>11.047</v>
      </c>
      <c r="F17" s="126"/>
      <c r="G17" s="166">
        <f>E17*F17</f>
        <v>0</v>
      </c>
      <c r="H17" s="216">
        <v>0</v>
      </c>
      <c r="I17" s="217">
        <v>0</v>
      </c>
      <c r="L17" s="126">
        <v>23.1</v>
      </c>
      <c r="M17" s="114">
        <f>L17*L$10</f>
        <v>16.17</v>
      </c>
    </row>
    <row r="18" spans="1:13" s="114" customFormat="1" ht="13.5" customHeight="1" thickBot="1">
      <c r="A18" s="180">
        <v>4</v>
      </c>
      <c r="B18" s="218" t="s">
        <v>44</v>
      </c>
      <c r="C18" s="218" t="s">
        <v>45</v>
      </c>
      <c r="D18" s="218" t="s">
        <v>40</v>
      </c>
      <c r="E18" s="219">
        <v>23.199</v>
      </c>
      <c r="F18" s="126"/>
      <c r="G18" s="166">
        <f>E18*F18</f>
        <v>0</v>
      </c>
      <c r="H18" s="219">
        <v>0</v>
      </c>
      <c r="I18" s="220">
        <v>0</v>
      </c>
      <c r="L18" s="126">
        <v>201</v>
      </c>
      <c r="M18" s="114">
        <f>L18*L$10</f>
        <v>140.7</v>
      </c>
    </row>
    <row r="19" spans="1:12" s="114" customFormat="1" ht="13.5" customHeight="1">
      <c r="A19" s="125"/>
      <c r="B19" s="146"/>
      <c r="C19" s="146" t="s">
        <v>1449</v>
      </c>
      <c r="D19" s="146"/>
      <c r="E19" s="147"/>
      <c r="F19" s="148"/>
      <c r="G19" s="148"/>
      <c r="H19" s="147"/>
      <c r="I19" s="147"/>
      <c r="L19" s="148"/>
    </row>
    <row r="20" spans="1:12" s="114" customFormat="1" ht="13.5" customHeight="1" thickBot="1">
      <c r="A20" s="123"/>
      <c r="B20" s="149"/>
      <c r="C20" s="149" t="s">
        <v>1450</v>
      </c>
      <c r="D20" s="149"/>
      <c r="E20" s="150">
        <v>23.199</v>
      </c>
      <c r="F20" s="151"/>
      <c r="G20" s="151"/>
      <c r="H20" s="150"/>
      <c r="I20" s="150"/>
      <c r="L20" s="151"/>
    </row>
    <row r="21" spans="1:13" s="114" customFormat="1" ht="13.5" customHeight="1" thickBot="1">
      <c r="A21" s="179">
        <v>5</v>
      </c>
      <c r="B21" s="215" t="s">
        <v>48</v>
      </c>
      <c r="C21" s="215" t="s">
        <v>49</v>
      </c>
      <c r="D21" s="215" t="s">
        <v>40</v>
      </c>
      <c r="E21" s="216">
        <v>23.199</v>
      </c>
      <c r="F21" s="126"/>
      <c r="G21" s="166">
        <f>E21*F21</f>
        <v>0</v>
      </c>
      <c r="H21" s="216">
        <v>0</v>
      </c>
      <c r="I21" s="217">
        <v>0</v>
      </c>
      <c r="L21" s="126">
        <v>18.2</v>
      </c>
      <c r="M21" s="114">
        <f>L21*L$10</f>
        <v>12.739999999999998</v>
      </c>
    </row>
    <row r="22" spans="1:13" s="114" customFormat="1" ht="13.5" customHeight="1" thickBot="1">
      <c r="A22" s="180">
        <v>6</v>
      </c>
      <c r="B22" s="218" t="s">
        <v>50</v>
      </c>
      <c r="C22" s="218" t="s">
        <v>51</v>
      </c>
      <c r="D22" s="218" t="s">
        <v>40</v>
      </c>
      <c r="E22" s="219">
        <v>11.788</v>
      </c>
      <c r="F22" s="126"/>
      <c r="G22" s="166">
        <f>E22*F22</f>
        <v>0</v>
      </c>
      <c r="H22" s="219">
        <v>0</v>
      </c>
      <c r="I22" s="220">
        <v>0</v>
      </c>
      <c r="L22" s="126">
        <v>478</v>
      </c>
      <c r="M22" s="114">
        <f>L22*L$10</f>
        <v>334.59999999999997</v>
      </c>
    </row>
    <row r="23" spans="1:12" s="114" customFormat="1" ht="13.5" customHeight="1">
      <c r="A23" s="125"/>
      <c r="B23" s="146"/>
      <c r="C23" s="146" t="s">
        <v>1451</v>
      </c>
      <c r="D23" s="146"/>
      <c r="E23" s="147"/>
      <c r="F23" s="148"/>
      <c r="G23" s="148"/>
      <c r="H23" s="147"/>
      <c r="I23" s="147"/>
      <c r="L23" s="148"/>
    </row>
    <row r="24" spans="1:12" s="114" customFormat="1" ht="13.5" customHeight="1">
      <c r="A24" s="125"/>
      <c r="B24" s="146"/>
      <c r="C24" s="146" t="s">
        <v>1452</v>
      </c>
      <c r="D24" s="146"/>
      <c r="E24" s="147"/>
      <c r="F24" s="148"/>
      <c r="G24" s="148"/>
      <c r="H24" s="147"/>
      <c r="I24" s="147"/>
      <c r="L24" s="148"/>
    </row>
    <row r="25" spans="1:12" s="114" customFormat="1" ht="13.5" customHeight="1" thickBot="1">
      <c r="A25" s="123"/>
      <c r="B25" s="149"/>
      <c r="C25" s="149" t="s">
        <v>1453</v>
      </c>
      <c r="D25" s="149"/>
      <c r="E25" s="150">
        <v>11.788</v>
      </c>
      <c r="F25" s="151"/>
      <c r="G25" s="151"/>
      <c r="H25" s="150"/>
      <c r="I25" s="150"/>
      <c r="L25" s="151"/>
    </row>
    <row r="26" spans="1:13" s="114" customFormat="1" ht="13.5" customHeight="1" thickBot="1">
      <c r="A26" s="179">
        <v>7</v>
      </c>
      <c r="B26" s="215" t="s">
        <v>54</v>
      </c>
      <c r="C26" s="215" t="s">
        <v>55</v>
      </c>
      <c r="D26" s="215" t="s">
        <v>40</v>
      </c>
      <c r="E26" s="216">
        <v>11.788</v>
      </c>
      <c r="F26" s="126"/>
      <c r="G26" s="166">
        <f>E26*F26</f>
        <v>0</v>
      </c>
      <c r="H26" s="216">
        <v>0</v>
      </c>
      <c r="I26" s="217">
        <v>0</v>
      </c>
      <c r="L26" s="126">
        <v>136</v>
      </c>
      <c r="M26" s="114">
        <f>L26*L$10</f>
        <v>95.19999999999999</v>
      </c>
    </row>
    <row r="27" spans="1:13" s="114" customFormat="1" ht="13.5" customHeight="1" thickBot="1">
      <c r="A27" s="180">
        <v>8</v>
      </c>
      <c r="B27" s="218" t="s">
        <v>814</v>
      </c>
      <c r="C27" s="218" t="s">
        <v>815</v>
      </c>
      <c r="D27" s="218" t="s">
        <v>40</v>
      </c>
      <c r="E27" s="219">
        <v>32.475</v>
      </c>
      <c r="F27" s="126"/>
      <c r="G27" s="166">
        <f>E27*F27</f>
        <v>0</v>
      </c>
      <c r="H27" s="219">
        <v>0</v>
      </c>
      <c r="I27" s="220">
        <v>0</v>
      </c>
      <c r="L27" s="126">
        <v>304</v>
      </c>
      <c r="M27" s="114">
        <f>L27*L$10</f>
        <v>212.79999999999998</v>
      </c>
    </row>
    <row r="28" spans="1:12" s="114" customFormat="1" ht="13.5" customHeight="1">
      <c r="A28" s="125"/>
      <c r="B28" s="146"/>
      <c r="C28" s="146" t="s">
        <v>1451</v>
      </c>
      <c r="D28" s="146"/>
      <c r="E28" s="147"/>
      <c r="F28" s="148"/>
      <c r="G28" s="148"/>
      <c r="H28" s="147"/>
      <c r="I28" s="147"/>
      <c r="L28" s="148"/>
    </row>
    <row r="29" spans="1:12" s="114" customFormat="1" ht="13.5" customHeight="1">
      <c r="A29" s="125"/>
      <c r="B29" s="146"/>
      <c r="C29" s="146" t="s">
        <v>1454</v>
      </c>
      <c r="D29" s="146"/>
      <c r="E29" s="147"/>
      <c r="F29" s="148"/>
      <c r="G29" s="148"/>
      <c r="H29" s="147"/>
      <c r="I29" s="147"/>
      <c r="L29" s="148"/>
    </row>
    <row r="30" spans="1:12" s="114" customFormat="1" ht="13.5" customHeight="1" thickBot="1">
      <c r="A30" s="123"/>
      <c r="B30" s="149"/>
      <c r="C30" s="149" t="s">
        <v>1455</v>
      </c>
      <c r="D30" s="149"/>
      <c r="E30" s="150">
        <v>32.475</v>
      </c>
      <c r="F30" s="151"/>
      <c r="G30" s="151"/>
      <c r="H30" s="150"/>
      <c r="I30" s="150"/>
      <c r="L30" s="151"/>
    </row>
    <row r="31" spans="1:13" s="114" customFormat="1" ht="13.5" customHeight="1" thickBot="1">
      <c r="A31" s="179">
        <v>9</v>
      </c>
      <c r="B31" s="215" t="s">
        <v>819</v>
      </c>
      <c r="C31" s="215" t="s">
        <v>820</v>
      </c>
      <c r="D31" s="215" t="s">
        <v>40</v>
      </c>
      <c r="E31" s="216">
        <v>32.475</v>
      </c>
      <c r="F31" s="126"/>
      <c r="G31" s="166">
        <f>E31*F31</f>
        <v>0</v>
      </c>
      <c r="H31" s="216">
        <v>0</v>
      </c>
      <c r="I31" s="217">
        <v>0</v>
      </c>
      <c r="L31" s="126">
        <v>19.5</v>
      </c>
      <c r="M31" s="114">
        <f>L31*L$10</f>
        <v>13.649999999999999</v>
      </c>
    </row>
    <row r="32" spans="1:13" s="114" customFormat="1" ht="13.5" customHeight="1" thickBot="1">
      <c r="A32" s="180">
        <v>10</v>
      </c>
      <c r="B32" s="218" t="s">
        <v>56</v>
      </c>
      <c r="C32" s="218" t="s">
        <v>57</v>
      </c>
      <c r="D32" s="218" t="s">
        <v>40</v>
      </c>
      <c r="E32" s="219">
        <v>34.778</v>
      </c>
      <c r="F32" s="126"/>
      <c r="G32" s="166">
        <f>E32*F32</f>
        <v>0</v>
      </c>
      <c r="H32" s="219">
        <v>0</v>
      </c>
      <c r="I32" s="220">
        <v>0</v>
      </c>
      <c r="L32" s="126">
        <v>62.6</v>
      </c>
      <c r="M32" s="114">
        <f>L32*L$10</f>
        <v>43.82</v>
      </c>
    </row>
    <row r="33" spans="1:12" s="114" customFormat="1" ht="13.5" customHeight="1" thickBot="1">
      <c r="A33" s="123"/>
      <c r="B33" s="149"/>
      <c r="C33" s="149" t="s">
        <v>1456</v>
      </c>
      <c r="D33" s="149"/>
      <c r="E33" s="150">
        <v>34.778</v>
      </c>
      <c r="F33" s="151"/>
      <c r="G33" s="151"/>
      <c r="H33" s="150"/>
      <c r="I33" s="150"/>
      <c r="L33" s="151"/>
    </row>
    <row r="34" spans="1:13" s="114" customFormat="1" ht="13.5" customHeight="1" thickBot="1">
      <c r="A34" s="122">
        <v>11</v>
      </c>
      <c r="B34" s="152" t="s">
        <v>59</v>
      </c>
      <c r="C34" s="152" t="s">
        <v>60</v>
      </c>
      <c r="D34" s="152" t="s">
        <v>40</v>
      </c>
      <c r="E34" s="153">
        <v>56.41</v>
      </c>
      <c r="F34" s="126"/>
      <c r="G34" s="166">
        <f>E34*F34</f>
        <v>0</v>
      </c>
      <c r="H34" s="153">
        <v>0</v>
      </c>
      <c r="I34" s="154">
        <v>0</v>
      </c>
      <c r="L34" s="126">
        <v>30.2</v>
      </c>
      <c r="M34" s="114">
        <f>L34*L$10</f>
        <v>21.139999999999997</v>
      </c>
    </row>
    <row r="35" spans="1:12" s="114" customFormat="1" ht="13.5" customHeight="1">
      <c r="A35" s="123"/>
      <c r="B35" s="149"/>
      <c r="C35" s="149" t="s">
        <v>1457</v>
      </c>
      <c r="D35" s="149"/>
      <c r="E35" s="150">
        <v>16</v>
      </c>
      <c r="F35" s="151"/>
      <c r="G35" s="151"/>
      <c r="H35" s="150"/>
      <c r="I35" s="150"/>
      <c r="L35" s="151"/>
    </row>
    <row r="36" spans="1:12" s="114" customFormat="1" ht="13.5" customHeight="1">
      <c r="A36" s="125"/>
      <c r="B36" s="146"/>
      <c r="C36" s="146" t="s">
        <v>62</v>
      </c>
      <c r="D36" s="146"/>
      <c r="E36" s="147"/>
      <c r="F36" s="148"/>
      <c r="G36" s="148"/>
      <c r="H36" s="147"/>
      <c r="I36" s="147"/>
      <c r="L36" s="148"/>
    </row>
    <row r="37" spans="1:12" s="114" customFormat="1" ht="13.5" customHeight="1">
      <c r="A37" s="123"/>
      <c r="B37" s="149"/>
      <c r="C37" s="149" t="s">
        <v>1458</v>
      </c>
      <c r="D37" s="149"/>
      <c r="E37" s="150">
        <v>40.41</v>
      </c>
      <c r="F37" s="151"/>
      <c r="G37" s="151"/>
      <c r="H37" s="150"/>
      <c r="I37" s="150"/>
      <c r="L37" s="151"/>
    </row>
    <row r="38" spans="1:12" s="114" customFormat="1" ht="13.5" customHeight="1" thickBot="1">
      <c r="A38" s="124"/>
      <c r="B38" s="155"/>
      <c r="C38" s="155" t="s">
        <v>64</v>
      </c>
      <c r="D38" s="155"/>
      <c r="E38" s="156">
        <v>56.41</v>
      </c>
      <c r="F38" s="157"/>
      <c r="G38" s="157"/>
      <c r="H38" s="156"/>
      <c r="I38" s="156"/>
      <c r="L38" s="157"/>
    </row>
    <row r="39" spans="1:13" s="114" customFormat="1" ht="13.5" customHeight="1" thickBot="1">
      <c r="A39" s="122">
        <v>12</v>
      </c>
      <c r="B39" s="152" t="s">
        <v>67</v>
      </c>
      <c r="C39" s="152" t="s">
        <v>68</v>
      </c>
      <c r="D39" s="152" t="s">
        <v>40</v>
      </c>
      <c r="E39" s="153">
        <v>58.304</v>
      </c>
      <c r="F39" s="126"/>
      <c r="G39" s="166">
        <f>E39*F39</f>
        <v>0</v>
      </c>
      <c r="H39" s="153">
        <v>0</v>
      </c>
      <c r="I39" s="154">
        <v>0</v>
      </c>
      <c r="L39" s="126">
        <v>216</v>
      </c>
      <c r="M39" s="114">
        <f>L39*L$10</f>
        <v>151.2</v>
      </c>
    </row>
    <row r="40" spans="1:12" s="114" customFormat="1" ht="13.5" customHeight="1">
      <c r="A40" s="125"/>
      <c r="B40" s="146"/>
      <c r="C40" s="146" t="s">
        <v>69</v>
      </c>
      <c r="D40" s="146"/>
      <c r="E40" s="147"/>
      <c r="F40" s="148"/>
      <c r="G40" s="148"/>
      <c r="H40" s="147"/>
      <c r="I40" s="147"/>
      <c r="L40" s="148"/>
    </row>
    <row r="41" spans="1:12" s="114" customFormat="1" ht="13.5" customHeight="1">
      <c r="A41" s="123"/>
      <c r="B41" s="149"/>
      <c r="C41" s="149" t="s">
        <v>1459</v>
      </c>
      <c r="D41" s="149"/>
      <c r="E41" s="150">
        <v>11.047</v>
      </c>
      <c r="F41" s="151"/>
      <c r="G41" s="151"/>
      <c r="H41" s="150"/>
      <c r="I41" s="150"/>
      <c r="L41" s="151"/>
    </row>
    <row r="42" spans="1:12" s="114" customFormat="1" ht="13.5" customHeight="1">
      <c r="A42" s="123"/>
      <c r="B42" s="149"/>
      <c r="C42" s="149" t="s">
        <v>1460</v>
      </c>
      <c r="D42" s="149"/>
      <c r="E42" s="150">
        <v>23.199</v>
      </c>
      <c r="F42" s="151"/>
      <c r="G42" s="151"/>
      <c r="H42" s="150"/>
      <c r="I42" s="150"/>
      <c r="L42" s="151"/>
    </row>
    <row r="43" spans="1:12" s="114" customFormat="1" ht="13.5" customHeight="1">
      <c r="A43" s="123"/>
      <c r="B43" s="149"/>
      <c r="C43" s="149" t="s">
        <v>1461</v>
      </c>
      <c r="D43" s="149"/>
      <c r="E43" s="150">
        <v>44.263</v>
      </c>
      <c r="F43" s="151"/>
      <c r="G43" s="151"/>
      <c r="H43" s="150"/>
      <c r="I43" s="150"/>
      <c r="L43" s="151"/>
    </row>
    <row r="44" spans="1:12" s="114" customFormat="1" ht="13.5" customHeight="1">
      <c r="A44" s="123"/>
      <c r="B44" s="149"/>
      <c r="C44" s="149" t="s">
        <v>1462</v>
      </c>
      <c r="D44" s="149"/>
      <c r="E44" s="150">
        <v>-20.205</v>
      </c>
      <c r="F44" s="151"/>
      <c r="G44" s="151"/>
      <c r="H44" s="150"/>
      <c r="I44" s="150"/>
      <c r="L44" s="151"/>
    </row>
    <row r="45" spans="1:12" s="114" customFormat="1" ht="13.5" customHeight="1" thickBot="1">
      <c r="A45" s="124"/>
      <c r="B45" s="155"/>
      <c r="C45" s="155" t="s">
        <v>64</v>
      </c>
      <c r="D45" s="155"/>
      <c r="E45" s="156">
        <v>58.304</v>
      </c>
      <c r="F45" s="157"/>
      <c r="G45" s="157"/>
      <c r="H45" s="156"/>
      <c r="I45" s="156"/>
      <c r="L45" s="157"/>
    </row>
    <row r="46" spans="1:13" s="114" customFormat="1" ht="13.5" customHeight="1" thickBot="1">
      <c r="A46" s="122">
        <v>13</v>
      </c>
      <c r="B46" s="152" t="s">
        <v>73</v>
      </c>
      <c r="C46" s="152" t="s">
        <v>74</v>
      </c>
      <c r="D46" s="152" t="s">
        <v>40</v>
      </c>
      <c r="E46" s="153">
        <v>20.205</v>
      </c>
      <c r="F46" s="126"/>
      <c r="G46" s="166">
        <f>E46*F46</f>
        <v>0</v>
      </c>
      <c r="H46" s="153">
        <v>0</v>
      </c>
      <c r="I46" s="154">
        <v>0</v>
      </c>
      <c r="L46" s="126">
        <v>139</v>
      </c>
      <c r="M46" s="114">
        <f>L46*L$10</f>
        <v>97.3</v>
      </c>
    </row>
    <row r="47" spans="1:12" s="114" customFormat="1" ht="13.5" customHeight="1" thickBot="1">
      <c r="A47" s="123"/>
      <c r="B47" s="149"/>
      <c r="C47" s="149" t="s">
        <v>1463</v>
      </c>
      <c r="D47" s="149"/>
      <c r="E47" s="150">
        <v>20.205</v>
      </c>
      <c r="F47" s="151"/>
      <c r="G47" s="151"/>
      <c r="H47" s="150"/>
      <c r="I47" s="150"/>
      <c r="L47" s="151"/>
    </row>
    <row r="48" spans="1:13" s="114" customFormat="1" ht="13.5" customHeight="1" thickBot="1">
      <c r="A48" s="122">
        <v>14</v>
      </c>
      <c r="B48" s="152" t="s">
        <v>76</v>
      </c>
      <c r="C48" s="152" t="s">
        <v>77</v>
      </c>
      <c r="D48" s="152" t="s">
        <v>40</v>
      </c>
      <c r="E48" s="153">
        <v>58.304</v>
      </c>
      <c r="F48" s="126"/>
      <c r="G48" s="166">
        <f>E48*F48</f>
        <v>0</v>
      </c>
      <c r="H48" s="153">
        <v>0</v>
      </c>
      <c r="I48" s="154">
        <v>0</v>
      </c>
      <c r="L48" s="126">
        <v>14.1</v>
      </c>
      <c r="M48" s="114">
        <f>L48*L$10</f>
        <v>9.87</v>
      </c>
    </row>
    <row r="49" spans="1:12" s="114" customFormat="1" ht="13.5" customHeight="1" thickBot="1">
      <c r="A49" s="123"/>
      <c r="B49" s="149"/>
      <c r="C49" s="149" t="s">
        <v>1464</v>
      </c>
      <c r="D49" s="149"/>
      <c r="E49" s="150">
        <v>58.304</v>
      </c>
      <c r="F49" s="151"/>
      <c r="G49" s="151"/>
      <c r="H49" s="150"/>
      <c r="I49" s="150"/>
      <c r="L49" s="151"/>
    </row>
    <row r="50" spans="1:13" s="114" customFormat="1" ht="13.5" customHeight="1" thickBot="1">
      <c r="A50" s="122">
        <v>15</v>
      </c>
      <c r="B50" s="152" t="s">
        <v>79</v>
      </c>
      <c r="C50" s="152" t="s">
        <v>80</v>
      </c>
      <c r="D50" s="152" t="s">
        <v>81</v>
      </c>
      <c r="E50" s="153">
        <v>81.626</v>
      </c>
      <c r="F50" s="126"/>
      <c r="G50" s="166">
        <f>E50*F50</f>
        <v>0</v>
      </c>
      <c r="H50" s="153">
        <v>0</v>
      </c>
      <c r="I50" s="154">
        <v>0</v>
      </c>
      <c r="L50" s="126">
        <v>150</v>
      </c>
      <c r="M50" s="114">
        <f>L50*L$10</f>
        <v>105</v>
      </c>
    </row>
    <row r="51" spans="1:12" s="114" customFormat="1" ht="13.5" customHeight="1">
      <c r="A51" s="125"/>
      <c r="B51" s="146"/>
      <c r="C51" s="146" t="s">
        <v>82</v>
      </c>
      <c r="D51" s="146"/>
      <c r="E51" s="147"/>
      <c r="F51" s="148"/>
      <c r="G51" s="148"/>
      <c r="H51" s="147"/>
      <c r="I51" s="147"/>
      <c r="L51" s="148"/>
    </row>
    <row r="52" spans="1:12" s="114" customFormat="1" ht="13.5" customHeight="1" thickBot="1">
      <c r="A52" s="123"/>
      <c r="B52" s="149"/>
      <c r="C52" s="149" t="s">
        <v>1465</v>
      </c>
      <c r="D52" s="149"/>
      <c r="E52" s="150">
        <v>81.626</v>
      </c>
      <c r="F52" s="151"/>
      <c r="G52" s="151"/>
      <c r="H52" s="150"/>
      <c r="I52" s="150"/>
      <c r="L52" s="151"/>
    </row>
    <row r="53" spans="1:13" s="114" customFormat="1" ht="13.5" customHeight="1" thickBot="1">
      <c r="A53" s="122">
        <v>16</v>
      </c>
      <c r="B53" s="152" t="s">
        <v>84</v>
      </c>
      <c r="C53" s="152" t="s">
        <v>85</v>
      </c>
      <c r="D53" s="152" t="s">
        <v>40</v>
      </c>
      <c r="E53" s="153">
        <v>20.205</v>
      </c>
      <c r="F53" s="126"/>
      <c r="G53" s="166">
        <f>E53*F53</f>
        <v>0</v>
      </c>
      <c r="H53" s="153">
        <v>0</v>
      </c>
      <c r="I53" s="154">
        <v>0</v>
      </c>
      <c r="L53" s="126">
        <v>73.2</v>
      </c>
      <c r="M53" s="114">
        <f>L53*L$10</f>
        <v>51.24</v>
      </c>
    </row>
    <row r="54" spans="1:12" s="114" customFormat="1" ht="13.5" customHeight="1">
      <c r="A54" s="125"/>
      <c r="B54" s="146"/>
      <c r="C54" s="146" t="s">
        <v>1466</v>
      </c>
      <c r="D54" s="146"/>
      <c r="E54" s="147"/>
      <c r="F54" s="148"/>
      <c r="G54" s="148"/>
      <c r="H54" s="147"/>
      <c r="I54" s="147"/>
      <c r="L54" s="148"/>
    </row>
    <row r="55" spans="1:12" s="114" customFormat="1" ht="13.5" customHeight="1">
      <c r="A55" s="125"/>
      <c r="B55" s="146"/>
      <c r="C55" s="146" t="s">
        <v>1467</v>
      </c>
      <c r="D55" s="146"/>
      <c r="E55" s="147"/>
      <c r="F55" s="148"/>
      <c r="G55" s="148"/>
      <c r="H55" s="147"/>
      <c r="I55" s="147"/>
      <c r="L55" s="148"/>
    </row>
    <row r="56" spans="1:12" s="114" customFormat="1" ht="13.5" customHeight="1" thickBot="1">
      <c r="A56" s="123"/>
      <c r="B56" s="149"/>
      <c r="C56" s="149" t="s">
        <v>1468</v>
      </c>
      <c r="D56" s="149"/>
      <c r="E56" s="150">
        <v>20.205</v>
      </c>
      <c r="F56" s="151"/>
      <c r="G56" s="151"/>
      <c r="H56" s="150"/>
      <c r="I56" s="150"/>
      <c r="L56" s="151"/>
    </row>
    <row r="57" spans="1:13" s="114" customFormat="1" ht="24" customHeight="1" thickBot="1">
      <c r="A57" s="122">
        <v>17</v>
      </c>
      <c r="B57" s="152" t="s">
        <v>88</v>
      </c>
      <c r="C57" s="152" t="s">
        <v>89</v>
      </c>
      <c r="D57" s="152" t="s">
        <v>90</v>
      </c>
      <c r="E57" s="153">
        <v>106.667</v>
      </c>
      <c r="F57" s="126"/>
      <c r="G57" s="166">
        <f>E57*F57</f>
        <v>0</v>
      </c>
      <c r="H57" s="153">
        <v>0</v>
      </c>
      <c r="I57" s="154">
        <v>0</v>
      </c>
      <c r="L57" s="126">
        <v>32.1</v>
      </c>
      <c r="M57" s="114">
        <f>L57*L$10</f>
        <v>22.47</v>
      </c>
    </row>
    <row r="58" spans="1:12" s="114" customFormat="1" ht="13.5" customHeight="1">
      <c r="A58" s="125"/>
      <c r="B58" s="146"/>
      <c r="C58" s="146" t="s">
        <v>1469</v>
      </c>
      <c r="D58" s="146"/>
      <c r="E58" s="147"/>
      <c r="F58" s="148"/>
      <c r="G58" s="148"/>
      <c r="H58" s="147"/>
      <c r="I58" s="147"/>
      <c r="L58" s="148"/>
    </row>
    <row r="59" spans="1:12" s="114" customFormat="1" ht="13.5" customHeight="1" thickBot="1">
      <c r="A59" s="123"/>
      <c r="B59" s="149"/>
      <c r="C59" s="149" t="s">
        <v>1470</v>
      </c>
      <c r="D59" s="149"/>
      <c r="E59" s="150">
        <v>106.667</v>
      </c>
      <c r="F59" s="151"/>
      <c r="G59" s="151"/>
      <c r="H59" s="150"/>
      <c r="I59" s="150"/>
      <c r="L59" s="151"/>
    </row>
    <row r="60" spans="1:13" s="114" customFormat="1" ht="13.5" customHeight="1" thickBot="1">
      <c r="A60" s="122">
        <v>18</v>
      </c>
      <c r="B60" s="152" t="s">
        <v>93</v>
      </c>
      <c r="C60" s="152" t="s">
        <v>94</v>
      </c>
      <c r="D60" s="152" t="s">
        <v>90</v>
      </c>
      <c r="E60" s="153">
        <v>106.667</v>
      </c>
      <c r="F60" s="126"/>
      <c r="G60" s="166">
        <f>E60*F60</f>
        <v>0</v>
      </c>
      <c r="H60" s="153">
        <v>0</v>
      </c>
      <c r="I60" s="154">
        <v>0</v>
      </c>
      <c r="L60" s="126">
        <v>4.4</v>
      </c>
      <c r="M60" s="114">
        <f>L60*L$10</f>
        <v>3.08</v>
      </c>
    </row>
    <row r="61" spans="1:12" s="114" customFormat="1" ht="13.5" customHeight="1">
      <c r="A61" s="125"/>
      <c r="B61" s="146"/>
      <c r="C61" s="146" t="s">
        <v>1471</v>
      </c>
      <c r="D61" s="146"/>
      <c r="E61" s="147"/>
      <c r="F61" s="148"/>
      <c r="G61" s="148"/>
      <c r="H61" s="147"/>
      <c r="I61" s="147"/>
      <c r="L61" s="148"/>
    </row>
    <row r="62" spans="1:12" s="114" customFormat="1" ht="13.5" customHeight="1">
      <c r="A62" s="123"/>
      <c r="B62" s="149"/>
      <c r="C62" s="149" t="s">
        <v>1470</v>
      </c>
      <c r="D62" s="149"/>
      <c r="E62" s="150">
        <v>106.667</v>
      </c>
      <c r="F62" s="151"/>
      <c r="G62" s="151"/>
      <c r="H62" s="150"/>
      <c r="I62" s="150"/>
      <c r="L62" s="151"/>
    </row>
    <row r="63" spans="1:12" s="114" customFormat="1" ht="13.5" customHeight="1" thickBot="1">
      <c r="A63" s="127"/>
      <c r="B63" s="128" t="s">
        <v>25</v>
      </c>
      <c r="C63" s="128" t="s">
        <v>96</v>
      </c>
      <c r="D63" s="128"/>
      <c r="E63" s="129"/>
      <c r="F63" s="130"/>
      <c r="G63" s="130"/>
      <c r="H63" s="129">
        <v>93.34830699</v>
      </c>
      <c r="I63" s="129">
        <v>0</v>
      </c>
      <c r="L63" s="130"/>
    </row>
    <row r="64" spans="1:13" s="114" customFormat="1" ht="13.5" customHeight="1" thickBot="1">
      <c r="A64" s="122">
        <v>19</v>
      </c>
      <c r="B64" s="152" t="s">
        <v>839</v>
      </c>
      <c r="C64" s="152" t="s">
        <v>840</v>
      </c>
      <c r="D64" s="152" t="s">
        <v>40</v>
      </c>
      <c r="E64" s="153">
        <v>1.684</v>
      </c>
      <c r="F64" s="126"/>
      <c r="G64" s="166">
        <f>E64*F64</f>
        <v>0</v>
      </c>
      <c r="H64" s="153">
        <v>3.63744</v>
      </c>
      <c r="I64" s="154">
        <v>0</v>
      </c>
      <c r="L64" s="126">
        <v>788</v>
      </c>
      <c r="M64" s="114">
        <f>L64*L$10</f>
        <v>551.5999999999999</v>
      </c>
    </row>
    <row r="65" spans="1:12" s="114" customFormat="1" ht="13.5" customHeight="1">
      <c r="A65" s="125"/>
      <c r="B65" s="146"/>
      <c r="C65" s="146" t="s">
        <v>1472</v>
      </c>
      <c r="D65" s="146"/>
      <c r="E65" s="147"/>
      <c r="F65" s="148"/>
      <c r="G65" s="148"/>
      <c r="H65" s="147"/>
      <c r="I65" s="147"/>
      <c r="L65" s="148"/>
    </row>
    <row r="66" spans="1:12" s="114" customFormat="1" ht="13.5" customHeight="1" thickBot="1">
      <c r="A66" s="123"/>
      <c r="B66" s="149"/>
      <c r="C66" s="149" t="s">
        <v>1473</v>
      </c>
      <c r="D66" s="149"/>
      <c r="E66" s="150">
        <v>1.684</v>
      </c>
      <c r="F66" s="151"/>
      <c r="G66" s="151"/>
      <c r="H66" s="150"/>
      <c r="I66" s="150"/>
      <c r="L66" s="151"/>
    </row>
    <row r="67" spans="1:13" s="114" customFormat="1" ht="13.5" customHeight="1" thickBot="1">
      <c r="A67" s="122">
        <v>20</v>
      </c>
      <c r="B67" s="152" t="s">
        <v>97</v>
      </c>
      <c r="C67" s="152" t="s">
        <v>98</v>
      </c>
      <c r="D67" s="152" t="s">
        <v>40</v>
      </c>
      <c r="E67" s="153">
        <v>14.738</v>
      </c>
      <c r="F67" s="126"/>
      <c r="G67" s="166">
        <f>E67*F67</f>
        <v>0</v>
      </c>
      <c r="H67" s="153">
        <v>36.15658802</v>
      </c>
      <c r="I67" s="154">
        <v>0</v>
      </c>
      <c r="L67" s="126">
        <v>2550</v>
      </c>
      <c r="M67" s="114">
        <f>L67*L$10</f>
        <v>1785</v>
      </c>
    </row>
    <row r="68" spans="1:12" s="114" customFormat="1" ht="13.5" customHeight="1">
      <c r="A68" s="125"/>
      <c r="B68" s="146"/>
      <c r="C68" s="146" t="s">
        <v>1466</v>
      </c>
      <c r="D68" s="146"/>
      <c r="E68" s="147"/>
      <c r="F68" s="148"/>
      <c r="G68" s="148"/>
      <c r="H68" s="147"/>
      <c r="I68" s="147"/>
      <c r="L68" s="148"/>
    </row>
    <row r="69" spans="1:12" s="114" customFormat="1" ht="13.5" customHeight="1">
      <c r="A69" s="123"/>
      <c r="B69" s="149"/>
      <c r="C69" s="149" t="s">
        <v>1474</v>
      </c>
      <c r="D69" s="149"/>
      <c r="E69" s="150">
        <v>14.935</v>
      </c>
      <c r="F69" s="151"/>
      <c r="G69" s="151"/>
      <c r="H69" s="150"/>
      <c r="I69" s="150"/>
      <c r="L69" s="151"/>
    </row>
    <row r="70" spans="1:12" s="114" customFormat="1" ht="13.5" customHeight="1">
      <c r="A70" s="123"/>
      <c r="B70" s="149"/>
      <c r="C70" s="149" t="s">
        <v>1475</v>
      </c>
      <c r="D70" s="149"/>
      <c r="E70" s="150">
        <v>-0.197</v>
      </c>
      <c r="F70" s="151"/>
      <c r="G70" s="151"/>
      <c r="H70" s="150"/>
      <c r="I70" s="150"/>
      <c r="L70" s="151"/>
    </row>
    <row r="71" spans="1:12" s="114" customFormat="1" ht="13.5" customHeight="1" thickBot="1">
      <c r="A71" s="124"/>
      <c r="B71" s="155"/>
      <c r="C71" s="155" t="s">
        <v>64</v>
      </c>
      <c r="D71" s="155"/>
      <c r="E71" s="156">
        <v>14.738</v>
      </c>
      <c r="F71" s="157"/>
      <c r="G71" s="157"/>
      <c r="H71" s="156"/>
      <c r="I71" s="156"/>
      <c r="L71" s="157"/>
    </row>
    <row r="72" spans="1:13" s="114" customFormat="1" ht="13.5" customHeight="1" thickBot="1">
      <c r="A72" s="180">
        <v>23</v>
      </c>
      <c r="B72" s="218" t="s">
        <v>1476</v>
      </c>
      <c r="C72" s="218" t="s">
        <v>1477</v>
      </c>
      <c r="D72" s="218" t="s">
        <v>81</v>
      </c>
      <c r="E72" s="219">
        <v>0.181</v>
      </c>
      <c r="F72" s="126"/>
      <c r="G72" s="166">
        <f>E72*F72</f>
        <v>0</v>
      </c>
      <c r="H72" s="219">
        <v>0.19189077</v>
      </c>
      <c r="I72" s="220">
        <v>0</v>
      </c>
      <c r="L72" s="126">
        <v>38100</v>
      </c>
      <c r="M72" s="114">
        <f>L72*L$10</f>
        <v>26670</v>
      </c>
    </row>
    <row r="73" spans="1:12" s="114" customFormat="1" ht="13.5" customHeight="1">
      <c r="A73" s="125"/>
      <c r="B73" s="146"/>
      <c r="C73" s="146" t="s">
        <v>1478</v>
      </c>
      <c r="D73" s="146"/>
      <c r="E73" s="147"/>
      <c r="F73" s="148"/>
      <c r="G73" s="148"/>
      <c r="H73" s="147"/>
      <c r="I73" s="147"/>
      <c r="L73" s="148"/>
    </row>
    <row r="74" spans="1:12" s="114" customFormat="1" ht="13.5" customHeight="1">
      <c r="A74" s="125"/>
      <c r="B74" s="146"/>
      <c r="C74" s="146" t="s">
        <v>1479</v>
      </c>
      <c r="D74" s="146"/>
      <c r="E74" s="147"/>
      <c r="F74" s="148"/>
      <c r="G74" s="148"/>
      <c r="H74" s="147"/>
      <c r="I74" s="147"/>
      <c r="L74" s="148"/>
    </row>
    <row r="75" spans="1:12" s="114" customFormat="1" ht="13.5" customHeight="1" thickBot="1">
      <c r="A75" s="123"/>
      <c r="B75" s="149"/>
      <c r="C75" s="149" t="s">
        <v>1480</v>
      </c>
      <c r="D75" s="149"/>
      <c r="E75" s="150">
        <v>0.181</v>
      </c>
      <c r="F75" s="151"/>
      <c r="G75" s="151"/>
      <c r="H75" s="150"/>
      <c r="I75" s="150"/>
      <c r="L75" s="151"/>
    </row>
    <row r="76" spans="1:13" s="114" customFormat="1" ht="13.5" customHeight="1" thickBot="1">
      <c r="A76" s="122">
        <v>24</v>
      </c>
      <c r="B76" s="152" t="s">
        <v>100</v>
      </c>
      <c r="C76" s="152" t="s">
        <v>101</v>
      </c>
      <c r="D76" s="152" t="s">
        <v>81</v>
      </c>
      <c r="E76" s="153">
        <v>0.273</v>
      </c>
      <c r="F76" s="126"/>
      <c r="G76" s="166">
        <f>E76*F76</f>
        <v>0</v>
      </c>
      <c r="H76" s="153">
        <v>0.28748538</v>
      </c>
      <c r="I76" s="154">
        <v>0</v>
      </c>
      <c r="L76" s="126">
        <v>31500</v>
      </c>
      <c r="M76" s="114">
        <f>L76*L$10</f>
        <v>22050</v>
      </c>
    </row>
    <row r="77" spans="1:12" s="114" customFormat="1" ht="13.5" customHeight="1">
      <c r="A77" s="125"/>
      <c r="B77" s="146"/>
      <c r="C77" s="146" t="s">
        <v>1478</v>
      </c>
      <c r="D77" s="146"/>
      <c r="E77" s="147"/>
      <c r="F77" s="148"/>
      <c r="G77" s="148"/>
      <c r="H77" s="147"/>
      <c r="I77" s="147"/>
      <c r="L77" s="148"/>
    </row>
    <row r="78" spans="1:12" s="114" customFormat="1" ht="13.5" customHeight="1">
      <c r="A78" s="125"/>
      <c r="B78" s="146"/>
      <c r="C78" s="146" t="s">
        <v>844</v>
      </c>
      <c r="D78" s="146"/>
      <c r="E78" s="147"/>
      <c r="F78" s="148"/>
      <c r="G78" s="148"/>
      <c r="H78" s="147"/>
      <c r="I78" s="147"/>
      <c r="L78" s="148"/>
    </row>
    <row r="79" spans="1:12" s="114" customFormat="1" ht="13.5" customHeight="1" thickBot="1">
      <c r="A79" s="123"/>
      <c r="B79" s="149"/>
      <c r="C79" s="149" t="s">
        <v>1481</v>
      </c>
      <c r="D79" s="149"/>
      <c r="E79" s="150">
        <v>0.273</v>
      </c>
      <c r="F79" s="151"/>
      <c r="G79" s="151"/>
      <c r="H79" s="150"/>
      <c r="I79" s="150"/>
      <c r="L79" s="151"/>
    </row>
    <row r="80" spans="1:13" s="114" customFormat="1" ht="13.5" customHeight="1" thickBot="1">
      <c r="A80" s="122">
        <v>25</v>
      </c>
      <c r="B80" s="152" t="s">
        <v>104</v>
      </c>
      <c r="C80" s="152" t="s">
        <v>105</v>
      </c>
      <c r="D80" s="152" t="s">
        <v>40</v>
      </c>
      <c r="E80" s="153">
        <v>10.458</v>
      </c>
      <c r="F80" s="126"/>
      <c r="G80" s="166">
        <f>E80*F80</f>
        <v>0</v>
      </c>
      <c r="H80" s="153">
        <v>23.59680372</v>
      </c>
      <c r="I80" s="154">
        <v>0</v>
      </c>
      <c r="L80" s="126">
        <v>2450</v>
      </c>
      <c r="M80" s="114">
        <f>L80*L$10</f>
        <v>1715</v>
      </c>
    </row>
    <row r="81" spans="1:12" s="114" customFormat="1" ht="13.5" customHeight="1">
      <c r="A81" s="125"/>
      <c r="B81" s="146"/>
      <c r="C81" s="146" t="s">
        <v>106</v>
      </c>
      <c r="D81" s="146"/>
      <c r="E81" s="147"/>
      <c r="F81" s="148"/>
      <c r="G81" s="148"/>
      <c r="H81" s="147"/>
      <c r="I81" s="147"/>
      <c r="L81" s="148"/>
    </row>
    <row r="82" spans="1:12" s="114" customFormat="1" ht="13.5" customHeight="1">
      <c r="A82" s="125"/>
      <c r="B82" s="146"/>
      <c r="C82" s="146" t="s">
        <v>1482</v>
      </c>
      <c r="D82" s="146"/>
      <c r="E82" s="147"/>
      <c r="F82" s="148"/>
      <c r="G82" s="148"/>
      <c r="H82" s="147"/>
      <c r="I82" s="147"/>
      <c r="L82" s="148"/>
    </row>
    <row r="83" spans="1:12" s="114" customFormat="1" ht="13.5" customHeight="1" thickBot="1">
      <c r="A83" s="123"/>
      <c r="B83" s="149"/>
      <c r="C83" s="149" t="s">
        <v>1483</v>
      </c>
      <c r="D83" s="149"/>
      <c r="E83" s="150">
        <v>10.458</v>
      </c>
      <c r="F83" s="151"/>
      <c r="G83" s="151"/>
      <c r="H83" s="150"/>
      <c r="I83" s="150"/>
      <c r="L83" s="151"/>
    </row>
    <row r="84" spans="1:13" s="114" customFormat="1" ht="24" customHeight="1" thickBot="1">
      <c r="A84" s="122">
        <v>26</v>
      </c>
      <c r="B84" s="152" t="s">
        <v>852</v>
      </c>
      <c r="C84" s="152" t="s">
        <v>1484</v>
      </c>
      <c r="D84" s="152" t="s">
        <v>90</v>
      </c>
      <c r="E84" s="153">
        <v>31.987</v>
      </c>
      <c r="F84" s="126"/>
      <c r="G84" s="166">
        <f>E84*F84</f>
        <v>0</v>
      </c>
      <c r="H84" s="153">
        <v>29.04483574</v>
      </c>
      <c r="I84" s="154">
        <v>0</v>
      </c>
      <c r="L84" s="126">
        <v>1390</v>
      </c>
      <c r="M84" s="114">
        <f>L84*L$10</f>
        <v>972.9999999999999</v>
      </c>
    </row>
    <row r="85" spans="1:12" s="114" customFormat="1" ht="13.5" customHeight="1">
      <c r="A85" s="125"/>
      <c r="B85" s="146"/>
      <c r="C85" s="146" t="s">
        <v>1485</v>
      </c>
      <c r="D85" s="146"/>
      <c r="E85" s="147"/>
      <c r="F85" s="148"/>
      <c r="G85" s="148"/>
      <c r="H85" s="147"/>
      <c r="I85" s="147"/>
      <c r="L85" s="148"/>
    </row>
    <row r="86" spans="1:12" s="114" customFormat="1" ht="13.5" customHeight="1">
      <c r="A86" s="123"/>
      <c r="B86" s="149"/>
      <c r="C86" s="149" t="s">
        <v>1486</v>
      </c>
      <c r="D86" s="149"/>
      <c r="E86" s="150">
        <v>25.785</v>
      </c>
      <c r="F86" s="151"/>
      <c r="G86" s="151"/>
      <c r="H86" s="150"/>
      <c r="I86" s="150"/>
      <c r="L86" s="151"/>
    </row>
    <row r="87" spans="1:12" s="114" customFormat="1" ht="13.5" customHeight="1">
      <c r="A87" s="123"/>
      <c r="B87" s="149"/>
      <c r="C87" s="149" t="s">
        <v>1487</v>
      </c>
      <c r="D87" s="149"/>
      <c r="E87" s="150">
        <v>6.202</v>
      </c>
      <c r="F87" s="151"/>
      <c r="G87" s="151"/>
      <c r="H87" s="150"/>
      <c r="I87" s="150"/>
      <c r="L87" s="151"/>
    </row>
    <row r="88" spans="1:12" s="114" customFormat="1" ht="13.5" customHeight="1" thickBot="1">
      <c r="A88" s="124"/>
      <c r="B88" s="155"/>
      <c r="C88" s="155" t="s">
        <v>64</v>
      </c>
      <c r="D88" s="155"/>
      <c r="E88" s="156">
        <v>31.987</v>
      </c>
      <c r="F88" s="157"/>
      <c r="G88" s="157"/>
      <c r="H88" s="156"/>
      <c r="I88" s="156"/>
      <c r="L88" s="157"/>
    </row>
    <row r="89" spans="1:13" s="114" customFormat="1" ht="13.5" customHeight="1" thickBot="1">
      <c r="A89" s="122">
        <v>27</v>
      </c>
      <c r="B89" s="152" t="s">
        <v>857</v>
      </c>
      <c r="C89" s="152" t="s">
        <v>858</v>
      </c>
      <c r="D89" s="152" t="s">
        <v>81</v>
      </c>
      <c r="E89" s="153">
        <v>0.334</v>
      </c>
      <c r="F89" s="126"/>
      <c r="G89" s="166">
        <f>E89*F89</f>
        <v>0</v>
      </c>
      <c r="H89" s="153">
        <v>0.35360914</v>
      </c>
      <c r="I89" s="154">
        <v>0</v>
      </c>
      <c r="L89" s="126">
        <v>36600</v>
      </c>
      <c r="M89" s="114">
        <f>L89*L$10</f>
        <v>25620</v>
      </c>
    </row>
    <row r="90" spans="1:12" s="114" customFormat="1" ht="13.5" customHeight="1">
      <c r="A90" s="125"/>
      <c r="B90" s="146"/>
      <c r="C90" s="146" t="s">
        <v>1451</v>
      </c>
      <c r="D90" s="146"/>
      <c r="E90" s="147"/>
      <c r="F90" s="148"/>
      <c r="G90" s="148"/>
      <c r="H90" s="147"/>
      <c r="I90" s="147"/>
      <c r="L90" s="148"/>
    </row>
    <row r="91" spans="1:12" s="114" customFormat="1" ht="13.5" customHeight="1">
      <c r="A91" s="125"/>
      <c r="B91" s="146"/>
      <c r="C91" s="146" t="s">
        <v>1488</v>
      </c>
      <c r="D91" s="146"/>
      <c r="E91" s="147"/>
      <c r="F91" s="148"/>
      <c r="G91" s="148"/>
      <c r="H91" s="147"/>
      <c r="I91" s="147"/>
      <c r="L91" s="148"/>
    </row>
    <row r="92" spans="1:12" s="114" customFormat="1" ht="13.5" customHeight="1">
      <c r="A92" s="123"/>
      <c r="B92" s="149"/>
      <c r="C92" s="149" t="s">
        <v>1489</v>
      </c>
      <c r="D92" s="149"/>
      <c r="E92" s="150">
        <v>86.8</v>
      </c>
      <c r="F92" s="151"/>
      <c r="G92" s="151"/>
      <c r="H92" s="150"/>
      <c r="I92" s="150"/>
      <c r="L92" s="151"/>
    </row>
    <row r="93" spans="1:12" s="114" customFormat="1" ht="13.5" customHeight="1">
      <c r="A93" s="125"/>
      <c r="B93" s="146"/>
      <c r="C93" s="146" t="s">
        <v>1490</v>
      </c>
      <c r="D93" s="146"/>
      <c r="E93" s="147"/>
      <c r="F93" s="148"/>
      <c r="G93" s="148"/>
      <c r="H93" s="147"/>
      <c r="I93" s="147"/>
      <c r="L93" s="148"/>
    </row>
    <row r="94" spans="1:12" s="114" customFormat="1" ht="13.5" customHeight="1" thickBot="1">
      <c r="A94" s="123"/>
      <c r="B94" s="149"/>
      <c r="C94" s="149" t="s">
        <v>1491</v>
      </c>
      <c r="D94" s="149"/>
      <c r="E94" s="150">
        <v>176</v>
      </c>
      <c r="F94" s="151"/>
      <c r="G94" s="151"/>
      <c r="H94" s="150"/>
      <c r="I94" s="150"/>
      <c r="L94" s="151"/>
    </row>
    <row r="95" spans="1:12" s="114" customFormat="1" ht="13.5" customHeight="1" thickBot="1">
      <c r="A95" s="417"/>
      <c r="B95" s="418"/>
      <c r="C95" s="418" t="s">
        <v>231</v>
      </c>
      <c r="D95" s="418"/>
      <c r="E95" s="419">
        <v>262.8</v>
      </c>
      <c r="F95" s="420"/>
      <c r="G95" s="420"/>
      <c r="H95" s="419"/>
      <c r="I95" s="419"/>
      <c r="L95" s="221"/>
    </row>
    <row r="96" spans="1:12" s="114" customFormat="1" ht="13.5" customHeight="1" thickBot="1">
      <c r="A96" s="123"/>
      <c r="B96" s="149"/>
      <c r="C96" s="149" t="s">
        <v>1492</v>
      </c>
      <c r="D96" s="149"/>
      <c r="E96" s="150">
        <v>0.334</v>
      </c>
      <c r="F96" s="151"/>
      <c r="G96" s="151"/>
      <c r="H96" s="150"/>
      <c r="I96" s="150"/>
      <c r="L96" s="151"/>
    </row>
    <row r="97" spans="1:13" s="114" customFormat="1" ht="24" customHeight="1" thickBot="1">
      <c r="A97" s="122">
        <v>28</v>
      </c>
      <c r="B97" s="152" t="s">
        <v>109</v>
      </c>
      <c r="C97" s="152" t="s">
        <v>110</v>
      </c>
      <c r="D97" s="152" t="s">
        <v>111</v>
      </c>
      <c r="E97" s="153">
        <v>55.7</v>
      </c>
      <c r="F97" s="126"/>
      <c r="G97" s="166">
        <f>E97*F97</f>
        <v>0</v>
      </c>
      <c r="H97" s="153">
        <v>0</v>
      </c>
      <c r="I97" s="154">
        <v>0</v>
      </c>
      <c r="L97" s="126">
        <v>35.4</v>
      </c>
      <c r="M97" s="114">
        <f>L97*L$10</f>
        <v>24.779999999999998</v>
      </c>
    </row>
    <row r="98" spans="1:12" s="114" customFormat="1" ht="13.5" customHeight="1">
      <c r="A98" s="125"/>
      <c r="B98" s="146"/>
      <c r="C98" s="146" t="s">
        <v>1451</v>
      </c>
      <c r="D98" s="146"/>
      <c r="E98" s="147"/>
      <c r="F98" s="148"/>
      <c r="G98" s="148"/>
      <c r="H98" s="147"/>
      <c r="I98" s="147"/>
      <c r="L98" s="148"/>
    </row>
    <row r="99" spans="1:12" s="114" customFormat="1" ht="13.5" customHeight="1" thickBot="1">
      <c r="A99" s="123"/>
      <c r="B99" s="149"/>
      <c r="C99" s="149" t="s">
        <v>1493</v>
      </c>
      <c r="D99" s="149"/>
      <c r="E99" s="150">
        <v>55.7</v>
      </c>
      <c r="F99" s="151"/>
      <c r="G99" s="151"/>
      <c r="H99" s="150"/>
      <c r="I99" s="150"/>
      <c r="L99" s="151"/>
    </row>
    <row r="100" spans="1:13" s="114" customFormat="1" ht="13.5" customHeight="1" thickBot="1">
      <c r="A100" s="181">
        <v>29</v>
      </c>
      <c r="B100" s="222" t="s">
        <v>114</v>
      </c>
      <c r="C100" s="222" t="s">
        <v>115</v>
      </c>
      <c r="D100" s="222" t="s">
        <v>116</v>
      </c>
      <c r="E100" s="223">
        <v>53.519</v>
      </c>
      <c r="F100" s="126"/>
      <c r="G100" s="166">
        <f>E100*F100</f>
        <v>0</v>
      </c>
      <c r="H100" s="223">
        <v>0.053519</v>
      </c>
      <c r="I100" s="224">
        <v>0</v>
      </c>
      <c r="L100" s="126">
        <v>40.1</v>
      </c>
      <c r="M100" s="114">
        <f>L100*L$10</f>
        <v>28.07</v>
      </c>
    </row>
    <row r="101" spans="1:12" s="114" customFormat="1" ht="13.5" customHeight="1">
      <c r="A101" s="123"/>
      <c r="B101" s="149"/>
      <c r="C101" s="149" t="s">
        <v>1494</v>
      </c>
      <c r="D101" s="149"/>
      <c r="E101" s="150">
        <v>53.519</v>
      </c>
      <c r="F101" s="151"/>
      <c r="G101" s="151"/>
      <c r="H101" s="150"/>
      <c r="I101" s="150"/>
      <c r="L101" s="151"/>
    </row>
    <row r="102" spans="1:12" s="114" customFormat="1" ht="13.5" customHeight="1" thickBot="1">
      <c r="A102" s="127"/>
      <c r="B102" s="128" t="s">
        <v>26</v>
      </c>
      <c r="C102" s="128" t="s">
        <v>118</v>
      </c>
      <c r="D102" s="128"/>
      <c r="E102" s="129"/>
      <c r="F102" s="130"/>
      <c r="G102" s="130"/>
      <c r="H102" s="129">
        <v>0.00894</v>
      </c>
      <c r="I102" s="129">
        <v>0</v>
      </c>
      <c r="L102" s="130"/>
    </row>
    <row r="103" spans="1:13" s="114" customFormat="1" ht="24" customHeight="1" thickBot="1">
      <c r="A103" s="122">
        <v>30</v>
      </c>
      <c r="B103" s="152" t="s">
        <v>1495</v>
      </c>
      <c r="C103" s="152" t="s">
        <v>1496</v>
      </c>
      <c r="D103" s="152" t="s">
        <v>111</v>
      </c>
      <c r="E103" s="153">
        <v>6</v>
      </c>
      <c r="F103" s="126"/>
      <c r="G103" s="166">
        <f>E103*F103</f>
        <v>0</v>
      </c>
      <c r="H103" s="153">
        <v>0.00894</v>
      </c>
      <c r="I103" s="154">
        <v>0</v>
      </c>
      <c r="L103" s="126">
        <v>823</v>
      </c>
      <c r="M103" s="114">
        <f>L103*L$10</f>
        <v>576.0999999999999</v>
      </c>
    </row>
    <row r="104" spans="1:12" s="114" customFormat="1" ht="13.5" customHeight="1">
      <c r="A104" s="125"/>
      <c r="B104" s="146"/>
      <c r="C104" s="146" t="s">
        <v>1497</v>
      </c>
      <c r="D104" s="146"/>
      <c r="E104" s="147"/>
      <c r="F104" s="148"/>
      <c r="G104" s="148"/>
      <c r="H104" s="147"/>
      <c r="I104" s="147"/>
      <c r="L104" s="148"/>
    </row>
    <row r="105" spans="1:12" s="114" customFormat="1" ht="13.5" customHeight="1">
      <c r="A105" s="123"/>
      <c r="B105" s="149"/>
      <c r="C105" s="149" t="s">
        <v>1498</v>
      </c>
      <c r="D105" s="149"/>
      <c r="E105" s="150">
        <v>6</v>
      </c>
      <c r="F105" s="151"/>
      <c r="G105" s="151"/>
      <c r="H105" s="150"/>
      <c r="I105" s="150"/>
      <c r="L105" s="151"/>
    </row>
    <row r="106" spans="1:12" s="114" customFormat="1" ht="13.5" customHeight="1" thickBot="1">
      <c r="A106" s="127"/>
      <c r="B106" s="128" t="s">
        <v>29</v>
      </c>
      <c r="C106" s="128" t="s">
        <v>942</v>
      </c>
      <c r="D106" s="128"/>
      <c r="E106" s="129"/>
      <c r="F106" s="130"/>
      <c r="G106" s="130"/>
      <c r="H106" s="129">
        <v>38.030217</v>
      </c>
      <c r="I106" s="129">
        <v>0</v>
      </c>
      <c r="L106" s="130"/>
    </row>
    <row r="107" spans="1:13" s="114" customFormat="1" ht="13.5" customHeight="1" thickBot="1">
      <c r="A107" s="122">
        <v>31</v>
      </c>
      <c r="B107" s="152" t="s">
        <v>1499</v>
      </c>
      <c r="C107" s="152" t="s">
        <v>1500</v>
      </c>
      <c r="D107" s="152" t="s">
        <v>90</v>
      </c>
      <c r="E107" s="153">
        <v>17.19</v>
      </c>
      <c r="F107" s="126"/>
      <c r="G107" s="166">
        <f>E107*F107</f>
        <v>0</v>
      </c>
      <c r="H107" s="153">
        <v>0.469287</v>
      </c>
      <c r="I107" s="154">
        <v>0</v>
      </c>
      <c r="L107" s="126">
        <v>232</v>
      </c>
      <c r="M107" s="114">
        <f>L107*L$10</f>
        <v>162.39999999999998</v>
      </c>
    </row>
    <row r="108" spans="1:12" s="114" customFormat="1" ht="13.5" customHeight="1">
      <c r="A108" s="125"/>
      <c r="B108" s="146"/>
      <c r="C108" s="146" t="s">
        <v>1501</v>
      </c>
      <c r="D108" s="146"/>
      <c r="E108" s="147"/>
      <c r="F108" s="148"/>
      <c r="G108" s="148"/>
      <c r="H108" s="147"/>
      <c r="I108" s="147"/>
      <c r="L108" s="148"/>
    </row>
    <row r="109" spans="1:12" s="114" customFormat="1" ht="13.5" customHeight="1">
      <c r="A109" s="125"/>
      <c r="B109" s="146"/>
      <c r="C109" s="146" t="s">
        <v>1502</v>
      </c>
      <c r="D109" s="146"/>
      <c r="E109" s="147"/>
      <c r="F109" s="148"/>
      <c r="G109" s="148"/>
      <c r="H109" s="147"/>
      <c r="I109" s="147"/>
      <c r="L109" s="148"/>
    </row>
    <row r="110" spans="1:12" s="114" customFormat="1" ht="13.5" customHeight="1" thickBot="1">
      <c r="A110" s="123"/>
      <c r="B110" s="149"/>
      <c r="C110" s="149" t="s">
        <v>1503</v>
      </c>
      <c r="D110" s="149"/>
      <c r="E110" s="150">
        <v>17.19</v>
      </c>
      <c r="F110" s="151"/>
      <c r="G110" s="151"/>
      <c r="H110" s="150"/>
      <c r="I110" s="150"/>
      <c r="L110" s="151"/>
    </row>
    <row r="111" spans="1:13" s="114" customFormat="1" ht="13.5" customHeight="1" thickBot="1">
      <c r="A111" s="122">
        <v>32</v>
      </c>
      <c r="B111" s="152" t="s">
        <v>252</v>
      </c>
      <c r="C111" s="152" t="s">
        <v>253</v>
      </c>
      <c r="D111" s="152" t="s">
        <v>40</v>
      </c>
      <c r="E111" s="153">
        <v>16.493</v>
      </c>
      <c r="F111" s="126"/>
      <c r="G111" s="166">
        <f>E111*F111</f>
        <v>0</v>
      </c>
      <c r="H111" s="153">
        <v>32.65614</v>
      </c>
      <c r="I111" s="154">
        <v>0</v>
      </c>
      <c r="L111" s="126">
        <v>967</v>
      </c>
      <c r="M111" s="114">
        <f>L111*L$10</f>
        <v>676.9</v>
      </c>
    </row>
    <row r="112" spans="1:12" s="114" customFormat="1" ht="13.5" customHeight="1">
      <c r="A112" s="125"/>
      <c r="B112" s="146"/>
      <c r="C112" s="146" t="s">
        <v>1478</v>
      </c>
      <c r="D112" s="146"/>
      <c r="E112" s="147"/>
      <c r="F112" s="148"/>
      <c r="G112" s="148"/>
      <c r="H112" s="147"/>
      <c r="I112" s="147"/>
      <c r="L112" s="148"/>
    </row>
    <row r="113" spans="1:12" s="114" customFormat="1" ht="13.5" customHeight="1">
      <c r="A113" s="123"/>
      <c r="B113" s="149"/>
      <c r="C113" s="149" t="s">
        <v>1504</v>
      </c>
      <c r="D113" s="149"/>
      <c r="E113" s="150">
        <v>16.493</v>
      </c>
      <c r="F113" s="151"/>
      <c r="G113" s="151"/>
      <c r="H113" s="150"/>
      <c r="I113" s="150"/>
      <c r="L113" s="151"/>
    </row>
    <row r="114" spans="1:12" s="114" customFormat="1" ht="13.5" customHeight="1" thickBot="1">
      <c r="A114" s="127"/>
      <c r="B114" s="128" t="s">
        <v>31</v>
      </c>
      <c r="C114" s="128" t="s">
        <v>259</v>
      </c>
      <c r="D114" s="128"/>
      <c r="E114" s="129"/>
      <c r="F114" s="130"/>
      <c r="G114" s="130"/>
      <c r="H114" s="129">
        <v>0.53681256</v>
      </c>
      <c r="I114" s="129">
        <v>0</v>
      </c>
      <c r="L114" s="130"/>
    </row>
    <row r="115" spans="1:13" s="114" customFormat="1" ht="13.5" customHeight="1" thickBot="1">
      <c r="A115" s="122">
        <v>35</v>
      </c>
      <c r="B115" s="152" t="s">
        <v>1049</v>
      </c>
      <c r="C115" s="152" t="s">
        <v>1050</v>
      </c>
      <c r="D115" s="152" t="s">
        <v>37</v>
      </c>
      <c r="E115" s="153">
        <v>38</v>
      </c>
      <c r="F115" s="126"/>
      <c r="G115" s="166">
        <f>E115*F115</f>
        <v>0</v>
      </c>
      <c r="H115" s="153">
        <v>0.0095</v>
      </c>
      <c r="I115" s="154">
        <v>0</v>
      </c>
      <c r="L115" s="126">
        <v>112</v>
      </c>
      <c r="M115" s="114">
        <f>L115*L$10</f>
        <v>78.39999999999999</v>
      </c>
    </row>
    <row r="116" spans="1:12" s="114" customFormat="1" ht="13.5" customHeight="1">
      <c r="A116" s="125"/>
      <c r="B116" s="146"/>
      <c r="C116" s="146" t="s">
        <v>1505</v>
      </c>
      <c r="D116" s="146"/>
      <c r="E116" s="147"/>
      <c r="F116" s="148"/>
      <c r="G116" s="148"/>
      <c r="H116" s="147"/>
      <c r="I116" s="147"/>
      <c r="L116" s="148"/>
    </row>
    <row r="117" spans="1:12" s="114" customFormat="1" ht="13.5" customHeight="1">
      <c r="A117" s="123"/>
      <c r="B117" s="149"/>
      <c r="C117" s="149" t="s">
        <v>1506</v>
      </c>
      <c r="D117" s="149"/>
      <c r="E117" s="150">
        <v>30</v>
      </c>
      <c r="F117" s="151"/>
      <c r="G117" s="151"/>
      <c r="H117" s="150"/>
      <c r="I117" s="150"/>
      <c r="L117" s="151"/>
    </row>
    <row r="118" spans="1:12" s="114" customFormat="1" ht="13.5" customHeight="1">
      <c r="A118" s="123"/>
      <c r="B118" s="149"/>
      <c r="C118" s="149" t="s">
        <v>1507</v>
      </c>
      <c r="D118" s="149"/>
      <c r="E118" s="150">
        <v>8</v>
      </c>
      <c r="F118" s="151"/>
      <c r="G118" s="151"/>
      <c r="H118" s="150"/>
      <c r="I118" s="150"/>
      <c r="L118" s="151"/>
    </row>
    <row r="119" spans="1:12" s="114" customFormat="1" ht="13.5" customHeight="1" thickBot="1">
      <c r="A119" s="124"/>
      <c r="B119" s="155"/>
      <c r="C119" s="155" t="s">
        <v>64</v>
      </c>
      <c r="D119" s="155"/>
      <c r="E119" s="156">
        <v>38</v>
      </c>
      <c r="F119" s="157"/>
      <c r="G119" s="157"/>
      <c r="H119" s="156"/>
      <c r="I119" s="156"/>
      <c r="L119" s="157"/>
    </row>
    <row r="120" spans="1:13" s="114" customFormat="1" ht="24" customHeight="1" thickBot="1">
      <c r="A120" s="181">
        <v>36</v>
      </c>
      <c r="B120" s="222" t="s">
        <v>1053</v>
      </c>
      <c r="C120" s="222" t="s">
        <v>1508</v>
      </c>
      <c r="D120" s="222" t="s">
        <v>37</v>
      </c>
      <c r="E120" s="223">
        <v>30</v>
      </c>
      <c r="F120" s="126"/>
      <c r="G120" s="166">
        <f>E120*F120</f>
        <v>0</v>
      </c>
      <c r="H120" s="223">
        <v>0.42</v>
      </c>
      <c r="I120" s="224">
        <v>0</v>
      </c>
      <c r="L120" s="126">
        <v>1170</v>
      </c>
      <c r="M120" s="114">
        <f>L120*L$10</f>
        <v>819</v>
      </c>
    </row>
    <row r="121" spans="1:12" s="114" customFormat="1" ht="13.5" customHeight="1">
      <c r="A121" s="125"/>
      <c r="B121" s="146"/>
      <c r="C121" s="146" t="s">
        <v>1509</v>
      </c>
      <c r="D121" s="146"/>
      <c r="E121" s="147"/>
      <c r="F121" s="148"/>
      <c r="G121" s="148"/>
      <c r="H121" s="147"/>
      <c r="I121" s="147"/>
      <c r="L121" s="148"/>
    </row>
    <row r="122" spans="1:12" s="114" customFormat="1" ht="13.5" customHeight="1">
      <c r="A122" s="123"/>
      <c r="B122" s="149"/>
      <c r="C122" s="149" t="s">
        <v>1510</v>
      </c>
      <c r="D122" s="149"/>
      <c r="E122" s="150">
        <v>30</v>
      </c>
      <c r="F122" s="151"/>
      <c r="G122" s="151"/>
      <c r="H122" s="150"/>
      <c r="I122" s="150"/>
      <c r="L122" s="151"/>
    </row>
    <row r="123" spans="1:12" s="114" customFormat="1" ht="13.5" customHeight="1">
      <c r="A123" s="123"/>
      <c r="B123" s="149"/>
      <c r="C123" s="149" t="s">
        <v>1511</v>
      </c>
      <c r="D123" s="149"/>
      <c r="E123" s="150">
        <v>13.498</v>
      </c>
      <c r="F123" s="151"/>
      <c r="G123" s="151"/>
      <c r="H123" s="150"/>
      <c r="I123" s="150"/>
      <c r="L123" s="151"/>
    </row>
    <row r="124" spans="1:12" s="114" customFormat="1" ht="13.5" customHeight="1" thickBot="1">
      <c r="A124" s="123"/>
      <c r="B124" s="149"/>
      <c r="C124" s="149" t="s">
        <v>1512</v>
      </c>
      <c r="D124" s="149"/>
      <c r="E124" s="150">
        <v>1120</v>
      </c>
      <c r="F124" s="151"/>
      <c r="G124" s="151"/>
      <c r="H124" s="150"/>
      <c r="I124" s="150"/>
      <c r="L124" s="151"/>
    </row>
    <row r="125" spans="1:13" s="114" customFormat="1" ht="24" customHeight="1" thickBot="1">
      <c r="A125" s="181">
        <v>37</v>
      </c>
      <c r="B125" s="222" t="s">
        <v>1058</v>
      </c>
      <c r="C125" s="222" t="s">
        <v>1513</v>
      </c>
      <c r="D125" s="222" t="s">
        <v>37</v>
      </c>
      <c r="E125" s="223">
        <v>8</v>
      </c>
      <c r="F125" s="126"/>
      <c r="G125" s="166">
        <f>E125*F125</f>
        <v>0</v>
      </c>
      <c r="H125" s="223">
        <v>0.104</v>
      </c>
      <c r="I125" s="224">
        <v>0</v>
      </c>
      <c r="L125" s="126">
        <v>1070</v>
      </c>
      <c r="M125" s="114">
        <f>L125*L$10</f>
        <v>749</v>
      </c>
    </row>
    <row r="126" spans="1:12" s="114" customFormat="1" ht="13.5" customHeight="1">
      <c r="A126" s="125"/>
      <c r="B126" s="146"/>
      <c r="C126" s="146" t="s">
        <v>1509</v>
      </c>
      <c r="D126" s="146"/>
      <c r="E126" s="147"/>
      <c r="F126" s="148"/>
      <c r="G126" s="148"/>
      <c r="H126" s="147"/>
      <c r="I126" s="147"/>
      <c r="L126" s="148"/>
    </row>
    <row r="127" spans="1:12" s="114" customFormat="1" ht="13.5" customHeight="1">
      <c r="A127" s="123"/>
      <c r="B127" s="149"/>
      <c r="C127" s="149" t="s">
        <v>1514</v>
      </c>
      <c r="D127" s="149"/>
      <c r="E127" s="150">
        <v>8</v>
      </c>
      <c r="F127" s="151"/>
      <c r="G127" s="151"/>
      <c r="H127" s="150"/>
      <c r="I127" s="150"/>
      <c r="L127" s="151"/>
    </row>
    <row r="128" spans="1:12" s="114" customFormat="1" ht="21" customHeight="1">
      <c r="A128" s="127"/>
      <c r="B128" s="128" t="s">
        <v>364</v>
      </c>
      <c r="C128" s="128" t="s">
        <v>365</v>
      </c>
      <c r="D128" s="128"/>
      <c r="E128" s="129"/>
      <c r="F128" s="130"/>
      <c r="G128" s="130"/>
      <c r="H128" s="129"/>
      <c r="I128" s="129"/>
      <c r="L128" s="130"/>
    </row>
    <row r="129" spans="1:12" s="114" customFormat="1" ht="13.5" customHeight="1" thickBot="1">
      <c r="A129" s="127"/>
      <c r="B129" s="128" t="s">
        <v>366</v>
      </c>
      <c r="C129" s="128" t="s">
        <v>367</v>
      </c>
      <c r="D129" s="128"/>
      <c r="E129" s="129"/>
      <c r="F129" s="130"/>
      <c r="G129" s="130"/>
      <c r="H129" s="129">
        <v>0.407763</v>
      </c>
      <c r="I129" s="129">
        <v>0</v>
      </c>
      <c r="L129" s="130"/>
    </row>
    <row r="130" spans="1:13" s="114" customFormat="1" ht="13.5" customHeight="1" thickBot="1">
      <c r="A130" s="122">
        <v>38</v>
      </c>
      <c r="B130" s="152" t="s">
        <v>1515</v>
      </c>
      <c r="C130" s="152" t="s">
        <v>1516</v>
      </c>
      <c r="D130" s="152" t="s">
        <v>90</v>
      </c>
      <c r="E130" s="153">
        <v>93.739</v>
      </c>
      <c r="F130" s="126"/>
      <c r="G130" s="166">
        <f>E130*F130</f>
        <v>0</v>
      </c>
      <c r="H130" s="153">
        <v>0</v>
      </c>
      <c r="I130" s="154">
        <v>0</v>
      </c>
      <c r="L130" s="126">
        <v>8.3</v>
      </c>
      <c r="M130" s="114">
        <f>L130*L$10</f>
        <v>5.8100000000000005</v>
      </c>
    </row>
    <row r="131" spans="1:12" s="114" customFormat="1" ht="13.5" customHeight="1">
      <c r="A131" s="125"/>
      <c r="B131" s="146"/>
      <c r="C131" s="146" t="s">
        <v>2057</v>
      </c>
      <c r="D131" s="146"/>
      <c r="E131" s="147"/>
      <c r="F131" s="148"/>
      <c r="G131" s="148"/>
      <c r="H131" s="147"/>
      <c r="I131" s="147"/>
      <c r="L131" s="148"/>
    </row>
    <row r="132" spans="1:12" s="114" customFormat="1" ht="13.5" customHeight="1">
      <c r="A132" s="125"/>
      <c r="B132" s="146"/>
      <c r="C132" s="146" t="s">
        <v>1501</v>
      </c>
      <c r="D132" s="146"/>
      <c r="E132" s="147"/>
      <c r="F132" s="148"/>
      <c r="G132" s="148"/>
      <c r="H132" s="147"/>
      <c r="I132" s="147"/>
      <c r="L132" s="148"/>
    </row>
    <row r="133" spans="1:12" s="114" customFormat="1" ht="13.5" customHeight="1" thickBot="1">
      <c r="A133" s="123"/>
      <c r="B133" s="149"/>
      <c r="C133" s="149" t="s">
        <v>1517</v>
      </c>
      <c r="D133" s="149"/>
      <c r="E133" s="150">
        <v>93.739</v>
      </c>
      <c r="F133" s="151"/>
      <c r="G133" s="151"/>
      <c r="H133" s="150"/>
      <c r="I133" s="150"/>
      <c r="L133" s="151"/>
    </row>
    <row r="134" spans="1:13" s="114" customFormat="1" ht="13.5" customHeight="1" thickBot="1">
      <c r="A134" s="181">
        <v>39</v>
      </c>
      <c r="B134" s="222" t="s">
        <v>1518</v>
      </c>
      <c r="C134" s="222" t="s">
        <v>1519</v>
      </c>
      <c r="D134" s="222" t="s">
        <v>116</v>
      </c>
      <c r="E134" s="223">
        <v>32.809</v>
      </c>
      <c r="F134" s="126"/>
      <c r="G134" s="166">
        <f>E134*F134</f>
        <v>0</v>
      </c>
      <c r="H134" s="223">
        <v>0.032809</v>
      </c>
      <c r="I134" s="224">
        <v>0</v>
      </c>
      <c r="L134" s="126">
        <v>95</v>
      </c>
      <c r="M134" s="114">
        <f>L134*L$10</f>
        <v>66.5</v>
      </c>
    </row>
    <row r="135" spans="1:12" s="114" customFormat="1" ht="13.5" customHeight="1" thickBot="1">
      <c r="A135" s="123"/>
      <c r="B135" s="149"/>
      <c r="C135" s="149" t="s">
        <v>1520</v>
      </c>
      <c r="D135" s="149"/>
      <c r="E135" s="150">
        <v>32.809</v>
      </c>
      <c r="F135" s="151"/>
      <c r="G135" s="151"/>
      <c r="H135" s="150"/>
      <c r="I135" s="150"/>
      <c r="L135" s="151"/>
    </row>
    <row r="136" spans="1:13" s="114" customFormat="1" ht="24" customHeight="1" thickBot="1">
      <c r="A136" s="122">
        <v>40</v>
      </c>
      <c r="B136" s="152" t="s">
        <v>1521</v>
      </c>
      <c r="C136" s="152" t="s">
        <v>1522</v>
      </c>
      <c r="D136" s="152" t="s">
        <v>90</v>
      </c>
      <c r="E136" s="153">
        <v>187.477</v>
      </c>
      <c r="F136" s="126"/>
      <c r="G136" s="166">
        <f>E136*F136</f>
        <v>0</v>
      </c>
      <c r="H136" s="153">
        <v>0</v>
      </c>
      <c r="I136" s="154">
        <v>0</v>
      </c>
      <c r="L136" s="126">
        <v>59.5</v>
      </c>
      <c r="M136" s="114">
        <f>L136*L$10</f>
        <v>41.65</v>
      </c>
    </row>
    <row r="137" spans="1:12" s="114" customFormat="1" ht="13.5" customHeight="1">
      <c r="A137" s="125"/>
      <c r="B137" s="146"/>
      <c r="C137" s="146" t="s">
        <v>1523</v>
      </c>
      <c r="D137" s="146"/>
      <c r="E137" s="147"/>
      <c r="F137" s="148"/>
      <c r="G137" s="148"/>
      <c r="H137" s="147"/>
      <c r="I137" s="147"/>
      <c r="L137" s="148"/>
    </row>
    <row r="138" spans="1:12" s="114" customFormat="1" ht="13.5" customHeight="1">
      <c r="A138" s="125"/>
      <c r="B138" s="146"/>
      <c r="C138" s="146" t="s">
        <v>1501</v>
      </c>
      <c r="D138" s="146"/>
      <c r="E138" s="147"/>
      <c r="F138" s="148"/>
      <c r="G138" s="148"/>
      <c r="H138" s="147"/>
      <c r="I138" s="147"/>
      <c r="L138" s="148"/>
    </row>
    <row r="139" spans="1:12" s="114" customFormat="1" ht="13.5" customHeight="1" thickBot="1">
      <c r="A139" s="123"/>
      <c r="B139" s="149"/>
      <c r="C139" s="149" t="s">
        <v>1524</v>
      </c>
      <c r="D139" s="149"/>
      <c r="E139" s="150">
        <v>187.477</v>
      </c>
      <c r="F139" s="151"/>
      <c r="G139" s="151"/>
      <c r="H139" s="150"/>
      <c r="I139" s="150"/>
      <c r="L139" s="151"/>
    </row>
    <row r="140" spans="1:13" s="114" customFormat="1" ht="13.5" customHeight="1" thickBot="1">
      <c r="A140" s="181">
        <v>41</v>
      </c>
      <c r="B140" s="222" t="s">
        <v>1525</v>
      </c>
      <c r="C140" s="222" t="s">
        <v>1526</v>
      </c>
      <c r="D140" s="222" t="s">
        <v>116</v>
      </c>
      <c r="E140" s="223">
        <v>374.954</v>
      </c>
      <c r="F140" s="126"/>
      <c r="G140" s="166">
        <f>E140*F140</f>
        <v>0</v>
      </c>
      <c r="H140" s="223">
        <v>0.374954</v>
      </c>
      <c r="I140" s="224">
        <v>0</v>
      </c>
      <c r="L140" s="126">
        <v>83</v>
      </c>
      <c r="M140" s="114">
        <f>L140*L$10</f>
        <v>58.099999999999994</v>
      </c>
    </row>
    <row r="141" spans="1:12" s="114" customFormat="1" ht="13.5" customHeight="1" thickBot="1">
      <c r="A141" s="123"/>
      <c r="B141" s="149"/>
      <c r="C141" s="149" t="s">
        <v>1527</v>
      </c>
      <c r="D141" s="149"/>
      <c r="E141" s="150">
        <v>374.954</v>
      </c>
      <c r="F141" s="151"/>
      <c r="G141" s="151"/>
      <c r="H141" s="150"/>
      <c r="I141" s="150"/>
      <c r="L141" s="151"/>
    </row>
    <row r="142" spans="1:13" s="114" customFormat="1" ht="24" customHeight="1" thickBot="1">
      <c r="A142" s="122">
        <v>42</v>
      </c>
      <c r="B142" s="152" t="s">
        <v>384</v>
      </c>
      <c r="C142" s="152" t="s">
        <v>385</v>
      </c>
      <c r="D142" s="152" t="s">
        <v>386</v>
      </c>
      <c r="E142" s="153">
        <f>SUM(G130:G140)/100</f>
        <v>0</v>
      </c>
      <c r="F142" s="166">
        <v>3</v>
      </c>
      <c r="G142" s="166">
        <f>E142*F142</f>
        <v>0</v>
      </c>
      <c r="H142" s="153">
        <v>0</v>
      </c>
      <c r="I142" s="154">
        <v>0</v>
      </c>
      <c r="L142" s="168">
        <v>3</v>
      </c>
      <c r="M142" s="114">
        <v>3</v>
      </c>
    </row>
    <row r="143" spans="1:12" s="114" customFormat="1" ht="13.5" customHeight="1">
      <c r="A143" s="125"/>
      <c r="B143" s="146"/>
      <c r="C143" s="146" t="s">
        <v>2006</v>
      </c>
      <c r="D143" s="146"/>
      <c r="E143" s="147"/>
      <c r="F143" s="148"/>
      <c r="G143" s="148"/>
      <c r="H143" s="147"/>
      <c r="I143" s="147"/>
      <c r="L143" s="148"/>
    </row>
    <row r="144" spans="1:12" s="114" customFormat="1" ht="13.5" customHeight="1" thickBot="1">
      <c r="A144" s="127"/>
      <c r="B144" s="128" t="s">
        <v>434</v>
      </c>
      <c r="C144" s="128" t="s">
        <v>435</v>
      </c>
      <c r="D144" s="128"/>
      <c r="E144" s="129"/>
      <c r="F144" s="130"/>
      <c r="G144" s="130"/>
      <c r="H144" s="129"/>
      <c r="I144" s="129"/>
      <c r="L144" s="130"/>
    </row>
    <row r="145" spans="1:12" s="114" customFormat="1" ht="13.5" customHeight="1" thickBot="1">
      <c r="A145" s="122">
        <v>43</v>
      </c>
      <c r="B145" s="152" t="s">
        <v>436</v>
      </c>
      <c r="C145" s="152" t="s">
        <v>1528</v>
      </c>
      <c r="D145" s="152"/>
      <c r="E145" s="153"/>
      <c r="F145" s="166"/>
      <c r="G145" s="166"/>
      <c r="H145" s="153"/>
      <c r="I145" s="154"/>
      <c r="L145" s="166"/>
    </row>
    <row r="146" spans="1:12" s="114" customFormat="1" ht="13.5" customHeight="1">
      <c r="A146" s="125"/>
      <c r="B146" s="146"/>
      <c r="C146" s="146" t="s">
        <v>438</v>
      </c>
      <c r="D146" s="146"/>
      <c r="E146" s="147"/>
      <c r="F146" s="148"/>
      <c r="G146" s="148"/>
      <c r="H146" s="147"/>
      <c r="I146" s="147"/>
      <c r="L146" s="148"/>
    </row>
    <row r="147" spans="1:12" s="114" customFormat="1" ht="13.5" customHeight="1">
      <c r="A147" s="125"/>
      <c r="B147" s="146"/>
      <c r="C147" s="146" t="s">
        <v>1529</v>
      </c>
      <c r="D147" s="146"/>
      <c r="E147" s="147"/>
      <c r="F147" s="148"/>
      <c r="G147" s="148"/>
      <c r="H147" s="147"/>
      <c r="I147" s="147"/>
      <c r="L147" s="148"/>
    </row>
    <row r="148" spans="1:12" s="114" customFormat="1" ht="13.5" customHeight="1">
      <c r="A148" s="123"/>
      <c r="B148" s="149"/>
      <c r="C148" s="149" t="s">
        <v>423</v>
      </c>
      <c r="D148" s="149"/>
      <c r="E148" s="150">
        <v>1</v>
      </c>
      <c r="F148" s="151"/>
      <c r="G148" s="151"/>
      <c r="H148" s="150"/>
      <c r="I148" s="150"/>
      <c r="L148" s="151"/>
    </row>
    <row r="149" spans="1:12" s="114" customFormat="1" ht="13.5" customHeight="1" thickBot="1">
      <c r="A149" s="127"/>
      <c r="B149" s="128" t="s">
        <v>440</v>
      </c>
      <c r="C149" s="128" t="s">
        <v>441</v>
      </c>
      <c r="D149" s="128"/>
      <c r="E149" s="129"/>
      <c r="F149" s="130"/>
      <c r="G149" s="130"/>
      <c r="H149" s="129">
        <v>1.84161276</v>
      </c>
      <c r="I149" s="129">
        <v>0</v>
      </c>
      <c r="L149" s="130"/>
    </row>
    <row r="150" spans="1:13" s="114" customFormat="1" ht="13.5" customHeight="1" thickBot="1">
      <c r="A150" s="122">
        <v>44</v>
      </c>
      <c r="B150" s="152" t="s">
        <v>1154</v>
      </c>
      <c r="C150" s="152" t="s">
        <v>1155</v>
      </c>
      <c r="D150" s="152" t="s">
        <v>90</v>
      </c>
      <c r="E150" s="153">
        <v>6.288</v>
      </c>
      <c r="F150" s="126"/>
      <c r="G150" s="166">
        <f>E150*F150</f>
        <v>0</v>
      </c>
      <c r="H150" s="153">
        <v>0</v>
      </c>
      <c r="I150" s="154">
        <v>0</v>
      </c>
      <c r="L150" s="126">
        <v>93.7</v>
      </c>
      <c r="M150" s="114">
        <f aca="true" t="shared" si="0" ref="M150">L150*L$10</f>
        <v>65.59</v>
      </c>
    </row>
    <row r="151" spans="1:12" s="114" customFormat="1" ht="13.5" customHeight="1">
      <c r="A151" s="125"/>
      <c r="B151" s="146"/>
      <c r="C151" s="146" t="s">
        <v>1478</v>
      </c>
      <c r="D151" s="146"/>
      <c r="E151" s="147"/>
      <c r="F151" s="148"/>
      <c r="G151" s="148"/>
      <c r="H151" s="147"/>
      <c r="I151" s="147"/>
      <c r="L151" s="148"/>
    </row>
    <row r="152" spans="1:12" s="114" customFormat="1" ht="13.5" customHeight="1">
      <c r="A152" s="123"/>
      <c r="B152" s="149"/>
      <c r="C152" s="149" t="s">
        <v>1530</v>
      </c>
      <c r="D152" s="149"/>
      <c r="E152" s="150">
        <v>4.992</v>
      </c>
      <c r="F152" s="151"/>
      <c r="G152" s="151"/>
      <c r="H152" s="150"/>
      <c r="I152" s="150"/>
      <c r="L152" s="151"/>
    </row>
    <row r="153" spans="1:12" s="114" customFormat="1" ht="13.5" customHeight="1">
      <c r="A153" s="123"/>
      <c r="B153" s="149"/>
      <c r="C153" s="149" t="s">
        <v>1531</v>
      </c>
      <c r="D153" s="149"/>
      <c r="E153" s="150">
        <v>1.296</v>
      </c>
      <c r="F153" s="151"/>
      <c r="G153" s="151"/>
      <c r="H153" s="150"/>
      <c r="I153" s="150"/>
      <c r="L153" s="151"/>
    </row>
    <row r="154" spans="1:12" s="114" customFormat="1" ht="13.5" customHeight="1" thickBot="1">
      <c r="A154" s="124"/>
      <c r="B154" s="155"/>
      <c r="C154" s="155" t="s">
        <v>64</v>
      </c>
      <c r="D154" s="155"/>
      <c r="E154" s="156">
        <v>6.288</v>
      </c>
      <c r="F154" s="157"/>
      <c r="G154" s="157"/>
      <c r="H154" s="156"/>
      <c r="I154" s="156"/>
      <c r="L154" s="157"/>
    </row>
    <row r="155" spans="1:13" s="114" customFormat="1" ht="13.5" customHeight="1" thickBot="1">
      <c r="A155" s="122">
        <v>45</v>
      </c>
      <c r="B155" s="152" t="s">
        <v>1532</v>
      </c>
      <c r="C155" s="152" t="s">
        <v>1533</v>
      </c>
      <c r="D155" s="152" t="s">
        <v>37</v>
      </c>
      <c r="E155" s="153">
        <v>38</v>
      </c>
      <c r="F155" s="126"/>
      <c r="G155" s="166">
        <f>E155*F155</f>
        <v>0</v>
      </c>
      <c r="H155" s="153">
        <v>0</v>
      </c>
      <c r="I155" s="154">
        <v>0</v>
      </c>
      <c r="L155" s="126">
        <v>23.8</v>
      </c>
      <c r="M155" s="114">
        <f aca="true" t="shared" si="1" ref="M155">L155*L$10</f>
        <v>16.66</v>
      </c>
    </row>
    <row r="156" spans="1:12" s="114" customFormat="1" ht="13.5" customHeight="1">
      <c r="A156" s="125"/>
      <c r="B156" s="146"/>
      <c r="C156" s="146" t="s">
        <v>1501</v>
      </c>
      <c r="D156" s="146"/>
      <c r="E156" s="147"/>
      <c r="F156" s="148"/>
      <c r="G156" s="148"/>
      <c r="H156" s="147"/>
      <c r="I156" s="147"/>
      <c r="L156" s="148"/>
    </row>
    <row r="157" spans="1:12" s="114" customFormat="1" ht="13.5" customHeight="1">
      <c r="A157" s="123"/>
      <c r="B157" s="149"/>
      <c r="C157" s="149" t="s">
        <v>1534</v>
      </c>
      <c r="D157" s="149"/>
      <c r="E157" s="150">
        <v>30</v>
      </c>
      <c r="F157" s="151"/>
      <c r="G157" s="151"/>
      <c r="H157" s="150"/>
      <c r="I157" s="150"/>
      <c r="L157" s="151"/>
    </row>
    <row r="158" spans="1:12" s="114" customFormat="1" ht="13.5" customHeight="1">
      <c r="A158" s="123"/>
      <c r="B158" s="149"/>
      <c r="C158" s="149" t="s">
        <v>1535</v>
      </c>
      <c r="D158" s="149"/>
      <c r="E158" s="150">
        <v>8</v>
      </c>
      <c r="F158" s="151"/>
      <c r="G158" s="151"/>
      <c r="H158" s="150"/>
      <c r="I158" s="150"/>
      <c r="L158" s="151"/>
    </row>
    <row r="159" spans="1:12" s="114" customFormat="1" ht="13.5" customHeight="1" thickBot="1">
      <c r="A159" s="124"/>
      <c r="B159" s="155"/>
      <c r="C159" s="155" t="s">
        <v>64</v>
      </c>
      <c r="D159" s="155"/>
      <c r="E159" s="156">
        <v>38</v>
      </c>
      <c r="F159" s="157"/>
      <c r="G159" s="157"/>
      <c r="H159" s="156"/>
      <c r="I159" s="156"/>
      <c r="L159" s="157"/>
    </row>
    <row r="160" spans="1:13" s="114" customFormat="1" ht="13.5" customHeight="1" thickBot="1">
      <c r="A160" s="181">
        <v>46</v>
      </c>
      <c r="B160" s="222" t="s">
        <v>1536</v>
      </c>
      <c r="C160" s="222" t="s">
        <v>1537</v>
      </c>
      <c r="D160" s="222" t="s">
        <v>37</v>
      </c>
      <c r="E160" s="223">
        <v>38</v>
      </c>
      <c r="F160" s="126"/>
      <c r="G160" s="166">
        <f>E160*F160</f>
        <v>0</v>
      </c>
      <c r="H160" s="223">
        <v>0.114</v>
      </c>
      <c r="I160" s="224">
        <v>0</v>
      </c>
      <c r="L160" s="126">
        <v>38</v>
      </c>
      <c r="M160" s="114">
        <f>L160*L$10</f>
        <v>26.599999999999998</v>
      </c>
    </row>
    <row r="161" spans="1:13" s="114" customFormat="1" ht="13.5" customHeight="1" thickBot="1">
      <c r="A161" s="122">
        <v>47</v>
      </c>
      <c r="B161" s="152" t="s">
        <v>1538</v>
      </c>
      <c r="C161" s="152" t="s">
        <v>1539</v>
      </c>
      <c r="D161" s="152" t="s">
        <v>116</v>
      </c>
      <c r="E161" s="153">
        <v>195</v>
      </c>
      <c r="F161" s="126"/>
      <c r="G161" s="166">
        <f>E161*F161</f>
        <v>0</v>
      </c>
      <c r="H161" s="153">
        <v>0.195</v>
      </c>
      <c r="I161" s="154">
        <v>0</v>
      </c>
      <c r="L161" s="126">
        <v>116</v>
      </c>
      <c r="M161" s="114">
        <f>L161*L$10</f>
        <v>81.19999999999999</v>
      </c>
    </row>
    <row r="162" spans="1:12" s="114" customFormat="1" ht="13.5" customHeight="1">
      <c r="A162" s="125"/>
      <c r="B162" s="146"/>
      <c r="C162" s="146" t="s">
        <v>1540</v>
      </c>
      <c r="D162" s="146"/>
      <c r="E162" s="147"/>
      <c r="F162" s="148"/>
      <c r="G162" s="148"/>
      <c r="H162" s="147"/>
      <c r="I162" s="147"/>
      <c r="L162" s="148"/>
    </row>
    <row r="163" spans="1:12" s="114" customFormat="1" ht="13.5" customHeight="1" thickBot="1">
      <c r="A163" s="123"/>
      <c r="B163" s="149"/>
      <c r="C163" s="149" t="s">
        <v>1541</v>
      </c>
      <c r="D163" s="149"/>
      <c r="E163" s="150">
        <v>195</v>
      </c>
      <c r="F163" s="151"/>
      <c r="G163" s="151"/>
      <c r="H163" s="150"/>
      <c r="I163" s="150"/>
      <c r="L163" s="151"/>
    </row>
    <row r="164" spans="1:13" s="114" customFormat="1" ht="24" customHeight="1" thickBot="1">
      <c r="A164" s="122">
        <v>48</v>
      </c>
      <c r="B164" s="152" t="s">
        <v>1168</v>
      </c>
      <c r="C164" s="152" t="s">
        <v>1169</v>
      </c>
      <c r="D164" s="152" t="s">
        <v>111</v>
      </c>
      <c r="E164" s="153">
        <v>22.54</v>
      </c>
      <c r="F164" s="126"/>
      <c r="G164" s="166">
        <f>E164*F164</f>
        <v>0</v>
      </c>
      <c r="H164" s="153">
        <v>0</v>
      </c>
      <c r="I164" s="154">
        <v>0</v>
      </c>
      <c r="L164" s="126">
        <v>82.7</v>
      </c>
      <c r="M164" s="114">
        <f aca="true" t="shared" si="2" ref="M164">L164*L$10</f>
        <v>57.89</v>
      </c>
    </row>
    <row r="165" spans="1:12" s="114" customFormat="1" ht="13.5" customHeight="1">
      <c r="A165" s="125"/>
      <c r="B165" s="146"/>
      <c r="C165" s="146" t="s">
        <v>1478</v>
      </c>
      <c r="D165" s="146"/>
      <c r="E165" s="147"/>
      <c r="F165" s="148"/>
      <c r="G165" s="148"/>
      <c r="H165" s="147"/>
      <c r="I165" s="147"/>
      <c r="L165" s="148"/>
    </row>
    <row r="166" spans="1:12" s="114" customFormat="1" ht="13.5" customHeight="1">
      <c r="A166" s="125"/>
      <c r="B166" s="146"/>
      <c r="C166" s="146" t="s">
        <v>1542</v>
      </c>
      <c r="D166" s="146"/>
      <c r="E166" s="147"/>
      <c r="F166" s="148"/>
      <c r="G166" s="148"/>
      <c r="H166" s="147"/>
      <c r="I166" s="147"/>
      <c r="L166" s="148"/>
    </row>
    <row r="167" spans="1:12" s="114" customFormat="1" ht="13.5" customHeight="1" thickBot="1">
      <c r="A167" s="123"/>
      <c r="B167" s="149"/>
      <c r="C167" s="149" t="s">
        <v>1543</v>
      </c>
      <c r="D167" s="149"/>
      <c r="E167" s="150">
        <v>22.54</v>
      </c>
      <c r="F167" s="151"/>
      <c r="G167" s="151"/>
      <c r="H167" s="150"/>
      <c r="I167" s="150"/>
      <c r="L167" s="151"/>
    </row>
    <row r="168" spans="1:13" s="114" customFormat="1" ht="24" customHeight="1" thickBot="1">
      <c r="A168" s="122">
        <v>49</v>
      </c>
      <c r="B168" s="152" t="s">
        <v>1180</v>
      </c>
      <c r="C168" s="152" t="s">
        <v>1181</v>
      </c>
      <c r="D168" s="152" t="s">
        <v>111</v>
      </c>
      <c r="E168" s="153">
        <v>38.3</v>
      </c>
      <c r="F168" s="126"/>
      <c r="G168" s="166">
        <f>E168*F168</f>
        <v>0</v>
      </c>
      <c r="H168" s="153">
        <v>0</v>
      </c>
      <c r="I168" s="154">
        <v>0</v>
      </c>
      <c r="L168" s="126">
        <v>87.1</v>
      </c>
      <c r="M168" s="114">
        <f aca="true" t="shared" si="3" ref="M168">L168*L$10</f>
        <v>60.96999999999999</v>
      </c>
    </row>
    <row r="169" spans="1:12" s="114" customFormat="1" ht="13.5" customHeight="1">
      <c r="A169" s="125"/>
      <c r="B169" s="146"/>
      <c r="C169" s="146" t="s">
        <v>1478</v>
      </c>
      <c r="D169" s="146"/>
      <c r="E169" s="147"/>
      <c r="F169" s="148"/>
      <c r="G169" s="148"/>
      <c r="H169" s="147"/>
      <c r="I169" s="147"/>
      <c r="L169" s="148"/>
    </row>
    <row r="170" spans="1:12" s="114" customFormat="1" ht="13.5" customHeight="1">
      <c r="A170" s="123"/>
      <c r="B170" s="149"/>
      <c r="C170" s="149" t="s">
        <v>1544</v>
      </c>
      <c r="D170" s="149"/>
      <c r="E170" s="150">
        <v>10.4</v>
      </c>
      <c r="F170" s="151"/>
      <c r="G170" s="151"/>
      <c r="H170" s="150"/>
      <c r="I170" s="150"/>
      <c r="L170" s="151"/>
    </row>
    <row r="171" spans="1:12" s="114" customFormat="1" ht="13.5" customHeight="1">
      <c r="A171" s="123"/>
      <c r="B171" s="149"/>
      <c r="C171" s="149" t="s">
        <v>1545</v>
      </c>
      <c r="D171" s="149"/>
      <c r="E171" s="150">
        <v>10.95</v>
      </c>
      <c r="F171" s="151"/>
      <c r="G171" s="151"/>
      <c r="H171" s="150"/>
      <c r="I171" s="150"/>
      <c r="L171" s="151"/>
    </row>
    <row r="172" spans="1:12" s="114" customFormat="1" ht="13.5" customHeight="1">
      <c r="A172" s="123"/>
      <c r="B172" s="149"/>
      <c r="C172" s="149" t="s">
        <v>1546</v>
      </c>
      <c r="D172" s="149"/>
      <c r="E172" s="150">
        <v>4.8</v>
      </c>
      <c r="F172" s="151"/>
      <c r="G172" s="151"/>
      <c r="H172" s="150"/>
      <c r="I172" s="150"/>
      <c r="L172" s="151"/>
    </row>
    <row r="173" spans="1:12" s="114" customFormat="1" ht="13.5" customHeight="1">
      <c r="A173" s="123"/>
      <c r="B173" s="149"/>
      <c r="C173" s="149" t="s">
        <v>1547</v>
      </c>
      <c r="D173" s="149"/>
      <c r="E173" s="150">
        <v>10.95</v>
      </c>
      <c r="F173" s="151"/>
      <c r="G173" s="151"/>
      <c r="H173" s="150"/>
      <c r="I173" s="150"/>
      <c r="L173" s="151"/>
    </row>
    <row r="174" spans="1:12" s="114" customFormat="1" ht="13.5" customHeight="1">
      <c r="A174" s="123"/>
      <c r="B174" s="149"/>
      <c r="C174" s="149" t="s">
        <v>1548</v>
      </c>
      <c r="D174" s="149"/>
      <c r="E174" s="150">
        <v>1.2</v>
      </c>
      <c r="F174" s="151"/>
      <c r="G174" s="151"/>
      <c r="H174" s="150"/>
      <c r="I174" s="150"/>
      <c r="L174" s="151"/>
    </row>
    <row r="175" spans="1:12" s="114" customFormat="1" ht="13.5" customHeight="1" thickBot="1">
      <c r="A175" s="124"/>
      <c r="B175" s="155"/>
      <c r="C175" s="155" t="s">
        <v>64</v>
      </c>
      <c r="D175" s="155"/>
      <c r="E175" s="156">
        <v>38.3</v>
      </c>
      <c r="F175" s="157"/>
      <c r="G175" s="157"/>
      <c r="H175" s="156"/>
      <c r="I175" s="156"/>
      <c r="L175" s="157"/>
    </row>
    <row r="176" spans="1:13" s="114" customFormat="1" ht="13.5" customHeight="1" thickBot="1">
      <c r="A176" s="181">
        <v>50</v>
      </c>
      <c r="B176" s="222" t="s">
        <v>454</v>
      </c>
      <c r="C176" s="222" t="s">
        <v>455</v>
      </c>
      <c r="D176" s="222" t="s">
        <v>40</v>
      </c>
      <c r="E176" s="223">
        <v>0.726</v>
      </c>
      <c r="F176" s="126"/>
      <c r="G176" s="166">
        <f>E176*F176</f>
        <v>0</v>
      </c>
      <c r="H176" s="223">
        <v>0.3993</v>
      </c>
      <c r="I176" s="224">
        <v>0</v>
      </c>
      <c r="L176" s="126">
        <v>6320</v>
      </c>
      <c r="M176" s="114">
        <f aca="true" t="shared" si="4" ref="M176">L176*L$10</f>
        <v>4424</v>
      </c>
    </row>
    <row r="177" spans="1:12" s="114" customFormat="1" ht="13.5" customHeight="1">
      <c r="A177" s="125"/>
      <c r="B177" s="146"/>
      <c r="C177" s="146" t="s">
        <v>465</v>
      </c>
      <c r="D177" s="146"/>
      <c r="E177" s="147"/>
      <c r="F177" s="148"/>
      <c r="G177" s="148"/>
      <c r="H177" s="147"/>
      <c r="I177" s="147"/>
      <c r="L177" s="148"/>
    </row>
    <row r="178" spans="1:12" s="114" customFormat="1" ht="13.5" customHeight="1">
      <c r="A178" s="123"/>
      <c r="B178" s="149"/>
      <c r="C178" s="149" t="s">
        <v>1549</v>
      </c>
      <c r="D178" s="149"/>
      <c r="E178" s="150">
        <v>0.119</v>
      </c>
      <c r="F178" s="151"/>
      <c r="G178" s="151"/>
      <c r="H178" s="150"/>
      <c r="I178" s="150"/>
      <c r="L178" s="151"/>
    </row>
    <row r="179" spans="1:12" s="114" customFormat="1" ht="13.5" customHeight="1">
      <c r="A179" s="123"/>
      <c r="B179" s="149"/>
      <c r="C179" s="149" t="s">
        <v>1550</v>
      </c>
      <c r="D179" s="149"/>
      <c r="E179" s="150">
        <v>0.607</v>
      </c>
      <c r="F179" s="151"/>
      <c r="G179" s="151"/>
      <c r="H179" s="150"/>
      <c r="I179" s="150"/>
      <c r="L179" s="151"/>
    </row>
    <row r="180" spans="1:12" s="114" customFormat="1" ht="13.5" customHeight="1" thickBot="1">
      <c r="A180" s="124"/>
      <c r="B180" s="155"/>
      <c r="C180" s="155" t="s">
        <v>64</v>
      </c>
      <c r="D180" s="155"/>
      <c r="E180" s="156">
        <v>0.726</v>
      </c>
      <c r="F180" s="157"/>
      <c r="G180" s="157"/>
      <c r="H180" s="156"/>
      <c r="I180" s="156"/>
      <c r="L180" s="157"/>
    </row>
    <row r="181" spans="1:13" s="114" customFormat="1" ht="13.5" customHeight="1" thickBot="1">
      <c r="A181" s="122">
        <v>51</v>
      </c>
      <c r="B181" s="152" t="s">
        <v>1197</v>
      </c>
      <c r="C181" s="152" t="s">
        <v>1198</v>
      </c>
      <c r="D181" s="152" t="s">
        <v>40</v>
      </c>
      <c r="E181" s="153">
        <v>0.726</v>
      </c>
      <c r="F181" s="126"/>
      <c r="G181" s="166">
        <f>E181*F181</f>
        <v>0</v>
      </c>
      <c r="H181" s="153">
        <v>0.00919116</v>
      </c>
      <c r="I181" s="154">
        <v>0</v>
      </c>
      <c r="L181" s="126">
        <v>307</v>
      </c>
      <c r="M181" s="114">
        <f aca="true" t="shared" si="5" ref="M181">L181*L$10</f>
        <v>214.89999999999998</v>
      </c>
    </row>
    <row r="182" spans="1:12" s="114" customFormat="1" ht="13.5" customHeight="1" thickBot="1">
      <c r="A182" s="123"/>
      <c r="B182" s="149"/>
      <c r="C182" s="149" t="s">
        <v>1551</v>
      </c>
      <c r="D182" s="149"/>
      <c r="E182" s="150">
        <v>0.726</v>
      </c>
      <c r="F182" s="151"/>
      <c r="G182" s="151"/>
      <c r="H182" s="150"/>
      <c r="I182" s="150"/>
      <c r="L182" s="151"/>
    </row>
    <row r="183" spans="1:13" s="114" customFormat="1" ht="24" customHeight="1" thickBot="1">
      <c r="A183" s="122">
        <v>52</v>
      </c>
      <c r="B183" s="152" t="s">
        <v>1201</v>
      </c>
      <c r="C183" s="152" t="s">
        <v>1552</v>
      </c>
      <c r="D183" s="152" t="s">
        <v>90</v>
      </c>
      <c r="E183" s="153">
        <v>97.58</v>
      </c>
      <c r="F183" s="126"/>
      <c r="G183" s="166">
        <f>E183*F183</f>
        <v>0</v>
      </c>
      <c r="H183" s="153">
        <v>1.1241216</v>
      </c>
      <c r="I183" s="154">
        <v>0</v>
      </c>
      <c r="L183" s="126">
        <v>336</v>
      </c>
      <c r="M183" s="114">
        <f aca="true" t="shared" si="6" ref="M183">L183*L$10</f>
        <v>235.2</v>
      </c>
    </row>
    <row r="184" spans="1:12" s="114" customFormat="1" ht="13.5" customHeight="1" thickBot="1">
      <c r="A184" s="123"/>
      <c r="B184" s="149"/>
      <c r="C184" s="149" t="s">
        <v>1553</v>
      </c>
      <c r="D184" s="149"/>
      <c r="E184" s="150">
        <v>97.58</v>
      </c>
      <c r="F184" s="151"/>
      <c r="G184" s="151"/>
      <c r="H184" s="150"/>
      <c r="I184" s="150"/>
      <c r="L184" s="151"/>
    </row>
    <row r="185" spans="1:13" s="114" customFormat="1" ht="13.5" customHeight="1" thickBot="1">
      <c r="A185" s="122">
        <v>53</v>
      </c>
      <c r="B185" s="152" t="s">
        <v>482</v>
      </c>
      <c r="C185" s="152" t="s">
        <v>483</v>
      </c>
      <c r="D185" s="152" t="s">
        <v>386</v>
      </c>
      <c r="E185" s="153">
        <f>SUM(G150:G183)/100</f>
        <v>0</v>
      </c>
      <c r="F185" s="166">
        <v>4</v>
      </c>
      <c r="G185" s="166">
        <f>E185*F185</f>
        <v>0</v>
      </c>
      <c r="H185" s="153">
        <v>0</v>
      </c>
      <c r="I185" s="154">
        <v>0</v>
      </c>
      <c r="L185" s="166">
        <v>4</v>
      </c>
      <c r="M185" s="114">
        <v>4</v>
      </c>
    </row>
    <row r="186" spans="1:12" s="114" customFormat="1" ht="13.5" customHeight="1">
      <c r="A186" s="125"/>
      <c r="B186" s="146"/>
      <c r="C186" s="146" t="s">
        <v>2008</v>
      </c>
      <c r="D186" s="146"/>
      <c r="E186" s="147"/>
      <c r="F186" s="148"/>
      <c r="G186" s="148"/>
      <c r="H186" s="147"/>
      <c r="I186" s="147"/>
      <c r="L186" s="148"/>
    </row>
    <row r="187" spans="1:12" s="114" customFormat="1" ht="13.5" customHeight="1" thickBot="1">
      <c r="A187" s="127"/>
      <c r="B187" s="128" t="s">
        <v>484</v>
      </c>
      <c r="C187" s="128" t="s">
        <v>1210</v>
      </c>
      <c r="D187" s="128"/>
      <c r="E187" s="129"/>
      <c r="F187" s="130"/>
      <c r="G187" s="130"/>
      <c r="H187" s="129">
        <v>1.8216</v>
      </c>
      <c r="I187" s="129">
        <v>0</v>
      </c>
      <c r="L187" s="130"/>
    </row>
    <row r="188" spans="1:13" s="114" customFormat="1" ht="24" customHeight="1" thickBot="1">
      <c r="A188" s="122">
        <v>54</v>
      </c>
      <c r="B188" s="152" t="s">
        <v>1554</v>
      </c>
      <c r="C188" s="152" t="s">
        <v>1555</v>
      </c>
      <c r="D188" s="152" t="s">
        <v>111</v>
      </c>
      <c r="E188" s="153">
        <v>172.5</v>
      </c>
      <c r="F188" s="126"/>
      <c r="G188" s="166">
        <f>E188*F188</f>
        <v>0</v>
      </c>
      <c r="H188" s="153">
        <v>0</v>
      </c>
      <c r="I188" s="154">
        <v>0</v>
      </c>
      <c r="L188" s="126">
        <v>930</v>
      </c>
      <c r="M188" s="114">
        <f aca="true" t="shared" si="7" ref="M188">L188*L$10</f>
        <v>651</v>
      </c>
    </row>
    <row r="189" spans="1:12" s="114" customFormat="1" ht="13.5" customHeight="1">
      <c r="A189" s="125"/>
      <c r="B189" s="146"/>
      <c r="C189" s="146" t="s">
        <v>1556</v>
      </c>
      <c r="D189" s="146"/>
      <c r="E189" s="147"/>
      <c r="F189" s="148"/>
      <c r="G189" s="148"/>
      <c r="H189" s="147"/>
      <c r="I189" s="147"/>
      <c r="L189" s="148"/>
    </row>
    <row r="190" spans="1:12" s="114" customFormat="1" ht="13.5" customHeight="1">
      <c r="A190" s="125"/>
      <c r="B190" s="146"/>
      <c r="C190" s="146" t="s">
        <v>1557</v>
      </c>
      <c r="D190" s="146"/>
      <c r="E190" s="147"/>
      <c r="F190" s="148"/>
      <c r="G190" s="148"/>
      <c r="H190" s="147"/>
      <c r="I190" s="147"/>
      <c r="L190" s="148"/>
    </row>
    <row r="191" spans="1:12" s="114" customFormat="1" ht="13.5" customHeight="1" thickBot="1">
      <c r="A191" s="123"/>
      <c r="B191" s="149"/>
      <c r="C191" s="149" t="s">
        <v>1558</v>
      </c>
      <c r="D191" s="149"/>
      <c r="E191" s="150">
        <v>172.5</v>
      </c>
      <c r="F191" s="151"/>
      <c r="G191" s="151"/>
      <c r="H191" s="150"/>
      <c r="I191" s="150"/>
      <c r="L191" s="151"/>
    </row>
    <row r="192" spans="1:13" s="114" customFormat="1" ht="24" customHeight="1" thickBot="1">
      <c r="A192" s="181">
        <v>55</v>
      </c>
      <c r="B192" s="222" t="s">
        <v>1559</v>
      </c>
      <c r="C192" s="222" t="s">
        <v>1560</v>
      </c>
      <c r="D192" s="222" t="s">
        <v>40</v>
      </c>
      <c r="E192" s="223">
        <v>4.14</v>
      </c>
      <c r="F192" s="126"/>
      <c r="G192" s="166">
        <f>E192*F192</f>
        <v>0</v>
      </c>
      <c r="H192" s="223">
        <v>1.8216</v>
      </c>
      <c r="I192" s="224">
        <v>0</v>
      </c>
      <c r="L192" s="126">
        <v>28980</v>
      </c>
      <c r="M192" s="114">
        <f aca="true" t="shared" si="8" ref="M192">L192*L$10</f>
        <v>20286</v>
      </c>
    </row>
    <row r="193" spans="1:12" s="114" customFormat="1" ht="13.5" customHeight="1">
      <c r="A193" s="125"/>
      <c r="B193" s="146"/>
      <c r="C193" s="146" t="s">
        <v>1561</v>
      </c>
      <c r="D193" s="146"/>
      <c r="E193" s="147"/>
      <c r="F193" s="148"/>
      <c r="G193" s="148"/>
      <c r="H193" s="147"/>
      <c r="I193" s="147"/>
      <c r="L193" s="148"/>
    </row>
    <row r="194" spans="1:12" s="114" customFormat="1" ht="13.5" customHeight="1">
      <c r="A194" s="125"/>
      <c r="B194" s="146"/>
      <c r="C194" s="146" t="s">
        <v>1562</v>
      </c>
      <c r="D194" s="146"/>
      <c r="E194" s="147"/>
      <c r="F194" s="148"/>
      <c r="G194" s="148"/>
      <c r="H194" s="147"/>
      <c r="I194" s="147"/>
      <c r="L194" s="148"/>
    </row>
    <row r="195" spans="1:12" s="114" customFormat="1" ht="13.5" customHeight="1" thickBot="1">
      <c r="A195" s="123"/>
      <c r="B195" s="149"/>
      <c r="C195" s="149" t="s">
        <v>1563</v>
      </c>
      <c r="D195" s="149"/>
      <c r="E195" s="150">
        <v>4.14</v>
      </c>
      <c r="F195" s="151"/>
      <c r="G195" s="151"/>
      <c r="H195" s="150"/>
      <c r="I195" s="150"/>
      <c r="L195" s="151"/>
    </row>
    <row r="196" spans="1:13" s="114" customFormat="1" ht="13.5" customHeight="1" thickBot="1">
      <c r="A196" s="122">
        <v>56</v>
      </c>
      <c r="B196" s="152" t="s">
        <v>1229</v>
      </c>
      <c r="C196" s="152" t="s">
        <v>1230</v>
      </c>
      <c r="D196" s="152" t="s">
        <v>386</v>
      </c>
      <c r="E196" s="153">
        <f>SUM(G188:G192)/100</f>
        <v>0</v>
      </c>
      <c r="F196" s="166">
        <v>4</v>
      </c>
      <c r="G196" s="166">
        <f>E196*F196</f>
        <v>0</v>
      </c>
      <c r="H196" s="153">
        <v>0</v>
      </c>
      <c r="I196" s="154">
        <v>0</v>
      </c>
      <c r="L196" s="166">
        <v>4</v>
      </c>
      <c r="M196" s="114">
        <v>4</v>
      </c>
    </row>
    <row r="197" spans="1:12" s="114" customFormat="1" ht="13.5" customHeight="1">
      <c r="A197" s="125"/>
      <c r="B197" s="146"/>
      <c r="C197" s="146" t="s">
        <v>2008</v>
      </c>
      <c r="D197" s="146"/>
      <c r="E197" s="147"/>
      <c r="F197" s="148"/>
      <c r="G197" s="148"/>
      <c r="H197" s="147"/>
      <c r="I197" s="147"/>
      <c r="L197" s="148"/>
    </row>
    <row r="198" spans="1:12" s="114" customFormat="1" ht="13.5" customHeight="1" thickBot="1">
      <c r="A198" s="127"/>
      <c r="B198" s="128" t="s">
        <v>520</v>
      </c>
      <c r="C198" s="128" t="s">
        <v>521</v>
      </c>
      <c r="D198" s="128"/>
      <c r="E198" s="129"/>
      <c r="F198" s="130"/>
      <c r="G198" s="130"/>
      <c r="H198" s="129">
        <v>0.85379424</v>
      </c>
      <c r="I198" s="129">
        <v>0</v>
      </c>
      <c r="L198" s="130"/>
    </row>
    <row r="199" spans="1:13" s="114" customFormat="1" ht="13.5" customHeight="1" thickBot="1">
      <c r="A199" s="122">
        <v>57</v>
      </c>
      <c r="B199" s="152" t="s">
        <v>1564</v>
      </c>
      <c r="C199" s="152" t="s">
        <v>1565</v>
      </c>
      <c r="D199" s="152" t="s">
        <v>90</v>
      </c>
      <c r="E199" s="153">
        <v>115.928</v>
      </c>
      <c r="F199" s="126"/>
      <c r="G199" s="166">
        <f>E199*F199</f>
        <v>0</v>
      </c>
      <c r="H199" s="153">
        <v>0.76280624</v>
      </c>
      <c r="I199" s="154">
        <v>0</v>
      </c>
      <c r="L199" s="126">
        <v>924</v>
      </c>
      <c r="M199" s="114">
        <f aca="true" t="shared" si="9" ref="M199">L199*L$10</f>
        <v>646.8</v>
      </c>
    </row>
    <row r="200" spans="1:12" s="114" customFormat="1" ht="13.5" customHeight="1" thickBot="1">
      <c r="A200" s="123"/>
      <c r="B200" s="149"/>
      <c r="C200" s="149" t="s">
        <v>1566</v>
      </c>
      <c r="D200" s="149"/>
      <c r="E200" s="150">
        <v>115.928</v>
      </c>
      <c r="F200" s="151"/>
      <c r="G200" s="151"/>
      <c r="H200" s="150"/>
      <c r="I200" s="150"/>
      <c r="L200" s="151"/>
    </row>
    <row r="201" spans="1:13" s="114" customFormat="1" ht="13.5" customHeight="1" thickBot="1">
      <c r="A201" s="122">
        <v>58</v>
      </c>
      <c r="B201" s="152" t="s">
        <v>532</v>
      </c>
      <c r="C201" s="152" t="s">
        <v>533</v>
      </c>
      <c r="D201" s="152" t="s">
        <v>111</v>
      </c>
      <c r="E201" s="153">
        <v>34.4</v>
      </c>
      <c r="F201" s="126"/>
      <c r="G201" s="166">
        <f>E201*F201</f>
        <v>0</v>
      </c>
      <c r="H201" s="153">
        <v>0.069488</v>
      </c>
      <c r="I201" s="154">
        <v>0</v>
      </c>
      <c r="L201" s="126">
        <v>334</v>
      </c>
      <c r="M201" s="114">
        <f aca="true" t="shared" si="10" ref="M201">L201*L$10</f>
        <v>233.79999999999998</v>
      </c>
    </row>
    <row r="202" spans="1:12" s="114" customFormat="1" ht="13.5" customHeight="1" thickBot="1">
      <c r="A202" s="123"/>
      <c r="B202" s="149"/>
      <c r="C202" s="149" t="s">
        <v>1567</v>
      </c>
      <c r="D202" s="149"/>
      <c r="E202" s="150">
        <v>34.4</v>
      </c>
      <c r="F202" s="151"/>
      <c r="G202" s="151"/>
      <c r="H202" s="150"/>
      <c r="I202" s="150"/>
      <c r="L202" s="151"/>
    </row>
    <row r="203" spans="1:13" s="114" customFormat="1" ht="13.5" customHeight="1">
      <c r="A203" s="179">
        <v>59</v>
      </c>
      <c r="B203" s="215" t="s">
        <v>535</v>
      </c>
      <c r="C203" s="215" t="s">
        <v>536</v>
      </c>
      <c r="D203" s="215" t="s">
        <v>37</v>
      </c>
      <c r="E203" s="216">
        <v>2</v>
      </c>
      <c r="F203" s="272"/>
      <c r="G203" s="273">
        <f>E203*F203</f>
        <v>0</v>
      </c>
      <c r="H203" s="216">
        <v>0.00654</v>
      </c>
      <c r="I203" s="217">
        <v>0</v>
      </c>
      <c r="L203" s="272">
        <v>361</v>
      </c>
      <c r="M203" s="114">
        <f>L203*L$10</f>
        <v>252.7</v>
      </c>
    </row>
    <row r="204" spans="1:13" s="114" customFormat="1" ht="13.5" customHeight="1" thickBot="1">
      <c r="A204" s="180">
        <v>60</v>
      </c>
      <c r="B204" s="218" t="s">
        <v>551</v>
      </c>
      <c r="C204" s="218" t="s">
        <v>552</v>
      </c>
      <c r="D204" s="218" t="s">
        <v>111</v>
      </c>
      <c r="E204" s="219">
        <v>6.8</v>
      </c>
      <c r="F204" s="270"/>
      <c r="G204" s="271">
        <f>E204*F204</f>
        <v>0</v>
      </c>
      <c r="H204" s="219">
        <v>0.01496</v>
      </c>
      <c r="I204" s="220">
        <v>0</v>
      </c>
      <c r="L204" s="270">
        <v>331</v>
      </c>
      <c r="M204" s="114">
        <f>L204*L$10</f>
        <v>231.7</v>
      </c>
    </row>
    <row r="205" spans="1:12" s="114" customFormat="1" ht="13.5" customHeight="1" thickBot="1">
      <c r="A205" s="123"/>
      <c r="B205" s="149"/>
      <c r="C205" s="149" t="s">
        <v>1568</v>
      </c>
      <c r="D205" s="149"/>
      <c r="E205" s="150">
        <v>6.8</v>
      </c>
      <c r="F205" s="151"/>
      <c r="G205" s="151"/>
      <c r="H205" s="150"/>
      <c r="I205" s="150"/>
      <c r="L205" s="151"/>
    </row>
    <row r="206" spans="1:13" s="114" customFormat="1" ht="13.5" customHeight="1" thickBot="1">
      <c r="A206" s="122">
        <v>61</v>
      </c>
      <c r="B206" s="152" t="s">
        <v>560</v>
      </c>
      <c r="C206" s="152" t="s">
        <v>561</v>
      </c>
      <c r="D206" s="152" t="s">
        <v>386</v>
      </c>
      <c r="E206" s="153">
        <f>SUM(G199:G204)/100</f>
        <v>0</v>
      </c>
      <c r="F206" s="166">
        <v>1</v>
      </c>
      <c r="G206" s="166">
        <f>E206*F206</f>
        <v>0</v>
      </c>
      <c r="H206" s="153">
        <v>0</v>
      </c>
      <c r="I206" s="154">
        <v>0</v>
      </c>
      <c r="L206" s="166">
        <v>1</v>
      </c>
      <c r="M206" s="114">
        <v>1</v>
      </c>
    </row>
    <row r="207" spans="1:12" s="114" customFormat="1" ht="13.5" customHeight="1">
      <c r="A207" s="125"/>
      <c r="B207" s="146"/>
      <c r="C207" s="146" t="s">
        <v>2010</v>
      </c>
      <c r="D207" s="146"/>
      <c r="E207" s="147"/>
      <c r="F207" s="148"/>
      <c r="G207" s="148"/>
      <c r="H207" s="147"/>
      <c r="I207" s="147"/>
      <c r="L207" s="148"/>
    </row>
    <row r="208" spans="1:12" s="114" customFormat="1" ht="13.5" customHeight="1" thickBot="1">
      <c r="A208" s="127"/>
      <c r="B208" s="128" t="s">
        <v>1249</v>
      </c>
      <c r="C208" s="128" t="s">
        <v>1250</v>
      </c>
      <c r="D208" s="128"/>
      <c r="E208" s="129"/>
      <c r="F208" s="130"/>
      <c r="G208" s="130"/>
      <c r="H208" s="129">
        <v>0.01616864</v>
      </c>
      <c r="I208" s="129">
        <v>0</v>
      </c>
      <c r="L208" s="130"/>
    </row>
    <row r="209" spans="1:13" s="114" customFormat="1" ht="24" customHeight="1" thickBot="1">
      <c r="A209" s="122">
        <v>62</v>
      </c>
      <c r="B209" s="152" t="s">
        <v>1251</v>
      </c>
      <c r="C209" s="152" t="s">
        <v>1252</v>
      </c>
      <c r="D209" s="152" t="s">
        <v>90</v>
      </c>
      <c r="E209" s="153">
        <v>113.864</v>
      </c>
      <c r="F209" s="126"/>
      <c r="G209" s="166">
        <f>E209*F209</f>
        <v>0</v>
      </c>
      <c r="H209" s="153">
        <v>0.00113864</v>
      </c>
      <c r="I209" s="154">
        <v>0</v>
      </c>
      <c r="L209" s="126">
        <v>42</v>
      </c>
      <c r="M209" s="114">
        <f aca="true" t="shared" si="11" ref="M209">L209*L$10</f>
        <v>29.4</v>
      </c>
    </row>
    <row r="210" spans="1:12" s="114" customFormat="1" ht="13.5" customHeight="1" thickBot="1">
      <c r="A210" s="123"/>
      <c r="B210" s="149"/>
      <c r="C210" s="149" t="s">
        <v>1569</v>
      </c>
      <c r="D210" s="149"/>
      <c r="E210" s="150">
        <v>113.864</v>
      </c>
      <c r="F210" s="151"/>
      <c r="G210" s="151"/>
      <c r="H210" s="150"/>
      <c r="I210" s="150"/>
      <c r="L210" s="151"/>
    </row>
    <row r="211" spans="1:13" s="114" customFormat="1" ht="13.5" customHeight="1" thickBot="1">
      <c r="A211" s="181">
        <v>63</v>
      </c>
      <c r="B211" s="222" t="s">
        <v>1257</v>
      </c>
      <c r="C211" s="222" t="s">
        <v>1570</v>
      </c>
      <c r="D211" s="222" t="s">
        <v>90</v>
      </c>
      <c r="E211" s="223">
        <v>125.25</v>
      </c>
      <c r="F211" s="126"/>
      <c r="G211" s="166">
        <f>E211*F211</f>
        <v>0</v>
      </c>
      <c r="H211" s="223">
        <v>0.01503</v>
      </c>
      <c r="I211" s="224">
        <v>0</v>
      </c>
      <c r="L211" s="126">
        <v>45.6</v>
      </c>
      <c r="M211" s="114">
        <f aca="true" t="shared" si="12" ref="M211">L211*L$10</f>
        <v>31.919999999999998</v>
      </c>
    </row>
    <row r="212" spans="1:12" s="114" customFormat="1" ht="13.5" customHeight="1" thickBot="1">
      <c r="A212" s="123"/>
      <c r="B212" s="149"/>
      <c r="C212" s="149" t="s">
        <v>1571</v>
      </c>
      <c r="D212" s="149"/>
      <c r="E212" s="150">
        <v>125.25</v>
      </c>
      <c r="F212" s="151"/>
      <c r="G212" s="151"/>
      <c r="H212" s="150"/>
      <c r="I212" s="150"/>
      <c r="L212" s="151"/>
    </row>
    <row r="213" spans="1:13" s="114" customFormat="1" ht="13.5" customHeight="1" thickBot="1">
      <c r="A213" s="122">
        <v>64</v>
      </c>
      <c r="B213" s="152" t="s">
        <v>1264</v>
      </c>
      <c r="C213" s="152" t="s">
        <v>1265</v>
      </c>
      <c r="D213" s="152" t="s">
        <v>386</v>
      </c>
      <c r="E213" s="153">
        <f>SUM(G209:G211)/100</f>
        <v>0</v>
      </c>
      <c r="F213" s="166">
        <v>3</v>
      </c>
      <c r="G213" s="166">
        <f>E213*F213</f>
        <v>0</v>
      </c>
      <c r="H213" s="153">
        <v>0</v>
      </c>
      <c r="I213" s="154">
        <v>0</v>
      </c>
      <c r="L213" s="166">
        <v>3</v>
      </c>
      <c r="M213" s="114">
        <v>3</v>
      </c>
    </row>
    <row r="214" spans="1:12" s="114" customFormat="1" ht="13.5" customHeight="1">
      <c r="A214" s="125"/>
      <c r="B214" s="146"/>
      <c r="C214" s="146" t="s">
        <v>2006</v>
      </c>
      <c r="D214" s="146"/>
      <c r="E214" s="147"/>
      <c r="F214" s="148"/>
      <c r="G214" s="148"/>
      <c r="H214" s="147"/>
      <c r="I214" s="147"/>
      <c r="L214" s="148"/>
    </row>
    <row r="215" spans="1:12" s="114" customFormat="1" ht="13.5" customHeight="1" thickBot="1">
      <c r="A215" s="127"/>
      <c r="B215" s="128" t="s">
        <v>562</v>
      </c>
      <c r="C215" s="128" t="s">
        <v>563</v>
      </c>
      <c r="D215" s="128"/>
      <c r="E215" s="129"/>
      <c r="F215" s="130"/>
      <c r="G215" s="130"/>
      <c r="H215" s="129">
        <v>2.4538936</v>
      </c>
      <c r="I215" s="129">
        <v>0</v>
      </c>
      <c r="L215" s="130"/>
    </row>
    <row r="216" spans="1:13" s="114" customFormat="1" ht="24" customHeight="1" thickBot="1">
      <c r="A216" s="122">
        <v>65</v>
      </c>
      <c r="B216" s="152" t="s">
        <v>1286</v>
      </c>
      <c r="C216" s="152" t="s">
        <v>1287</v>
      </c>
      <c r="D216" s="152" t="s">
        <v>90</v>
      </c>
      <c r="E216" s="153">
        <v>59.504</v>
      </c>
      <c r="F216" s="126"/>
      <c r="G216" s="166">
        <f>E216*F216</f>
        <v>0</v>
      </c>
      <c r="H216" s="153">
        <v>0</v>
      </c>
      <c r="I216" s="154">
        <v>0</v>
      </c>
      <c r="L216" s="126">
        <v>115</v>
      </c>
      <c r="M216" s="114">
        <f aca="true" t="shared" si="13" ref="M216">L216*L$10</f>
        <v>80.5</v>
      </c>
    </row>
    <row r="217" spans="1:12" s="114" customFormat="1" ht="13.5" customHeight="1">
      <c r="A217" s="125"/>
      <c r="B217" s="146"/>
      <c r="C217" s="146" t="s">
        <v>1478</v>
      </c>
      <c r="D217" s="146"/>
      <c r="E217" s="147"/>
      <c r="F217" s="148"/>
      <c r="G217" s="148"/>
      <c r="H217" s="147"/>
      <c r="I217" s="147"/>
      <c r="L217" s="148"/>
    </row>
    <row r="218" spans="1:12" s="114" customFormat="1" ht="13.5" customHeight="1">
      <c r="A218" s="123"/>
      <c r="B218" s="149"/>
      <c r="C218" s="149" t="s">
        <v>1572</v>
      </c>
      <c r="D218" s="149"/>
      <c r="E218" s="150">
        <v>10.903</v>
      </c>
      <c r="F218" s="151"/>
      <c r="G218" s="151"/>
      <c r="H218" s="150"/>
      <c r="I218" s="150"/>
      <c r="L218" s="151"/>
    </row>
    <row r="219" spans="1:12" s="114" customFormat="1" ht="13.5" customHeight="1">
      <c r="A219" s="123"/>
      <c r="B219" s="149"/>
      <c r="C219" s="149" t="s">
        <v>1573</v>
      </c>
      <c r="D219" s="149"/>
      <c r="E219" s="150">
        <v>48.601</v>
      </c>
      <c r="F219" s="151"/>
      <c r="G219" s="151"/>
      <c r="H219" s="150"/>
      <c r="I219" s="150"/>
      <c r="L219" s="151"/>
    </row>
    <row r="220" spans="1:12" s="114" customFormat="1" ht="13.5" customHeight="1" thickBot="1">
      <c r="A220" s="124"/>
      <c r="B220" s="155"/>
      <c r="C220" s="155" t="s">
        <v>64</v>
      </c>
      <c r="D220" s="155"/>
      <c r="E220" s="156">
        <v>59.504</v>
      </c>
      <c r="F220" s="157"/>
      <c r="G220" s="157"/>
      <c r="H220" s="156"/>
      <c r="I220" s="156"/>
      <c r="L220" s="157"/>
    </row>
    <row r="221" spans="1:13" s="114" customFormat="1" ht="13.5" customHeight="1" thickBot="1">
      <c r="A221" s="181">
        <v>66</v>
      </c>
      <c r="B221" s="222" t="s">
        <v>1574</v>
      </c>
      <c r="C221" s="222" t="s">
        <v>1575</v>
      </c>
      <c r="D221" s="222" t="s">
        <v>90</v>
      </c>
      <c r="E221" s="223">
        <v>63.074</v>
      </c>
      <c r="F221" s="126"/>
      <c r="G221" s="166">
        <f>E221*F221</f>
        <v>0</v>
      </c>
      <c r="H221" s="223">
        <v>0.3910588</v>
      </c>
      <c r="I221" s="224">
        <v>0</v>
      </c>
      <c r="L221" s="126">
        <v>120</v>
      </c>
      <c r="M221" s="114">
        <f aca="true" t="shared" si="14" ref="M221">L221*L$10</f>
        <v>84</v>
      </c>
    </row>
    <row r="222" spans="1:12" s="114" customFormat="1" ht="13.5" customHeight="1" thickBot="1">
      <c r="A222" s="123"/>
      <c r="B222" s="149"/>
      <c r="C222" s="149" t="s">
        <v>1576</v>
      </c>
      <c r="D222" s="149"/>
      <c r="E222" s="150">
        <v>63.074</v>
      </c>
      <c r="F222" s="151"/>
      <c r="G222" s="151"/>
      <c r="H222" s="150"/>
      <c r="I222" s="150"/>
      <c r="L222" s="151"/>
    </row>
    <row r="223" spans="1:13" s="114" customFormat="1" ht="24" customHeight="1" thickBot="1">
      <c r="A223" s="122">
        <v>67</v>
      </c>
      <c r="B223" s="152" t="s">
        <v>564</v>
      </c>
      <c r="C223" s="152" t="s">
        <v>565</v>
      </c>
      <c r="D223" s="152" t="s">
        <v>90</v>
      </c>
      <c r="E223" s="153">
        <v>123.082</v>
      </c>
      <c r="F223" s="126"/>
      <c r="G223" s="166">
        <f>E223*F223</f>
        <v>0</v>
      </c>
      <c r="H223" s="153">
        <v>0</v>
      </c>
      <c r="I223" s="154">
        <v>0</v>
      </c>
      <c r="L223" s="126">
        <v>207</v>
      </c>
      <c r="M223" s="114">
        <f aca="true" t="shared" si="15" ref="M223">L223*L$10</f>
        <v>144.89999999999998</v>
      </c>
    </row>
    <row r="224" spans="1:12" s="114" customFormat="1" ht="13.5" customHeight="1">
      <c r="A224" s="125"/>
      <c r="B224" s="146"/>
      <c r="C224" s="146" t="s">
        <v>1577</v>
      </c>
      <c r="D224" s="146"/>
      <c r="E224" s="147"/>
      <c r="F224" s="148"/>
      <c r="G224" s="148"/>
      <c r="H224" s="147"/>
      <c r="I224" s="147"/>
      <c r="L224" s="148"/>
    </row>
    <row r="225" spans="1:12" s="114" customFormat="1" ht="13.5" customHeight="1">
      <c r="A225" s="123"/>
      <c r="B225" s="149"/>
      <c r="C225" s="149" t="s">
        <v>1578</v>
      </c>
      <c r="D225" s="149"/>
      <c r="E225" s="150">
        <v>95.895</v>
      </c>
      <c r="F225" s="151"/>
      <c r="G225" s="151"/>
      <c r="H225" s="150"/>
      <c r="I225" s="150"/>
      <c r="L225" s="151"/>
    </row>
    <row r="226" spans="1:12" s="114" customFormat="1" ht="13.5" customHeight="1">
      <c r="A226" s="123"/>
      <c r="B226" s="149"/>
      <c r="C226" s="149" t="s">
        <v>1579</v>
      </c>
      <c r="D226" s="149"/>
      <c r="E226" s="150">
        <v>27.187</v>
      </c>
      <c r="F226" s="151"/>
      <c r="G226" s="151"/>
      <c r="H226" s="150"/>
      <c r="I226" s="150"/>
      <c r="L226" s="151"/>
    </row>
    <row r="227" spans="1:12" s="114" customFormat="1" ht="13.5" customHeight="1" thickBot="1">
      <c r="A227" s="124"/>
      <c r="B227" s="155"/>
      <c r="C227" s="155" t="s">
        <v>64</v>
      </c>
      <c r="D227" s="155"/>
      <c r="E227" s="156">
        <v>123.082</v>
      </c>
      <c r="F227" s="157"/>
      <c r="G227" s="157"/>
      <c r="H227" s="156"/>
      <c r="I227" s="156"/>
      <c r="L227" s="157"/>
    </row>
    <row r="228" spans="1:13" s="114" customFormat="1" ht="24" customHeight="1" thickBot="1">
      <c r="A228" s="181">
        <v>68</v>
      </c>
      <c r="B228" s="222" t="s">
        <v>579</v>
      </c>
      <c r="C228" s="222" t="s">
        <v>580</v>
      </c>
      <c r="D228" s="222" t="s">
        <v>90</v>
      </c>
      <c r="E228" s="223">
        <v>130.467</v>
      </c>
      <c r="F228" s="126"/>
      <c r="G228" s="166">
        <f>E228*F228</f>
        <v>0</v>
      </c>
      <c r="H228" s="223">
        <v>1.8787248</v>
      </c>
      <c r="I228" s="224">
        <v>0</v>
      </c>
      <c r="L228" s="126">
        <v>496</v>
      </c>
      <c r="M228" s="114">
        <f aca="true" t="shared" si="16" ref="M228">L228*L$10</f>
        <v>347.2</v>
      </c>
    </row>
    <row r="229" spans="1:12" s="114" customFormat="1" ht="13.5" customHeight="1" thickBot="1">
      <c r="A229" s="123"/>
      <c r="B229" s="149"/>
      <c r="C229" s="149" t="s">
        <v>1580</v>
      </c>
      <c r="D229" s="149"/>
      <c r="E229" s="150">
        <v>130.467</v>
      </c>
      <c r="F229" s="151"/>
      <c r="G229" s="151"/>
      <c r="H229" s="150"/>
      <c r="I229" s="150"/>
      <c r="L229" s="151"/>
    </row>
    <row r="230" spans="1:13" s="114" customFormat="1" ht="13.5" customHeight="1" thickBot="1">
      <c r="A230" s="122">
        <v>69</v>
      </c>
      <c r="B230" s="152" t="s">
        <v>1581</v>
      </c>
      <c r="C230" s="152" t="s">
        <v>1582</v>
      </c>
      <c r="D230" s="152" t="s">
        <v>37</v>
      </c>
      <c r="E230" s="153">
        <v>1</v>
      </c>
      <c r="F230" s="126"/>
      <c r="G230" s="166">
        <f>E230*F230</f>
        <v>0</v>
      </c>
      <c r="H230" s="153">
        <v>0.00085</v>
      </c>
      <c r="I230" s="154">
        <v>0</v>
      </c>
      <c r="L230" s="126">
        <v>2070</v>
      </c>
      <c r="M230" s="114">
        <f aca="true" t="shared" si="17" ref="M230">L230*L$10</f>
        <v>1449</v>
      </c>
    </row>
    <row r="231" spans="1:12" s="114" customFormat="1" ht="13.5" customHeight="1">
      <c r="A231" s="125"/>
      <c r="B231" s="146"/>
      <c r="C231" s="146" t="s">
        <v>1583</v>
      </c>
      <c r="D231" s="146"/>
      <c r="E231" s="147"/>
      <c r="F231" s="148"/>
      <c r="G231" s="148"/>
      <c r="H231" s="147"/>
      <c r="I231" s="147"/>
      <c r="L231" s="148"/>
    </row>
    <row r="232" spans="1:12" s="114" customFormat="1" ht="13.5" customHeight="1">
      <c r="A232" s="125"/>
      <c r="B232" s="146"/>
      <c r="C232" s="146" t="s">
        <v>1584</v>
      </c>
      <c r="D232" s="146"/>
      <c r="E232" s="147"/>
      <c r="F232" s="148"/>
      <c r="G232" s="148"/>
      <c r="H232" s="147"/>
      <c r="I232" s="147"/>
      <c r="L232" s="148"/>
    </row>
    <row r="233" spans="1:12" s="114" customFormat="1" ht="13.5" customHeight="1" thickBot="1">
      <c r="A233" s="123"/>
      <c r="B233" s="149"/>
      <c r="C233" s="149" t="s">
        <v>1585</v>
      </c>
      <c r="D233" s="149"/>
      <c r="E233" s="150">
        <v>1</v>
      </c>
      <c r="F233" s="151"/>
      <c r="G233" s="151"/>
      <c r="H233" s="150"/>
      <c r="I233" s="150"/>
      <c r="L233" s="151"/>
    </row>
    <row r="234" spans="1:13" s="114" customFormat="1" ht="24" customHeight="1" thickBot="1">
      <c r="A234" s="181">
        <v>70</v>
      </c>
      <c r="B234" s="222" t="s">
        <v>670</v>
      </c>
      <c r="C234" s="222" t="s">
        <v>2003</v>
      </c>
      <c r="D234" s="222" t="s">
        <v>37</v>
      </c>
      <c r="E234" s="223">
        <v>1</v>
      </c>
      <c r="F234" s="126"/>
      <c r="G234" s="166">
        <f>E234*F234</f>
        <v>0</v>
      </c>
      <c r="H234" s="223">
        <v>0.034</v>
      </c>
      <c r="I234" s="224">
        <v>0</v>
      </c>
      <c r="L234" s="126">
        <v>10560</v>
      </c>
      <c r="M234" s="114">
        <f aca="true" t="shared" si="18" ref="M234">L234*L$10</f>
        <v>7391.999999999999</v>
      </c>
    </row>
    <row r="235" spans="1:12" s="114" customFormat="1" ht="13.5" customHeight="1">
      <c r="A235" s="125"/>
      <c r="B235" s="146"/>
      <c r="C235" s="146" t="s">
        <v>1584</v>
      </c>
      <c r="D235" s="146"/>
      <c r="E235" s="147"/>
      <c r="F235" s="148"/>
      <c r="G235" s="148"/>
      <c r="H235" s="147"/>
      <c r="I235" s="147"/>
      <c r="L235" s="148"/>
    </row>
    <row r="236" spans="1:12" s="114" customFormat="1" ht="13.5" customHeight="1">
      <c r="A236" s="125"/>
      <c r="B236" s="146"/>
      <c r="C236" s="146" t="s">
        <v>2004</v>
      </c>
      <c r="D236" s="146"/>
      <c r="E236" s="147"/>
      <c r="F236" s="148"/>
      <c r="G236" s="148"/>
      <c r="H236" s="147"/>
      <c r="I236" s="147"/>
      <c r="L236" s="148"/>
    </row>
    <row r="237" spans="1:12" s="114" customFormat="1" ht="13.5" customHeight="1" thickBot="1">
      <c r="A237" s="123"/>
      <c r="B237" s="149"/>
      <c r="C237" s="149" t="s">
        <v>1586</v>
      </c>
      <c r="D237" s="149"/>
      <c r="E237" s="150">
        <v>1</v>
      </c>
      <c r="F237" s="151"/>
      <c r="G237" s="151"/>
      <c r="H237" s="150"/>
      <c r="I237" s="150"/>
      <c r="L237" s="151"/>
    </row>
    <row r="238" spans="1:13" s="114" customFormat="1" ht="13.5" customHeight="1" thickBot="1">
      <c r="A238" s="122">
        <v>71</v>
      </c>
      <c r="B238" s="152" t="s">
        <v>1587</v>
      </c>
      <c r="C238" s="152" t="s">
        <v>1588</v>
      </c>
      <c r="D238" s="152" t="s">
        <v>37</v>
      </c>
      <c r="E238" s="153">
        <v>8</v>
      </c>
      <c r="F238" s="126"/>
      <c r="G238" s="166">
        <f>E238*F238</f>
        <v>0</v>
      </c>
      <c r="H238" s="153">
        <v>0</v>
      </c>
      <c r="I238" s="154">
        <v>0</v>
      </c>
      <c r="L238" s="126">
        <v>81.6</v>
      </c>
      <c r="M238" s="114">
        <f aca="true" t="shared" si="19" ref="M238">L238*L$10</f>
        <v>57.11999999999999</v>
      </c>
    </row>
    <row r="239" spans="1:12" s="114" customFormat="1" ht="13.5" customHeight="1">
      <c r="A239" s="125"/>
      <c r="B239" s="146"/>
      <c r="C239" s="146" t="s">
        <v>1583</v>
      </c>
      <c r="D239" s="146"/>
      <c r="E239" s="147"/>
      <c r="F239" s="148"/>
      <c r="G239" s="148"/>
      <c r="H239" s="147"/>
      <c r="I239" s="147"/>
      <c r="L239" s="148"/>
    </row>
    <row r="240" spans="1:12" s="114" customFormat="1" ht="13.5" customHeight="1" thickBot="1">
      <c r="A240" s="123"/>
      <c r="B240" s="149"/>
      <c r="C240" s="149" t="s">
        <v>1589</v>
      </c>
      <c r="D240" s="149"/>
      <c r="E240" s="150">
        <v>8</v>
      </c>
      <c r="F240" s="151"/>
      <c r="G240" s="151"/>
      <c r="H240" s="150"/>
      <c r="I240" s="150"/>
      <c r="L240" s="151"/>
    </row>
    <row r="241" spans="1:13" s="114" customFormat="1" ht="13.5" customHeight="1" thickBot="1">
      <c r="A241" s="225">
        <v>72</v>
      </c>
      <c r="B241" s="226" t="s">
        <v>1590</v>
      </c>
      <c r="C241" s="226" t="s">
        <v>1591</v>
      </c>
      <c r="D241" s="226" t="s">
        <v>37</v>
      </c>
      <c r="E241" s="227">
        <v>8</v>
      </c>
      <c r="F241" s="126"/>
      <c r="G241" s="166">
        <f>E241*F241</f>
        <v>0</v>
      </c>
      <c r="H241" s="227">
        <v>0.00032</v>
      </c>
      <c r="I241" s="228">
        <v>0</v>
      </c>
      <c r="L241" s="126">
        <v>33.5</v>
      </c>
      <c r="M241" s="114">
        <f>L241*L$10</f>
        <v>23.45</v>
      </c>
    </row>
    <row r="242" spans="1:13" s="114" customFormat="1" ht="13.5" customHeight="1" thickBot="1">
      <c r="A242" s="229">
        <v>73</v>
      </c>
      <c r="B242" s="230" t="s">
        <v>1592</v>
      </c>
      <c r="C242" s="230" t="s">
        <v>1593</v>
      </c>
      <c r="D242" s="230" t="s">
        <v>37</v>
      </c>
      <c r="E242" s="231">
        <v>1</v>
      </c>
      <c r="F242" s="126"/>
      <c r="G242" s="166">
        <f>E242*F242</f>
        <v>0</v>
      </c>
      <c r="H242" s="231">
        <v>0.00094</v>
      </c>
      <c r="I242" s="232">
        <v>0</v>
      </c>
      <c r="L242" s="126">
        <v>491</v>
      </c>
      <c r="M242" s="114">
        <f aca="true" t="shared" si="20" ref="M242:M243">L242*L$10</f>
        <v>343.7</v>
      </c>
    </row>
    <row r="243" spans="1:13" s="114" customFormat="1" ht="13.5" customHeight="1" thickBot="1">
      <c r="A243" s="122">
        <v>74</v>
      </c>
      <c r="B243" s="152" t="s">
        <v>1380</v>
      </c>
      <c r="C243" s="152" t="s">
        <v>1381</v>
      </c>
      <c r="D243" s="152" t="s">
        <v>37</v>
      </c>
      <c r="E243" s="153">
        <v>2</v>
      </c>
      <c r="F243" s="126"/>
      <c r="G243" s="166">
        <f>E243*F243</f>
        <v>0</v>
      </c>
      <c r="H243" s="153">
        <v>0</v>
      </c>
      <c r="I243" s="154">
        <v>0</v>
      </c>
      <c r="L243" s="126">
        <v>360</v>
      </c>
      <c r="M243" s="114">
        <f t="shared" si="20"/>
        <v>251.99999999999997</v>
      </c>
    </row>
    <row r="244" spans="1:12" s="114" customFormat="1" ht="13.5" customHeight="1">
      <c r="A244" s="125"/>
      <c r="B244" s="146"/>
      <c r="C244" s="146" t="s">
        <v>1594</v>
      </c>
      <c r="D244" s="146"/>
      <c r="E244" s="147"/>
      <c r="F244" s="148"/>
      <c r="G244" s="148"/>
      <c r="H244" s="147"/>
      <c r="I244" s="147"/>
      <c r="L244" s="148"/>
    </row>
    <row r="245" spans="1:12" s="114" customFormat="1" ht="13.5" customHeight="1">
      <c r="A245" s="125"/>
      <c r="B245" s="146"/>
      <c r="C245" s="146" t="s">
        <v>1382</v>
      </c>
      <c r="D245" s="146"/>
      <c r="E245" s="147"/>
      <c r="F245" s="148"/>
      <c r="G245" s="148"/>
      <c r="H245" s="147"/>
      <c r="I245" s="147"/>
      <c r="L245" s="148"/>
    </row>
    <row r="246" spans="1:12" s="114" customFormat="1" ht="13.5" customHeight="1" thickBot="1">
      <c r="A246" s="123"/>
      <c r="B246" s="149"/>
      <c r="C246" s="149" t="s">
        <v>1595</v>
      </c>
      <c r="D246" s="149"/>
      <c r="E246" s="150">
        <v>2</v>
      </c>
      <c r="F246" s="151"/>
      <c r="G246" s="151"/>
      <c r="H246" s="150"/>
      <c r="I246" s="150"/>
      <c r="L246" s="151"/>
    </row>
    <row r="247" spans="1:13" s="114" customFormat="1" ht="13.5" customHeight="1" thickBot="1">
      <c r="A247" s="122">
        <v>75</v>
      </c>
      <c r="B247" s="152" t="s">
        <v>1596</v>
      </c>
      <c r="C247" s="152" t="s">
        <v>1597</v>
      </c>
      <c r="D247" s="152" t="s">
        <v>37</v>
      </c>
      <c r="E247" s="153">
        <v>1</v>
      </c>
      <c r="F247" s="126"/>
      <c r="G247" s="166">
        <f>E247*F247</f>
        <v>0</v>
      </c>
      <c r="H247" s="153">
        <v>0</v>
      </c>
      <c r="I247" s="154">
        <v>0</v>
      </c>
      <c r="L247" s="126">
        <v>758</v>
      </c>
      <c r="M247" s="114">
        <f aca="true" t="shared" si="21" ref="M247">L247*L$10</f>
        <v>530.6</v>
      </c>
    </row>
    <row r="248" spans="1:12" s="114" customFormat="1" ht="13.5" customHeight="1">
      <c r="A248" s="125"/>
      <c r="B248" s="146"/>
      <c r="C248" s="146" t="s">
        <v>1598</v>
      </c>
      <c r="D248" s="146"/>
      <c r="E248" s="147"/>
      <c r="F248" s="148"/>
      <c r="G248" s="148"/>
      <c r="H248" s="147"/>
      <c r="I248" s="147"/>
      <c r="L248" s="148"/>
    </row>
    <row r="249" spans="1:12" s="114" customFormat="1" ht="13.5" customHeight="1">
      <c r="A249" s="125"/>
      <c r="B249" s="146"/>
      <c r="C249" s="146" t="s">
        <v>1599</v>
      </c>
      <c r="D249" s="146"/>
      <c r="E249" s="147"/>
      <c r="F249" s="148"/>
      <c r="G249" s="148"/>
      <c r="H249" s="147"/>
      <c r="I249" s="147"/>
      <c r="L249" s="148"/>
    </row>
    <row r="250" spans="1:12" s="114" customFormat="1" ht="13.5" customHeight="1" thickBot="1">
      <c r="A250" s="123"/>
      <c r="B250" s="149"/>
      <c r="C250" s="149" t="s">
        <v>1600</v>
      </c>
      <c r="D250" s="149"/>
      <c r="E250" s="150">
        <v>1</v>
      </c>
      <c r="F250" s="151"/>
      <c r="G250" s="151"/>
      <c r="H250" s="150"/>
      <c r="I250" s="150"/>
      <c r="L250" s="151"/>
    </row>
    <row r="251" spans="1:13" s="114" customFormat="1" ht="24" customHeight="1" thickBot="1">
      <c r="A251" s="181">
        <v>76</v>
      </c>
      <c r="B251" s="222" t="s">
        <v>1601</v>
      </c>
      <c r="C251" s="222" t="s">
        <v>1602</v>
      </c>
      <c r="D251" s="222" t="s">
        <v>37</v>
      </c>
      <c r="E251" s="223">
        <v>1</v>
      </c>
      <c r="F251" s="126"/>
      <c r="G251" s="166">
        <f>E251*F251</f>
        <v>0</v>
      </c>
      <c r="H251" s="223">
        <v>0.148</v>
      </c>
      <c r="I251" s="224">
        <v>0</v>
      </c>
      <c r="L251" s="126">
        <v>22810</v>
      </c>
      <c r="M251" s="114">
        <f aca="true" t="shared" si="22" ref="M251">L251*L$10</f>
        <v>15966.999999999998</v>
      </c>
    </row>
    <row r="252" spans="1:12" s="114" customFormat="1" ht="13.5" customHeight="1">
      <c r="A252" s="125"/>
      <c r="B252" s="146"/>
      <c r="C252" s="146" t="s">
        <v>1603</v>
      </c>
      <c r="D252" s="146"/>
      <c r="E252" s="147"/>
      <c r="F252" s="148"/>
      <c r="G252" s="148"/>
      <c r="H252" s="147"/>
      <c r="I252" s="147"/>
      <c r="L252" s="148"/>
    </row>
    <row r="253" spans="1:12" s="114" customFormat="1" ht="13.5" customHeight="1" thickBot="1">
      <c r="A253" s="123"/>
      <c r="B253" s="149"/>
      <c r="C253" s="149" t="s">
        <v>1604</v>
      </c>
      <c r="D253" s="149"/>
      <c r="E253" s="150">
        <v>1</v>
      </c>
      <c r="F253" s="151"/>
      <c r="G253" s="151"/>
      <c r="H253" s="150"/>
      <c r="I253" s="150"/>
      <c r="L253" s="151"/>
    </row>
    <row r="254" spans="1:13" s="114" customFormat="1" ht="24" customHeight="1" thickBot="1">
      <c r="A254" s="122">
        <v>77</v>
      </c>
      <c r="B254" s="152" t="s">
        <v>682</v>
      </c>
      <c r="C254" s="152" t="s">
        <v>683</v>
      </c>
      <c r="D254" s="152" t="s">
        <v>684</v>
      </c>
      <c r="E254" s="153">
        <v>179.608</v>
      </c>
      <c r="F254" s="126"/>
      <c r="G254" s="166">
        <f>E254*F254</f>
        <v>0</v>
      </c>
      <c r="H254" s="153">
        <v>0</v>
      </c>
      <c r="I254" s="154">
        <v>0</v>
      </c>
      <c r="L254" s="126">
        <v>12</v>
      </c>
      <c r="M254" s="114">
        <f aca="true" t="shared" si="23" ref="M254">L254*L$10</f>
        <v>8.399999999999999</v>
      </c>
    </row>
    <row r="255" spans="1:12" s="114" customFormat="1" ht="13.5" customHeight="1">
      <c r="A255" s="125"/>
      <c r="B255" s="146"/>
      <c r="C255" s="146" t="s">
        <v>1605</v>
      </c>
      <c r="D255" s="146"/>
      <c r="E255" s="147"/>
      <c r="F255" s="148"/>
      <c r="G255" s="148"/>
      <c r="H255" s="147"/>
      <c r="I255" s="147"/>
      <c r="L255" s="148"/>
    </row>
    <row r="256" spans="1:12" s="114" customFormat="1" ht="13.5" customHeight="1">
      <c r="A256" s="125"/>
      <c r="B256" s="146"/>
      <c r="C256" s="146" t="s">
        <v>685</v>
      </c>
      <c r="D256" s="146"/>
      <c r="E256" s="147"/>
      <c r="F256" s="148"/>
      <c r="G256" s="148"/>
      <c r="H256" s="147"/>
      <c r="I256" s="147"/>
      <c r="L256" s="148"/>
    </row>
    <row r="257" spans="1:12" s="114" customFormat="1" ht="13.5" customHeight="1">
      <c r="A257" s="123"/>
      <c r="B257" s="149"/>
      <c r="C257" s="149" t="s">
        <v>1606</v>
      </c>
      <c r="D257" s="149"/>
      <c r="E257" s="150">
        <v>102</v>
      </c>
      <c r="F257" s="151"/>
      <c r="G257" s="151"/>
      <c r="H257" s="150"/>
      <c r="I257" s="150"/>
      <c r="L257" s="151"/>
    </row>
    <row r="258" spans="1:12" s="114" customFormat="1" ht="13.5" customHeight="1">
      <c r="A258" s="123"/>
      <c r="B258" s="149"/>
      <c r="C258" s="149" t="s">
        <v>1607</v>
      </c>
      <c r="D258" s="149"/>
      <c r="E258" s="150">
        <v>47.608</v>
      </c>
      <c r="F258" s="151"/>
      <c r="G258" s="151"/>
      <c r="H258" s="150"/>
      <c r="I258" s="150"/>
      <c r="L258" s="151"/>
    </row>
    <row r="259" spans="1:12" s="114" customFormat="1" ht="13.5" customHeight="1">
      <c r="A259" s="123"/>
      <c r="B259" s="149"/>
      <c r="C259" s="149" t="s">
        <v>1608</v>
      </c>
      <c r="D259" s="149"/>
      <c r="E259" s="150">
        <v>30</v>
      </c>
      <c r="F259" s="151"/>
      <c r="G259" s="151"/>
      <c r="H259" s="150"/>
      <c r="I259" s="150"/>
      <c r="L259" s="151"/>
    </row>
    <row r="260" spans="1:12" s="114" customFormat="1" ht="13.5" customHeight="1" thickBot="1">
      <c r="A260" s="124"/>
      <c r="B260" s="155"/>
      <c r="C260" s="155" t="s">
        <v>64</v>
      </c>
      <c r="D260" s="155"/>
      <c r="E260" s="156">
        <v>179.608</v>
      </c>
      <c r="F260" s="157"/>
      <c r="G260" s="157"/>
      <c r="H260" s="156"/>
      <c r="I260" s="156"/>
      <c r="L260" s="157"/>
    </row>
    <row r="261" spans="1:13" s="114" customFormat="1" ht="13.5" customHeight="1" thickBot="1">
      <c r="A261" s="122">
        <v>78</v>
      </c>
      <c r="B261" s="152" t="s">
        <v>688</v>
      </c>
      <c r="C261" s="152" t="s">
        <v>689</v>
      </c>
      <c r="D261" s="152" t="s">
        <v>386</v>
      </c>
      <c r="E261" s="153">
        <f>SUM(G216:G254)/100</f>
        <v>0</v>
      </c>
      <c r="F261" s="166">
        <v>0.6</v>
      </c>
      <c r="G261" s="166">
        <f>E261*F261</f>
        <v>0</v>
      </c>
      <c r="H261" s="153">
        <v>0</v>
      </c>
      <c r="I261" s="154">
        <v>0</v>
      </c>
      <c r="L261" s="166">
        <v>0.6</v>
      </c>
      <c r="M261" s="114">
        <v>0.6</v>
      </c>
    </row>
    <row r="262" spans="1:12" s="114" customFormat="1" ht="13.5" customHeight="1">
      <c r="A262" s="125"/>
      <c r="B262" s="146"/>
      <c r="C262" s="146" t="s">
        <v>2011</v>
      </c>
      <c r="D262" s="146"/>
      <c r="E262" s="147"/>
      <c r="F262" s="148"/>
      <c r="G262" s="148"/>
      <c r="H262" s="147"/>
      <c r="I262" s="147"/>
      <c r="L262" s="148"/>
    </row>
    <row r="263" spans="1:12" s="114" customFormat="1" ht="13.5" customHeight="1" thickBot="1">
      <c r="A263" s="127"/>
      <c r="B263" s="128" t="s">
        <v>739</v>
      </c>
      <c r="C263" s="128" t="s">
        <v>740</v>
      </c>
      <c r="D263" s="128"/>
      <c r="E263" s="129"/>
      <c r="F263" s="130"/>
      <c r="G263" s="130"/>
      <c r="H263" s="129">
        <v>0.59241</v>
      </c>
      <c r="I263" s="129">
        <v>0</v>
      </c>
      <c r="L263" s="130"/>
    </row>
    <row r="264" spans="1:13" s="114" customFormat="1" ht="13.5" customHeight="1" thickBot="1">
      <c r="A264" s="122">
        <v>79</v>
      </c>
      <c r="B264" s="152" t="s">
        <v>744</v>
      </c>
      <c r="C264" s="152" t="s">
        <v>745</v>
      </c>
      <c r="D264" s="152" t="s">
        <v>90</v>
      </c>
      <c r="E264" s="153">
        <v>78.988</v>
      </c>
      <c r="F264" s="126"/>
      <c r="G264" s="166">
        <f>E264*F264</f>
        <v>0</v>
      </c>
      <c r="H264" s="153">
        <v>0.59241</v>
      </c>
      <c r="I264" s="154">
        <v>0</v>
      </c>
      <c r="L264" s="126">
        <v>128</v>
      </c>
      <c r="M264" s="114">
        <f aca="true" t="shared" si="24" ref="M264">L264*L$10</f>
        <v>89.6</v>
      </c>
    </row>
    <row r="265" spans="1:12" s="114" customFormat="1" ht="13.5" customHeight="1">
      <c r="A265" s="125"/>
      <c r="B265" s="146"/>
      <c r="C265" s="146" t="s">
        <v>1609</v>
      </c>
      <c r="D265" s="146"/>
      <c r="E265" s="147"/>
      <c r="F265" s="148"/>
      <c r="G265" s="148"/>
      <c r="H265" s="147"/>
      <c r="I265" s="147"/>
      <c r="L265" s="148"/>
    </row>
    <row r="266" spans="1:12" s="114" customFormat="1" ht="13.5" customHeight="1">
      <c r="A266" s="125"/>
      <c r="B266" s="146"/>
      <c r="C266" s="146" t="s">
        <v>1610</v>
      </c>
      <c r="D266" s="146"/>
      <c r="E266" s="147"/>
      <c r="F266" s="148"/>
      <c r="G266" s="148"/>
      <c r="H266" s="147"/>
      <c r="I266" s="147"/>
      <c r="L266" s="148"/>
    </row>
    <row r="267" spans="1:12" s="114" customFormat="1" ht="13.5" customHeight="1">
      <c r="A267" s="123"/>
      <c r="B267" s="149"/>
      <c r="C267" s="149" t="s">
        <v>1611</v>
      </c>
      <c r="D267" s="149"/>
      <c r="E267" s="150">
        <v>64.814</v>
      </c>
      <c r="F267" s="151"/>
      <c r="G267" s="151"/>
      <c r="H267" s="150"/>
      <c r="I267" s="150"/>
      <c r="L267" s="151"/>
    </row>
    <row r="268" spans="1:12" s="114" customFormat="1" ht="13.5" customHeight="1">
      <c r="A268" s="123"/>
      <c r="B268" s="149"/>
      <c r="C268" s="149" t="s">
        <v>1612</v>
      </c>
      <c r="D268" s="149"/>
      <c r="E268" s="150">
        <v>14.174</v>
      </c>
      <c r="F268" s="151"/>
      <c r="G268" s="151"/>
      <c r="H268" s="150"/>
      <c r="I268" s="150"/>
      <c r="L268" s="151"/>
    </row>
    <row r="269" spans="1:12" s="114" customFormat="1" ht="13.5" customHeight="1" thickBot="1">
      <c r="A269" s="124"/>
      <c r="B269" s="155"/>
      <c r="C269" s="155" t="s">
        <v>64</v>
      </c>
      <c r="D269" s="155"/>
      <c r="E269" s="156">
        <v>78.988</v>
      </c>
      <c r="F269" s="157"/>
      <c r="G269" s="157"/>
      <c r="H269" s="156"/>
      <c r="I269" s="156"/>
      <c r="L269" s="157"/>
    </row>
    <row r="270" spans="1:13" s="114" customFormat="1" ht="13.5" customHeight="1" thickBot="1">
      <c r="A270" s="122">
        <v>80</v>
      </c>
      <c r="B270" s="152" t="s">
        <v>749</v>
      </c>
      <c r="C270" s="152" t="s">
        <v>750</v>
      </c>
      <c r="D270" s="152" t="s">
        <v>386</v>
      </c>
      <c r="E270" s="153">
        <f>G264/100</f>
        <v>0</v>
      </c>
      <c r="F270" s="166">
        <v>0.5</v>
      </c>
      <c r="G270" s="166">
        <f>E270*F270</f>
        <v>0</v>
      </c>
      <c r="H270" s="153">
        <v>0</v>
      </c>
      <c r="I270" s="154">
        <v>0</v>
      </c>
      <c r="L270" s="166">
        <v>0.5</v>
      </c>
      <c r="M270" s="114">
        <v>0.5</v>
      </c>
    </row>
    <row r="271" spans="1:12" s="114" customFormat="1" ht="13.5" customHeight="1">
      <c r="A271" s="125"/>
      <c r="B271" s="146"/>
      <c r="C271" s="146" t="s">
        <v>2013</v>
      </c>
      <c r="D271" s="146"/>
      <c r="E271" s="147"/>
      <c r="F271" s="148"/>
      <c r="G271" s="148"/>
      <c r="H271" s="147"/>
      <c r="I271" s="147"/>
      <c r="L271" s="148"/>
    </row>
    <row r="272" spans="1:12" s="114" customFormat="1" ht="13.5" customHeight="1" thickBot="1">
      <c r="A272" s="127"/>
      <c r="B272" s="128" t="s">
        <v>773</v>
      </c>
      <c r="C272" s="128" t="s">
        <v>774</v>
      </c>
      <c r="D272" s="128"/>
      <c r="E272" s="129"/>
      <c r="F272" s="130"/>
      <c r="G272" s="130"/>
      <c r="H272" s="129">
        <v>0.14890101</v>
      </c>
      <c r="I272" s="129">
        <v>0</v>
      </c>
      <c r="L272" s="130"/>
    </row>
    <row r="273" spans="1:13" s="114" customFormat="1" ht="24" customHeight="1" thickBot="1">
      <c r="A273" s="122">
        <v>81</v>
      </c>
      <c r="B273" s="152" t="s">
        <v>779</v>
      </c>
      <c r="C273" s="152" t="s">
        <v>2005</v>
      </c>
      <c r="D273" s="152" t="s">
        <v>90</v>
      </c>
      <c r="E273" s="153">
        <v>308.667</v>
      </c>
      <c r="F273" s="126"/>
      <c r="G273" s="166">
        <f>E273*F273</f>
        <v>0</v>
      </c>
      <c r="H273" s="153">
        <v>0.14816016</v>
      </c>
      <c r="I273" s="154">
        <v>0</v>
      </c>
      <c r="L273" s="126">
        <v>168</v>
      </c>
      <c r="M273" s="114">
        <f aca="true" t="shared" si="25" ref="M273">L273*L$10</f>
        <v>117.6</v>
      </c>
    </row>
    <row r="274" spans="1:12" s="114" customFormat="1" ht="13.5" customHeight="1">
      <c r="A274" s="125"/>
      <c r="B274" s="146"/>
      <c r="C274" s="146" t="s">
        <v>1577</v>
      </c>
      <c r="D274" s="146"/>
      <c r="E274" s="147"/>
      <c r="F274" s="148"/>
      <c r="G274" s="148"/>
      <c r="H274" s="147"/>
      <c r="I274" s="147"/>
      <c r="L274" s="148"/>
    </row>
    <row r="275" spans="1:12" s="114" customFormat="1" ht="13.5" customHeight="1">
      <c r="A275" s="123"/>
      <c r="B275" s="149"/>
      <c r="C275" s="149" t="s">
        <v>1613</v>
      </c>
      <c r="D275" s="149"/>
      <c r="E275" s="150">
        <v>117.087</v>
      </c>
      <c r="F275" s="151"/>
      <c r="G275" s="151"/>
      <c r="H275" s="150"/>
      <c r="I275" s="150"/>
      <c r="L275" s="151"/>
    </row>
    <row r="276" spans="1:12" s="114" customFormat="1" ht="13.5" customHeight="1">
      <c r="A276" s="123"/>
      <c r="B276" s="149"/>
      <c r="C276" s="149" t="s">
        <v>1614</v>
      </c>
      <c r="D276" s="149"/>
      <c r="E276" s="150">
        <v>-10.41</v>
      </c>
      <c r="F276" s="151"/>
      <c r="G276" s="151"/>
      <c r="H276" s="150"/>
      <c r="I276" s="150"/>
      <c r="L276" s="151"/>
    </row>
    <row r="277" spans="1:12" s="114" customFormat="1" ht="13.5" customHeight="1">
      <c r="A277" s="123"/>
      <c r="B277" s="149"/>
      <c r="C277" s="149" t="s">
        <v>1615</v>
      </c>
      <c r="D277" s="149"/>
      <c r="E277" s="150">
        <v>110.4</v>
      </c>
      <c r="F277" s="151"/>
      <c r="G277" s="151"/>
      <c r="H277" s="150"/>
      <c r="I277" s="150"/>
      <c r="L277" s="151"/>
    </row>
    <row r="278" spans="1:12" s="114" customFormat="1" ht="13.5" customHeight="1">
      <c r="A278" s="123"/>
      <c r="B278" s="149"/>
      <c r="C278" s="149" t="s">
        <v>1616</v>
      </c>
      <c r="D278" s="149"/>
      <c r="E278" s="150">
        <v>4.992</v>
      </c>
      <c r="F278" s="151"/>
      <c r="G278" s="151"/>
      <c r="H278" s="150"/>
      <c r="I278" s="150"/>
      <c r="L278" s="151"/>
    </row>
    <row r="279" spans="1:12" s="114" customFormat="1" ht="13.5" customHeight="1">
      <c r="A279" s="123"/>
      <c r="B279" s="149"/>
      <c r="C279" s="149" t="s">
        <v>1617</v>
      </c>
      <c r="D279" s="149"/>
      <c r="E279" s="150">
        <v>0.384</v>
      </c>
      <c r="F279" s="151"/>
      <c r="G279" s="151"/>
      <c r="H279" s="150"/>
      <c r="I279" s="150"/>
      <c r="L279" s="151"/>
    </row>
    <row r="280" spans="1:12" s="114" customFormat="1" ht="13.5" customHeight="1">
      <c r="A280" s="123"/>
      <c r="B280" s="149"/>
      <c r="C280" s="149" t="s">
        <v>1572</v>
      </c>
      <c r="D280" s="149"/>
      <c r="E280" s="150">
        <v>10.903</v>
      </c>
      <c r="F280" s="151"/>
      <c r="G280" s="151"/>
      <c r="H280" s="150"/>
      <c r="I280" s="150"/>
      <c r="L280" s="151"/>
    </row>
    <row r="281" spans="1:12" s="114" customFormat="1" ht="13.5" customHeight="1">
      <c r="A281" s="123"/>
      <c r="B281" s="149"/>
      <c r="C281" s="149" t="s">
        <v>1618</v>
      </c>
      <c r="D281" s="149"/>
      <c r="E281" s="150">
        <v>52.649</v>
      </c>
      <c r="F281" s="151"/>
      <c r="G281" s="151"/>
      <c r="H281" s="150"/>
      <c r="I281" s="150"/>
      <c r="L281" s="151"/>
    </row>
    <row r="282" spans="1:12" s="114" customFormat="1" ht="13.5" customHeight="1">
      <c r="A282" s="123"/>
      <c r="B282" s="149"/>
      <c r="C282" s="149" t="s">
        <v>1619</v>
      </c>
      <c r="D282" s="149"/>
      <c r="E282" s="150">
        <v>16.932</v>
      </c>
      <c r="F282" s="151"/>
      <c r="G282" s="151"/>
      <c r="H282" s="150"/>
      <c r="I282" s="150"/>
      <c r="L282" s="151"/>
    </row>
    <row r="283" spans="1:12" s="114" customFormat="1" ht="13.5" customHeight="1">
      <c r="A283" s="123"/>
      <c r="B283" s="149"/>
      <c r="C283" s="149" t="s">
        <v>1620</v>
      </c>
      <c r="D283" s="149"/>
      <c r="E283" s="150">
        <v>5.73</v>
      </c>
      <c r="F283" s="151"/>
      <c r="G283" s="151"/>
      <c r="H283" s="150"/>
      <c r="I283" s="150"/>
      <c r="L283" s="151"/>
    </row>
    <row r="284" spans="1:12" s="114" customFormat="1" ht="13.5" customHeight="1" thickBot="1">
      <c r="A284" s="124"/>
      <c r="B284" s="155"/>
      <c r="C284" s="155" t="s">
        <v>64</v>
      </c>
      <c r="D284" s="155"/>
      <c r="E284" s="156">
        <v>308.667</v>
      </c>
      <c r="F284" s="157"/>
      <c r="G284" s="157"/>
      <c r="H284" s="156"/>
      <c r="I284" s="156"/>
      <c r="L284" s="157"/>
    </row>
    <row r="285" spans="1:13" s="114" customFormat="1" ht="24" customHeight="1" thickBot="1">
      <c r="A285" s="122">
        <v>82</v>
      </c>
      <c r="B285" s="152" t="s">
        <v>782</v>
      </c>
      <c r="C285" s="152" t="s">
        <v>783</v>
      </c>
      <c r="D285" s="152" t="s">
        <v>90</v>
      </c>
      <c r="E285" s="153">
        <v>24.695</v>
      </c>
      <c r="F285" s="126"/>
      <c r="G285" s="166">
        <f>E285*F285</f>
        <v>0</v>
      </c>
      <c r="H285" s="153">
        <v>0.00074085</v>
      </c>
      <c r="I285" s="154">
        <v>0</v>
      </c>
      <c r="L285" s="126">
        <v>41.1</v>
      </c>
      <c r="M285" s="114">
        <f aca="true" t="shared" si="26" ref="M285">L285*L$10</f>
        <v>28.77</v>
      </c>
    </row>
    <row r="286" spans="1:12" s="114" customFormat="1" ht="13.5" customHeight="1">
      <c r="A286" s="125"/>
      <c r="B286" s="146"/>
      <c r="C286" s="146" t="s">
        <v>1621</v>
      </c>
      <c r="D286" s="146"/>
      <c r="E286" s="147"/>
      <c r="F286" s="148"/>
      <c r="G286" s="148"/>
      <c r="H286" s="147"/>
      <c r="I286" s="147"/>
      <c r="L286" s="148"/>
    </row>
    <row r="287" spans="1:12" s="114" customFormat="1" ht="13.5" customHeight="1">
      <c r="A287" s="125"/>
      <c r="B287" s="146"/>
      <c r="C287" s="146" t="s">
        <v>1542</v>
      </c>
      <c r="D287" s="146"/>
      <c r="E287" s="147"/>
      <c r="F287" s="148"/>
      <c r="G287" s="148"/>
      <c r="H287" s="147"/>
      <c r="I287" s="147"/>
      <c r="L287" s="148"/>
    </row>
    <row r="288" spans="1:12" s="114" customFormat="1" ht="13.5" customHeight="1">
      <c r="A288" s="123"/>
      <c r="B288" s="149"/>
      <c r="C288" s="149" t="s">
        <v>1622</v>
      </c>
      <c r="D288" s="149"/>
      <c r="E288" s="150">
        <v>6.311</v>
      </c>
      <c r="F288" s="151"/>
      <c r="G288" s="151"/>
      <c r="H288" s="150"/>
      <c r="I288" s="150"/>
      <c r="L288" s="151"/>
    </row>
    <row r="289" spans="1:12" s="114" customFormat="1" ht="13.5" customHeight="1">
      <c r="A289" s="123"/>
      <c r="B289" s="149"/>
      <c r="C289" s="149" t="s">
        <v>1623</v>
      </c>
      <c r="D289" s="149"/>
      <c r="E289" s="150">
        <v>18.384</v>
      </c>
      <c r="F289" s="151"/>
      <c r="G289" s="151"/>
      <c r="H289" s="150"/>
      <c r="I289" s="150"/>
      <c r="L289" s="151"/>
    </row>
    <row r="290" spans="1:12" s="114" customFormat="1" ht="13.5" customHeight="1">
      <c r="A290" s="124"/>
      <c r="B290" s="155"/>
      <c r="C290" s="155" t="s">
        <v>64</v>
      </c>
      <c r="D290" s="155"/>
      <c r="E290" s="156">
        <v>24.695</v>
      </c>
      <c r="F290" s="157"/>
      <c r="G290" s="157"/>
      <c r="H290" s="156"/>
      <c r="I290" s="156"/>
      <c r="L290" s="157"/>
    </row>
    <row r="291" spans="1:12" s="114" customFormat="1" ht="13.5" customHeight="1" thickBot="1">
      <c r="A291" s="127"/>
      <c r="B291" s="128" t="s">
        <v>1624</v>
      </c>
      <c r="C291" s="128" t="s">
        <v>1625</v>
      </c>
      <c r="D291" s="128"/>
      <c r="E291" s="129"/>
      <c r="F291" s="130"/>
      <c r="G291" s="130"/>
      <c r="H291" s="129">
        <v>0.02482875</v>
      </c>
      <c r="I291" s="129">
        <v>0</v>
      </c>
      <c r="L291" s="130"/>
    </row>
    <row r="292" spans="1:13" s="114" customFormat="1" ht="24" customHeight="1" thickBot="1">
      <c r="A292" s="122">
        <v>83</v>
      </c>
      <c r="B292" s="152" t="s">
        <v>1626</v>
      </c>
      <c r="C292" s="152" t="s">
        <v>1627</v>
      </c>
      <c r="D292" s="152" t="s">
        <v>90</v>
      </c>
      <c r="E292" s="153">
        <v>1.125</v>
      </c>
      <c r="F292" s="126"/>
      <c r="G292" s="166">
        <f>E292*F292</f>
        <v>0</v>
      </c>
      <c r="H292" s="153">
        <v>0.02482875</v>
      </c>
      <c r="I292" s="154">
        <v>0</v>
      </c>
      <c r="L292" s="126">
        <v>1170</v>
      </c>
      <c r="M292" s="114">
        <f aca="true" t="shared" si="27" ref="M292">L292*L$10</f>
        <v>819</v>
      </c>
    </row>
    <row r="293" spans="1:12" s="114" customFormat="1" ht="13.5" customHeight="1">
      <c r="A293" s="125"/>
      <c r="B293" s="146"/>
      <c r="C293" s="146" t="s">
        <v>1605</v>
      </c>
      <c r="D293" s="146"/>
      <c r="E293" s="147"/>
      <c r="F293" s="148"/>
      <c r="G293" s="148"/>
      <c r="H293" s="147"/>
      <c r="I293" s="147"/>
      <c r="L293" s="148"/>
    </row>
    <row r="294" spans="1:12" s="114" customFormat="1" ht="13.5" customHeight="1">
      <c r="A294" s="125"/>
      <c r="B294" s="146"/>
      <c r="C294" s="146" t="s">
        <v>1628</v>
      </c>
      <c r="D294" s="146"/>
      <c r="E294" s="147"/>
      <c r="F294" s="148"/>
      <c r="G294" s="148"/>
      <c r="H294" s="147"/>
      <c r="I294" s="147"/>
      <c r="L294" s="148"/>
    </row>
    <row r="295" spans="1:12" s="114" customFormat="1" ht="13.5" customHeight="1" thickBot="1">
      <c r="A295" s="123"/>
      <c r="B295" s="149"/>
      <c r="C295" s="149" t="s">
        <v>1629</v>
      </c>
      <c r="D295" s="149"/>
      <c r="E295" s="150">
        <v>1.125</v>
      </c>
      <c r="F295" s="151"/>
      <c r="G295" s="151"/>
      <c r="H295" s="150"/>
      <c r="I295" s="150"/>
      <c r="L295" s="151"/>
    </row>
    <row r="296" spans="1:13" s="114" customFormat="1" ht="13.5" customHeight="1" thickBot="1">
      <c r="A296" s="122">
        <v>84</v>
      </c>
      <c r="B296" s="152" t="s">
        <v>1630</v>
      </c>
      <c r="C296" s="152" t="s">
        <v>1631</v>
      </c>
      <c r="D296" s="152" t="s">
        <v>111</v>
      </c>
      <c r="E296" s="153">
        <v>7.5</v>
      </c>
      <c r="F296" s="126"/>
      <c r="G296" s="166">
        <f>E296*F296</f>
        <v>0</v>
      </c>
      <c r="H296" s="153">
        <v>0</v>
      </c>
      <c r="I296" s="154">
        <v>0</v>
      </c>
      <c r="L296" s="126">
        <v>140</v>
      </c>
      <c r="M296" s="114">
        <f aca="true" t="shared" si="28" ref="M296">L296*L$10</f>
        <v>98</v>
      </c>
    </row>
    <row r="297" spans="1:9" s="114" customFormat="1" ht="13.5" customHeight="1">
      <c r="A297" s="125"/>
      <c r="B297" s="146"/>
      <c r="C297" s="146" t="s">
        <v>1605</v>
      </c>
      <c r="D297" s="146"/>
      <c r="E297" s="147"/>
      <c r="F297" s="148"/>
      <c r="G297" s="148"/>
      <c r="H297" s="147"/>
      <c r="I297" s="147"/>
    </row>
    <row r="298" spans="1:9" s="114" customFormat="1" ht="13.5" customHeight="1">
      <c r="A298" s="123"/>
      <c r="B298" s="149"/>
      <c r="C298" s="149" t="s">
        <v>1632</v>
      </c>
      <c r="D298" s="149"/>
      <c r="E298" s="150">
        <v>6</v>
      </c>
      <c r="F298" s="151"/>
      <c r="G298" s="151"/>
      <c r="H298" s="150"/>
      <c r="I298" s="150"/>
    </row>
    <row r="299" spans="1:9" s="114" customFormat="1" ht="13.5" customHeight="1">
      <c r="A299" s="123"/>
      <c r="B299" s="149"/>
      <c r="C299" s="149" t="s">
        <v>1633</v>
      </c>
      <c r="D299" s="149"/>
      <c r="E299" s="150">
        <v>1.5</v>
      </c>
      <c r="F299" s="151"/>
      <c r="G299" s="151"/>
      <c r="H299" s="150"/>
      <c r="I299" s="150"/>
    </row>
    <row r="300" spans="1:9" s="114" customFormat="1" ht="13.5" customHeight="1" thickBot="1">
      <c r="A300" s="124"/>
      <c r="B300" s="155"/>
      <c r="C300" s="155" t="s">
        <v>64</v>
      </c>
      <c r="D300" s="155"/>
      <c r="E300" s="156">
        <v>7.5</v>
      </c>
      <c r="F300" s="157"/>
      <c r="G300" s="157"/>
      <c r="H300" s="156"/>
      <c r="I300" s="156"/>
    </row>
    <row r="301" spans="1:9" s="114" customFormat="1" ht="13.5" customHeight="1" thickBot="1">
      <c r="A301" s="122">
        <v>85</v>
      </c>
      <c r="B301" s="152" t="s">
        <v>1634</v>
      </c>
      <c r="C301" s="152" t="s">
        <v>1635</v>
      </c>
      <c r="D301" s="152" t="s">
        <v>386</v>
      </c>
      <c r="E301" s="153">
        <f>SUM(G292:G296)/100</f>
        <v>0</v>
      </c>
      <c r="F301" s="166">
        <v>1</v>
      </c>
      <c r="G301" s="166">
        <f>E301*F301</f>
        <v>0</v>
      </c>
      <c r="H301" s="153">
        <v>0</v>
      </c>
      <c r="I301" s="154">
        <v>0</v>
      </c>
    </row>
    <row r="302" spans="1:9" s="114" customFormat="1" ht="13.5" customHeight="1" thickBot="1">
      <c r="A302" s="125"/>
      <c r="B302" s="146"/>
      <c r="C302" s="146" t="s">
        <v>2010</v>
      </c>
      <c r="D302" s="146"/>
      <c r="E302" s="147"/>
      <c r="F302" s="148"/>
      <c r="G302" s="148"/>
      <c r="H302" s="147"/>
      <c r="I302" s="147"/>
    </row>
    <row r="303" spans="1:9" s="110" customFormat="1" ht="12" customHeight="1" thickBot="1">
      <c r="A303" s="189"/>
      <c r="B303" s="190"/>
      <c r="C303" s="190" t="s">
        <v>799</v>
      </c>
      <c r="D303" s="190"/>
      <c r="E303" s="191"/>
      <c r="F303" s="192"/>
      <c r="G303" s="192">
        <f>SUM(G11:G301)</f>
        <v>0</v>
      </c>
      <c r="H303" s="191"/>
      <c r="I303" s="193"/>
    </row>
    <row r="304" spans="1:9" s="110" customFormat="1" ht="12" customHeight="1">
      <c r="A304" s="187" t="s">
        <v>1994</v>
      </c>
      <c r="B304" s="121"/>
      <c r="C304" s="77"/>
      <c r="D304" s="77"/>
      <c r="E304" s="77"/>
      <c r="F304" s="77"/>
      <c r="G304" s="77"/>
      <c r="H304" s="77"/>
      <c r="I304" s="77"/>
    </row>
    <row r="305" spans="1:9" s="110" customFormat="1" ht="12" customHeight="1">
      <c r="A305" s="188"/>
      <c r="B305" s="120" t="s">
        <v>1999</v>
      </c>
      <c r="C305" s="77"/>
      <c r="D305" s="77"/>
      <c r="E305" s="77"/>
      <c r="F305" s="77"/>
      <c r="G305" s="77"/>
      <c r="H305" s="77"/>
      <c r="I305" s="77"/>
    </row>
  </sheetData>
  <sheetProtection password="CC60" sheet="1" objects="1" scenarios="1" selectLockedCells="1"/>
  <printOptions/>
  <pageMargins left="0.39370079040527345" right="0.39370079040527345" top="0.4724409315321181" bottom="0.511811023288303" header="0" footer="0"/>
  <pageSetup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21"/>
  <sheetViews>
    <sheetView workbookViewId="0" topLeftCell="A1">
      <pane ySplit="5" topLeftCell="A54" activePane="bottomLeft" state="frozen"/>
      <selection pane="bottomLeft" activeCell="F77" sqref="F77"/>
    </sheetView>
  </sheetViews>
  <sheetFormatPr defaultColWidth="9.33203125" defaultRowHeight="10.5"/>
  <cols>
    <col min="1" max="1" width="13.16015625" style="294" bestFit="1" customWidth="1"/>
    <col min="2" max="2" width="6.83203125" style="294" bestFit="1" customWidth="1"/>
    <col min="3" max="3" width="86.16015625" style="294" customWidth="1"/>
    <col min="4" max="4" width="4.66015625" style="294" bestFit="1" customWidth="1"/>
    <col min="5" max="5" width="6.66015625" style="295" bestFit="1" customWidth="1"/>
    <col min="6" max="6" width="9.83203125" style="295" customWidth="1"/>
    <col min="7" max="7" width="15.83203125" style="295" customWidth="1"/>
    <col min="8" max="8" width="9.83203125" style="295" customWidth="1"/>
    <col min="9" max="9" width="14.66015625" style="295" bestFit="1" customWidth="1"/>
    <col min="10" max="10" width="13.33203125" style="295" bestFit="1" customWidth="1"/>
    <col min="11" max="11" width="13.33203125" style="278" bestFit="1" customWidth="1"/>
    <col min="12" max="12" width="9.33203125" style="278" customWidth="1"/>
    <col min="13" max="19" width="9.33203125" style="278" hidden="1" customWidth="1"/>
    <col min="20" max="16384" width="9.33203125" style="278" customWidth="1"/>
  </cols>
  <sheetData>
    <row r="1" ht="18">
      <c r="A1" s="111" t="s">
        <v>2135</v>
      </c>
    </row>
    <row r="2" spans="1:8" ht="10.5">
      <c r="A2" s="269" t="s">
        <v>12</v>
      </c>
      <c r="B2" s="343"/>
      <c r="C2" s="343"/>
      <c r="D2" s="343"/>
      <c r="E2" s="344"/>
      <c r="F2" s="344"/>
      <c r="G2" s="116" t="s">
        <v>2021</v>
      </c>
      <c r="H2" s="116"/>
    </row>
    <row r="3" spans="1:8" ht="10.5">
      <c r="A3" s="269" t="s">
        <v>2121</v>
      </c>
      <c r="B3" s="343"/>
      <c r="C3" s="345" t="s">
        <v>2085</v>
      </c>
      <c r="D3" s="343"/>
      <c r="E3" s="344"/>
      <c r="F3" s="344"/>
      <c r="G3" s="116" t="s">
        <v>14</v>
      </c>
      <c r="H3" s="116" t="str">
        <f>'1. Rekapitulace'!B6</f>
        <v>vyplní zhotovitel</v>
      </c>
    </row>
    <row r="4" spans="1:24" ht="10.5">
      <c r="A4" s="294" t="s">
        <v>2595</v>
      </c>
      <c r="G4" s="116" t="s">
        <v>1996</v>
      </c>
      <c r="H4" s="433">
        <f>'1. Rekapitulace'!F7</f>
        <v>0</v>
      </c>
      <c r="I4" s="433"/>
      <c r="J4" s="346"/>
      <c r="X4" s="370">
        <v>-0.3</v>
      </c>
    </row>
    <row r="5" spans="1:10" ht="10.5">
      <c r="A5" s="276" t="s">
        <v>2136</v>
      </c>
      <c r="B5" s="276" t="s">
        <v>2137</v>
      </c>
      <c r="C5" s="276" t="s">
        <v>2138</v>
      </c>
      <c r="D5" s="276" t="s">
        <v>2139</v>
      </c>
      <c r="E5" s="277" t="s">
        <v>2140</v>
      </c>
      <c r="F5" s="277" t="s">
        <v>2141</v>
      </c>
      <c r="G5" s="277" t="s">
        <v>2142</v>
      </c>
      <c r="H5" s="277" t="s">
        <v>2143</v>
      </c>
      <c r="I5" s="277" t="s">
        <v>2144</v>
      </c>
      <c r="J5" s="277" t="s">
        <v>21</v>
      </c>
    </row>
    <row r="6" spans="1:10" ht="16.5">
      <c r="A6" s="279" t="s">
        <v>2145</v>
      </c>
      <c r="B6" s="279" t="s">
        <v>2145</v>
      </c>
      <c r="C6" s="279" t="s">
        <v>2510</v>
      </c>
      <c r="D6" s="279" t="s">
        <v>2145</v>
      </c>
      <c r="E6" s="280"/>
      <c r="F6" s="280"/>
      <c r="G6" s="280"/>
      <c r="H6" s="280"/>
      <c r="I6" s="280"/>
      <c r="J6" s="280"/>
    </row>
    <row r="7" spans="1:10" ht="10.5">
      <c r="A7" s="281" t="s">
        <v>2145</v>
      </c>
      <c r="B7" s="281" t="s">
        <v>2145</v>
      </c>
      <c r="C7" s="281" t="s">
        <v>2147</v>
      </c>
      <c r="D7" s="281" t="s">
        <v>2145</v>
      </c>
      <c r="E7" s="282"/>
      <c r="F7" s="282"/>
      <c r="G7" s="282"/>
      <c r="H7" s="282"/>
      <c r="I7" s="282"/>
      <c r="J7" s="282"/>
    </row>
    <row r="8" spans="1:10" ht="10.5">
      <c r="A8" s="283" t="s">
        <v>2511</v>
      </c>
      <c r="B8" s="283" t="s">
        <v>2905</v>
      </c>
      <c r="C8" s="283" t="s">
        <v>2512</v>
      </c>
      <c r="D8" s="283" t="s">
        <v>2145</v>
      </c>
      <c r="E8" s="284"/>
      <c r="F8" s="284"/>
      <c r="G8" s="284"/>
      <c r="H8" s="284"/>
      <c r="I8" s="284"/>
      <c r="J8" s="284"/>
    </row>
    <row r="9" spans="1:16" ht="10.5">
      <c r="A9" s="283" t="s">
        <v>2148</v>
      </c>
      <c r="B9" s="283" t="s">
        <v>2906</v>
      </c>
      <c r="C9" s="283" t="s">
        <v>2513</v>
      </c>
      <c r="D9" s="283" t="s">
        <v>2145</v>
      </c>
      <c r="E9" s="284"/>
      <c r="F9" s="284"/>
      <c r="G9" s="284"/>
      <c r="H9" s="284"/>
      <c r="I9" s="284"/>
      <c r="J9" s="284"/>
      <c r="P9" s="278">
        <v>0.7</v>
      </c>
    </row>
    <row r="10" spans="1:19" ht="10.5">
      <c r="A10" s="285" t="s">
        <v>2514</v>
      </c>
      <c r="B10" s="283" t="s">
        <v>2907</v>
      </c>
      <c r="C10" s="285" t="s">
        <v>2515</v>
      </c>
      <c r="D10" s="285" t="s">
        <v>271</v>
      </c>
      <c r="E10" s="286">
        <v>1</v>
      </c>
      <c r="F10" s="351"/>
      <c r="G10" s="286">
        <f>E10*F10</f>
        <v>0</v>
      </c>
      <c r="H10" s="351"/>
      <c r="I10" s="286">
        <f>E10*H10</f>
        <v>0</v>
      </c>
      <c r="J10" s="286">
        <f>G10+I10</f>
        <v>0</v>
      </c>
      <c r="L10" s="295"/>
      <c r="M10" s="351">
        <v>4278</v>
      </c>
      <c r="N10" s="286">
        <f>L10*M10</f>
        <v>0</v>
      </c>
      <c r="O10" s="351">
        <v>177.5</v>
      </c>
      <c r="Q10" s="278">
        <f>M10*P$9</f>
        <v>2994.6</v>
      </c>
      <c r="S10" s="278">
        <f>O10*P$9</f>
        <v>124.24999999999999</v>
      </c>
    </row>
    <row r="11" spans="1:15" ht="10.5">
      <c r="A11" s="283" t="s">
        <v>2145</v>
      </c>
      <c r="B11" s="283" t="s">
        <v>2145</v>
      </c>
      <c r="C11" s="283" t="s">
        <v>2152</v>
      </c>
      <c r="D11" s="283" t="s">
        <v>2145</v>
      </c>
      <c r="E11" s="284"/>
      <c r="F11" s="284"/>
      <c r="G11" s="284"/>
      <c r="H11" s="284"/>
      <c r="I11" s="286"/>
      <c r="J11" s="286"/>
      <c r="L11" s="295"/>
      <c r="M11" s="284"/>
      <c r="N11" s="284"/>
      <c r="O11" s="284"/>
    </row>
    <row r="12" spans="1:15" ht="10.5">
      <c r="A12" s="283" t="s">
        <v>2145</v>
      </c>
      <c r="B12" s="283" t="s">
        <v>2145</v>
      </c>
      <c r="C12" s="283" t="s">
        <v>2153</v>
      </c>
      <c r="D12" s="283" t="s">
        <v>2145</v>
      </c>
      <c r="E12" s="284"/>
      <c r="F12" s="284"/>
      <c r="G12" s="284"/>
      <c r="H12" s="284"/>
      <c r="I12" s="286"/>
      <c r="J12" s="286"/>
      <c r="L12" s="295"/>
      <c r="M12" s="284"/>
      <c r="N12" s="284"/>
      <c r="O12" s="284"/>
    </row>
    <row r="13" spans="1:19" ht="10.5">
      <c r="A13" s="285" t="s">
        <v>2159</v>
      </c>
      <c r="B13" s="285" t="s">
        <v>2908</v>
      </c>
      <c r="C13" s="285" t="s">
        <v>2160</v>
      </c>
      <c r="D13" s="285" t="s">
        <v>2156</v>
      </c>
      <c r="E13" s="286">
        <v>1</v>
      </c>
      <c r="F13" s="351"/>
      <c r="G13" s="286">
        <f>E13*F13</f>
        <v>0</v>
      </c>
      <c r="H13" s="351"/>
      <c r="I13" s="286">
        <f aca="true" t="shared" si="0" ref="I13:I25">E13*H13</f>
        <v>0</v>
      </c>
      <c r="J13" s="286">
        <f aca="true" t="shared" si="1" ref="J13:J25">G13+I13</f>
        <v>0</v>
      </c>
      <c r="L13" s="295"/>
      <c r="M13" s="351">
        <v>143</v>
      </c>
      <c r="N13" s="286">
        <f>L13*M13</f>
        <v>0</v>
      </c>
      <c r="O13" s="351">
        <v>138.5</v>
      </c>
      <c r="Q13" s="278">
        <f>M13*P$9</f>
        <v>100.1</v>
      </c>
      <c r="S13" s="278">
        <f>O13*P$9</f>
        <v>96.94999999999999</v>
      </c>
    </row>
    <row r="14" spans="1:19" ht="10.5">
      <c r="A14" s="285" t="s">
        <v>2161</v>
      </c>
      <c r="B14" s="285" t="s">
        <v>2909</v>
      </c>
      <c r="C14" s="285" t="s">
        <v>2162</v>
      </c>
      <c r="D14" s="285" t="s">
        <v>2156</v>
      </c>
      <c r="E14" s="286">
        <v>3</v>
      </c>
      <c r="F14" s="351"/>
      <c r="G14" s="286">
        <f aca="true" t="shared" si="2" ref="G14:G25">E14*F14</f>
        <v>0</v>
      </c>
      <c r="H14" s="351"/>
      <c r="I14" s="286">
        <f t="shared" si="0"/>
        <v>0</v>
      </c>
      <c r="J14" s="286">
        <f t="shared" si="1"/>
        <v>0</v>
      </c>
      <c r="L14" s="295"/>
      <c r="M14" s="351">
        <v>123</v>
      </c>
      <c r="N14" s="286">
        <f aca="true" t="shared" si="3" ref="N14:N15">L14*M14</f>
        <v>0</v>
      </c>
      <c r="O14" s="351">
        <v>138.5</v>
      </c>
      <c r="Q14" s="278">
        <f aca="true" t="shared" si="4" ref="Q14:Q15">M14*P$9</f>
        <v>86.1</v>
      </c>
      <c r="S14" s="278">
        <f aca="true" t="shared" si="5" ref="S14:S15">O14*P$9</f>
        <v>96.94999999999999</v>
      </c>
    </row>
    <row r="15" spans="1:19" ht="10.5">
      <c r="A15" s="285" t="s">
        <v>2163</v>
      </c>
      <c r="B15" s="285" t="s">
        <v>2910</v>
      </c>
      <c r="C15" s="285" t="s">
        <v>2164</v>
      </c>
      <c r="D15" s="285" t="s">
        <v>2156</v>
      </c>
      <c r="E15" s="286">
        <v>1</v>
      </c>
      <c r="F15" s="351"/>
      <c r="G15" s="286">
        <f t="shared" si="2"/>
        <v>0</v>
      </c>
      <c r="H15" s="351"/>
      <c r="I15" s="286">
        <f t="shared" si="0"/>
        <v>0</v>
      </c>
      <c r="J15" s="286">
        <f t="shared" si="1"/>
        <v>0</v>
      </c>
      <c r="L15" s="295"/>
      <c r="M15" s="351">
        <v>496</v>
      </c>
      <c r="N15" s="286">
        <f t="shared" si="3"/>
        <v>0</v>
      </c>
      <c r="O15" s="351">
        <v>347.17</v>
      </c>
      <c r="Q15" s="278">
        <f t="shared" si="4"/>
        <v>347.2</v>
      </c>
      <c r="S15" s="278">
        <f t="shared" si="5"/>
        <v>243.019</v>
      </c>
    </row>
    <row r="16" spans="1:15" ht="10.5">
      <c r="A16" s="283" t="s">
        <v>2145</v>
      </c>
      <c r="B16" s="283" t="s">
        <v>2145</v>
      </c>
      <c r="C16" s="283" t="s">
        <v>2167</v>
      </c>
      <c r="D16" s="283" t="s">
        <v>2145</v>
      </c>
      <c r="E16" s="284"/>
      <c r="F16" s="284"/>
      <c r="G16" s="286"/>
      <c r="H16" s="284"/>
      <c r="I16" s="286"/>
      <c r="J16" s="286"/>
      <c r="L16" s="295"/>
      <c r="M16" s="284"/>
      <c r="N16" s="286"/>
      <c r="O16" s="284"/>
    </row>
    <row r="17" spans="1:19" ht="10.5">
      <c r="A17" s="285" t="s">
        <v>2168</v>
      </c>
      <c r="B17" s="285" t="s">
        <v>2911</v>
      </c>
      <c r="C17" s="285" t="s">
        <v>2169</v>
      </c>
      <c r="D17" s="285" t="s">
        <v>2156</v>
      </c>
      <c r="E17" s="286">
        <v>1</v>
      </c>
      <c r="F17" s="351"/>
      <c r="G17" s="286">
        <f t="shared" si="2"/>
        <v>0</v>
      </c>
      <c r="H17" s="351"/>
      <c r="I17" s="286">
        <f t="shared" si="0"/>
        <v>0</v>
      </c>
      <c r="J17" s="286">
        <f t="shared" si="1"/>
        <v>0</v>
      </c>
      <c r="L17" s="295"/>
      <c r="M17" s="351">
        <v>1538</v>
      </c>
      <c r="N17" s="286">
        <f aca="true" t="shared" si="6" ref="N17">L17*M17</f>
        <v>0</v>
      </c>
      <c r="O17" s="351">
        <v>1284.83</v>
      </c>
      <c r="Q17" s="278">
        <f>M17*P$9</f>
        <v>1076.6</v>
      </c>
      <c r="S17" s="278">
        <f>O17*P$9</f>
        <v>899.3809999999999</v>
      </c>
    </row>
    <row r="18" spans="1:15" ht="10.5">
      <c r="A18" s="283" t="s">
        <v>2145</v>
      </c>
      <c r="B18" s="283" t="s">
        <v>2145</v>
      </c>
      <c r="C18" s="283" t="s">
        <v>2170</v>
      </c>
      <c r="D18" s="283" t="s">
        <v>2145</v>
      </c>
      <c r="E18" s="284"/>
      <c r="F18" s="284"/>
      <c r="G18" s="286"/>
      <c r="H18" s="284"/>
      <c r="I18" s="286"/>
      <c r="J18" s="286"/>
      <c r="L18" s="295"/>
      <c r="M18" s="284"/>
      <c r="N18" s="286"/>
      <c r="O18" s="284"/>
    </row>
    <row r="19" spans="1:19" ht="10.5">
      <c r="A19" s="285" t="s">
        <v>2171</v>
      </c>
      <c r="B19" s="285" t="s">
        <v>2912</v>
      </c>
      <c r="C19" s="285" t="s">
        <v>2172</v>
      </c>
      <c r="D19" s="285" t="s">
        <v>2156</v>
      </c>
      <c r="E19" s="286">
        <v>1</v>
      </c>
      <c r="F19" s="351"/>
      <c r="G19" s="286">
        <f t="shared" si="2"/>
        <v>0</v>
      </c>
      <c r="H19" s="351"/>
      <c r="I19" s="286">
        <f t="shared" si="0"/>
        <v>0</v>
      </c>
      <c r="J19" s="286">
        <f t="shared" si="1"/>
        <v>0</v>
      </c>
      <c r="L19" s="295"/>
      <c r="M19" s="351">
        <v>583</v>
      </c>
      <c r="N19" s="286">
        <f aca="true" t="shared" si="7" ref="N19">L19*M19</f>
        <v>0</v>
      </c>
      <c r="O19" s="351">
        <v>1299.67</v>
      </c>
      <c r="Q19" s="278">
        <f>M19*P$9</f>
        <v>408.09999999999997</v>
      </c>
      <c r="S19" s="278">
        <f>O19*P$9</f>
        <v>909.769</v>
      </c>
    </row>
    <row r="20" spans="1:15" ht="10.5">
      <c r="A20" s="283" t="s">
        <v>2145</v>
      </c>
      <c r="B20" s="283" t="s">
        <v>2145</v>
      </c>
      <c r="C20" s="283" t="s">
        <v>2179</v>
      </c>
      <c r="D20" s="283" t="s">
        <v>2145</v>
      </c>
      <c r="E20" s="284"/>
      <c r="F20" s="284"/>
      <c r="G20" s="286"/>
      <c r="H20" s="284"/>
      <c r="I20" s="286"/>
      <c r="J20" s="286"/>
      <c r="L20" s="295"/>
      <c r="M20" s="284"/>
      <c r="N20" s="286"/>
      <c r="O20" s="284"/>
    </row>
    <row r="21" spans="1:19" ht="10.5">
      <c r="A21" s="285" t="s">
        <v>2180</v>
      </c>
      <c r="B21" s="285" t="s">
        <v>2913</v>
      </c>
      <c r="C21" s="285" t="s">
        <v>2181</v>
      </c>
      <c r="D21" s="285" t="s">
        <v>271</v>
      </c>
      <c r="E21" s="286">
        <v>1</v>
      </c>
      <c r="F21" s="351"/>
      <c r="G21" s="286">
        <f t="shared" si="2"/>
        <v>0</v>
      </c>
      <c r="H21" s="351"/>
      <c r="I21" s="286">
        <f t="shared" si="0"/>
        <v>0</v>
      </c>
      <c r="J21" s="286">
        <f t="shared" si="1"/>
        <v>0</v>
      </c>
      <c r="L21" s="295"/>
      <c r="M21" s="351">
        <v>7614</v>
      </c>
      <c r="N21" s="286">
        <f aca="true" t="shared" si="8" ref="N21">L21*M21</f>
        <v>0</v>
      </c>
      <c r="O21" s="351">
        <v>115.83</v>
      </c>
      <c r="Q21" s="278">
        <f>M21*P$9</f>
        <v>5329.799999999999</v>
      </c>
      <c r="S21" s="278">
        <f>O21*P$9</f>
        <v>81.08099999999999</v>
      </c>
    </row>
    <row r="22" spans="1:15" ht="10.5">
      <c r="A22" s="285" t="s">
        <v>2145</v>
      </c>
      <c r="B22" s="285" t="s">
        <v>2145</v>
      </c>
      <c r="C22" s="285" t="s">
        <v>2145</v>
      </c>
      <c r="D22" s="285" t="s">
        <v>2145</v>
      </c>
      <c r="E22" s="286"/>
      <c r="F22" s="286"/>
      <c r="G22" s="286"/>
      <c r="H22" s="286"/>
      <c r="I22" s="286"/>
      <c r="J22" s="286"/>
      <c r="L22" s="295"/>
      <c r="M22" s="286"/>
      <c r="N22" s="286"/>
      <c r="O22" s="286"/>
    </row>
    <row r="23" spans="1:15" ht="10.5">
      <c r="A23" s="283" t="s">
        <v>2182</v>
      </c>
      <c r="B23" s="283" t="s">
        <v>2914</v>
      </c>
      <c r="C23" s="283" t="s">
        <v>2183</v>
      </c>
      <c r="D23" s="283" t="s">
        <v>2145</v>
      </c>
      <c r="E23" s="284"/>
      <c r="F23" s="284"/>
      <c r="G23" s="286"/>
      <c r="H23" s="284"/>
      <c r="I23" s="286"/>
      <c r="J23" s="286"/>
      <c r="L23" s="295"/>
      <c r="M23" s="284"/>
      <c r="N23" s="286"/>
      <c r="O23" s="284"/>
    </row>
    <row r="24" spans="1:19" ht="10.5">
      <c r="A24" s="285" t="s">
        <v>2184</v>
      </c>
      <c r="B24" s="285" t="s">
        <v>2915</v>
      </c>
      <c r="C24" s="285" t="s">
        <v>2185</v>
      </c>
      <c r="D24" s="285" t="s">
        <v>271</v>
      </c>
      <c r="E24" s="286">
        <v>7</v>
      </c>
      <c r="F24" s="351"/>
      <c r="G24" s="286">
        <f t="shared" si="2"/>
        <v>0</v>
      </c>
      <c r="H24" s="351"/>
      <c r="I24" s="286">
        <f t="shared" si="0"/>
        <v>0</v>
      </c>
      <c r="J24" s="286">
        <f t="shared" si="1"/>
        <v>0</v>
      </c>
      <c r="L24" s="295"/>
      <c r="M24" s="351">
        <v>24</v>
      </c>
      <c r="N24" s="286">
        <f aca="true" t="shared" si="9" ref="N24:N25">L24*M24</f>
        <v>0</v>
      </c>
      <c r="O24" s="351">
        <v>12.5</v>
      </c>
      <c r="Q24" s="278">
        <f>M24*P$9</f>
        <v>16.799999999999997</v>
      </c>
      <c r="S24" s="278">
        <f>O24*P$9</f>
        <v>8.75</v>
      </c>
    </row>
    <row r="25" spans="1:19" ht="10.5">
      <c r="A25" s="285" t="s">
        <v>2186</v>
      </c>
      <c r="B25" s="285" t="s">
        <v>2916</v>
      </c>
      <c r="C25" s="285" t="s">
        <v>2187</v>
      </c>
      <c r="D25" s="285" t="s">
        <v>271</v>
      </c>
      <c r="E25" s="286">
        <v>3</v>
      </c>
      <c r="F25" s="351"/>
      <c r="G25" s="286">
        <f t="shared" si="2"/>
        <v>0</v>
      </c>
      <c r="H25" s="351"/>
      <c r="I25" s="286">
        <f t="shared" si="0"/>
        <v>0</v>
      </c>
      <c r="J25" s="286">
        <f t="shared" si="1"/>
        <v>0</v>
      </c>
      <c r="L25" s="295"/>
      <c r="M25" s="351">
        <v>41</v>
      </c>
      <c r="N25" s="286">
        <f t="shared" si="9"/>
        <v>0</v>
      </c>
      <c r="O25" s="351">
        <v>20</v>
      </c>
      <c r="Q25" s="278">
        <f>M25*P$9</f>
        <v>28.7</v>
      </c>
      <c r="S25" s="278">
        <f>O25*P$9</f>
        <v>14</v>
      </c>
    </row>
    <row r="26" spans="1:15" ht="16.5">
      <c r="A26" s="279" t="s">
        <v>2145</v>
      </c>
      <c r="B26" s="279" t="s">
        <v>2145</v>
      </c>
      <c r="C26" s="279" t="s">
        <v>2516</v>
      </c>
      <c r="D26" s="279" t="s">
        <v>2145</v>
      </c>
      <c r="E26" s="280"/>
      <c r="F26" s="280"/>
      <c r="G26" s="280">
        <f>SUM(G10:G25)</f>
        <v>0</v>
      </c>
      <c r="H26" s="280"/>
      <c r="I26" s="280">
        <f>SUM(I10:I25)</f>
        <v>0</v>
      </c>
      <c r="J26" s="280">
        <f>SUM(J10:J25)</f>
        <v>0</v>
      </c>
      <c r="M26" s="280"/>
      <c r="N26" s="280">
        <f>SUM(N10:N25)</f>
        <v>0</v>
      </c>
      <c r="O26" s="280"/>
    </row>
    <row r="27" spans="1:15" s="354" customFormat="1" ht="16.5">
      <c r="A27" s="352"/>
      <c r="B27" s="352"/>
      <c r="C27" s="352"/>
      <c r="D27" s="352"/>
      <c r="E27" s="353"/>
      <c r="F27" s="353"/>
      <c r="G27" s="353"/>
      <c r="H27" s="353"/>
      <c r="I27" s="353"/>
      <c r="J27" s="353"/>
      <c r="M27" s="353"/>
      <c r="N27" s="353"/>
      <c r="O27" s="353"/>
    </row>
    <row r="28" spans="1:15" ht="16.5">
      <c r="A28" s="279" t="s">
        <v>2145</v>
      </c>
      <c r="B28" s="279" t="s">
        <v>2145</v>
      </c>
      <c r="C28" s="279" t="s">
        <v>2189</v>
      </c>
      <c r="D28" s="279" t="s">
        <v>2145</v>
      </c>
      <c r="E28" s="280"/>
      <c r="F28" s="280"/>
      <c r="G28" s="280"/>
      <c r="H28" s="280"/>
      <c r="I28" s="280"/>
      <c r="J28" s="280"/>
      <c r="M28" s="280"/>
      <c r="N28" s="280"/>
      <c r="O28" s="280"/>
    </row>
    <row r="29" spans="1:15" ht="10.5">
      <c r="A29" s="287" t="s">
        <v>2145</v>
      </c>
      <c r="B29" s="287" t="s">
        <v>2145</v>
      </c>
      <c r="C29" s="287" t="s">
        <v>2190</v>
      </c>
      <c r="D29" s="287" t="s">
        <v>2145</v>
      </c>
      <c r="E29" s="288"/>
      <c r="F29" s="288"/>
      <c r="G29" s="288"/>
      <c r="H29" s="288"/>
      <c r="I29" s="288"/>
      <c r="J29" s="288"/>
      <c r="M29" s="288"/>
      <c r="N29" s="288"/>
      <c r="O29" s="288"/>
    </row>
    <row r="30" spans="1:19" ht="10.5">
      <c r="A30" s="426" t="s">
        <v>2974</v>
      </c>
      <c r="B30" s="285" t="s">
        <v>2917</v>
      </c>
      <c r="C30" s="285" t="s">
        <v>2510</v>
      </c>
      <c r="D30" s="285" t="s">
        <v>271</v>
      </c>
      <c r="E30" s="286">
        <v>1</v>
      </c>
      <c r="F30" s="351"/>
      <c r="G30" s="286">
        <f>E30*F30</f>
        <v>0</v>
      </c>
      <c r="H30" s="351"/>
      <c r="I30" s="286">
        <v>0</v>
      </c>
      <c r="J30" s="286">
        <f>G30+I30</f>
        <v>0</v>
      </c>
      <c r="M30" s="351">
        <v>19238.5</v>
      </c>
      <c r="N30" s="286">
        <f>L30*M30</f>
        <v>0</v>
      </c>
      <c r="O30" s="351">
        <v>0</v>
      </c>
      <c r="Q30" s="278">
        <f>M30*P$9</f>
        <v>13466.949999999999</v>
      </c>
      <c r="S30" s="278">
        <f>O30*P$9</f>
        <v>0</v>
      </c>
    </row>
    <row r="31" spans="1:15" ht="16.5">
      <c r="A31" s="279" t="s">
        <v>2145</v>
      </c>
      <c r="B31" s="279" t="s">
        <v>2145</v>
      </c>
      <c r="C31" s="279" t="s">
        <v>2206</v>
      </c>
      <c r="D31" s="279" t="s">
        <v>2145</v>
      </c>
      <c r="E31" s="280"/>
      <c r="F31" s="280"/>
      <c r="G31" s="280">
        <f>G30</f>
        <v>0</v>
      </c>
      <c r="H31" s="280"/>
      <c r="I31" s="280">
        <f>I30</f>
        <v>0</v>
      </c>
      <c r="J31" s="280">
        <f>J30</f>
        <v>0</v>
      </c>
      <c r="M31" s="280"/>
      <c r="N31" s="280">
        <f>N30</f>
        <v>0</v>
      </c>
      <c r="O31" s="280"/>
    </row>
    <row r="32" spans="1:15" s="354" customFormat="1" ht="16.5">
      <c r="A32" s="352"/>
      <c r="B32" s="352"/>
      <c r="C32" s="352"/>
      <c r="D32" s="352"/>
      <c r="E32" s="353"/>
      <c r="F32" s="353"/>
      <c r="G32" s="353"/>
      <c r="H32" s="353"/>
      <c r="I32" s="353"/>
      <c r="J32" s="353"/>
      <c r="M32" s="353"/>
      <c r="N32" s="353"/>
      <c r="O32" s="353"/>
    </row>
    <row r="33" spans="1:15" ht="16.5">
      <c r="A33" s="279" t="s">
        <v>2145</v>
      </c>
      <c r="B33" s="279" t="s">
        <v>2145</v>
      </c>
      <c r="C33" s="279" t="s">
        <v>2207</v>
      </c>
      <c r="D33" s="279" t="s">
        <v>2145</v>
      </c>
      <c r="E33" s="280"/>
      <c r="F33" s="280"/>
      <c r="G33" s="280"/>
      <c r="H33" s="280"/>
      <c r="I33" s="280"/>
      <c r="J33" s="280"/>
      <c r="M33" s="280"/>
      <c r="N33" s="280"/>
      <c r="O33" s="280"/>
    </row>
    <row r="34" spans="1:15" ht="10.5">
      <c r="A34" s="289" t="s">
        <v>2145</v>
      </c>
      <c r="B34" s="289" t="s">
        <v>2145</v>
      </c>
      <c r="C34" s="289" t="s">
        <v>2208</v>
      </c>
      <c r="D34" s="289" t="s">
        <v>2145</v>
      </c>
      <c r="E34" s="290"/>
      <c r="F34" s="290"/>
      <c r="G34" s="290"/>
      <c r="H34" s="290"/>
      <c r="I34" s="290"/>
      <c r="J34" s="290"/>
      <c r="M34" s="290"/>
      <c r="N34" s="290"/>
      <c r="O34" s="290"/>
    </row>
    <row r="35" spans="1:15" ht="10.5">
      <c r="A35" s="281" t="s">
        <v>2145</v>
      </c>
      <c r="B35" s="281" t="s">
        <v>2145</v>
      </c>
      <c r="C35" s="281" t="s">
        <v>2517</v>
      </c>
      <c r="D35" s="281" t="s">
        <v>2145</v>
      </c>
      <c r="E35" s="282"/>
      <c r="F35" s="282"/>
      <c r="G35" s="282"/>
      <c r="H35" s="282"/>
      <c r="I35" s="282"/>
      <c r="J35" s="282"/>
      <c r="M35" s="282"/>
      <c r="N35" s="282"/>
      <c r="O35" s="282"/>
    </row>
    <row r="36" spans="1:15" ht="10.5">
      <c r="A36" s="283" t="s">
        <v>2210</v>
      </c>
      <c r="B36" s="283" t="s">
        <v>2918</v>
      </c>
      <c r="C36" s="283" t="s">
        <v>2211</v>
      </c>
      <c r="D36" s="283" t="s">
        <v>2145</v>
      </c>
      <c r="E36" s="284"/>
      <c r="F36" s="284"/>
      <c r="G36" s="284"/>
      <c r="H36" s="284"/>
      <c r="I36" s="284"/>
      <c r="J36" s="284"/>
      <c r="M36" s="284"/>
      <c r="N36" s="284"/>
      <c r="O36" s="284"/>
    </row>
    <row r="37" spans="1:19" ht="10.5">
      <c r="A37" s="285" t="s">
        <v>2212</v>
      </c>
      <c r="B37" s="285" t="s">
        <v>2919</v>
      </c>
      <c r="C37" s="285" t="s">
        <v>2213</v>
      </c>
      <c r="D37" s="285" t="s">
        <v>271</v>
      </c>
      <c r="E37" s="286">
        <v>1</v>
      </c>
      <c r="F37" s="351"/>
      <c r="G37" s="286">
        <f>E37*F37</f>
        <v>0</v>
      </c>
      <c r="H37" s="351"/>
      <c r="I37" s="286">
        <f>E37*H37</f>
        <v>0</v>
      </c>
      <c r="J37" s="286">
        <f>G37+I37</f>
        <v>0</v>
      </c>
      <c r="M37" s="351">
        <v>0</v>
      </c>
      <c r="N37" s="286">
        <f>L37*M37</f>
        <v>0</v>
      </c>
      <c r="O37" s="351">
        <v>126.58</v>
      </c>
      <c r="Q37" s="278">
        <f>M37*P$9</f>
        <v>0</v>
      </c>
      <c r="S37" s="278">
        <f>O37*P$9</f>
        <v>88.606</v>
      </c>
    </row>
    <row r="38" spans="1:15" ht="10.5">
      <c r="A38" s="287" t="s">
        <v>2145</v>
      </c>
      <c r="B38" s="287" t="s">
        <v>2145</v>
      </c>
      <c r="C38" s="287" t="s">
        <v>2216</v>
      </c>
      <c r="D38" s="287" t="s">
        <v>2145</v>
      </c>
      <c r="E38" s="288"/>
      <c r="F38" s="288"/>
      <c r="G38" s="288"/>
      <c r="H38" s="288"/>
      <c r="I38" s="288"/>
      <c r="J38" s="288"/>
      <c r="M38" s="288"/>
      <c r="N38" s="288"/>
      <c r="O38" s="288"/>
    </row>
    <row r="39" spans="1:15" ht="10.5">
      <c r="A39" s="291" t="s">
        <v>2145</v>
      </c>
      <c r="B39" s="291" t="s">
        <v>2145</v>
      </c>
      <c r="C39" s="291" t="s">
        <v>2217</v>
      </c>
      <c r="D39" s="291" t="s">
        <v>2145</v>
      </c>
      <c r="E39" s="292"/>
      <c r="F39" s="292"/>
      <c r="G39" s="292"/>
      <c r="H39" s="292"/>
      <c r="I39" s="292"/>
      <c r="J39" s="292"/>
      <c r="M39" s="292"/>
      <c r="N39" s="292"/>
      <c r="O39" s="292"/>
    </row>
    <row r="40" spans="1:19" ht="10.5">
      <c r="A40" s="426" t="s">
        <v>2975</v>
      </c>
      <c r="B40" s="285" t="s">
        <v>2920</v>
      </c>
      <c r="C40" s="285" t="s">
        <v>2218</v>
      </c>
      <c r="D40" s="285" t="s">
        <v>271</v>
      </c>
      <c r="E40" s="286">
        <v>1</v>
      </c>
      <c r="F40" s="351"/>
      <c r="G40" s="286">
        <f>E40*F40</f>
        <v>0</v>
      </c>
      <c r="H40" s="351"/>
      <c r="I40" s="286">
        <f>E40*H40</f>
        <v>0</v>
      </c>
      <c r="J40" s="286">
        <f>G40+I40</f>
        <v>0</v>
      </c>
      <c r="M40" s="351">
        <v>410</v>
      </c>
      <c r="N40" s="286">
        <f>L40*M40</f>
        <v>0</v>
      </c>
      <c r="O40" s="351">
        <v>198</v>
      </c>
      <c r="Q40" s="278">
        <f>M40*P$9</f>
        <v>287</v>
      </c>
      <c r="S40" s="278">
        <f>O40*P$9</f>
        <v>138.6</v>
      </c>
    </row>
    <row r="41" spans="1:15" ht="10.5">
      <c r="A41" s="291" t="s">
        <v>2145</v>
      </c>
      <c r="B41" s="291" t="s">
        <v>2145</v>
      </c>
      <c r="C41" s="291" t="s">
        <v>2216</v>
      </c>
      <c r="D41" s="291" t="s">
        <v>2145</v>
      </c>
      <c r="E41" s="292"/>
      <c r="F41" s="292"/>
      <c r="G41" s="286"/>
      <c r="H41" s="292"/>
      <c r="I41" s="292"/>
      <c r="J41" s="292"/>
      <c r="M41" s="292"/>
      <c r="N41" s="286"/>
      <c r="O41" s="292"/>
    </row>
    <row r="42" spans="1:19" ht="10.5">
      <c r="A42" s="285" t="s">
        <v>2224</v>
      </c>
      <c r="B42" s="285" t="s">
        <v>2921</v>
      </c>
      <c r="C42" s="285" t="s">
        <v>2225</v>
      </c>
      <c r="D42" s="285" t="s">
        <v>271</v>
      </c>
      <c r="E42" s="286">
        <v>3</v>
      </c>
      <c r="F42" s="351"/>
      <c r="G42" s="286">
        <f aca="true" t="shared" si="10" ref="G42:G79">E42*F42</f>
        <v>0</v>
      </c>
      <c r="H42" s="351"/>
      <c r="I42" s="286">
        <f aca="true" t="shared" si="11" ref="I42:I79">E42*H42</f>
        <v>0</v>
      </c>
      <c r="J42" s="286">
        <f>G42+I42</f>
        <v>0</v>
      </c>
      <c r="M42" s="351">
        <v>88.8</v>
      </c>
      <c r="N42" s="286">
        <f aca="true" t="shared" si="12" ref="N42:N44">L42*M42</f>
        <v>0</v>
      </c>
      <c r="O42" s="351">
        <v>49</v>
      </c>
      <c r="Q42" s="278">
        <f aca="true" t="shared" si="13" ref="Q42:Q102">M42*P$9</f>
        <v>62.16</v>
      </c>
      <c r="S42" s="278">
        <f aca="true" t="shared" si="14" ref="S42:S102">O42*P$9</f>
        <v>34.3</v>
      </c>
    </row>
    <row r="43" spans="1:19" ht="10.5">
      <c r="A43" s="285" t="s">
        <v>2230</v>
      </c>
      <c r="B43" s="285" t="s">
        <v>2922</v>
      </c>
      <c r="C43" s="285" t="s">
        <v>2231</v>
      </c>
      <c r="D43" s="285" t="s">
        <v>271</v>
      </c>
      <c r="E43" s="286">
        <v>1</v>
      </c>
      <c r="F43" s="351"/>
      <c r="G43" s="286">
        <f t="shared" si="10"/>
        <v>0</v>
      </c>
      <c r="H43" s="351"/>
      <c r="I43" s="286">
        <f t="shared" si="11"/>
        <v>0</v>
      </c>
      <c r="J43" s="286">
        <f aca="true" t="shared" si="15" ref="J43:J66">G43+I43</f>
        <v>0</v>
      </c>
      <c r="M43" s="351">
        <v>1448</v>
      </c>
      <c r="N43" s="286">
        <f t="shared" si="12"/>
        <v>0</v>
      </c>
      <c r="O43" s="351">
        <v>1350</v>
      </c>
      <c r="Q43" s="278">
        <f t="shared" si="13"/>
        <v>1013.5999999999999</v>
      </c>
      <c r="S43" s="278">
        <f t="shared" si="14"/>
        <v>944.9999999999999</v>
      </c>
    </row>
    <row r="44" spans="1:19" ht="10.5">
      <c r="A44" s="285" t="s">
        <v>2232</v>
      </c>
      <c r="B44" s="285" t="s">
        <v>2923</v>
      </c>
      <c r="C44" s="285" t="s">
        <v>2233</v>
      </c>
      <c r="D44" s="285" t="s">
        <v>271</v>
      </c>
      <c r="E44" s="286">
        <v>1</v>
      </c>
      <c r="F44" s="351"/>
      <c r="G44" s="286">
        <f t="shared" si="10"/>
        <v>0</v>
      </c>
      <c r="H44" s="351"/>
      <c r="I44" s="286">
        <f t="shared" si="11"/>
        <v>0</v>
      </c>
      <c r="J44" s="286">
        <f t="shared" si="15"/>
        <v>0</v>
      </c>
      <c r="M44" s="351">
        <v>1448</v>
      </c>
      <c r="N44" s="286">
        <f t="shared" si="12"/>
        <v>0</v>
      </c>
      <c r="O44" s="351">
        <v>1350</v>
      </c>
      <c r="Q44" s="278">
        <f t="shared" si="13"/>
        <v>1013.5999999999999</v>
      </c>
      <c r="S44" s="278">
        <f t="shared" si="14"/>
        <v>944.9999999999999</v>
      </c>
    </row>
    <row r="45" spans="1:15" ht="10.5">
      <c r="A45" s="283" t="s">
        <v>2238</v>
      </c>
      <c r="B45" s="285" t="s">
        <v>2924</v>
      </c>
      <c r="C45" s="283" t="s">
        <v>2239</v>
      </c>
      <c r="D45" s="283" t="s">
        <v>2145</v>
      </c>
      <c r="E45" s="284"/>
      <c r="F45" s="284"/>
      <c r="G45" s="286"/>
      <c r="H45" s="284"/>
      <c r="I45" s="286"/>
      <c r="J45" s="286"/>
      <c r="M45" s="284"/>
      <c r="N45" s="286"/>
      <c r="O45" s="284"/>
    </row>
    <row r="46" spans="1:19" ht="10.5">
      <c r="A46" s="285" t="s">
        <v>2240</v>
      </c>
      <c r="B46" s="285" t="s">
        <v>2925</v>
      </c>
      <c r="C46" s="285" t="s">
        <v>2241</v>
      </c>
      <c r="D46" s="285" t="s">
        <v>271</v>
      </c>
      <c r="E46" s="286">
        <v>5</v>
      </c>
      <c r="F46" s="351"/>
      <c r="G46" s="286">
        <f t="shared" si="10"/>
        <v>0</v>
      </c>
      <c r="H46" s="351"/>
      <c r="I46" s="286">
        <f t="shared" si="11"/>
        <v>0</v>
      </c>
      <c r="J46" s="286">
        <f t="shared" si="15"/>
        <v>0</v>
      </c>
      <c r="M46" s="351">
        <v>2.9</v>
      </c>
      <c r="N46" s="286">
        <f aca="true" t="shared" si="16" ref="N46:N48">L46*M46</f>
        <v>0</v>
      </c>
      <c r="O46" s="351">
        <v>8.33</v>
      </c>
      <c r="Q46" s="278">
        <f t="shared" si="13"/>
        <v>2.03</v>
      </c>
      <c r="S46" s="278">
        <f t="shared" si="14"/>
        <v>5.8309999999999995</v>
      </c>
    </row>
    <row r="47" spans="1:19" ht="10.5">
      <c r="A47" s="285" t="s">
        <v>2242</v>
      </c>
      <c r="B47" s="285" t="s">
        <v>2926</v>
      </c>
      <c r="C47" s="285" t="s">
        <v>2243</v>
      </c>
      <c r="D47" s="285" t="s">
        <v>271</v>
      </c>
      <c r="E47" s="286">
        <v>9</v>
      </c>
      <c r="F47" s="351"/>
      <c r="G47" s="286">
        <f t="shared" si="10"/>
        <v>0</v>
      </c>
      <c r="H47" s="351"/>
      <c r="I47" s="286">
        <f t="shared" si="11"/>
        <v>0</v>
      </c>
      <c r="J47" s="286">
        <f t="shared" si="15"/>
        <v>0</v>
      </c>
      <c r="M47" s="351">
        <v>3.2</v>
      </c>
      <c r="N47" s="286">
        <f t="shared" si="16"/>
        <v>0</v>
      </c>
      <c r="O47" s="351">
        <v>12.5</v>
      </c>
      <c r="Q47" s="278">
        <f t="shared" si="13"/>
        <v>2.2399999999999998</v>
      </c>
      <c r="S47" s="278">
        <f t="shared" si="14"/>
        <v>8.75</v>
      </c>
    </row>
    <row r="48" spans="1:19" ht="10.5">
      <c r="A48" s="285" t="s">
        <v>2244</v>
      </c>
      <c r="B48" s="285" t="s">
        <v>2927</v>
      </c>
      <c r="C48" s="285" t="s">
        <v>2245</v>
      </c>
      <c r="D48" s="285" t="s">
        <v>271</v>
      </c>
      <c r="E48" s="286">
        <v>6</v>
      </c>
      <c r="F48" s="351"/>
      <c r="G48" s="286">
        <f t="shared" si="10"/>
        <v>0</v>
      </c>
      <c r="H48" s="351"/>
      <c r="I48" s="286">
        <f t="shared" si="11"/>
        <v>0</v>
      </c>
      <c r="J48" s="286">
        <f t="shared" si="15"/>
        <v>0</v>
      </c>
      <c r="M48" s="351">
        <v>4.6</v>
      </c>
      <c r="N48" s="286">
        <f t="shared" si="16"/>
        <v>0</v>
      </c>
      <c r="O48" s="351">
        <v>20.83</v>
      </c>
      <c r="Q48" s="278">
        <f t="shared" si="13"/>
        <v>3.2199999999999998</v>
      </c>
      <c r="S48" s="278">
        <f t="shared" si="14"/>
        <v>14.580999999999998</v>
      </c>
    </row>
    <row r="49" spans="1:15" ht="10.5">
      <c r="A49" s="283" t="s">
        <v>2246</v>
      </c>
      <c r="B49" s="285" t="s">
        <v>2928</v>
      </c>
      <c r="C49" s="283" t="s">
        <v>2247</v>
      </c>
      <c r="D49" s="283" t="s">
        <v>2145</v>
      </c>
      <c r="E49" s="284"/>
      <c r="F49" s="284"/>
      <c r="G49" s="286"/>
      <c r="H49" s="284"/>
      <c r="I49" s="286"/>
      <c r="J49" s="286"/>
      <c r="M49" s="284"/>
      <c r="N49" s="286"/>
      <c r="O49" s="284"/>
    </row>
    <row r="50" spans="1:19" ht="10.5">
      <c r="A50" s="285" t="s">
        <v>2248</v>
      </c>
      <c r="B50" s="285" t="s">
        <v>2929</v>
      </c>
      <c r="C50" s="285" t="s">
        <v>2249</v>
      </c>
      <c r="D50" s="285" t="s">
        <v>111</v>
      </c>
      <c r="E50" s="286">
        <v>20</v>
      </c>
      <c r="F50" s="351"/>
      <c r="G50" s="286">
        <f t="shared" si="10"/>
        <v>0</v>
      </c>
      <c r="H50" s="351"/>
      <c r="I50" s="286">
        <f t="shared" si="11"/>
        <v>0</v>
      </c>
      <c r="J50" s="286">
        <f t="shared" si="15"/>
        <v>0</v>
      </c>
      <c r="M50" s="351">
        <v>10.5</v>
      </c>
      <c r="N50" s="286">
        <f aca="true" t="shared" si="17" ref="N50">L50*M50</f>
        <v>0</v>
      </c>
      <c r="O50" s="351">
        <v>22.63</v>
      </c>
      <c r="Q50" s="278">
        <f t="shared" si="13"/>
        <v>7.35</v>
      </c>
      <c r="S50" s="278">
        <f t="shared" si="14"/>
        <v>15.840999999999998</v>
      </c>
    </row>
    <row r="51" spans="1:15" ht="10.5">
      <c r="A51" s="283" t="s">
        <v>2250</v>
      </c>
      <c r="B51" s="285" t="s">
        <v>2930</v>
      </c>
      <c r="C51" s="283" t="s">
        <v>2251</v>
      </c>
      <c r="D51" s="283" t="s">
        <v>2145</v>
      </c>
      <c r="E51" s="284"/>
      <c r="F51" s="284"/>
      <c r="G51" s="286"/>
      <c r="H51" s="284"/>
      <c r="I51" s="286"/>
      <c r="J51" s="286"/>
      <c r="M51" s="284"/>
      <c r="N51" s="286"/>
      <c r="O51" s="284"/>
    </row>
    <row r="52" spans="1:19" ht="10.5">
      <c r="A52" s="285" t="s">
        <v>2252</v>
      </c>
      <c r="B52" s="285" t="s">
        <v>2931</v>
      </c>
      <c r="C52" s="285" t="s">
        <v>2253</v>
      </c>
      <c r="D52" s="285" t="s">
        <v>271</v>
      </c>
      <c r="E52" s="286">
        <v>6</v>
      </c>
      <c r="F52" s="351"/>
      <c r="G52" s="286">
        <f t="shared" si="10"/>
        <v>0</v>
      </c>
      <c r="H52" s="351"/>
      <c r="I52" s="286">
        <f t="shared" si="11"/>
        <v>0</v>
      </c>
      <c r="J52" s="286">
        <f t="shared" si="15"/>
        <v>0</v>
      </c>
      <c r="M52" s="351">
        <v>10.78</v>
      </c>
      <c r="N52" s="286">
        <f aca="true" t="shared" si="18" ref="N52:N53">L52*M52</f>
        <v>0</v>
      </c>
      <c r="O52" s="351">
        <v>66.04</v>
      </c>
      <c r="Q52" s="278">
        <f t="shared" si="13"/>
        <v>7.545999999999999</v>
      </c>
      <c r="S52" s="278">
        <f t="shared" si="14"/>
        <v>46.228</v>
      </c>
    </row>
    <row r="53" spans="1:19" ht="10.5">
      <c r="A53" s="285" t="s">
        <v>2254</v>
      </c>
      <c r="B53" s="285" t="s">
        <v>2932</v>
      </c>
      <c r="C53" s="285" t="s">
        <v>2255</v>
      </c>
      <c r="D53" s="285" t="s">
        <v>271</v>
      </c>
      <c r="E53" s="286">
        <v>3</v>
      </c>
      <c r="F53" s="351"/>
      <c r="G53" s="286">
        <f t="shared" si="10"/>
        <v>0</v>
      </c>
      <c r="H53" s="351"/>
      <c r="I53" s="286">
        <f t="shared" si="11"/>
        <v>0</v>
      </c>
      <c r="J53" s="286">
        <f t="shared" si="15"/>
        <v>0</v>
      </c>
      <c r="M53" s="351">
        <v>14.9</v>
      </c>
      <c r="N53" s="286">
        <f t="shared" si="18"/>
        <v>0</v>
      </c>
      <c r="O53" s="351">
        <v>10</v>
      </c>
      <c r="Q53" s="278">
        <f t="shared" si="13"/>
        <v>10.43</v>
      </c>
      <c r="S53" s="278">
        <f t="shared" si="14"/>
        <v>7</v>
      </c>
    </row>
    <row r="54" spans="1:15" ht="10.5">
      <c r="A54" s="283" t="s">
        <v>2256</v>
      </c>
      <c r="B54" s="285" t="s">
        <v>2933</v>
      </c>
      <c r="C54" s="283" t="s">
        <v>2257</v>
      </c>
      <c r="D54" s="283" t="s">
        <v>2145</v>
      </c>
      <c r="E54" s="284"/>
      <c r="F54" s="284"/>
      <c r="G54" s="286"/>
      <c r="H54" s="284"/>
      <c r="I54" s="286"/>
      <c r="J54" s="286"/>
      <c r="M54" s="284"/>
      <c r="N54" s="286"/>
      <c r="O54" s="284"/>
    </row>
    <row r="55" spans="1:19" ht="10.5">
      <c r="A55" s="285" t="s">
        <v>2258</v>
      </c>
      <c r="B55" s="285" t="s">
        <v>2934</v>
      </c>
      <c r="C55" s="285" t="s">
        <v>2259</v>
      </c>
      <c r="D55" s="285" t="s">
        <v>111</v>
      </c>
      <c r="E55" s="286">
        <v>5</v>
      </c>
      <c r="F55" s="351"/>
      <c r="G55" s="286">
        <f t="shared" si="10"/>
        <v>0</v>
      </c>
      <c r="H55" s="351"/>
      <c r="I55" s="286">
        <f t="shared" si="11"/>
        <v>0</v>
      </c>
      <c r="J55" s="286">
        <f t="shared" si="15"/>
        <v>0</v>
      </c>
      <c r="M55" s="351">
        <v>11.2</v>
      </c>
      <c r="N55" s="286">
        <f aca="true" t="shared" si="19" ref="N55">L55*M55</f>
        <v>0</v>
      </c>
      <c r="O55" s="351">
        <v>124.29</v>
      </c>
      <c r="Q55" s="278">
        <f t="shared" si="13"/>
        <v>7.839999999999999</v>
      </c>
      <c r="S55" s="278">
        <f t="shared" si="14"/>
        <v>87.003</v>
      </c>
    </row>
    <row r="56" spans="1:15" ht="10.5">
      <c r="A56" s="283" t="s">
        <v>2264</v>
      </c>
      <c r="B56" s="285" t="s">
        <v>2935</v>
      </c>
      <c r="C56" s="283" t="s">
        <v>2265</v>
      </c>
      <c r="D56" s="283" t="s">
        <v>2145</v>
      </c>
      <c r="E56" s="284"/>
      <c r="F56" s="284"/>
      <c r="G56" s="286"/>
      <c r="H56" s="284"/>
      <c r="I56" s="286"/>
      <c r="J56" s="286">
        <f t="shared" si="15"/>
        <v>0</v>
      </c>
      <c r="M56" s="284"/>
      <c r="N56" s="286"/>
      <c r="O56" s="284"/>
    </row>
    <row r="57" spans="1:19" ht="10.5">
      <c r="A57" s="285" t="s">
        <v>2266</v>
      </c>
      <c r="B57" s="285" t="s">
        <v>2936</v>
      </c>
      <c r="C57" s="285" t="s">
        <v>2518</v>
      </c>
      <c r="D57" s="285" t="s">
        <v>111</v>
      </c>
      <c r="E57" s="286">
        <v>1</v>
      </c>
      <c r="F57" s="351"/>
      <c r="G57" s="286">
        <f t="shared" si="10"/>
        <v>0</v>
      </c>
      <c r="H57" s="351"/>
      <c r="I57" s="286">
        <f t="shared" si="11"/>
        <v>0</v>
      </c>
      <c r="J57" s="286">
        <f t="shared" si="15"/>
        <v>0</v>
      </c>
      <c r="M57" s="351">
        <v>16</v>
      </c>
      <c r="N57" s="286">
        <f aca="true" t="shared" si="20" ref="N57">L57*M57</f>
        <v>0</v>
      </c>
      <c r="O57" s="351">
        <v>22.63</v>
      </c>
      <c r="Q57" s="278">
        <f t="shared" si="13"/>
        <v>11.2</v>
      </c>
      <c r="S57" s="278">
        <f t="shared" si="14"/>
        <v>15.840999999999998</v>
      </c>
    </row>
    <row r="58" spans="1:15" ht="10.5">
      <c r="A58" s="283" t="s">
        <v>2268</v>
      </c>
      <c r="B58" s="285" t="s">
        <v>2937</v>
      </c>
      <c r="C58" s="283" t="s">
        <v>2265</v>
      </c>
      <c r="D58" s="283" t="s">
        <v>2145</v>
      </c>
      <c r="E58" s="284"/>
      <c r="F58" s="284"/>
      <c r="G58" s="286"/>
      <c r="H58" s="284"/>
      <c r="I58" s="286"/>
      <c r="J58" s="286"/>
      <c r="M58" s="284"/>
      <c r="N58" s="286"/>
      <c r="O58" s="284"/>
    </row>
    <row r="59" spans="1:19" ht="10.5">
      <c r="A59" s="285" t="s">
        <v>2269</v>
      </c>
      <c r="B59" s="285" t="s">
        <v>2938</v>
      </c>
      <c r="C59" s="285" t="s">
        <v>2519</v>
      </c>
      <c r="D59" s="285" t="s">
        <v>111</v>
      </c>
      <c r="E59" s="286">
        <v>110</v>
      </c>
      <c r="F59" s="351"/>
      <c r="G59" s="286">
        <f t="shared" si="10"/>
        <v>0</v>
      </c>
      <c r="H59" s="351"/>
      <c r="I59" s="286">
        <f t="shared" si="11"/>
        <v>0</v>
      </c>
      <c r="J59" s="286">
        <f t="shared" si="15"/>
        <v>0</v>
      </c>
      <c r="M59" s="351">
        <v>16</v>
      </c>
      <c r="N59" s="286">
        <f aca="true" t="shared" si="21" ref="N59:N63">L59*M59</f>
        <v>0</v>
      </c>
      <c r="O59" s="351">
        <v>22.63</v>
      </c>
      <c r="Q59" s="278">
        <f t="shared" si="13"/>
        <v>11.2</v>
      </c>
      <c r="S59" s="278">
        <f t="shared" si="14"/>
        <v>15.840999999999998</v>
      </c>
    </row>
    <row r="60" spans="1:19" ht="10.5">
      <c r="A60" s="285" t="s">
        <v>2274</v>
      </c>
      <c r="B60" s="285" t="s">
        <v>2939</v>
      </c>
      <c r="C60" s="285" t="s">
        <v>2520</v>
      </c>
      <c r="D60" s="285" t="s">
        <v>111</v>
      </c>
      <c r="E60" s="286">
        <v>35</v>
      </c>
      <c r="F60" s="351"/>
      <c r="G60" s="286">
        <f t="shared" si="10"/>
        <v>0</v>
      </c>
      <c r="H60" s="351"/>
      <c r="I60" s="286">
        <f t="shared" si="11"/>
        <v>0</v>
      </c>
      <c r="J60" s="286">
        <f t="shared" si="15"/>
        <v>0</v>
      </c>
      <c r="M60" s="351">
        <v>25.7</v>
      </c>
      <c r="N60" s="286">
        <f t="shared" si="21"/>
        <v>0</v>
      </c>
      <c r="O60" s="351">
        <v>22.63</v>
      </c>
      <c r="Q60" s="278">
        <f t="shared" si="13"/>
        <v>17.99</v>
      </c>
      <c r="S60" s="278">
        <f t="shared" si="14"/>
        <v>15.840999999999998</v>
      </c>
    </row>
    <row r="61" spans="1:19" ht="10.5">
      <c r="A61" s="285" t="s">
        <v>2451</v>
      </c>
      <c r="B61" s="285" t="s">
        <v>2940</v>
      </c>
      <c r="C61" s="285" t="s">
        <v>2521</v>
      </c>
      <c r="D61" s="285" t="s">
        <v>111</v>
      </c>
      <c r="E61" s="286">
        <v>2</v>
      </c>
      <c r="F61" s="351"/>
      <c r="G61" s="286">
        <f t="shared" si="10"/>
        <v>0</v>
      </c>
      <c r="H61" s="351"/>
      <c r="I61" s="286">
        <f t="shared" si="11"/>
        <v>0</v>
      </c>
      <c r="J61" s="286">
        <f t="shared" si="15"/>
        <v>0</v>
      </c>
      <c r="M61" s="351">
        <v>41.9</v>
      </c>
      <c r="N61" s="286">
        <f t="shared" si="21"/>
        <v>0</v>
      </c>
      <c r="O61" s="351">
        <v>22.63</v>
      </c>
      <c r="Q61" s="278">
        <f t="shared" si="13"/>
        <v>29.33</v>
      </c>
      <c r="S61" s="278">
        <f t="shared" si="14"/>
        <v>15.840999999999998</v>
      </c>
    </row>
    <row r="62" spans="1:19" ht="10.5">
      <c r="A62" s="285" t="s">
        <v>2276</v>
      </c>
      <c r="B62" s="285" t="s">
        <v>2941</v>
      </c>
      <c r="C62" s="285" t="s">
        <v>2522</v>
      </c>
      <c r="D62" s="285" t="s">
        <v>111</v>
      </c>
      <c r="E62" s="286">
        <v>2</v>
      </c>
      <c r="F62" s="351"/>
      <c r="G62" s="286">
        <f t="shared" si="10"/>
        <v>0</v>
      </c>
      <c r="H62" s="351"/>
      <c r="I62" s="286">
        <f t="shared" si="11"/>
        <v>0</v>
      </c>
      <c r="J62" s="286">
        <f t="shared" si="15"/>
        <v>0</v>
      </c>
      <c r="M62" s="351">
        <v>131</v>
      </c>
      <c r="N62" s="286">
        <f t="shared" si="21"/>
        <v>0</v>
      </c>
      <c r="O62" s="351">
        <v>26.33</v>
      </c>
      <c r="Q62" s="278">
        <f t="shared" si="13"/>
        <v>91.69999999999999</v>
      </c>
      <c r="S62" s="278">
        <f t="shared" si="14"/>
        <v>18.430999999999997</v>
      </c>
    </row>
    <row r="63" spans="1:19" ht="10.5">
      <c r="A63" s="285" t="s">
        <v>2276</v>
      </c>
      <c r="B63" s="285" t="s">
        <v>2942</v>
      </c>
      <c r="C63" s="285" t="s">
        <v>2278</v>
      </c>
      <c r="D63" s="285" t="s">
        <v>111</v>
      </c>
      <c r="E63" s="286">
        <v>90</v>
      </c>
      <c r="F63" s="351"/>
      <c r="G63" s="286">
        <f t="shared" si="10"/>
        <v>0</v>
      </c>
      <c r="H63" s="351"/>
      <c r="I63" s="286">
        <f t="shared" si="11"/>
        <v>0</v>
      </c>
      <c r="J63" s="286">
        <f t="shared" si="15"/>
        <v>0</v>
      </c>
      <c r="M63" s="351">
        <v>131</v>
      </c>
      <c r="N63" s="286">
        <f t="shared" si="21"/>
        <v>0</v>
      </c>
      <c r="O63" s="351">
        <v>14.21</v>
      </c>
      <c r="Q63" s="278">
        <f t="shared" si="13"/>
        <v>91.69999999999999</v>
      </c>
      <c r="S63" s="278">
        <f t="shared" si="14"/>
        <v>9.947</v>
      </c>
    </row>
    <row r="64" spans="1:15" ht="10.5">
      <c r="A64" s="283" t="s">
        <v>2279</v>
      </c>
      <c r="B64" s="285" t="s">
        <v>2943</v>
      </c>
      <c r="C64" s="283" t="s">
        <v>2280</v>
      </c>
      <c r="D64" s="283" t="s">
        <v>2145</v>
      </c>
      <c r="E64" s="284"/>
      <c r="F64" s="284"/>
      <c r="G64" s="286"/>
      <c r="H64" s="284"/>
      <c r="I64" s="286"/>
      <c r="J64" s="286"/>
      <c r="M64" s="284"/>
      <c r="N64" s="286"/>
      <c r="O64" s="284"/>
    </row>
    <row r="65" spans="1:19" ht="10.5">
      <c r="A65" s="285" t="s">
        <v>2281</v>
      </c>
      <c r="B65" s="285" t="s">
        <v>2944</v>
      </c>
      <c r="C65" s="285" t="s">
        <v>2282</v>
      </c>
      <c r="D65" s="285" t="s">
        <v>271</v>
      </c>
      <c r="E65" s="286">
        <v>20</v>
      </c>
      <c r="F65" s="351"/>
      <c r="G65" s="286">
        <f t="shared" si="10"/>
        <v>0</v>
      </c>
      <c r="H65" s="351"/>
      <c r="I65" s="286">
        <f t="shared" si="11"/>
        <v>0</v>
      </c>
      <c r="J65" s="286">
        <f t="shared" si="15"/>
        <v>0</v>
      </c>
      <c r="M65" s="351">
        <v>0</v>
      </c>
      <c r="N65" s="286">
        <f aca="true" t="shared" si="22" ref="N65:N66">L65*M65</f>
        <v>0</v>
      </c>
      <c r="O65" s="351">
        <v>12.63</v>
      </c>
      <c r="Q65" s="278">
        <f t="shared" si="13"/>
        <v>0</v>
      </c>
      <c r="S65" s="278">
        <f t="shared" si="14"/>
        <v>8.841</v>
      </c>
    </row>
    <row r="66" spans="1:19" ht="10.5">
      <c r="A66" s="285" t="s">
        <v>2283</v>
      </c>
      <c r="B66" s="285" t="s">
        <v>2945</v>
      </c>
      <c r="C66" s="285" t="s">
        <v>2284</v>
      </c>
      <c r="D66" s="285" t="s">
        <v>271</v>
      </c>
      <c r="E66" s="286">
        <v>8</v>
      </c>
      <c r="F66" s="351"/>
      <c r="G66" s="286">
        <f t="shared" si="10"/>
        <v>0</v>
      </c>
      <c r="H66" s="351"/>
      <c r="I66" s="286">
        <f t="shared" si="11"/>
        <v>0</v>
      </c>
      <c r="J66" s="286">
        <f t="shared" si="15"/>
        <v>0</v>
      </c>
      <c r="M66" s="351">
        <v>0</v>
      </c>
      <c r="N66" s="286">
        <f t="shared" si="22"/>
        <v>0</v>
      </c>
      <c r="O66" s="351">
        <v>20.54</v>
      </c>
      <c r="Q66" s="278">
        <f t="shared" si="13"/>
        <v>0</v>
      </c>
      <c r="S66" s="278">
        <f t="shared" si="14"/>
        <v>14.377999999999998</v>
      </c>
    </row>
    <row r="67" spans="1:15" ht="10.5">
      <c r="A67" s="287" t="s">
        <v>2145</v>
      </c>
      <c r="B67" s="287" t="s">
        <v>2145</v>
      </c>
      <c r="C67" s="293" t="s">
        <v>2581</v>
      </c>
      <c r="D67" s="287" t="s">
        <v>2145</v>
      </c>
      <c r="E67" s="288"/>
      <c r="F67" s="288"/>
      <c r="G67" s="286"/>
      <c r="H67" s="288"/>
      <c r="I67" s="286"/>
      <c r="J67" s="288"/>
      <c r="M67" s="288"/>
      <c r="N67" s="286"/>
      <c r="O67" s="288"/>
    </row>
    <row r="68" spans="1:15" ht="10.5">
      <c r="A68" s="291" t="s">
        <v>2145</v>
      </c>
      <c r="B68" s="291" t="s">
        <v>2145</v>
      </c>
      <c r="C68" s="291" t="s">
        <v>2285</v>
      </c>
      <c r="D68" s="291" t="s">
        <v>2145</v>
      </c>
      <c r="E68" s="292"/>
      <c r="F68" s="292"/>
      <c r="G68" s="286"/>
      <c r="H68" s="292"/>
      <c r="I68" s="286"/>
      <c r="J68" s="292"/>
      <c r="M68" s="292"/>
      <c r="N68" s="286"/>
      <c r="O68" s="292"/>
    </row>
    <row r="69" spans="1:15" ht="10.5">
      <c r="A69" s="291" t="s">
        <v>2145</v>
      </c>
      <c r="B69" s="291" t="s">
        <v>2145</v>
      </c>
      <c r="C69" s="291" t="s">
        <v>2293</v>
      </c>
      <c r="D69" s="291" t="s">
        <v>2145</v>
      </c>
      <c r="E69" s="292"/>
      <c r="F69" s="292"/>
      <c r="G69" s="286"/>
      <c r="H69" s="292"/>
      <c r="I69" s="286"/>
      <c r="J69" s="292"/>
      <c r="M69" s="292"/>
      <c r="N69" s="286"/>
      <c r="O69" s="292"/>
    </row>
    <row r="70" spans="1:19" ht="10.5">
      <c r="A70" s="426" t="s">
        <v>3023</v>
      </c>
      <c r="B70" s="285" t="s">
        <v>2946</v>
      </c>
      <c r="C70" s="285" t="s">
        <v>2287</v>
      </c>
      <c r="D70" s="285" t="s">
        <v>271</v>
      </c>
      <c r="E70" s="286">
        <v>2</v>
      </c>
      <c r="F70" s="351"/>
      <c r="G70" s="286">
        <f>E70*F70</f>
        <v>0</v>
      </c>
      <c r="H70" s="351"/>
      <c r="I70" s="286">
        <f>E70*H70</f>
        <v>0</v>
      </c>
      <c r="J70" s="286">
        <f>G70+I70</f>
        <v>0</v>
      </c>
      <c r="M70" s="351">
        <v>115.5</v>
      </c>
      <c r="N70" s="286">
        <f aca="true" t="shared" si="23" ref="N70:N73">L70*M70</f>
        <v>0</v>
      </c>
      <c r="O70" s="351">
        <v>76.42</v>
      </c>
      <c r="Q70" s="278">
        <f t="shared" si="13"/>
        <v>80.85</v>
      </c>
      <c r="S70" s="278">
        <f t="shared" si="14"/>
        <v>53.494</v>
      </c>
    </row>
    <row r="71" spans="1:19" ht="10.5">
      <c r="A71" s="426" t="s">
        <v>2983</v>
      </c>
      <c r="B71" s="285" t="s">
        <v>2947</v>
      </c>
      <c r="C71" s="285" t="s">
        <v>2288</v>
      </c>
      <c r="D71" s="285" t="s">
        <v>271</v>
      </c>
      <c r="E71" s="286">
        <v>2</v>
      </c>
      <c r="F71" s="351"/>
      <c r="G71" s="286">
        <f t="shared" si="10"/>
        <v>0</v>
      </c>
      <c r="H71" s="351"/>
      <c r="I71" s="286">
        <f t="shared" si="11"/>
        <v>0</v>
      </c>
      <c r="J71" s="286">
        <f>G71+I71</f>
        <v>0</v>
      </c>
      <c r="M71" s="351">
        <v>120.5</v>
      </c>
      <c r="N71" s="286">
        <f t="shared" si="23"/>
        <v>0</v>
      </c>
      <c r="O71" s="351">
        <v>81.67</v>
      </c>
      <c r="Q71" s="278">
        <f t="shared" si="13"/>
        <v>84.35</v>
      </c>
      <c r="S71" s="278">
        <f t="shared" si="14"/>
        <v>57.169</v>
      </c>
    </row>
    <row r="72" spans="1:19" ht="10.5">
      <c r="A72" s="426" t="s">
        <v>2985</v>
      </c>
      <c r="B72" s="285" t="s">
        <v>2948</v>
      </c>
      <c r="C72" s="285" t="s">
        <v>2295</v>
      </c>
      <c r="D72" s="285" t="s">
        <v>271</v>
      </c>
      <c r="E72" s="286">
        <v>4</v>
      </c>
      <c r="F72" s="351"/>
      <c r="G72" s="286">
        <f t="shared" si="10"/>
        <v>0</v>
      </c>
      <c r="H72" s="351"/>
      <c r="I72" s="286">
        <f t="shared" si="11"/>
        <v>0</v>
      </c>
      <c r="J72" s="286">
        <f>G72+I72</f>
        <v>0</v>
      </c>
      <c r="M72" s="351">
        <v>115</v>
      </c>
      <c r="N72" s="286">
        <f t="shared" si="23"/>
        <v>0</v>
      </c>
      <c r="O72" s="351">
        <v>106.5</v>
      </c>
      <c r="Q72" s="278">
        <f t="shared" si="13"/>
        <v>80.5</v>
      </c>
      <c r="S72" s="278">
        <f t="shared" si="14"/>
        <v>74.55</v>
      </c>
    </row>
    <row r="73" spans="1:19" ht="10.5">
      <c r="A73" s="285" t="s">
        <v>2473</v>
      </c>
      <c r="B73" s="285" t="s">
        <v>2949</v>
      </c>
      <c r="C73" s="285" t="s">
        <v>2474</v>
      </c>
      <c r="D73" s="285" t="s">
        <v>271</v>
      </c>
      <c r="E73" s="286">
        <v>1</v>
      </c>
      <c r="F73" s="351"/>
      <c r="G73" s="286">
        <f t="shared" si="10"/>
        <v>0</v>
      </c>
      <c r="H73" s="351"/>
      <c r="I73" s="286">
        <f t="shared" si="11"/>
        <v>0</v>
      </c>
      <c r="J73" s="286">
        <f>G73+I73</f>
        <v>0</v>
      </c>
      <c r="M73" s="351">
        <v>364</v>
      </c>
      <c r="N73" s="286">
        <f t="shared" si="23"/>
        <v>0</v>
      </c>
      <c r="O73" s="351">
        <v>102.75</v>
      </c>
      <c r="Q73" s="278">
        <f t="shared" si="13"/>
        <v>254.79999999999998</v>
      </c>
      <c r="S73" s="278">
        <f t="shared" si="14"/>
        <v>71.925</v>
      </c>
    </row>
    <row r="74" spans="1:15" ht="10.5">
      <c r="A74" s="291" t="s">
        <v>2145</v>
      </c>
      <c r="B74" s="291" t="s">
        <v>2145</v>
      </c>
      <c r="C74" s="291" t="s">
        <v>2301</v>
      </c>
      <c r="D74" s="291" t="s">
        <v>2145</v>
      </c>
      <c r="E74" s="292"/>
      <c r="F74" s="292"/>
      <c r="G74" s="286"/>
      <c r="H74" s="292"/>
      <c r="I74" s="286"/>
      <c r="J74" s="292"/>
      <c r="M74" s="292"/>
      <c r="N74" s="286"/>
      <c r="O74" s="292"/>
    </row>
    <row r="75" spans="1:15" ht="10.5">
      <c r="A75" s="291" t="s">
        <v>2145</v>
      </c>
      <c r="B75" s="291" t="s">
        <v>2145</v>
      </c>
      <c r="C75" s="291" t="s">
        <v>2302</v>
      </c>
      <c r="D75" s="291" t="s">
        <v>2145</v>
      </c>
      <c r="E75" s="292"/>
      <c r="F75" s="292"/>
      <c r="G75" s="286"/>
      <c r="H75" s="292"/>
      <c r="I75" s="286"/>
      <c r="J75" s="292"/>
      <c r="M75" s="292"/>
      <c r="N75" s="286"/>
      <c r="O75" s="292"/>
    </row>
    <row r="76" spans="1:15" ht="10.5">
      <c r="A76" s="291" t="s">
        <v>2145</v>
      </c>
      <c r="B76" s="291" t="s">
        <v>2145</v>
      </c>
      <c r="C76" s="291" t="s">
        <v>2303</v>
      </c>
      <c r="D76" s="291" t="s">
        <v>2145</v>
      </c>
      <c r="E76" s="292"/>
      <c r="F76" s="292"/>
      <c r="G76" s="286"/>
      <c r="H76" s="292"/>
      <c r="I76" s="286"/>
      <c r="J76" s="292"/>
      <c r="M76" s="292"/>
      <c r="N76" s="286"/>
      <c r="O76" s="292"/>
    </row>
    <row r="77" spans="1:19" ht="10.5">
      <c r="A77" s="426" t="s">
        <v>2991</v>
      </c>
      <c r="B77" s="285" t="s">
        <v>2950</v>
      </c>
      <c r="C77" s="285" t="s">
        <v>2306</v>
      </c>
      <c r="D77" s="285" t="s">
        <v>271</v>
      </c>
      <c r="E77" s="286">
        <v>9</v>
      </c>
      <c r="F77" s="351"/>
      <c r="G77" s="286">
        <f t="shared" si="10"/>
        <v>0</v>
      </c>
      <c r="H77" s="351"/>
      <c r="I77" s="286">
        <f t="shared" si="11"/>
        <v>0</v>
      </c>
      <c r="J77" s="286">
        <f>G77+I77</f>
        <v>0</v>
      </c>
      <c r="M77" s="351">
        <v>2910</v>
      </c>
      <c r="N77" s="286">
        <f aca="true" t="shared" si="24" ref="N77">L77*M77</f>
        <v>0</v>
      </c>
      <c r="O77" s="351">
        <v>190</v>
      </c>
      <c r="Q77" s="278">
        <f t="shared" si="13"/>
        <v>2036.9999999999998</v>
      </c>
      <c r="S77" s="278">
        <f t="shared" si="14"/>
        <v>133</v>
      </c>
    </row>
    <row r="78" spans="1:15" ht="10.5">
      <c r="A78" s="429" t="s">
        <v>2145</v>
      </c>
      <c r="B78" s="285" t="s">
        <v>2145</v>
      </c>
      <c r="C78" s="285" t="s">
        <v>2523</v>
      </c>
      <c r="D78" s="285" t="s">
        <v>2145</v>
      </c>
      <c r="E78" s="286"/>
      <c r="F78" s="286"/>
      <c r="G78" s="286"/>
      <c r="H78" s="286"/>
      <c r="I78" s="286"/>
      <c r="J78" s="286"/>
      <c r="M78" s="286"/>
      <c r="N78" s="286"/>
      <c r="O78" s="286"/>
    </row>
    <row r="79" spans="1:19" ht="10.5">
      <c r="A79" s="426" t="s">
        <v>2997</v>
      </c>
      <c r="B79" s="285" t="s">
        <v>2951</v>
      </c>
      <c r="C79" s="285" t="s">
        <v>2317</v>
      </c>
      <c r="D79" s="285" t="s">
        <v>271</v>
      </c>
      <c r="E79" s="286">
        <v>3</v>
      </c>
      <c r="F79" s="351"/>
      <c r="G79" s="286">
        <f t="shared" si="10"/>
        <v>0</v>
      </c>
      <c r="H79" s="351"/>
      <c r="I79" s="286">
        <f t="shared" si="11"/>
        <v>0</v>
      </c>
      <c r="J79" s="286">
        <f>G79+I79</f>
        <v>0</v>
      </c>
      <c r="M79" s="351">
        <v>3124</v>
      </c>
      <c r="N79" s="286">
        <f aca="true" t="shared" si="25" ref="N79">L79*M79</f>
        <v>0</v>
      </c>
      <c r="O79" s="351">
        <v>190</v>
      </c>
      <c r="Q79" s="278">
        <f t="shared" si="13"/>
        <v>2186.7999999999997</v>
      </c>
      <c r="S79" s="278">
        <f t="shared" si="14"/>
        <v>133</v>
      </c>
    </row>
    <row r="80" spans="1:15" ht="10.5">
      <c r="A80" s="285" t="s">
        <v>2145</v>
      </c>
      <c r="B80" s="285" t="s">
        <v>2145</v>
      </c>
      <c r="C80" s="285" t="s">
        <v>2524</v>
      </c>
      <c r="D80" s="285" t="s">
        <v>2145</v>
      </c>
      <c r="E80" s="286"/>
      <c r="F80" s="286"/>
      <c r="G80" s="286"/>
      <c r="H80" s="286"/>
      <c r="I80" s="286"/>
      <c r="J80" s="286"/>
      <c r="M80" s="286"/>
      <c r="N80" s="286"/>
      <c r="O80" s="286"/>
    </row>
    <row r="81" spans="1:15" ht="10.5">
      <c r="A81" s="289" t="s">
        <v>2145</v>
      </c>
      <c r="B81" s="289" t="s">
        <v>2145</v>
      </c>
      <c r="C81" s="289" t="s">
        <v>2320</v>
      </c>
      <c r="D81" s="289" t="s">
        <v>2145</v>
      </c>
      <c r="E81" s="290"/>
      <c r="F81" s="290"/>
      <c r="G81" s="290">
        <f>SUM(G37:G79)</f>
        <v>0</v>
      </c>
      <c r="H81" s="290"/>
      <c r="I81" s="290">
        <f>SUM(I37:I79)</f>
        <v>0</v>
      </c>
      <c r="J81" s="290">
        <f>SUM(J37:J79)</f>
        <v>0</v>
      </c>
      <c r="M81" s="290"/>
      <c r="N81" s="290">
        <f>SUM(N37:N79)</f>
        <v>0</v>
      </c>
      <c r="O81" s="290"/>
    </row>
    <row r="82" spans="1:15" ht="10.5">
      <c r="A82" s="289"/>
      <c r="B82" s="289"/>
      <c r="C82" s="289"/>
      <c r="D82" s="289"/>
      <c r="E82" s="290"/>
      <c r="F82" s="290"/>
      <c r="G82" s="290"/>
      <c r="H82" s="290"/>
      <c r="I82" s="290"/>
      <c r="J82" s="290"/>
      <c r="M82" s="290"/>
      <c r="N82" s="290"/>
      <c r="O82" s="290"/>
    </row>
    <row r="83" spans="1:15" ht="10.5">
      <c r="A83" s="289" t="s">
        <v>2145</v>
      </c>
      <c r="B83" s="289" t="s">
        <v>2145</v>
      </c>
      <c r="C83" s="289" t="s">
        <v>2550</v>
      </c>
      <c r="D83" s="289" t="s">
        <v>2145</v>
      </c>
      <c r="E83" s="290"/>
      <c r="F83" s="290"/>
      <c r="G83" s="290"/>
      <c r="H83" s="290"/>
      <c r="I83" s="290"/>
      <c r="J83" s="290"/>
      <c r="M83" s="290"/>
      <c r="N83" s="290"/>
      <c r="O83" s="290"/>
    </row>
    <row r="84" spans="1:15" ht="10.5">
      <c r="A84" s="283" t="s">
        <v>2323</v>
      </c>
      <c r="B84" s="283" t="s">
        <v>2952</v>
      </c>
      <c r="C84" s="283" t="s">
        <v>2324</v>
      </c>
      <c r="D84" s="283" t="s">
        <v>2145</v>
      </c>
      <c r="E84" s="284"/>
      <c r="F84" s="284"/>
      <c r="G84" s="284"/>
      <c r="H84" s="284"/>
      <c r="I84" s="284"/>
      <c r="J84" s="284"/>
      <c r="M84" s="284"/>
      <c r="N84" s="284"/>
      <c r="O84" s="284"/>
    </row>
    <row r="85" spans="1:19" ht="10.5">
      <c r="A85" s="285" t="s">
        <v>2258</v>
      </c>
      <c r="B85" s="285" t="s">
        <v>2953</v>
      </c>
      <c r="C85" s="285" t="s">
        <v>2325</v>
      </c>
      <c r="D85" s="285" t="s">
        <v>111</v>
      </c>
      <c r="E85" s="286">
        <v>5</v>
      </c>
      <c r="F85" s="351"/>
      <c r="G85" s="286">
        <f>E85*F85</f>
        <v>0</v>
      </c>
      <c r="H85" s="351"/>
      <c r="I85" s="286">
        <f>E85*H85</f>
        <v>0</v>
      </c>
      <c r="J85" s="286">
        <f>G85+I85</f>
        <v>0</v>
      </c>
      <c r="M85" s="351">
        <v>11.2</v>
      </c>
      <c r="N85" s="286">
        <v>56</v>
      </c>
      <c r="O85" s="351">
        <v>67.13</v>
      </c>
      <c r="Q85" s="278">
        <f t="shared" si="13"/>
        <v>7.839999999999999</v>
      </c>
      <c r="S85" s="278">
        <f t="shared" si="14"/>
        <v>46.99099999999999</v>
      </c>
    </row>
    <row r="86" spans="1:19" ht="10.5">
      <c r="A86" s="285" t="s">
        <v>2326</v>
      </c>
      <c r="B86" s="285" t="s">
        <v>2954</v>
      </c>
      <c r="C86" s="285" t="s">
        <v>2327</v>
      </c>
      <c r="D86" s="285" t="s">
        <v>111</v>
      </c>
      <c r="E86" s="286">
        <v>20</v>
      </c>
      <c r="F86" s="351"/>
      <c r="G86" s="286">
        <f>E86*F86</f>
        <v>0</v>
      </c>
      <c r="H86" s="351"/>
      <c r="I86" s="286">
        <f>E86*H86</f>
        <v>0</v>
      </c>
      <c r="J86" s="286">
        <f>G86+I86</f>
        <v>0</v>
      </c>
      <c r="M86" s="351">
        <v>17.4</v>
      </c>
      <c r="N86" s="286">
        <v>348</v>
      </c>
      <c r="O86" s="351">
        <v>67.13</v>
      </c>
      <c r="Q86" s="278">
        <f t="shared" si="13"/>
        <v>12.179999999999998</v>
      </c>
      <c r="S86" s="278">
        <f t="shared" si="14"/>
        <v>46.99099999999999</v>
      </c>
    </row>
    <row r="87" spans="1:19" ht="10.5">
      <c r="A87" s="285" t="s">
        <v>2328</v>
      </c>
      <c r="B87" s="285" t="s">
        <v>2955</v>
      </c>
      <c r="C87" s="285" t="s">
        <v>2329</v>
      </c>
      <c r="D87" s="285" t="s">
        <v>111</v>
      </c>
      <c r="E87" s="286">
        <v>60</v>
      </c>
      <c r="F87" s="351"/>
      <c r="G87" s="286">
        <f>E87*F87</f>
        <v>0</v>
      </c>
      <c r="H87" s="351"/>
      <c r="I87" s="286">
        <f>E87*H87</f>
        <v>0</v>
      </c>
      <c r="J87" s="286">
        <f>G87+I87</f>
        <v>0</v>
      </c>
      <c r="M87" s="351">
        <v>22.9</v>
      </c>
      <c r="N87" s="286">
        <v>1374</v>
      </c>
      <c r="O87" s="351">
        <v>34.96</v>
      </c>
      <c r="Q87" s="278">
        <f t="shared" si="13"/>
        <v>16.029999999999998</v>
      </c>
      <c r="S87" s="278">
        <f t="shared" si="14"/>
        <v>24.471999999999998</v>
      </c>
    </row>
    <row r="88" spans="1:15" ht="10.5">
      <c r="A88" s="283" t="s">
        <v>2344</v>
      </c>
      <c r="B88" s="285" t="s">
        <v>2956</v>
      </c>
      <c r="C88" s="283" t="s">
        <v>2345</v>
      </c>
      <c r="D88" s="283" t="s">
        <v>2145</v>
      </c>
      <c r="E88" s="284"/>
      <c r="F88" s="284"/>
      <c r="G88" s="284"/>
      <c r="H88" s="284"/>
      <c r="I88" s="284"/>
      <c r="J88" s="286"/>
      <c r="M88" s="284"/>
      <c r="N88" s="284"/>
      <c r="O88" s="284"/>
    </row>
    <row r="89" spans="1:19" ht="10.5">
      <c r="A89" s="285" t="s">
        <v>2356</v>
      </c>
      <c r="B89" s="285" t="s">
        <v>2957</v>
      </c>
      <c r="C89" s="285" t="s">
        <v>2357</v>
      </c>
      <c r="D89" s="285" t="s">
        <v>271</v>
      </c>
      <c r="E89" s="286">
        <v>4</v>
      </c>
      <c r="F89" s="351"/>
      <c r="G89" s="286">
        <f>E89*F89</f>
        <v>0</v>
      </c>
      <c r="H89" s="351"/>
      <c r="I89" s="286">
        <f>E89*H89</f>
        <v>0</v>
      </c>
      <c r="J89" s="286">
        <f>G89+I89</f>
        <v>0</v>
      </c>
      <c r="M89" s="351">
        <v>20</v>
      </c>
      <c r="N89" s="286">
        <v>80</v>
      </c>
      <c r="O89" s="351">
        <v>88</v>
      </c>
      <c r="Q89" s="278">
        <f t="shared" si="13"/>
        <v>14</v>
      </c>
      <c r="S89" s="278">
        <f t="shared" si="14"/>
        <v>61.599999999999994</v>
      </c>
    </row>
    <row r="90" spans="1:19" ht="10.5">
      <c r="A90" s="285" t="s">
        <v>2358</v>
      </c>
      <c r="B90" s="285" t="s">
        <v>2958</v>
      </c>
      <c r="C90" s="285" t="s">
        <v>2359</v>
      </c>
      <c r="D90" s="285" t="s">
        <v>271</v>
      </c>
      <c r="E90" s="286">
        <v>10</v>
      </c>
      <c r="F90" s="351"/>
      <c r="G90" s="286">
        <f>E90*F90</f>
        <v>0</v>
      </c>
      <c r="H90" s="351"/>
      <c r="I90" s="286">
        <f>E90*H90</f>
        <v>0</v>
      </c>
      <c r="J90" s="286">
        <f>G90+I90</f>
        <v>0</v>
      </c>
      <c r="M90" s="351">
        <v>30</v>
      </c>
      <c r="N90" s="286">
        <v>300</v>
      </c>
      <c r="O90" s="351">
        <v>88</v>
      </c>
      <c r="Q90" s="278">
        <f t="shared" si="13"/>
        <v>21</v>
      </c>
      <c r="S90" s="278">
        <f t="shared" si="14"/>
        <v>61.599999999999994</v>
      </c>
    </row>
    <row r="91" spans="1:15" ht="10.5">
      <c r="A91" s="285" t="s">
        <v>2145</v>
      </c>
      <c r="B91" s="285" t="s">
        <v>2145</v>
      </c>
      <c r="C91" s="285" t="s">
        <v>2145</v>
      </c>
      <c r="D91" s="285" t="s">
        <v>2145</v>
      </c>
      <c r="E91" s="286"/>
      <c r="F91" s="286"/>
      <c r="G91" s="286"/>
      <c r="H91" s="286"/>
      <c r="I91" s="286"/>
      <c r="J91" s="286"/>
      <c r="M91" s="286"/>
      <c r="N91" s="286"/>
      <c r="O91" s="286"/>
    </row>
    <row r="92" spans="1:15" ht="10.5">
      <c r="A92" s="289" t="s">
        <v>2145</v>
      </c>
      <c r="B92" s="289" t="s">
        <v>2145</v>
      </c>
      <c r="C92" s="289" t="s">
        <v>2525</v>
      </c>
      <c r="D92" s="289" t="s">
        <v>2145</v>
      </c>
      <c r="E92" s="290"/>
      <c r="F92" s="290"/>
      <c r="G92" s="290">
        <f>SUM(G85:G90)</f>
        <v>0</v>
      </c>
      <c r="H92" s="290"/>
      <c r="I92" s="290">
        <f>SUM(I85:I90)</f>
        <v>0</v>
      </c>
      <c r="J92" s="290">
        <f>SUM(J85:J90)</f>
        <v>0</v>
      </c>
      <c r="M92" s="290"/>
      <c r="N92" s="290">
        <f>SUM(N85:N90)</f>
        <v>2158</v>
      </c>
      <c r="O92" s="290"/>
    </row>
    <row r="93" spans="1:15" ht="10.5">
      <c r="A93" s="283"/>
      <c r="B93" s="283"/>
      <c r="C93" s="283"/>
      <c r="D93" s="283"/>
      <c r="E93" s="284"/>
      <c r="F93" s="284"/>
      <c r="G93" s="284"/>
      <c r="H93" s="284"/>
      <c r="I93" s="284"/>
      <c r="J93" s="286"/>
      <c r="M93" s="284"/>
      <c r="N93" s="284"/>
      <c r="O93" s="284"/>
    </row>
    <row r="94" spans="1:15" ht="47.25" customHeight="1">
      <c r="A94" s="285"/>
      <c r="B94" s="285"/>
      <c r="C94" s="347" t="s">
        <v>2552</v>
      </c>
      <c r="D94" s="285"/>
      <c r="E94" s="286"/>
      <c r="F94" s="286"/>
      <c r="G94" s="286"/>
      <c r="H94" s="286"/>
      <c r="I94" s="286"/>
      <c r="J94" s="286"/>
      <c r="M94" s="286"/>
      <c r="N94" s="286"/>
      <c r="O94" s="286"/>
    </row>
    <row r="95" spans="1:15" ht="10.5">
      <c r="A95" s="283"/>
      <c r="B95" s="283" t="s">
        <v>2145</v>
      </c>
      <c r="C95" s="283"/>
      <c r="D95" s="283" t="s">
        <v>2145</v>
      </c>
      <c r="E95" s="284"/>
      <c r="F95" s="284"/>
      <c r="G95" s="284"/>
      <c r="H95" s="284"/>
      <c r="I95" s="284"/>
      <c r="J95" s="286"/>
      <c r="M95" s="284"/>
      <c r="N95" s="284"/>
      <c r="O95" s="284"/>
    </row>
    <row r="96" spans="1:15" ht="16.5">
      <c r="A96" s="279" t="s">
        <v>2145</v>
      </c>
      <c r="B96" s="279" t="s">
        <v>2145</v>
      </c>
      <c r="C96" s="279" t="s">
        <v>2361</v>
      </c>
      <c r="D96" s="279" t="s">
        <v>2145</v>
      </c>
      <c r="E96" s="280"/>
      <c r="F96" s="280"/>
      <c r="G96" s="280">
        <f>G92+G81</f>
        <v>0</v>
      </c>
      <c r="H96" s="280"/>
      <c r="I96" s="280">
        <f>I92+I81</f>
        <v>0</v>
      </c>
      <c r="J96" s="280">
        <f>J92+J81</f>
        <v>0</v>
      </c>
      <c r="M96" s="280"/>
      <c r="N96" s="280">
        <f>N92+N81</f>
        <v>2158</v>
      </c>
      <c r="O96" s="280"/>
    </row>
    <row r="97" spans="1:19" s="354" customFormat="1" ht="16.5">
      <c r="A97" s="352"/>
      <c r="B97" s="352"/>
      <c r="C97" s="352"/>
      <c r="D97" s="352"/>
      <c r="E97" s="353"/>
      <c r="F97" s="353"/>
      <c r="G97" s="353"/>
      <c r="H97" s="353"/>
      <c r="I97" s="353"/>
      <c r="J97" s="353"/>
      <c r="M97" s="353"/>
      <c r="N97" s="353"/>
      <c r="O97" s="353"/>
      <c r="Q97" s="278"/>
      <c r="R97" s="278"/>
      <c r="S97" s="278"/>
    </row>
    <row r="98" spans="1:15" ht="16.5">
      <c r="A98" s="279" t="s">
        <v>2145</v>
      </c>
      <c r="B98" s="279" t="s">
        <v>2145</v>
      </c>
      <c r="C98" s="279" t="s">
        <v>1919</v>
      </c>
      <c r="D98" s="279" t="s">
        <v>2145</v>
      </c>
      <c r="E98" s="280"/>
      <c r="F98" s="280"/>
      <c r="G98" s="280"/>
      <c r="H98" s="280"/>
      <c r="I98" s="280"/>
      <c r="J98" s="280"/>
      <c r="M98" s="280"/>
      <c r="N98" s="280"/>
      <c r="O98" s="280"/>
    </row>
    <row r="99" spans="1:15" ht="10.5">
      <c r="A99" s="281" t="s">
        <v>2145</v>
      </c>
      <c r="B99" s="281" t="s">
        <v>2145</v>
      </c>
      <c r="C99" s="281" t="s">
        <v>2517</v>
      </c>
      <c r="D99" s="281" t="s">
        <v>2145</v>
      </c>
      <c r="E99" s="282"/>
      <c r="F99" s="282"/>
      <c r="G99" s="282"/>
      <c r="H99" s="282"/>
      <c r="I99" s="282"/>
      <c r="J99" s="282"/>
      <c r="M99" s="282"/>
      <c r="N99" s="282"/>
      <c r="O99" s="282"/>
    </row>
    <row r="100" spans="1:15" ht="10.5">
      <c r="A100" s="283" t="s">
        <v>2363</v>
      </c>
      <c r="B100" s="283" t="s">
        <v>2959</v>
      </c>
      <c r="C100" s="283" t="s">
        <v>2364</v>
      </c>
      <c r="D100" s="283" t="s">
        <v>2145</v>
      </c>
      <c r="E100" s="284"/>
      <c r="F100" s="284"/>
      <c r="G100" s="284"/>
      <c r="H100" s="284"/>
      <c r="I100" s="284"/>
      <c r="J100" s="284"/>
      <c r="M100" s="284"/>
      <c r="N100" s="284"/>
      <c r="O100" s="284"/>
    </row>
    <row r="101" spans="1:19" ht="10.5">
      <c r="A101" s="285" t="s">
        <v>2365</v>
      </c>
      <c r="B101" s="285" t="s">
        <v>2960</v>
      </c>
      <c r="C101" s="285" t="s">
        <v>2366</v>
      </c>
      <c r="D101" s="285" t="s">
        <v>111</v>
      </c>
      <c r="E101" s="286">
        <v>45</v>
      </c>
      <c r="F101" s="351"/>
      <c r="G101" s="286">
        <f>E101*F101</f>
        <v>0</v>
      </c>
      <c r="H101" s="351"/>
      <c r="I101" s="286">
        <f>E101*H101</f>
        <v>0</v>
      </c>
      <c r="J101" s="286">
        <f>G101+I101</f>
        <v>0</v>
      </c>
      <c r="M101" s="351">
        <v>68.25</v>
      </c>
      <c r="N101" s="286">
        <v>3071.25</v>
      </c>
      <c r="O101" s="351">
        <v>0</v>
      </c>
      <c r="Q101" s="278">
        <f t="shared" si="13"/>
        <v>47.775</v>
      </c>
      <c r="S101" s="278">
        <f t="shared" si="14"/>
        <v>0</v>
      </c>
    </row>
    <row r="102" spans="1:19" ht="10.5">
      <c r="A102" s="285" t="s">
        <v>2365</v>
      </c>
      <c r="B102" s="285" t="s">
        <v>2961</v>
      </c>
      <c r="C102" s="285" t="s">
        <v>2368</v>
      </c>
      <c r="D102" s="285" t="s">
        <v>111</v>
      </c>
      <c r="E102" s="286">
        <v>35</v>
      </c>
      <c r="F102" s="351"/>
      <c r="G102" s="286">
        <f>E102*F102</f>
        <v>0</v>
      </c>
      <c r="H102" s="351"/>
      <c r="I102" s="286">
        <f>E102*H102</f>
        <v>0</v>
      </c>
      <c r="J102" s="286">
        <f>G102+I102</f>
        <v>0</v>
      </c>
      <c r="M102" s="351">
        <v>109.2</v>
      </c>
      <c r="N102" s="286">
        <v>3822</v>
      </c>
      <c r="O102" s="351">
        <v>0</v>
      </c>
      <c r="Q102" s="278">
        <f t="shared" si="13"/>
        <v>76.44</v>
      </c>
      <c r="S102" s="278">
        <f t="shared" si="14"/>
        <v>0</v>
      </c>
    </row>
    <row r="103" spans="1:15" ht="10.5">
      <c r="A103" s="285" t="s">
        <v>2145</v>
      </c>
      <c r="B103" s="285" t="s">
        <v>2145</v>
      </c>
      <c r="C103" s="285" t="s">
        <v>2369</v>
      </c>
      <c r="D103" s="285" t="s">
        <v>40</v>
      </c>
      <c r="E103" s="286">
        <v>17.68</v>
      </c>
      <c r="F103" s="286"/>
      <c r="G103" s="286"/>
      <c r="H103" s="286"/>
      <c r="I103" s="286"/>
      <c r="J103" s="286"/>
      <c r="M103" s="286"/>
      <c r="N103" s="286"/>
      <c r="O103" s="286"/>
    </row>
    <row r="104" spans="1:15" ht="10.5">
      <c r="A104" s="283" t="s">
        <v>2370</v>
      </c>
      <c r="B104" s="283" t="s">
        <v>2962</v>
      </c>
      <c r="C104" s="283" t="s">
        <v>2371</v>
      </c>
      <c r="D104" s="283" t="s">
        <v>2145</v>
      </c>
      <c r="E104" s="284"/>
      <c r="F104" s="284"/>
      <c r="G104" s="284"/>
      <c r="H104" s="284"/>
      <c r="I104" s="284"/>
      <c r="J104" s="286"/>
      <c r="M104" s="284"/>
      <c r="N104" s="284"/>
      <c r="O104" s="284"/>
    </row>
    <row r="105" spans="1:19" ht="10.5">
      <c r="A105" s="285" t="s">
        <v>2372</v>
      </c>
      <c r="B105" s="285" t="s">
        <v>2963</v>
      </c>
      <c r="C105" s="285" t="s">
        <v>2373</v>
      </c>
      <c r="D105" s="285" t="s">
        <v>111</v>
      </c>
      <c r="E105" s="286">
        <v>65</v>
      </c>
      <c r="F105" s="351"/>
      <c r="G105" s="286">
        <f>E105*F105</f>
        <v>0</v>
      </c>
      <c r="H105" s="351"/>
      <c r="I105" s="286">
        <f>E105*H105</f>
        <v>0</v>
      </c>
      <c r="J105" s="286">
        <f>G105+I105</f>
        <v>0</v>
      </c>
      <c r="M105" s="351">
        <v>51.5</v>
      </c>
      <c r="N105" s="286">
        <v>3347.5</v>
      </c>
      <c r="O105" s="351">
        <v>0</v>
      </c>
      <c r="Q105" s="278">
        <f aca="true" t="shared" si="26" ref="Q105:Q116">M105*P$9</f>
        <v>36.05</v>
      </c>
      <c r="S105" s="278">
        <f aca="true" t="shared" si="27" ref="S105:S116">O105*P$9</f>
        <v>0</v>
      </c>
    </row>
    <row r="106" spans="1:15" ht="10.5">
      <c r="A106" s="283" t="s">
        <v>2374</v>
      </c>
      <c r="B106" s="283" t="s">
        <v>2964</v>
      </c>
      <c r="C106" s="283" t="s">
        <v>2375</v>
      </c>
      <c r="D106" s="283" t="s">
        <v>2145</v>
      </c>
      <c r="E106" s="284"/>
      <c r="F106" s="284"/>
      <c r="G106" s="284"/>
      <c r="H106" s="284"/>
      <c r="I106" s="284"/>
      <c r="J106" s="286"/>
      <c r="M106" s="284"/>
      <c r="N106" s="284"/>
      <c r="O106" s="284"/>
    </row>
    <row r="107" spans="1:19" ht="10.5">
      <c r="A107" s="285" t="s">
        <v>2376</v>
      </c>
      <c r="B107" s="285" t="s">
        <v>2965</v>
      </c>
      <c r="C107" s="285" t="s">
        <v>2377</v>
      </c>
      <c r="D107" s="285" t="s">
        <v>111</v>
      </c>
      <c r="E107" s="286">
        <v>15</v>
      </c>
      <c r="F107" s="351"/>
      <c r="G107" s="286">
        <f>E107*F107</f>
        <v>0</v>
      </c>
      <c r="H107" s="351"/>
      <c r="I107" s="286">
        <f>E107*H107</f>
        <v>0</v>
      </c>
      <c r="J107" s="286">
        <f>G107+I107</f>
        <v>0</v>
      </c>
      <c r="M107" s="351">
        <v>275</v>
      </c>
      <c r="N107" s="286">
        <v>4125</v>
      </c>
      <c r="O107" s="351">
        <v>0</v>
      </c>
      <c r="Q107" s="278">
        <f t="shared" si="26"/>
        <v>192.5</v>
      </c>
      <c r="S107" s="278">
        <f t="shared" si="27"/>
        <v>0</v>
      </c>
    </row>
    <row r="108" spans="1:15" ht="10.5">
      <c r="A108" s="283" t="s">
        <v>2378</v>
      </c>
      <c r="B108" s="283" t="s">
        <v>2966</v>
      </c>
      <c r="C108" s="283" t="s">
        <v>2379</v>
      </c>
      <c r="D108" s="283" t="s">
        <v>2145</v>
      </c>
      <c r="E108" s="284"/>
      <c r="F108" s="284"/>
      <c r="G108" s="284"/>
      <c r="H108" s="284"/>
      <c r="I108" s="284"/>
      <c r="J108" s="286"/>
      <c r="M108" s="284"/>
      <c r="N108" s="284"/>
      <c r="O108" s="284"/>
    </row>
    <row r="109" spans="1:19" ht="10.5">
      <c r="A109" s="285" t="s">
        <v>2380</v>
      </c>
      <c r="B109" s="285" t="s">
        <v>2967</v>
      </c>
      <c r="C109" s="285" t="s">
        <v>2368</v>
      </c>
      <c r="D109" s="285" t="s">
        <v>111</v>
      </c>
      <c r="E109" s="286">
        <v>35</v>
      </c>
      <c r="F109" s="351"/>
      <c r="G109" s="286">
        <f>E109*F109</f>
        <v>0</v>
      </c>
      <c r="H109" s="351"/>
      <c r="I109" s="286">
        <f>E109*H109</f>
        <v>0</v>
      </c>
      <c r="J109" s="286">
        <f>G109+I109</f>
        <v>0</v>
      </c>
      <c r="M109" s="351">
        <v>64.4</v>
      </c>
      <c r="N109" s="286">
        <v>2254</v>
      </c>
      <c r="O109" s="351">
        <v>0</v>
      </c>
      <c r="Q109" s="278">
        <f t="shared" si="26"/>
        <v>45.08</v>
      </c>
      <c r="S109" s="278">
        <f t="shared" si="27"/>
        <v>0</v>
      </c>
    </row>
    <row r="110" spans="1:19" ht="10.5">
      <c r="A110" s="285" t="s">
        <v>2380</v>
      </c>
      <c r="B110" s="285" t="s">
        <v>2968</v>
      </c>
      <c r="C110" s="285" t="s">
        <v>2366</v>
      </c>
      <c r="D110" s="285" t="s">
        <v>111</v>
      </c>
      <c r="E110" s="286">
        <v>45</v>
      </c>
      <c r="F110" s="351"/>
      <c r="G110" s="286">
        <f>E110*F110</f>
        <v>0</v>
      </c>
      <c r="H110" s="351"/>
      <c r="I110" s="286">
        <f>E110*H110</f>
        <v>0</v>
      </c>
      <c r="J110" s="286">
        <f>G110+I110</f>
        <v>0</v>
      </c>
      <c r="M110" s="351">
        <v>40.25</v>
      </c>
      <c r="N110" s="286">
        <v>1811.25</v>
      </c>
      <c r="O110" s="351">
        <v>0</v>
      </c>
      <c r="Q110" s="278">
        <f t="shared" si="26"/>
        <v>28.174999999999997</v>
      </c>
      <c r="S110" s="278">
        <f t="shared" si="27"/>
        <v>0</v>
      </c>
    </row>
    <row r="111" spans="1:15" ht="10.5">
      <c r="A111" s="285" t="s">
        <v>2145</v>
      </c>
      <c r="B111" s="285" t="s">
        <v>2145</v>
      </c>
      <c r="C111" s="285" t="s">
        <v>2369</v>
      </c>
      <c r="D111" s="285" t="s">
        <v>40</v>
      </c>
      <c r="E111" s="286">
        <v>17.68</v>
      </c>
      <c r="F111" s="286"/>
      <c r="G111" s="286"/>
      <c r="H111" s="286"/>
      <c r="I111" s="286"/>
      <c r="J111" s="286"/>
      <c r="M111" s="286"/>
      <c r="N111" s="286"/>
      <c r="O111" s="286"/>
    </row>
    <row r="112" spans="1:15" ht="10.5">
      <c r="A112" s="283" t="s">
        <v>2381</v>
      </c>
      <c r="B112" s="283" t="s">
        <v>2969</v>
      </c>
      <c r="C112" s="283" t="s">
        <v>2382</v>
      </c>
      <c r="D112" s="283" t="s">
        <v>2145</v>
      </c>
      <c r="E112" s="284"/>
      <c r="F112" s="284"/>
      <c r="G112" s="284"/>
      <c r="H112" s="284"/>
      <c r="I112" s="284"/>
      <c r="J112" s="286"/>
      <c r="M112" s="284"/>
      <c r="N112" s="284"/>
      <c r="O112" s="284"/>
    </row>
    <row r="113" spans="1:19" ht="10.5">
      <c r="A113" s="285" t="s">
        <v>2383</v>
      </c>
      <c r="B113" s="285" t="s">
        <v>2970</v>
      </c>
      <c r="C113" s="285" t="s">
        <v>2384</v>
      </c>
      <c r="D113" s="285" t="s">
        <v>90</v>
      </c>
      <c r="E113" s="286">
        <v>40</v>
      </c>
      <c r="F113" s="351"/>
      <c r="G113" s="286">
        <f>E113*F113</f>
        <v>0</v>
      </c>
      <c r="H113" s="351"/>
      <c r="I113" s="286">
        <f>E113*H113</f>
        <v>0</v>
      </c>
      <c r="J113" s="286">
        <f>G113+I113</f>
        <v>0</v>
      </c>
      <c r="M113" s="351">
        <v>27</v>
      </c>
      <c r="N113" s="286">
        <v>1080</v>
      </c>
      <c r="O113" s="351">
        <v>0</v>
      </c>
      <c r="Q113" s="278">
        <f t="shared" si="26"/>
        <v>18.9</v>
      </c>
      <c r="S113" s="278">
        <f t="shared" si="27"/>
        <v>0</v>
      </c>
    </row>
    <row r="114" spans="1:15" ht="10.5">
      <c r="A114" s="285" t="s">
        <v>2145</v>
      </c>
      <c r="B114" s="285" t="s">
        <v>2145</v>
      </c>
      <c r="C114" s="285" t="s">
        <v>2526</v>
      </c>
      <c r="D114" s="285" t="s">
        <v>2145</v>
      </c>
      <c r="E114" s="286"/>
      <c r="F114" s="286"/>
      <c r="G114" s="286"/>
      <c r="H114" s="286"/>
      <c r="I114" s="286"/>
      <c r="J114" s="286"/>
      <c r="M114" s="286"/>
      <c r="N114" s="286"/>
      <c r="O114" s="286"/>
    </row>
    <row r="115" spans="1:15" ht="10.5">
      <c r="A115" s="283" t="s">
        <v>2386</v>
      </c>
      <c r="B115" s="283" t="s">
        <v>2971</v>
      </c>
      <c r="C115" s="283" t="s">
        <v>2387</v>
      </c>
      <c r="D115" s="283" t="s">
        <v>2145</v>
      </c>
      <c r="E115" s="284"/>
      <c r="F115" s="284"/>
      <c r="G115" s="284"/>
      <c r="H115" s="284"/>
      <c r="I115" s="284"/>
      <c r="J115" s="286"/>
      <c r="M115" s="284"/>
      <c r="N115" s="284"/>
      <c r="O115" s="284"/>
    </row>
    <row r="116" spans="1:19" ht="10.5">
      <c r="A116" s="285" t="s">
        <v>2388</v>
      </c>
      <c r="B116" s="285" t="s">
        <v>2972</v>
      </c>
      <c r="C116" s="285" t="s">
        <v>2389</v>
      </c>
      <c r="D116" s="285" t="s">
        <v>40</v>
      </c>
      <c r="E116" s="286">
        <v>4.55</v>
      </c>
      <c r="F116" s="351"/>
      <c r="G116" s="286">
        <f>E116*F116</f>
        <v>0</v>
      </c>
      <c r="H116" s="351"/>
      <c r="I116" s="286">
        <f>E116*H116</f>
        <v>0</v>
      </c>
      <c r="J116" s="286">
        <f>G116+I116</f>
        <v>0</v>
      </c>
      <c r="M116" s="351">
        <v>103</v>
      </c>
      <c r="N116" s="286">
        <v>468.65</v>
      </c>
      <c r="O116" s="351">
        <v>0</v>
      </c>
      <c r="Q116" s="278">
        <f t="shared" si="26"/>
        <v>72.1</v>
      </c>
      <c r="S116" s="278">
        <f t="shared" si="27"/>
        <v>0</v>
      </c>
    </row>
    <row r="117" spans="1:10" ht="10.5">
      <c r="A117" s="285" t="s">
        <v>2145</v>
      </c>
      <c r="B117" s="285" t="s">
        <v>2145</v>
      </c>
      <c r="C117" s="285" t="s">
        <v>2527</v>
      </c>
      <c r="D117" s="285" t="s">
        <v>2145</v>
      </c>
      <c r="E117" s="286"/>
      <c r="F117" s="286"/>
      <c r="G117" s="286"/>
      <c r="H117" s="286"/>
      <c r="I117" s="286"/>
      <c r="J117" s="286"/>
    </row>
    <row r="118" spans="1:10" ht="10.5">
      <c r="A118" s="285" t="s">
        <v>2145</v>
      </c>
      <c r="B118" s="285" t="s">
        <v>2145</v>
      </c>
      <c r="C118" s="285" t="s">
        <v>2145</v>
      </c>
      <c r="D118" s="285" t="s">
        <v>2145</v>
      </c>
      <c r="E118" s="286"/>
      <c r="F118" s="286"/>
      <c r="G118" s="286"/>
      <c r="H118" s="286"/>
      <c r="I118" s="286"/>
      <c r="J118" s="286"/>
    </row>
    <row r="119" spans="1:10" ht="16.5">
      <c r="A119" s="279" t="s">
        <v>2145</v>
      </c>
      <c r="B119" s="279" t="s">
        <v>2145</v>
      </c>
      <c r="C119" s="279" t="s">
        <v>2391</v>
      </c>
      <c r="D119" s="279" t="s">
        <v>2145</v>
      </c>
      <c r="E119" s="280"/>
      <c r="F119" s="280"/>
      <c r="G119" s="280">
        <f>SUM(G101:G116)</f>
        <v>0</v>
      </c>
      <c r="H119" s="280"/>
      <c r="I119" s="280">
        <f>SUM(I101:I116)</f>
        <v>0</v>
      </c>
      <c r="J119" s="280">
        <f>SUM(J101:J116)</f>
        <v>0</v>
      </c>
    </row>
    <row r="120" spans="1:10" ht="15.75" thickBot="1">
      <c r="A120" s="348" t="s">
        <v>2145</v>
      </c>
      <c r="B120" s="348" t="s">
        <v>2145</v>
      </c>
      <c r="C120" s="348" t="s">
        <v>2145</v>
      </c>
      <c r="D120" s="348" t="s">
        <v>2145</v>
      </c>
      <c r="E120" s="349"/>
      <c r="F120" s="349"/>
      <c r="G120" s="349"/>
      <c r="H120" s="349"/>
      <c r="I120" s="349"/>
      <c r="J120" s="349"/>
    </row>
    <row r="121" spans="1:10" s="350" customFormat="1" ht="15.75" thickBot="1">
      <c r="A121" s="355"/>
      <c r="B121" s="356"/>
      <c r="C121" s="356" t="s">
        <v>2551</v>
      </c>
      <c r="D121" s="356"/>
      <c r="E121" s="357"/>
      <c r="F121" s="357"/>
      <c r="G121" s="357"/>
      <c r="H121" s="357"/>
      <c r="I121" s="357"/>
      <c r="J121" s="358">
        <f>J119+J96+J31+J26</f>
        <v>0</v>
      </c>
    </row>
  </sheetData>
  <sheetProtection password="CC60" sheet="1" objects="1" scenarios="1" selectLockedCells="1"/>
  <mergeCells count="1">
    <mergeCell ref="H4:I4"/>
  </mergeCells>
  <printOptions/>
  <pageMargins left="0.7086614173228347" right="0.7086614173228347" top="0.7874015748031497" bottom="0.7874015748031497" header="0.31496062992125984" footer="0.31496062992125984"/>
  <pageSetup blackAndWhite="1" fitToHeight="6" fitToWidth="1" horizontalDpi="600" verticalDpi="600" orientation="landscape" paperSize="9" scale="91" r:id="rId1"/>
  <headerFoot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8"/>
  <sheetViews>
    <sheetView showGridLines="0" workbookViewId="0" topLeftCell="A1">
      <selection activeCell="F11" sqref="F11"/>
    </sheetView>
  </sheetViews>
  <sheetFormatPr defaultColWidth="10.5" defaultRowHeight="12" customHeight="1"/>
  <cols>
    <col min="1" max="1" width="5.16015625" style="158" customWidth="1"/>
    <col min="2" max="2" width="10.83203125" style="159" customWidth="1"/>
    <col min="3" max="3" width="67.16015625" style="159" customWidth="1"/>
    <col min="4" max="4" width="5.16015625" style="159" customWidth="1"/>
    <col min="5" max="5" width="9.83203125" style="160" customWidth="1"/>
    <col min="6" max="6" width="12.83203125" style="161" customWidth="1"/>
    <col min="7" max="7" width="14.5" style="161" customWidth="1"/>
    <col min="8" max="8" width="11.5" style="160" customWidth="1"/>
    <col min="9" max="9" width="11.83203125" style="160" customWidth="1"/>
    <col min="10" max="11" width="10.5" style="113" customWidth="1"/>
    <col min="12" max="13" width="10.5" style="113" hidden="1" customWidth="1"/>
    <col min="14" max="16384" width="10.5" style="113" customWidth="1"/>
  </cols>
  <sheetData>
    <row r="1" spans="1:9" s="114" customFormat="1" ht="19.5" customHeight="1">
      <c r="A1" s="111" t="s">
        <v>2135</v>
      </c>
      <c r="B1" s="112"/>
      <c r="C1" s="112"/>
      <c r="D1" s="112"/>
      <c r="E1" s="112"/>
      <c r="F1" s="112"/>
      <c r="G1" s="112"/>
      <c r="H1" s="112"/>
      <c r="I1" s="113"/>
    </row>
    <row r="2" spans="1:9" s="114" customFormat="1" ht="13.5" customHeight="1">
      <c r="A2" s="115" t="s">
        <v>12</v>
      </c>
      <c r="B2" s="116"/>
      <c r="C2" s="116"/>
      <c r="D2" s="116"/>
      <c r="E2" s="116" t="s">
        <v>2021</v>
      </c>
      <c r="F2" s="112"/>
      <c r="G2" s="112"/>
      <c r="H2" s="112"/>
      <c r="I2" s="113"/>
    </row>
    <row r="3" spans="1:9" s="114" customFormat="1" ht="12.75" customHeight="1">
      <c r="A3" s="116" t="s">
        <v>2973</v>
      </c>
      <c r="B3" s="116"/>
      <c r="C3" s="116"/>
      <c r="D3" s="116"/>
      <c r="E3" s="116" t="s">
        <v>14</v>
      </c>
      <c r="F3" s="112" t="str">
        <f>'1. Rekapitulace'!B6</f>
        <v>vyplní zhotovitel</v>
      </c>
      <c r="G3" s="112"/>
      <c r="H3" s="112"/>
      <c r="I3" s="113"/>
    </row>
    <row r="4" spans="1:16" s="114" customFormat="1" ht="14.25" customHeight="1">
      <c r="A4" s="115" t="s">
        <v>2121</v>
      </c>
      <c r="B4" s="115"/>
      <c r="C4" s="116" t="s">
        <v>2129</v>
      </c>
      <c r="D4" s="116"/>
      <c r="E4" s="116" t="s">
        <v>2055</v>
      </c>
      <c r="F4" s="117">
        <f>'1. Rekapitulace'!F7</f>
        <v>0</v>
      </c>
      <c r="G4" s="112"/>
      <c r="H4" s="112"/>
      <c r="I4" s="113"/>
      <c r="M4" s="370"/>
      <c r="N4" s="370"/>
      <c r="O4" s="370"/>
      <c r="P4" s="370">
        <v>-0.3</v>
      </c>
    </row>
    <row r="5" spans="1:9" s="114" customFormat="1" ht="6.75" customHeight="1" thickBot="1">
      <c r="A5" s="112"/>
      <c r="B5" s="112"/>
      <c r="C5" s="112"/>
      <c r="D5" s="112"/>
      <c r="E5" s="112"/>
      <c r="F5" s="112"/>
      <c r="G5" s="112"/>
      <c r="H5" s="112"/>
      <c r="I5" s="113"/>
    </row>
    <row r="6" spans="1:9" s="114" customFormat="1" ht="21.75" customHeight="1" thickBot="1">
      <c r="A6" s="118" t="s">
        <v>15</v>
      </c>
      <c r="B6" s="118" t="s">
        <v>16</v>
      </c>
      <c r="C6" s="118" t="s">
        <v>17</v>
      </c>
      <c r="D6" s="118" t="s">
        <v>18</v>
      </c>
      <c r="E6" s="118" t="s">
        <v>19</v>
      </c>
      <c r="F6" s="118" t="s">
        <v>20</v>
      </c>
      <c r="G6" s="118" t="s">
        <v>21</v>
      </c>
      <c r="H6" s="118" t="s">
        <v>22</v>
      </c>
      <c r="I6" s="119" t="s">
        <v>23</v>
      </c>
    </row>
    <row r="7" spans="1:9" s="114" customFormat="1" ht="11.25" customHeight="1" thickBot="1">
      <c r="A7" s="118" t="s">
        <v>24</v>
      </c>
      <c r="B7" s="118" t="s">
        <v>25</v>
      </c>
      <c r="C7" s="118" t="s">
        <v>26</v>
      </c>
      <c r="D7" s="118" t="s">
        <v>27</v>
      </c>
      <c r="E7" s="118" t="s">
        <v>28</v>
      </c>
      <c r="F7" s="118" t="s">
        <v>29</v>
      </c>
      <c r="G7" s="118" t="s">
        <v>31</v>
      </c>
      <c r="H7" s="118" t="s">
        <v>32</v>
      </c>
      <c r="I7" s="119" t="s">
        <v>33</v>
      </c>
    </row>
    <row r="8" spans="1:9" s="114" customFormat="1" ht="5.25" customHeight="1">
      <c r="A8" s="112"/>
      <c r="B8" s="112"/>
      <c r="C8" s="112"/>
      <c r="D8" s="112"/>
      <c r="E8" s="112"/>
      <c r="F8" s="112"/>
      <c r="G8" s="112"/>
      <c r="H8" s="112"/>
      <c r="I8" s="113"/>
    </row>
    <row r="9" spans="1:9" s="114" customFormat="1" ht="21" customHeight="1">
      <c r="A9" s="127"/>
      <c r="B9" s="128" t="s">
        <v>34</v>
      </c>
      <c r="C9" s="128" t="s">
        <v>35</v>
      </c>
      <c r="D9" s="128"/>
      <c r="E9" s="129"/>
      <c r="F9" s="130"/>
      <c r="G9" s="130"/>
      <c r="H9" s="129"/>
      <c r="I9" s="129"/>
    </row>
    <row r="10" spans="1:13" s="114" customFormat="1" ht="13.5" customHeight="1" thickBot="1">
      <c r="A10" s="127"/>
      <c r="B10" s="128" t="s">
        <v>24</v>
      </c>
      <c r="C10" s="128" t="s">
        <v>36</v>
      </c>
      <c r="D10" s="128"/>
      <c r="E10" s="129"/>
      <c r="F10" s="130"/>
      <c r="G10" s="130"/>
      <c r="H10" s="129">
        <v>0</v>
      </c>
      <c r="I10" s="129">
        <v>0</v>
      </c>
      <c r="M10" s="114">
        <v>0.7</v>
      </c>
    </row>
    <row r="11" spans="1:13" s="114" customFormat="1" ht="13.5" customHeight="1" thickBot="1">
      <c r="A11" s="122">
        <v>1</v>
      </c>
      <c r="B11" s="152" t="s">
        <v>38</v>
      </c>
      <c r="C11" s="152" t="s">
        <v>39</v>
      </c>
      <c r="D11" s="152" t="s">
        <v>40</v>
      </c>
      <c r="E11" s="153">
        <v>4.473</v>
      </c>
      <c r="F11" s="126"/>
      <c r="G11" s="166">
        <f>E11*F11</f>
        <v>0</v>
      </c>
      <c r="H11" s="153">
        <v>0</v>
      </c>
      <c r="I11" s="154">
        <v>0</v>
      </c>
      <c r="L11" s="126">
        <v>26.2</v>
      </c>
      <c r="M11" s="114">
        <f>L11*M$10</f>
        <v>18.34</v>
      </c>
    </row>
    <row r="12" spans="1:12" s="114" customFormat="1" ht="13.5" customHeight="1">
      <c r="A12" s="125"/>
      <c r="B12" s="146"/>
      <c r="C12" s="146" t="s">
        <v>1636</v>
      </c>
      <c r="D12" s="146"/>
      <c r="E12" s="147"/>
      <c r="F12" s="148"/>
      <c r="G12" s="148"/>
      <c r="H12" s="147"/>
      <c r="I12" s="147"/>
      <c r="L12" s="148"/>
    </row>
    <row r="13" spans="1:12" s="114" customFormat="1" ht="13.5" customHeight="1" thickBot="1">
      <c r="A13" s="123"/>
      <c r="B13" s="149"/>
      <c r="C13" s="149" t="s">
        <v>1637</v>
      </c>
      <c r="D13" s="149"/>
      <c r="E13" s="150">
        <v>4.473</v>
      </c>
      <c r="F13" s="151"/>
      <c r="G13" s="151"/>
      <c r="H13" s="150"/>
      <c r="I13" s="150"/>
      <c r="L13" s="151"/>
    </row>
    <row r="14" spans="1:13" s="114" customFormat="1" ht="24" customHeight="1" thickBot="1">
      <c r="A14" s="122">
        <v>2</v>
      </c>
      <c r="B14" s="152" t="s">
        <v>1638</v>
      </c>
      <c r="C14" s="152" t="s">
        <v>1639</v>
      </c>
      <c r="D14" s="152" t="s">
        <v>40</v>
      </c>
      <c r="E14" s="153">
        <v>6.709</v>
      </c>
      <c r="F14" s="126"/>
      <c r="G14" s="166">
        <f>E14*F14</f>
        <v>0</v>
      </c>
      <c r="H14" s="153">
        <v>0</v>
      </c>
      <c r="I14" s="154">
        <v>0</v>
      </c>
      <c r="L14" s="126">
        <v>108</v>
      </c>
      <c r="M14" s="114">
        <f>L14*M$10</f>
        <v>75.6</v>
      </c>
    </row>
    <row r="15" spans="1:12" s="114" customFormat="1" ht="13.5" customHeight="1">
      <c r="A15" s="125"/>
      <c r="B15" s="146"/>
      <c r="C15" s="146" t="s">
        <v>1640</v>
      </c>
      <c r="D15" s="146"/>
      <c r="E15" s="147"/>
      <c r="F15" s="148"/>
      <c r="G15" s="148"/>
      <c r="H15" s="147"/>
      <c r="I15" s="147"/>
      <c r="L15" s="148"/>
    </row>
    <row r="16" spans="1:12" s="114" customFormat="1" ht="13.5" customHeight="1" thickBot="1">
      <c r="A16" s="123"/>
      <c r="B16" s="149"/>
      <c r="C16" s="149" t="s">
        <v>1641</v>
      </c>
      <c r="D16" s="149"/>
      <c r="E16" s="150">
        <v>6.709</v>
      </c>
      <c r="F16" s="151"/>
      <c r="G16" s="151"/>
      <c r="H16" s="150"/>
      <c r="I16" s="150"/>
      <c r="L16" s="151"/>
    </row>
    <row r="17" spans="1:13" s="114" customFormat="1" ht="13.5" customHeight="1" thickBot="1">
      <c r="A17" s="179">
        <v>3</v>
      </c>
      <c r="B17" s="215" t="s">
        <v>1642</v>
      </c>
      <c r="C17" s="215" t="s">
        <v>1643</v>
      </c>
      <c r="D17" s="215" t="s">
        <v>40</v>
      </c>
      <c r="E17" s="216">
        <v>6.709</v>
      </c>
      <c r="F17" s="126"/>
      <c r="G17" s="166">
        <f>E17*F17</f>
        <v>0</v>
      </c>
      <c r="H17" s="216">
        <v>0</v>
      </c>
      <c r="I17" s="217">
        <v>0</v>
      </c>
      <c r="L17" s="126">
        <v>19</v>
      </c>
      <c r="M17" s="114">
        <f>L17*M$10</f>
        <v>13.299999999999999</v>
      </c>
    </row>
    <row r="18" spans="1:13" s="114" customFormat="1" ht="24" customHeight="1" thickBot="1">
      <c r="A18" s="180">
        <v>4</v>
      </c>
      <c r="B18" s="218" t="s">
        <v>1644</v>
      </c>
      <c r="C18" s="218" t="s">
        <v>1645</v>
      </c>
      <c r="D18" s="218" t="s">
        <v>40</v>
      </c>
      <c r="E18" s="219">
        <v>7.299</v>
      </c>
      <c r="F18" s="126"/>
      <c r="G18" s="166">
        <f>E18*F18</f>
        <v>0</v>
      </c>
      <c r="H18" s="219">
        <v>0</v>
      </c>
      <c r="I18" s="220">
        <v>0</v>
      </c>
      <c r="L18" s="126">
        <v>726</v>
      </c>
      <c r="M18" s="114">
        <f aca="true" t="shared" si="0" ref="M18:M23">L18*M$10</f>
        <v>508.2</v>
      </c>
    </row>
    <row r="19" spans="1:12" s="114" customFormat="1" ht="13.5" customHeight="1" thickBot="1">
      <c r="A19" s="123"/>
      <c r="B19" s="149"/>
      <c r="C19" s="149" t="s">
        <v>1646</v>
      </c>
      <c r="D19" s="149"/>
      <c r="E19" s="150">
        <v>7.299</v>
      </c>
      <c r="F19" s="151"/>
      <c r="G19" s="151"/>
      <c r="H19" s="150"/>
      <c r="I19" s="150"/>
      <c r="L19" s="151"/>
    </row>
    <row r="20" spans="1:13" s="114" customFormat="1" ht="24" customHeight="1" thickBot="1">
      <c r="A20" s="179">
        <v>5</v>
      </c>
      <c r="B20" s="215" t="s">
        <v>1647</v>
      </c>
      <c r="C20" s="215" t="s">
        <v>1648</v>
      </c>
      <c r="D20" s="215" t="s">
        <v>40</v>
      </c>
      <c r="E20" s="216">
        <v>7.299</v>
      </c>
      <c r="F20" s="126"/>
      <c r="G20" s="166">
        <f>E20*F20</f>
        <v>0</v>
      </c>
      <c r="H20" s="216">
        <v>0</v>
      </c>
      <c r="I20" s="217">
        <v>0</v>
      </c>
      <c r="L20" s="126">
        <v>145</v>
      </c>
      <c r="M20" s="114">
        <f t="shared" si="0"/>
        <v>101.5</v>
      </c>
    </row>
    <row r="21" spans="1:13" s="114" customFormat="1" ht="13.5" customHeight="1" thickBot="1">
      <c r="A21" s="180">
        <v>6</v>
      </c>
      <c r="B21" s="218" t="s">
        <v>59</v>
      </c>
      <c r="C21" s="218" t="s">
        <v>60</v>
      </c>
      <c r="D21" s="218" t="s">
        <v>40</v>
      </c>
      <c r="E21" s="219">
        <v>4.473</v>
      </c>
      <c r="F21" s="126"/>
      <c r="G21" s="166">
        <f>E21*F21</f>
        <v>0</v>
      </c>
      <c r="H21" s="219">
        <v>0</v>
      </c>
      <c r="I21" s="220">
        <v>0</v>
      </c>
      <c r="L21" s="126">
        <v>30.2</v>
      </c>
      <c r="M21" s="114">
        <f t="shared" si="0"/>
        <v>21.139999999999997</v>
      </c>
    </row>
    <row r="22" spans="1:12" s="114" customFormat="1" ht="13.5" customHeight="1" thickBot="1">
      <c r="A22" s="123"/>
      <c r="B22" s="149"/>
      <c r="C22" s="149" t="s">
        <v>1649</v>
      </c>
      <c r="D22" s="149"/>
      <c r="E22" s="150">
        <v>4.473</v>
      </c>
      <c r="F22" s="151"/>
      <c r="G22" s="151"/>
      <c r="H22" s="150"/>
      <c r="I22" s="150"/>
      <c r="L22" s="151"/>
    </row>
    <row r="23" spans="1:13" s="114" customFormat="1" ht="13.5" customHeight="1" thickBot="1">
      <c r="A23" s="122">
        <v>7</v>
      </c>
      <c r="B23" s="152" t="s">
        <v>1650</v>
      </c>
      <c r="C23" s="152" t="s">
        <v>1651</v>
      </c>
      <c r="D23" s="152" t="s">
        <v>40</v>
      </c>
      <c r="E23" s="153">
        <v>14.008</v>
      </c>
      <c r="F23" s="126"/>
      <c r="G23" s="166">
        <f>E23*F23</f>
        <v>0</v>
      </c>
      <c r="H23" s="153">
        <v>0</v>
      </c>
      <c r="I23" s="154">
        <v>0</v>
      </c>
      <c r="L23" s="126">
        <v>63.5</v>
      </c>
      <c r="M23" s="114">
        <f t="shared" si="0"/>
        <v>44.449999999999996</v>
      </c>
    </row>
    <row r="24" spans="1:12" s="114" customFormat="1" ht="13.5" customHeight="1">
      <c r="A24" s="125"/>
      <c r="B24" s="146"/>
      <c r="C24" s="146" t="s">
        <v>1652</v>
      </c>
      <c r="D24" s="146"/>
      <c r="E24" s="147"/>
      <c r="F24" s="148"/>
      <c r="G24" s="148"/>
      <c r="H24" s="147"/>
      <c r="I24" s="147"/>
      <c r="L24" s="148"/>
    </row>
    <row r="25" spans="1:12" s="114" customFormat="1" ht="13.5" customHeight="1">
      <c r="A25" s="123"/>
      <c r="B25" s="149"/>
      <c r="C25" s="149" t="s">
        <v>1653</v>
      </c>
      <c r="D25" s="149"/>
      <c r="E25" s="150">
        <v>6.709</v>
      </c>
      <c r="F25" s="151"/>
      <c r="G25" s="151"/>
      <c r="H25" s="150"/>
      <c r="I25" s="150"/>
      <c r="L25" s="151"/>
    </row>
    <row r="26" spans="1:12" s="114" customFormat="1" ht="13.5" customHeight="1">
      <c r="A26" s="123"/>
      <c r="B26" s="149"/>
      <c r="C26" s="149" t="s">
        <v>1654</v>
      </c>
      <c r="D26" s="149"/>
      <c r="E26" s="150">
        <v>7.299</v>
      </c>
      <c r="F26" s="151"/>
      <c r="G26" s="151"/>
      <c r="H26" s="150"/>
      <c r="I26" s="150"/>
      <c r="L26" s="151"/>
    </row>
    <row r="27" spans="1:12" s="114" customFormat="1" ht="13.5" customHeight="1" thickBot="1">
      <c r="A27" s="124"/>
      <c r="B27" s="155"/>
      <c r="C27" s="155" t="s">
        <v>64</v>
      </c>
      <c r="D27" s="155"/>
      <c r="E27" s="156">
        <v>14.008</v>
      </c>
      <c r="F27" s="157"/>
      <c r="G27" s="157"/>
      <c r="H27" s="156"/>
      <c r="I27" s="156"/>
      <c r="L27" s="157"/>
    </row>
    <row r="28" spans="1:13" s="114" customFormat="1" ht="13.5" customHeight="1" thickBot="1">
      <c r="A28" s="179">
        <v>8</v>
      </c>
      <c r="B28" s="215" t="s">
        <v>1655</v>
      </c>
      <c r="C28" s="215" t="s">
        <v>1656</v>
      </c>
      <c r="D28" s="215" t="s">
        <v>40</v>
      </c>
      <c r="E28" s="216">
        <v>14.008</v>
      </c>
      <c r="F28" s="126"/>
      <c r="G28" s="166">
        <f>E28*F28</f>
        <v>0</v>
      </c>
      <c r="H28" s="216">
        <v>0</v>
      </c>
      <c r="I28" s="217">
        <v>0</v>
      </c>
      <c r="L28" s="126">
        <v>18.2</v>
      </c>
      <c r="M28" s="114">
        <f aca="true" t="shared" si="1" ref="M28:M61">L28*M$10</f>
        <v>12.739999999999998</v>
      </c>
    </row>
    <row r="29" spans="1:13" s="114" customFormat="1" ht="24" customHeight="1" thickBot="1">
      <c r="A29" s="180">
        <v>9</v>
      </c>
      <c r="B29" s="218" t="s">
        <v>88</v>
      </c>
      <c r="C29" s="218" t="s">
        <v>89</v>
      </c>
      <c r="D29" s="218" t="s">
        <v>90</v>
      </c>
      <c r="E29" s="219">
        <v>29.82</v>
      </c>
      <c r="F29" s="126"/>
      <c r="G29" s="166">
        <f>E29*F29</f>
        <v>0</v>
      </c>
      <c r="H29" s="219">
        <v>0</v>
      </c>
      <c r="I29" s="220">
        <v>0</v>
      </c>
      <c r="L29" s="126">
        <v>32.1</v>
      </c>
      <c r="M29" s="114">
        <f t="shared" si="1"/>
        <v>22.47</v>
      </c>
    </row>
    <row r="30" spans="1:12" s="114" customFormat="1" ht="13.5" customHeight="1" thickBot="1">
      <c r="A30" s="123"/>
      <c r="B30" s="149"/>
      <c r="C30" s="149" t="s">
        <v>1657</v>
      </c>
      <c r="D30" s="149"/>
      <c r="E30" s="150">
        <v>29.82</v>
      </c>
      <c r="F30" s="151"/>
      <c r="G30" s="151"/>
      <c r="H30" s="150"/>
      <c r="I30" s="150"/>
      <c r="L30" s="151"/>
    </row>
    <row r="31" spans="1:13" s="114" customFormat="1" ht="13.5" customHeight="1" thickBot="1">
      <c r="A31" s="122">
        <v>10</v>
      </c>
      <c r="B31" s="152" t="s">
        <v>93</v>
      </c>
      <c r="C31" s="152" t="s">
        <v>94</v>
      </c>
      <c r="D31" s="152" t="s">
        <v>90</v>
      </c>
      <c r="E31" s="153">
        <v>30</v>
      </c>
      <c r="F31" s="126"/>
      <c r="G31" s="166">
        <f>E31*F31</f>
        <v>0</v>
      </c>
      <c r="H31" s="153">
        <v>0</v>
      </c>
      <c r="I31" s="154">
        <v>0</v>
      </c>
      <c r="L31" s="126">
        <v>4.4</v>
      </c>
      <c r="M31" s="114">
        <f t="shared" si="1"/>
        <v>3.08</v>
      </c>
    </row>
    <row r="32" spans="1:12" s="114" customFormat="1" ht="13.5" customHeight="1">
      <c r="A32" s="123"/>
      <c r="B32" s="149"/>
      <c r="C32" s="149" t="s">
        <v>1658</v>
      </c>
      <c r="D32" s="149"/>
      <c r="E32" s="150">
        <v>30</v>
      </c>
      <c r="F32" s="151"/>
      <c r="G32" s="151"/>
      <c r="H32" s="150"/>
      <c r="I32" s="150"/>
      <c r="L32" s="151"/>
    </row>
    <row r="33" spans="1:12" s="114" customFormat="1" ht="13.5" customHeight="1" thickBot="1">
      <c r="A33" s="127"/>
      <c r="B33" s="128" t="s">
        <v>25</v>
      </c>
      <c r="C33" s="128" t="s">
        <v>96</v>
      </c>
      <c r="D33" s="128"/>
      <c r="E33" s="129"/>
      <c r="F33" s="130"/>
      <c r="G33" s="130"/>
      <c r="H33" s="129">
        <v>4.82328</v>
      </c>
      <c r="I33" s="129">
        <v>0</v>
      </c>
      <c r="L33" s="130"/>
    </row>
    <row r="34" spans="1:13" s="114" customFormat="1" ht="13.5" customHeight="1" thickBot="1">
      <c r="A34" s="122">
        <v>11</v>
      </c>
      <c r="B34" s="152" t="s">
        <v>1659</v>
      </c>
      <c r="C34" s="152" t="s">
        <v>1660</v>
      </c>
      <c r="D34" s="152" t="s">
        <v>40</v>
      </c>
      <c r="E34" s="153">
        <v>2.436</v>
      </c>
      <c r="F34" s="126"/>
      <c r="G34" s="166">
        <f>E34*F34</f>
        <v>0</v>
      </c>
      <c r="H34" s="153">
        <v>4.82328</v>
      </c>
      <c r="I34" s="154">
        <v>0</v>
      </c>
      <c r="L34" s="126">
        <v>710</v>
      </c>
      <c r="M34" s="114">
        <f t="shared" si="1"/>
        <v>496.99999999999994</v>
      </c>
    </row>
    <row r="35" spans="1:12" s="114" customFormat="1" ht="13.5" customHeight="1">
      <c r="A35" s="123"/>
      <c r="B35" s="149"/>
      <c r="C35" s="149" t="s">
        <v>1661</v>
      </c>
      <c r="D35" s="149"/>
      <c r="E35" s="150">
        <v>2.436</v>
      </c>
      <c r="F35" s="151"/>
      <c r="G35" s="151"/>
      <c r="H35" s="150"/>
      <c r="I35" s="150"/>
      <c r="L35" s="151"/>
    </row>
    <row r="36" spans="1:12" s="114" customFormat="1" ht="13.5" customHeight="1" thickBot="1">
      <c r="A36" s="127"/>
      <c r="B36" s="128" t="s">
        <v>28</v>
      </c>
      <c r="C36" s="128" t="s">
        <v>937</v>
      </c>
      <c r="D36" s="128"/>
      <c r="E36" s="129"/>
      <c r="F36" s="130"/>
      <c r="G36" s="130"/>
      <c r="H36" s="129">
        <v>8.21899139</v>
      </c>
      <c r="I36" s="129">
        <v>0</v>
      </c>
      <c r="L36" s="130"/>
    </row>
    <row r="37" spans="1:13" s="114" customFormat="1" ht="13.5" customHeight="1" thickBot="1">
      <c r="A37" s="122">
        <v>14</v>
      </c>
      <c r="B37" s="152" t="s">
        <v>1662</v>
      </c>
      <c r="C37" s="152" t="s">
        <v>1663</v>
      </c>
      <c r="D37" s="152" t="s">
        <v>90</v>
      </c>
      <c r="E37" s="153">
        <v>44.725</v>
      </c>
      <c r="F37" s="126"/>
      <c r="G37" s="166">
        <f>E37*F37</f>
        <v>0</v>
      </c>
      <c r="H37" s="153">
        <v>0</v>
      </c>
      <c r="I37" s="154">
        <v>0</v>
      </c>
      <c r="L37" s="126">
        <v>171</v>
      </c>
      <c r="M37" s="114">
        <f t="shared" si="1"/>
        <v>119.69999999999999</v>
      </c>
    </row>
    <row r="38" spans="1:12" s="114" customFormat="1" ht="13.5" customHeight="1" thickBot="1">
      <c r="A38" s="123"/>
      <c r="B38" s="149"/>
      <c r="C38" s="149" t="s">
        <v>1664</v>
      </c>
      <c r="D38" s="149"/>
      <c r="E38" s="150">
        <v>44.725</v>
      </c>
      <c r="F38" s="151"/>
      <c r="G38" s="151"/>
      <c r="H38" s="150"/>
      <c r="I38" s="150"/>
      <c r="L38" s="151"/>
    </row>
    <row r="39" spans="1:13" s="114" customFormat="1" ht="13.5" customHeight="1" thickBot="1">
      <c r="A39" s="122">
        <v>15</v>
      </c>
      <c r="B39" s="152" t="s">
        <v>1665</v>
      </c>
      <c r="C39" s="152" t="s">
        <v>1666</v>
      </c>
      <c r="D39" s="152" t="s">
        <v>90</v>
      </c>
      <c r="E39" s="153">
        <v>716.009</v>
      </c>
      <c r="F39" s="126"/>
      <c r="G39" s="166">
        <f>E39*F39</f>
        <v>0</v>
      </c>
      <c r="H39" s="153">
        <v>0.50836639</v>
      </c>
      <c r="I39" s="154">
        <v>0</v>
      </c>
      <c r="L39" s="126">
        <v>14</v>
      </c>
      <c r="M39" s="114">
        <f t="shared" si="1"/>
        <v>9.799999999999999</v>
      </c>
    </row>
    <row r="40" spans="1:12" s="114" customFormat="1" ht="13.5" customHeight="1">
      <c r="A40" s="125"/>
      <c r="B40" s="146"/>
      <c r="C40" s="146" t="s">
        <v>1667</v>
      </c>
      <c r="D40" s="146"/>
      <c r="E40" s="147"/>
      <c r="F40" s="148"/>
      <c r="G40" s="148"/>
      <c r="H40" s="147"/>
      <c r="I40" s="147"/>
      <c r="L40" s="148"/>
    </row>
    <row r="41" spans="1:12" s="114" customFormat="1" ht="13.5" customHeight="1" thickBot="1">
      <c r="A41" s="123"/>
      <c r="B41" s="149"/>
      <c r="C41" s="149" t="s">
        <v>1668</v>
      </c>
      <c r="D41" s="149"/>
      <c r="E41" s="150">
        <v>716.009</v>
      </c>
      <c r="F41" s="151"/>
      <c r="G41" s="151"/>
      <c r="H41" s="150"/>
      <c r="I41" s="150"/>
      <c r="L41" s="151"/>
    </row>
    <row r="42" spans="1:13" s="114" customFormat="1" ht="24" customHeight="1" thickBot="1">
      <c r="A42" s="122">
        <v>16</v>
      </c>
      <c r="B42" s="152" t="s">
        <v>1669</v>
      </c>
      <c r="C42" s="152" t="s">
        <v>1670</v>
      </c>
      <c r="D42" s="152" t="s">
        <v>90</v>
      </c>
      <c r="E42" s="153">
        <v>358.004</v>
      </c>
      <c r="F42" s="126"/>
      <c r="G42" s="166">
        <f>E42*F42</f>
        <v>0</v>
      </c>
      <c r="H42" s="153">
        <v>0</v>
      </c>
      <c r="I42" s="154">
        <v>0</v>
      </c>
      <c r="L42" s="126">
        <v>375</v>
      </c>
      <c r="M42" s="114">
        <f t="shared" si="1"/>
        <v>262.5</v>
      </c>
    </row>
    <row r="43" spans="1:12" s="114" customFormat="1" ht="13.5" customHeight="1" thickBot="1">
      <c r="A43" s="123"/>
      <c r="B43" s="149"/>
      <c r="C43" s="149" t="s">
        <v>1671</v>
      </c>
      <c r="D43" s="149"/>
      <c r="E43" s="150">
        <v>358.004</v>
      </c>
      <c r="F43" s="151"/>
      <c r="G43" s="151"/>
      <c r="H43" s="150"/>
      <c r="I43" s="150"/>
      <c r="L43" s="151"/>
    </row>
    <row r="44" spans="1:13" s="114" customFormat="1" ht="24" customHeight="1" thickBot="1">
      <c r="A44" s="122">
        <v>17</v>
      </c>
      <c r="B44" s="152" t="s">
        <v>1672</v>
      </c>
      <c r="C44" s="152" t="s">
        <v>1673</v>
      </c>
      <c r="D44" s="152" t="s">
        <v>90</v>
      </c>
      <c r="E44" s="153">
        <v>44.725</v>
      </c>
      <c r="F44" s="126"/>
      <c r="G44" s="166">
        <f>E44*F44</f>
        <v>0</v>
      </c>
      <c r="H44" s="153">
        <v>4.517225</v>
      </c>
      <c r="I44" s="154">
        <v>0</v>
      </c>
      <c r="L44" s="126">
        <v>192</v>
      </c>
      <c r="M44" s="114">
        <f t="shared" si="1"/>
        <v>134.39999999999998</v>
      </c>
    </row>
    <row r="45" spans="1:12" s="114" customFormat="1" ht="13.5" customHeight="1">
      <c r="A45" s="125"/>
      <c r="B45" s="146"/>
      <c r="C45" s="146" t="s">
        <v>1674</v>
      </c>
      <c r="D45" s="146"/>
      <c r="E45" s="147"/>
      <c r="F45" s="148"/>
      <c r="G45" s="148"/>
      <c r="H45" s="147"/>
      <c r="I45" s="147"/>
      <c r="L45" s="148"/>
    </row>
    <row r="46" spans="1:12" s="114" customFormat="1" ht="13.5" customHeight="1" thickBot="1">
      <c r="A46" s="123"/>
      <c r="B46" s="149"/>
      <c r="C46" s="149" t="s">
        <v>1675</v>
      </c>
      <c r="D46" s="149"/>
      <c r="E46" s="150">
        <v>44.725</v>
      </c>
      <c r="F46" s="151"/>
      <c r="G46" s="151"/>
      <c r="H46" s="150"/>
      <c r="I46" s="150"/>
      <c r="L46" s="151"/>
    </row>
    <row r="47" spans="1:13" s="114" customFormat="1" ht="13.5" customHeight="1" thickBot="1">
      <c r="A47" s="181">
        <v>18</v>
      </c>
      <c r="B47" s="222" t="s">
        <v>1676</v>
      </c>
      <c r="C47" s="222" t="s">
        <v>1677</v>
      </c>
      <c r="D47" s="222" t="s">
        <v>90</v>
      </c>
      <c r="E47" s="223">
        <v>45.62</v>
      </c>
      <c r="F47" s="126"/>
      <c r="G47" s="166">
        <f>E47*F47</f>
        <v>0</v>
      </c>
      <c r="H47" s="223">
        <v>3.1934</v>
      </c>
      <c r="I47" s="224">
        <v>0</v>
      </c>
      <c r="L47" s="126">
        <v>309</v>
      </c>
      <c r="M47" s="114">
        <f t="shared" si="1"/>
        <v>216.29999999999998</v>
      </c>
    </row>
    <row r="48" spans="1:12" s="114" customFormat="1" ht="13.5" customHeight="1">
      <c r="A48" s="123"/>
      <c r="B48" s="149"/>
      <c r="C48" s="149" t="s">
        <v>1678</v>
      </c>
      <c r="D48" s="149"/>
      <c r="E48" s="150">
        <v>45.62</v>
      </c>
      <c r="F48" s="151"/>
      <c r="G48" s="151"/>
      <c r="H48" s="150"/>
      <c r="I48" s="150"/>
      <c r="L48" s="151"/>
    </row>
    <row r="49" spans="1:12" s="114" customFormat="1" ht="13.5" customHeight="1" thickBot="1">
      <c r="A49" s="127"/>
      <c r="B49" s="128" t="s">
        <v>29</v>
      </c>
      <c r="C49" s="128" t="s">
        <v>942</v>
      </c>
      <c r="D49" s="128"/>
      <c r="E49" s="129"/>
      <c r="F49" s="130"/>
      <c r="G49" s="130"/>
      <c r="H49" s="129">
        <v>0</v>
      </c>
      <c r="I49" s="129">
        <v>0</v>
      </c>
      <c r="L49" s="130"/>
    </row>
    <row r="50" spans="1:13" s="114" customFormat="1" ht="13.5" customHeight="1" thickBot="1">
      <c r="A50" s="122">
        <v>19</v>
      </c>
      <c r="B50" s="152" t="s">
        <v>1679</v>
      </c>
      <c r="C50" s="152" t="s">
        <v>1680</v>
      </c>
      <c r="D50" s="152" t="s">
        <v>90</v>
      </c>
      <c r="E50" s="153">
        <v>358.004</v>
      </c>
      <c r="F50" s="126"/>
      <c r="G50" s="166">
        <f>E50*F50</f>
        <v>0</v>
      </c>
      <c r="H50" s="153">
        <v>0</v>
      </c>
      <c r="I50" s="154">
        <v>0</v>
      </c>
      <c r="L50" s="126">
        <v>42.8</v>
      </c>
      <c r="M50" s="114">
        <f t="shared" si="1"/>
        <v>29.959999999999997</v>
      </c>
    </row>
    <row r="51" spans="1:12" s="114" customFormat="1" ht="13.5" customHeight="1">
      <c r="A51" s="123"/>
      <c r="B51" s="149"/>
      <c r="C51" s="149" t="s">
        <v>1681</v>
      </c>
      <c r="D51" s="149"/>
      <c r="E51" s="150">
        <v>358.004</v>
      </c>
      <c r="F51" s="151"/>
      <c r="G51" s="151"/>
      <c r="H51" s="150"/>
      <c r="I51" s="150"/>
      <c r="L51" s="151"/>
    </row>
    <row r="52" spans="1:12" s="114" customFormat="1" ht="13.5" customHeight="1" thickBot="1">
      <c r="A52" s="127"/>
      <c r="B52" s="128" t="s">
        <v>31</v>
      </c>
      <c r="C52" s="128" t="s">
        <v>1682</v>
      </c>
      <c r="D52" s="128"/>
      <c r="E52" s="129"/>
      <c r="F52" s="130"/>
      <c r="G52" s="130"/>
      <c r="H52" s="129">
        <v>18.76076636</v>
      </c>
      <c r="I52" s="129">
        <v>0</v>
      </c>
      <c r="L52" s="130"/>
    </row>
    <row r="53" spans="1:13" s="114" customFormat="1" ht="13.5" customHeight="1" thickBot="1">
      <c r="A53" s="122">
        <v>20</v>
      </c>
      <c r="B53" s="152" t="s">
        <v>1683</v>
      </c>
      <c r="C53" s="152" t="s">
        <v>1684</v>
      </c>
      <c r="D53" s="152" t="s">
        <v>111</v>
      </c>
      <c r="E53" s="153">
        <v>81.2</v>
      </c>
      <c r="F53" s="126"/>
      <c r="G53" s="166">
        <f>E53*F53</f>
        <v>0</v>
      </c>
      <c r="H53" s="153">
        <v>8.19714</v>
      </c>
      <c r="I53" s="154">
        <v>0</v>
      </c>
      <c r="L53" s="126">
        <v>127</v>
      </c>
      <c r="M53" s="114">
        <f t="shared" si="1"/>
        <v>88.89999999999999</v>
      </c>
    </row>
    <row r="54" spans="1:12" s="114" customFormat="1" ht="13.5" customHeight="1" thickBot="1">
      <c r="A54" s="123"/>
      <c r="B54" s="149"/>
      <c r="C54" s="149" t="s">
        <v>1685</v>
      </c>
      <c r="D54" s="149"/>
      <c r="E54" s="150">
        <v>81.2</v>
      </c>
      <c r="F54" s="151"/>
      <c r="G54" s="151"/>
      <c r="H54" s="150"/>
      <c r="I54" s="150"/>
      <c r="L54" s="151"/>
    </row>
    <row r="55" spans="1:13" s="114" customFormat="1" ht="13.5" customHeight="1" thickBot="1">
      <c r="A55" s="181">
        <v>21</v>
      </c>
      <c r="B55" s="222" t="s">
        <v>1686</v>
      </c>
      <c r="C55" s="222" t="s">
        <v>1687</v>
      </c>
      <c r="D55" s="222" t="s">
        <v>37</v>
      </c>
      <c r="E55" s="223">
        <v>82.82</v>
      </c>
      <c r="F55" s="126"/>
      <c r="G55" s="166">
        <f>E55*F55</f>
        <v>0</v>
      </c>
      <c r="H55" s="223">
        <v>2.31896</v>
      </c>
      <c r="I55" s="224">
        <v>0</v>
      </c>
      <c r="L55" s="126">
        <v>76</v>
      </c>
      <c r="M55" s="114">
        <f t="shared" si="1"/>
        <v>53.199999999999996</v>
      </c>
    </row>
    <row r="56" spans="1:12" s="114" customFormat="1" ht="13.5" customHeight="1" thickBot="1">
      <c r="A56" s="123"/>
      <c r="B56" s="149"/>
      <c r="C56" s="149" t="s">
        <v>1688</v>
      </c>
      <c r="D56" s="149"/>
      <c r="E56" s="150">
        <v>82.82</v>
      </c>
      <c r="F56" s="151"/>
      <c r="G56" s="151"/>
      <c r="H56" s="150"/>
      <c r="I56" s="150"/>
      <c r="L56" s="151"/>
    </row>
    <row r="57" spans="1:13" s="114" customFormat="1" ht="13.5" customHeight="1" thickBot="1">
      <c r="A57" s="122">
        <v>22</v>
      </c>
      <c r="B57" s="152" t="s">
        <v>1689</v>
      </c>
      <c r="C57" s="152" t="s">
        <v>1690</v>
      </c>
      <c r="D57" s="152" t="s">
        <v>40</v>
      </c>
      <c r="E57" s="153">
        <v>3.654</v>
      </c>
      <c r="F57" s="126"/>
      <c r="G57" s="166">
        <f>E57*F57</f>
        <v>0</v>
      </c>
      <c r="H57" s="153">
        <v>8.24466636</v>
      </c>
      <c r="I57" s="154">
        <v>0</v>
      </c>
      <c r="L57" s="126">
        <v>2450</v>
      </c>
      <c r="M57" s="114">
        <f t="shared" si="1"/>
        <v>1715</v>
      </c>
    </row>
    <row r="58" spans="1:12" s="114" customFormat="1" ht="13.5" customHeight="1">
      <c r="A58" s="125"/>
      <c r="B58" s="146"/>
      <c r="C58" s="146" t="s">
        <v>1674</v>
      </c>
      <c r="D58" s="146"/>
      <c r="E58" s="147"/>
      <c r="F58" s="148"/>
      <c r="G58" s="148"/>
      <c r="H58" s="147"/>
      <c r="I58" s="147"/>
      <c r="L58" s="148"/>
    </row>
    <row r="59" spans="1:12" s="114" customFormat="1" ht="13.5" customHeight="1">
      <c r="A59" s="123"/>
      <c r="B59" s="149"/>
      <c r="C59" s="149" t="s">
        <v>1691</v>
      </c>
      <c r="D59" s="149"/>
      <c r="E59" s="150">
        <v>3.654</v>
      </c>
      <c r="F59" s="151"/>
      <c r="G59" s="151"/>
      <c r="H59" s="150"/>
      <c r="I59" s="150"/>
      <c r="L59" s="151"/>
    </row>
    <row r="60" spans="1:12" s="114" customFormat="1" ht="13.5" customHeight="1" thickBot="1">
      <c r="A60" s="127"/>
      <c r="B60" s="128" t="s">
        <v>352</v>
      </c>
      <c r="C60" s="128" t="s">
        <v>353</v>
      </c>
      <c r="D60" s="128"/>
      <c r="E60" s="129"/>
      <c r="F60" s="130"/>
      <c r="G60" s="130"/>
      <c r="H60" s="129">
        <v>0</v>
      </c>
      <c r="I60" s="129">
        <v>0</v>
      </c>
      <c r="L60" s="130"/>
    </row>
    <row r="61" spans="1:13" s="114" customFormat="1" ht="13.5" customHeight="1" thickBot="1">
      <c r="A61" s="122">
        <v>23</v>
      </c>
      <c r="B61" s="152" t="s">
        <v>1692</v>
      </c>
      <c r="C61" s="152" t="s">
        <v>1693</v>
      </c>
      <c r="D61" s="152" t="s">
        <v>81</v>
      </c>
      <c r="E61" s="153">
        <v>32.565</v>
      </c>
      <c r="F61" s="126"/>
      <c r="G61" s="166">
        <f>E61*F61</f>
        <v>0</v>
      </c>
      <c r="H61" s="153">
        <v>0</v>
      </c>
      <c r="I61" s="154">
        <v>0</v>
      </c>
      <c r="L61" s="126">
        <v>71.5</v>
      </c>
      <c r="M61" s="114">
        <f t="shared" si="1"/>
        <v>50.05</v>
      </c>
    </row>
    <row r="62" spans="12:13" ht="12" customHeight="1">
      <c r="L62" s="161"/>
      <c r="M62" s="114"/>
    </row>
    <row r="63" spans="1:12" s="114" customFormat="1" ht="13.5" customHeight="1" thickBot="1">
      <c r="A63" s="127"/>
      <c r="B63" s="128"/>
      <c r="C63" s="128" t="s">
        <v>2058</v>
      </c>
      <c r="D63" s="128"/>
      <c r="E63" s="129"/>
      <c r="F63" s="130"/>
      <c r="G63" s="130"/>
      <c r="H63" s="129"/>
      <c r="I63" s="129"/>
      <c r="L63" s="130"/>
    </row>
    <row r="64" spans="1:13" s="114" customFormat="1" ht="13.5" customHeight="1" thickBot="1">
      <c r="A64" s="122">
        <v>24</v>
      </c>
      <c r="B64" s="152" t="s">
        <v>2059</v>
      </c>
      <c r="C64" s="152" t="s">
        <v>2060</v>
      </c>
      <c r="D64" s="152" t="s">
        <v>37</v>
      </c>
      <c r="E64" s="153">
        <v>2</v>
      </c>
      <c r="F64" s="126"/>
      <c r="G64" s="166">
        <f>E64*F64</f>
        <v>0</v>
      </c>
      <c r="H64" s="153">
        <v>0</v>
      </c>
      <c r="I64" s="154">
        <v>0</v>
      </c>
      <c r="L64" s="126">
        <v>10000</v>
      </c>
      <c r="M64" s="126">
        <v>10000</v>
      </c>
    </row>
    <row r="65" spans="1:13" s="114" customFormat="1" ht="13.5" customHeight="1" thickBot="1">
      <c r="A65" s="123"/>
      <c r="B65" s="149"/>
      <c r="C65" s="149" t="s">
        <v>2049</v>
      </c>
      <c r="D65" s="149"/>
      <c r="E65" s="150"/>
      <c r="F65" s="151"/>
      <c r="G65" s="151"/>
      <c r="H65" s="150"/>
      <c r="I65" s="150"/>
      <c r="L65" s="151"/>
      <c r="M65" s="151"/>
    </row>
    <row r="66" spans="1:13" s="114" customFormat="1" ht="13.5" customHeight="1" thickBot="1">
      <c r="A66" s="122">
        <v>25</v>
      </c>
      <c r="B66" s="152" t="s">
        <v>2061</v>
      </c>
      <c r="C66" s="152" t="s">
        <v>2062</v>
      </c>
      <c r="D66" s="152" t="s">
        <v>37</v>
      </c>
      <c r="E66" s="153">
        <v>2</v>
      </c>
      <c r="F66" s="126"/>
      <c r="G66" s="166">
        <f>E66*F66</f>
        <v>0</v>
      </c>
      <c r="H66" s="153">
        <v>0</v>
      </c>
      <c r="I66" s="154">
        <v>0</v>
      </c>
      <c r="L66" s="126">
        <v>15750</v>
      </c>
      <c r="M66" s="126">
        <v>15750</v>
      </c>
    </row>
    <row r="67" spans="1:13" s="114" customFormat="1" ht="13.5" customHeight="1" thickBot="1">
      <c r="A67" s="123"/>
      <c r="B67" s="149"/>
      <c r="C67" s="149" t="s">
        <v>2049</v>
      </c>
      <c r="D67" s="149"/>
      <c r="E67" s="150"/>
      <c r="F67" s="151"/>
      <c r="G67" s="151"/>
      <c r="H67" s="150"/>
      <c r="I67" s="150"/>
      <c r="L67" s="151"/>
      <c r="M67" s="151"/>
    </row>
    <row r="68" spans="1:13" s="114" customFormat="1" ht="13.5" customHeight="1" thickBot="1">
      <c r="A68" s="122">
        <v>26</v>
      </c>
      <c r="B68" s="152" t="s">
        <v>2063</v>
      </c>
      <c r="C68" s="152" t="s">
        <v>2064</v>
      </c>
      <c r="D68" s="152" t="s">
        <v>1889</v>
      </c>
      <c r="E68" s="153">
        <v>1</v>
      </c>
      <c r="F68" s="126"/>
      <c r="G68" s="166">
        <f>E68*F68</f>
        <v>0</v>
      </c>
      <c r="H68" s="153">
        <v>0</v>
      </c>
      <c r="I68" s="154">
        <v>0</v>
      </c>
      <c r="L68" s="126">
        <v>20833.33</v>
      </c>
      <c r="M68" s="126">
        <v>20833.33</v>
      </c>
    </row>
    <row r="69" spans="1:13" s="114" customFormat="1" ht="13.5" customHeight="1">
      <c r="A69" s="125"/>
      <c r="B69" s="146"/>
      <c r="C69" s="149" t="s">
        <v>2049</v>
      </c>
      <c r="D69" s="146"/>
      <c r="E69" s="147"/>
      <c r="F69" s="148"/>
      <c r="G69" s="148"/>
      <c r="H69" s="147"/>
      <c r="I69" s="147"/>
      <c r="L69" s="148"/>
      <c r="M69" s="148"/>
    </row>
    <row r="70" spans="1:13" s="114" customFormat="1" ht="13.5" customHeight="1" thickBot="1">
      <c r="A70" s="127"/>
      <c r="B70" s="128"/>
      <c r="C70" s="128" t="s">
        <v>2069</v>
      </c>
      <c r="D70" s="128"/>
      <c r="E70" s="129"/>
      <c r="F70" s="130"/>
      <c r="G70" s="130"/>
      <c r="H70" s="129"/>
      <c r="I70" s="129"/>
      <c r="L70" s="130"/>
      <c r="M70" s="130"/>
    </row>
    <row r="71" spans="1:13" s="114" customFormat="1" ht="26.25" customHeight="1" thickBot="1">
      <c r="A71" s="122">
        <v>27</v>
      </c>
      <c r="B71" s="152" t="s">
        <v>2065</v>
      </c>
      <c r="C71" s="152" t="s">
        <v>2067</v>
      </c>
      <c r="D71" s="152" t="s">
        <v>111</v>
      </c>
      <c r="E71" s="153">
        <v>5</v>
      </c>
      <c r="F71" s="126"/>
      <c r="G71" s="166">
        <f>E71*F71</f>
        <v>0</v>
      </c>
      <c r="H71" s="153">
        <v>0</v>
      </c>
      <c r="I71" s="154">
        <v>0</v>
      </c>
      <c r="L71" s="126">
        <v>353</v>
      </c>
      <c r="M71" s="126">
        <v>353</v>
      </c>
    </row>
    <row r="72" spans="1:13" s="114" customFormat="1" ht="13.5" customHeight="1" thickBot="1">
      <c r="A72" s="123"/>
      <c r="B72" s="149"/>
      <c r="C72" s="149" t="s">
        <v>2070</v>
      </c>
      <c r="D72" s="149"/>
      <c r="E72" s="150"/>
      <c r="F72" s="151"/>
      <c r="G72" s="151"/>
      <c r="H72" s="150"/>
      <c r="I72" s="150"/>
      <c r="L72" s="151"/>
      <c r="M72" s="151"/>
    </row>
    <row r="73" spans="1:13" s="114" customFormat="1" ht="39" customHeight="1" thickBot="1">
      <c r="A73" s="122">
        <v>28</v>
      </c>
      <c r="B73" s="152" t="s">
        <v>2066</v>
      </c>
      <c r="C73" s="152" t="s">
        <v>2068</v>
      </c>
      <c r="D73" s="152" t="s">
        <v>111</v>
      </c>
      <c r="E73" s="153">
        <v>5</v>
      </c>
      <c r="F73" s="126"/>
      <c r="G73" s="166">
        <f>E73*F73</f>
        <v>0</v>
      </c>
      <c r="H73" s="153">
        <v>0</v>
      </c>
      <c r="I73" s="154">
        <v>0</v>
      </c>
      <c r="L73" s="126">
        <v>538</v>
      </c>
      <c r="M73" s="126">
        <v>538</v>
      </c>
    </row>
    <row r="74" spans="1:9" s="114" customFormat="1" ht="13.5" customHeight="1">
      <c r="A74" s="123"/>
      <c r="B74" s="149"/>
      <c r="C74" s="149" t="s">
        <v>2070</v>
      </c>
      <c r="D74" s="149"/>
      <c r="E74" s="150"/>
      <c r="F74" s="151"/>
      <c r="G74" s="151"/>
      <c r="H74" s="150"/>
      <c r="I74" s="150"/>
    </row>
    <row r="75" ht="12" customHeight="1" thickBot="1"/>
    <row r="76" spans="1:9" s="110" customFormat="1" ht="12" customHeight="1" thickBot="1">
      <c r="A76" s="189"/>
      <c r="B76" s="190"/>
      <c r="C76" s="190" t="s">
        <v>799</v>
      </c>
      <c r="D76" s="190"/>
      <c r="E76" s="191"/>
      <c r="F76" s="192"/>
      <c r="G76" s="192">
        <f>SUM(G11:G73)</f>
        <v>0</v>
      </c>
      <c r="H76" s="191"/>
      <c r="I76" s="193"/>
    </row>
    <row r="77" spans="1:9" s="110" customFormat="1" ht="12" customHeight="1">
      <c r="A77" s="187" t="s">
        <v>1994</v>
      </c>
      <c r="B77" s="121"/>
      <c r="C77" s="77"/>
      <c r="D77" s="77"/>
      <c r="E77" s="77"/>
      <c r="F77" s="77"/>
      <c r="G77" s="77"/>
      <c r="H77" s="77"/>
      <c r="I77" s="77"/>
    </row>
    <row r="78" spans="1:9" s="110" customFormat="1" ht="12" customHeight="1">
      <c r="A78" s="188"/>
      <c r="B78" s="120" t="s">
        <v>1999</v>
      </c>
      <c r="C78" s="77"/>
      <c r="D78" s="77"/>
      <c r="E78" s="77"/>
      <c r="F78" s="77"/>
      <c r="G78" s="77"/>
      <c r="H78" s="77"/>
      <c r="I78" s="77"/>
    </row>
  </sheetData>
  <sheetProtection password="CC60" sheet="1" objects="1" scenarios="1" selectLockedCells="1"/>
  <printOptions/>
  <pageMargins left="0.3937007874015748" right="0.3937007874015748" top="0.4724409448818898" bottom="0.5118110236220472" header="0" footer="0"/>
  <pageSetup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71"/>
  <sheetViews>
    <sheetView showGridLines="0" tabSelected="1" zoomScale="85" zoomScaleNormal="85" workbookViewId="0" topLeftCell="A1">
      <pane ySplit="7" topLeftCell="A722" activePane="bottomLeft" state="frozen"/>
      <selection pane="bottomLeft" activeCell="F740" sqref="F740"/>
    </sheetView>
  </sheetViews>
  <sheetFormatPr defaultColWidth="10.66015625" defaultRowHeight="12" customHeight="1"/>
  <cols>
    <col min="1" max="1" width="5.16015625" style="114" customWidth="1"/>
    <col min="2" max="2" width="10.83203125" style="77" customWidth="1"/>
    <col min="3" max="3" width="67.16015625" style="77" customWidth="1"/>
    <col min="4" max="4" width="5.16015625" style="77" customWidth="1"/>
    <col min="5" max="5" width="9.83203125" style="77" customWidth="1"/>
    <col min="6" max="6" width="12.83203125" style="77" customWidth="1"/>
    <col min="7" max="7" width="14.5" style="77" customWidth="1"/>
    <col min="8" max="8" width="11.5" style="77" customWidth="1"/>
    <col min="9" max="9" width="11.83203125" style="77" customWidth="1"/>
    <col min="10" max="11" width="10.66015625" style="110" customWidth="1"/>
    <col min="12" max="15" width="10.66015625" style="110" hidden="1" customWidth="1"/>
    <col min="16" max="16384" width="10.66015625" style="110" customWidth="1"/>
  </cols>
  <sheetData>
    <row r="1" spans="1:9" s="114" customFormat="1" ht="19.5" customHeight="1">
      <c r="A1" s="111" t="s">
        <v>2135</v>
      </c>
      <c r="B1" s="112"/>
      <c r="C1" s="112"/>
      <c r="D1" s="112"/>
      <c r="E1" s="112"/>
      <c r="F1" s="112"/>
      <c r="G1" s="112"/>
      <c r="H1" s="112"/>
      <c r="I1" s="113"/>
    </row>
    <row r="2" spans="1:9" s="114" customFormat="1" ht="13.5" customHeight="1">
      <c r="A2" s="115" t="s">
        <v>12</v>
      </c>
      <c r="B2" s="116"/>
      <c r="C2" s="116"/>
      <c r="D2" s="116"/>
      <c r="E2" s="116" t="s">
        <v>2021</v>
      </c>
      <c r="F2" s="112"/>
      <c r="G2" s="112"/>
      <c r="H2" s="112"/>
      <c r="I2" s="113"/>
    </row>
    <row r="3" spans="1:9" s="114" customFormat="1" ht="12.75" customHeight="1">
      <c r="A3" s="116" t="s">
        <v>2973</v>
      </c>
      <c r="B3" s="116"/>
      <c r="C3" s="116"/>
      <c r="D3" s="116"/>
      <c r="E3" s="116" t="s">
        <v>14</v>
      </c>
      <c r="F3" s="112" t="str">
        <f>'1. Rekapitulace'!B6</f>
        <v>vyplní zhotovitel</v>
      </c>
      <c r="G3" s="112"/>
      <c r="H3" s="112"/>
      <c r="I3" s="113"/>
    </row>
    <row r="4" spans="1:9" s="114" customFormat="1" ht="14.25" customHeight="1">
      <c r="A4" s="115" t="s">
        <v>2121</v>
      </c>
      <c r="B4" s="115"/>
      <c r="C4" s="115" t="s">
        <v>2122</v>
      </c>
      <c r="D4" s="116"/>
      <c r="E4" s="116" t="s">
        <v>1996</v>
      </c>
      <c r="F4" s="117">
        <f>'1. Rekapitulace'!F7</f>
        <v>0</v>
      </c>
      <c r="G4" s="112"/>
      <c r="H4" s="112"/>
      <c r="I4" s="113"/>
    </row>
    <row r="5" spans="1:9" s="114" customFormat="1" ht="6.75" customHeight="1" thickBot="1">
      <c r="A5" s="112"/>
      <c r="B5" s="112"/>
      <c r="C5" s="112"/>
      <c r="D5" s="112"/>
      <c r="E5" s="112"/>
      <c r="F5" s="112"/>
      <c r="G5" s="112"/>
      <c r="H5" s="112"/>
      <c r="I5" s="113"/>
    </row>
    <row r="6" spans="1:9" s="114" customFormat="1" ht="21.75" customHeight="1" thickBot="1">
      <c r="A6" s="118" t="s">
        <v>15</v>
      </c>
      <c r="B6" s="118" t="s">
        <v>16</v>
      </c>
      <c r="C6" s="118" t="s">
        <v>17</v>
      </c>
      <c r="D6" s="118" t="s">
        <v>18</v>
      </c>
      <c r="E6" s="118" t="s">
        <v>19</v>
      </c>
      <c r="F6" s="118" t="s">
        <v>20</v>
      </c>
      <c r="G6" s="118" t="s">
        <v>21</v>
      </c>
      <c r="H6" s="118" t="s">
        <v>22</v>
      </c>
      <c r="I6" s="119" t="s">
        <v>23</v>
      </c>
    </row>
    <row r="7" spans="1:19" s="114" customFormat="1" ht="11.25" customHeight="1" thickBot="1">
      <c r="A7" s="118" t="s">
        <v>24</v>
      </c>
      <c r="B7" s="118" t="s">
        <v>25</v>
      </c>
      <c r="C7" s="118" t="s">
        <v>26</v>
      </c>
      <c r="D7" s="118" t="s">
        <v>27</v>
      </c>
      <c r="E7" s="118" t="s">
        <v>28</v>
      </c>
      <c r="F7" s="118" t="s">
        <v>29</v>
      </c>
      <c r="G7" s="118" t="s">
        <v>31</v>
      </c>
      <c r="H7" s="118" t="s">
        <v>32</v>
      </c>
      <c r="I7" s="119" t="s">
        <v>33</v>
      </c>
      <c r="M7" s="370"/>
      <c r="S7" s="370">
        <v>-0.3</v>
      </c>
    </row>
    <row r="8" spans="1:9" s="114" customFormat="1" ht="5.25" customHeight="1">
      <c r="A8" s="112"/>
      <c r="B8" s="112"/>
      <c r="C8" s="112"/>
      <c r="D8" s="112"/>
      <c r="E8" s="112"/>
      <c r="F8" s="112"/>
      <c r="G8" s="112"/>
      <c r="H8" s="112"/>
      <c r="I8" s="113"/>
    </row>
    <row r="9" spans="1:9" s="114" customFormat="1" ht="21" customHeight="1">
      <c r="A9" s="127"/>
      <c r="B9" s="128" t="s">
        <v>34</v>
      </c>
      <c r="C9" s="128" t="s">
        <v>35</v>
      </c>
      <c r="D9" s="128"/>
      <c r="E9" s="129"/>
      <c r="F9" s="130"/>
      <c r="G9" s="130"/>
      <c r="H9" s="129"/>
      <c r="I9" s="129"/>
    </row>
    <row r="10" spans="1:15" s="77" customFormat="1" ht="13.5" customHeight="1" thickBot="1">
      <c r="A10" s="127"/>
      <c r="B10" s="78" t="s">
        <v>24</v>
      </c>
      <c r="C10" s="78" t="s">
        <v>36</v>
      </c>
      <c r="D10" s="78"/>
      <c r="E10" s="79"/>
      <c r="F10" s="80"/>
      <c r="G10" s="80"/>
      <c r="H10" s="79">
        <v>8E-05</v>
      </c>
      <c r="I10" s="79">
        <v>0</v>
      </c>
      <c r="L10" s="77">
        <v>0.7</v>
      </c>
      <c r="O10" s="77">
        <v>0.8</v>
      </c>
    </row>
    <row r="11" spans="1:15" s="77" customFormat="1" ht="13.5" customHeight="1" thickBot="1">
      <c r="A11" s="122">
        <v>1</v>
      </c>
      <c r="B11" s="81" t="s">
        <v>38</v>
      </c>
      <c r="C11" s="81" t="s">
        <v>39</v>
      </c>
      <c r="D11" s="81" t="s">
        <v>40</v>
      </c>
      <c r="E11" s="82">
        <v>4.9</v>
      </c>
      <c r="F11" s="126"/>
      <c r="G11" s="83">
        <f>E11*F11</f>
        <v>0</v>
      </c>
      <c r="H11" s="82">
        <v>0</v>
      </c>
      <c r="I11" s="84">
        <v>0</v>
      </c>
      <c r="L11" s="126">
        <v>26.2</v>
      </c>
      <c r="M11" s="77">
        <f>L11*L$10</f>
        <v>18.34</v>
      </c>
      <c r="N11" s="126">
        <v>26.2</v>
      </c>
      <c r="O11" s="77">
        <f>N11*O$10</f>
        <v>20.96</v>
      </c>
    </row>
    <row r="12" spans="1:14" s="77" customFormat="1" ht="13.5" customHeight="1">
      <c r="A12" s="125"/>
      <c r="B12" s="88"/>
      <c r="C12" s="88" t="s">
        <v>41</v>
      </c>
      <c r="D12" s="88"/>
      <c r="E12" s="89"/>
      <c r="F12" s="90"/>
      <c r="G12" s="90"/>
      <c r="H12" s="89"/>
      <c r="I12" s="89"/>
      <c r="L12" s="90"/>
      <c r="N12" s="90"/>
    </row>
    <row r="13" spans="1:14" s="77" customFormat="1" ht="13.5" customHeight="1">
      <c r="A13" s="125"/>
      <c r="B13" s="88"/>
      <c r="C13" s="88" t="s">
        <v>42</v>
      </c>
      <c r="D13" s="88"/>
      <c r="E13" s="89"/>
      <c r="F13" s="90"/>
      <c r="G13" s="90"/>
      <c r="H13" s="89"/>
      <c r="I13" s="89"/>
      <c r="L13" s="90"/>
      <c r="N13" s="90"/>
    </row>
    <row r="14" spans="1:14" s="77" customFormat="1" ht="13.5" customHeight="1" thickBot="1">
      <c r="A14" s="123"/>
      <c r="B14" s="85"/>
      <c r="C14" s="85" t="s">
        <v>43</v>
      </c>
      <c r="D14" s="85"/>
      <c r="E14" s="86">
        <v>4.9</v>
      </c>
      <c r="F14" s="87"/>
      <c r="G14" s="87"/>
      <c r="H14" s="86"/>
      <c r="I14" s="86"/>
      <c r="L14" s="87"/>
      <c r="N14" s="87"/>
    </row>
    <row r="15" spans="1:15" s="77" customFormat="1" ht="13.5" customHeight="1" thickBot="1">
      <c r="A15" s="122">
        <v>2</v>
      </c>
      <c r="B15" s="81" t="s">
        <v>44</v>
      </c>
      <c r="C15" s="81" t="s">
        <v>45</v>
      </c>
      <c r="D15" s="81" t="s">
        <v>40</v>
      </c>
      <c r="E15" s="82">
        <v>7.488</v>
      </c>
      <c r="F15" s="126"/>
      <c r="G15" s="83">
        <f>E15*F15</f>
        <v>0</v>
      </c>
      <c r="H15" s="82">
        <v>0</v>
      </c>
      <c r="I15" s="84">
        <v>0</v>
      </c>
      <c r="L15" s="126">
        <v>201</v>
      </c>
      <c r="M15" s="77">
        <f>L15*L$10</f>
        <v>140.7</v>
      </c>
      <c r="N15" s="126">
        <v>201</v>
      </c>
      <c r="O15" s="77">
        <f>N15*O$10</f>
        <v>160.8</v>
      </c>
    </row>
    <row r="16" spans="1:14" s="77" customFormat="1" ht="13.5" customHeight="1">
      <c r="A16" s="125"/>
      <c r="B16" s="88"/>
      <c r="C16" s="88" t="s">
        <v>46</v>
      </c>
      <c r="D16" s="88"/>
      <c r="E16" s="89"/>
      <c r="F16" s="90"/>
      <c r="G16" s="90"/>
      <c r="H16" s="89"/>
      <c r="I16" s="89"/>
      <c r="L16" s="90"/>
      <c r="N16" s="90"/>
    </row>
    <row r="17" spans="1:14" s="77" customFormat="1" ht="13.5" customHeight="1" thickBot="1">
      <c r="A17" s="123"/>
      <c r="B17" s="85"/>
      <c r="C17" s="85" t="s">
        <v>47</v>
      </c>
      <c r="D17" s="85"/>
      <c r="E17" s="86">
        <v>7.488</v>
      </c>
      <c r="F17" s="87"/>
      <c r="G17" s="87"/>
      <c r="H17" s="86"/>
      <c r="I17" s="86"/>
      <c r="L17" s="87"/>
      <c r="N17" s="87"/>
    </row>
    <row r="18" spans="1:15" s="77" customFormat="1" ht="13.5" customHeight="1" thickBot="1">
      <c r="A18" s="179">
        <v>3</v>
      </c>
      <c r="B18" s="91" t="s">
        <v>48</v>
      </c>
      <c r="C18" s="91" t="s">
        <v>49</v>
      </c>
      <c r="D18" s="91" t="s">
        <v>40</v>
      </c>
      <c r="E18" s="92">
        <v>7.488</v>
      </c>
      <c r="F18" s="126"/>
      <c r="G18" s="83">
        <f>E18*F18</f>
        <v>0</v>
      </c>
      <c r="H18" s="92">
        <v>0</v>
      </c>
      <c r="I18" s="93">
        <v>0</v>
      </c>
      <c r="L18" s="126">
        <v>18.2</v>
      </c>
      <c r="M18" s="77">
        <f>L18*L$10</f>
        <v>12.739999999999998</v>
      </c>
      <c r="N18" s="126">
        <v>18.2</v>
      </c>
      <c r="O18" s="77">
        <f>N18*O$10</f>
        <v>14.56</v>
      </c>
    </row>
    <row r="19" spans="1:15" s="77" customFormat="1" ht="13.5" customHeight="1" thickBot="1">
      <c r="A19" s="180">
        <v>4</v>
      </c>
      <c r="B19" s="94" t="s">
        <v>50</v>
      </c>
      <c r="C19" s="94" t="s">
        <v>51</v>
      </c>
      <c r="D19" s="94" t="s">
        <v>40</v>
      </c>
      <c r="E19" s="95">
        <v>7.525</v>
      </c>
      <c r="F19" s="126"/>
      <c r="G19" s="83">
        <f>E19*F19</f>
        <v>0</v>
      </c>
      <c r="H19" s="95">
        <v>0</v>
      </c>
      <c r="I19" s="96">
        <v>0</v>
      </c>
      <c r="L19" s="126">
        <v>478</v>
      </c>
      <c r="M19" s="77">
        <f>L19*L$10</f>
        <v>334.59999999999997</v>
      </c>
      <c r="N19" s="126">
        <v>478</v>
      </c>
      <c r="O19" s="77">
        <f>N19*O$10</f>
        <v>382.40000000000003</v>
      </c>
    </row>
    <row r="20" spans="1:14" s="77" customFormat="1" ht="13.5" customHeight="1">
      <c r="A20" s="125"/>
      <c r="B20" s="88"/>
      <c r="C20" s="88" t="s">
        <v>52</v>
      </c>
      <c r="D20" s="88"/>
      <c r="E20" s="89"/>
      <c r="F20" s="90"/>
      <c r="G20" s="90"/>
      <c r="H20" s="89"/>
      <c r="I20" s="89"/>
      <c r="L20" s="90"/>
      <c r="N20" s="90"/>
    </row>
    <row r="21" spans="1:14" s="77" customFormat="1" ht="13.5" customHeight="1" thickBot="1">
      <c r="A21" s="123"/>
      <c r="B21" s="85"/>
      <c r="C21" s="85" t="s">
        <v>53</v>
      </c>
      <c r="D21" s="85"/>
      <c r="E21" s="86">
        <v>7.525</v>
      </c>
      <c r="F21" s="87"/>
      <c r="G21" s="87"/>
      <c r="H21" s="86"/>
      <c r="I21" s="86"/>
      <c r="L21" s="87"/>
      <c r="N21" s="87"/>
    </row>
    <row r="22" spans="1:15" s="77" customFormat="1" ht="13.5" customHeight="1" thickBot="1">
      <c r="A22" s="179">
        <v>5</v>
      </c>
      <c r="B22" s="91" t="s">
        <v>54</v>
      </c>
      <c r="C22" s="91" t="s">
        <v>55</v>
      </c>
      <c r="D22" s="91" t="s">
        <v>40</v>
      </c>
      <c r="E22" s="92">
        <v>7.525</v>
      </c>
      <c r="F22" s="126"/>
      <c r="G22" s="83">
        <f>E22*F22</f>
        <v>0</v>
      </c>
      <c r="H22" s="92">
        <v>0</v>
      </c>
      <c r="I22" s="93">
        <v>0</v>
      </c>
      <c r="L22" s="126">
        <v>136</v>
      </c>
      <c r="M22" s="77">
        <f>L22*L$10</f>
        <v>95.19999999999999</v>
      </c>
      <c r="N22" s="126">
        <v>136</v>
      </c>
      <c r="O22" s="77">
        <f>N22*O$10</f>
        <v>108.80000000000001</v>
      </c>
    </row>
    <row r="23" spans="1:15" s="77" customFormat="1" ht="13.5" customHeight="1" thickBot="1">
      <c r="A23" s="180">
        <v>6</v>
      </c>
      <c r="B23" s="94" t="s">
        <v>56</v>
      </c>
      <c r="C23" s="94" t="s">
        <v>57</v>
      </c>
      <c r="D23" s="94" t="s">
        <v>40</v>
      </c>
      <c r="E23" s="95">
        <v>7.488</v>
      </c>
      <c r="F23" s="126"/>
      <c r="G23" s="83">
        <f>E23*F23</f>
        <v>0</v>
      </c>
      <c r="H23" s="95">
        <v>0</v>
      </c>
      <c r="I23" s="96">
        <v>0</v>
      </c>
      <c r="L23" s="126">
        <v>62.6</v>
      </c>
      <c r="M23" s="77">
        <f>L23*L$10</f>
        <v>43.82</v>
      </c>
      <c r="N23" s="126">
        <v>62.6</v>
      </c>
      <c r="O23" s="77">
        <f aca="true" t="shared" si="0" ref="O23:O74">N23*O$10</f>
        <v>50.080000000000005</v>
      </c>
    </row>
    <row r="24" spans="1:15" s="77" customFormat="1" ht="13.5" customHeight="1" thickBot="1">
      <c r="A24" s="123"/>
      <c r="B24" s="85"/>
      <c r="C24" s="85" t="s">
        <v>58</v>
      </c>
      <c r="D24" s="85"/>
      <c r="E24" s="86">
        <v>7.488</v>
      </c>
      <c r="F24" s="87"/>
      <c r="G24" s="87"/>
      <c r="H24" s="86"/>
      <c r="I24" s="86"/>
      <c r="L24" s="87"/>
      <c r="N24" s="87"/>
      <c r="O24" s="77">
        <f t="shared" si="0"/>
        <v>0</v>
      </c>
    </row>
    <row r="25" spans="1:15" s="77" customFormat="1" ht="13.5" customHeight="1" thickBot="1">
      <c r="A25" s="122">
        <v>7</v>
      </c>
      <c r="B25" s="81" t="s">
        <v>59</v>
      </c>
      <c r="C25" s="81" t="s">
        <v>60</v>
      </c>
      <c r="D25" s="81" t="s">
        <v>40</v>
      </c>
      <c r="E25" s="82">
        <v>5.9</v>
      </c>
      <c r="F25" s="126"/>
      <c r="G25" s="83">
        <f>E25*F25</f>
        <v>0</v>
      </c>
      <c r="H25" s="82">
        <v>0</v>
      </c>
      <c r="I25" s="84">
        <v>0</v>
      </c>
      <c r="L25" s="126">
        <v>30.2</v>
      </c>
      <c r="M25" s="77">
        <f>L25*L$10</f>
        <v>21.139999999999997</v>
      </c>
      <c r="N25" s="126">
        <v>30.2</v>
      </c>
      <c r="O25" s="77">
        <f t="shared" si="0"/>
        <v>24.16</v>
      </c>
    </row>
    <row r="26" spans="1:15" s="77" customFormat="1" ht="13.5" customHeight="1">
      <c r="A26" s="123"/>
      <c r="B26" s="85"/>
      <c r="C26" s="85" t="s">
        <v>61</v>
      </c>
      <c r="D26" s="85"/>
      <c r="E26" s="86">
        <v>4.9</v>
      </c>
      <c r="F26" s="87"/>
      <c r="G26" s="87"/>
      <c r="H26" s="86"/>
      <c r="I26" s="86"/>
      <c r="L26" s="87"/>
      <c r="N26" s="87"/>
      <c r="O26" s="77">
        <f t="shared" si="0"/>
        <v>0</v>
      </c>
    </row>
    <row r="27" spans="1:15" s="77" customFormat="1" ht="13.5" customHeight="1">
      <c r="A27" s="125"/>
      <c r="B27" s="88"/>
      <c r="C27" s="88" t="s">
        <v>62</v>
      </c>
      <c r="D27" s="88"/>
      <c r="E27" s="89"/>
      <c r="F27" s="90"/>
      <c r="G27" s="90"/>
      <c r="H27" s="89"/>
      <c r="I27" s="89"/>
      <c r="L27" s="90"/>
      <c r="N27" s="90"/>
      <c r="O27" s="77">
        <f t="shared" si="0"/>
        <v>0</v>
      </c>
    </row>
    <row r="28" spans="1:15" s="77" customFormat="1" ht="13.5" customHeight="1">
      <c r="A28" s="123"/>
      <c r="B28" s="85"/>
      <c r="C28" s="85" t="s">
        <v>63</v>
      </c>
      <c r="D28" s="85"/>
      <c r="E28" s="86">
        <v>1</v>
      </c>
      <c r="F28" s="87"/>
      <c r="G28" s="87"/>
      <c r="H28" s="86"/>
      <c r="I28" s="86"/>
      <c r="L28" s="87"/>
      <c r="N28" s="87"/>
      <c r="O28" s="77">
        <f t="shared" si="0"/>
        <v>0</v>
      </c>
    </row>
    <row r="29" spans="1:15" s="77" customFormat="1" ht="13.5" customHeight="1" thickBot="1">
      <c r="A29" s="124"/>
      <c r="B29" s="97"/>
      <c r="C29" s="97" t="s">
        <v>64</v>
      </c>
      <c r="D29" s="97"/>
      <c r="E29" s="98">
        <v>5.9</v>
      </c>
      <c r="F29" s="99"/>
      <c r="G29" s="99"/>
      <c r="H29" s="98"/>
      <c r="I29" s="98"/>
      <c r="L29" s="99"/>
      <c r="N29" s="99"/>
      <c r="O29" s="77">
        <f t="shared" si="0"/>
        <v>0</v>
      </c>
    </row>
    <row r="30" spans="1:15" s="77" customFormat="1" ht="13.5" customHeight="1" thickBot="1">
      <c r="A30" s="179">
        <v>8</v>
      </c>
      <c r="B30" s="91" t="s">
        <v>65</v>
      </c>
      <c r="C30" s="91" t="s">
        <v>66</v>
      </c>
      <c r="D30" s="91" t="s">
        <v>37</v>
      </c>
      <c r="E30" s="92">
        <v>1</v>
      </c>
      <c r="F30" s="126"/>
      <c r="G30" s="83">
        <f>E30*F30</f>
        <v>0</v>
      </c>
      <c r="H30" s="92">
        <v>0</v>
      </c>
      <c r="I30" s="93">
        <v>0</v>
      </c>
      <c r="L30" s="126">
        <v>332</v>
      </c>
      <c r="M30" s="77">
        <f>L30*L$10</f>
        <v>232.39999999999998</v>
      </c>
      <c r="N30" s="126">
        <v>332</v>
      </c>
      <c r="O30" s="77">
        <f t="shared" si="0"/>
        <v>265.6</v>
      </c>
    </row>
    <row r="31" spans="1:15" s="77" customFormat="1" ht="13.5" customHeight="1" thickBot="1">
      <c r="A31" s="180">
        <v>9</v>
      </c>
      <c r="B31" s="94" t="s">
        <v>67</v>
      </c>
      <c r="C31" s="94" t="s">
        <v>68</v>
      </c>
      <c r="D31" s="94" t="s">
        <v>40</v>
      </c>
      <c r="E31" s="95">
        <v>14.513</v>
      </c>
      <c r="F31" s="126"/>
      <c r="G31" s="83">
        <f>E31*F31</f>
        <v>0</v>
      </c>
      <c r="H31" s="95">
        <v>0</v>
      </c>
      <c r="I31" s="96">
        <v>0</v>
      </c>
      <c r="L31" s="126">
        <v>216</v>
      </c>
      <c r="M31" s="77">
        <f>L31*L$10</f>
        <v>151.2</v>
      </c>
      <c r="N31" s="126">
        <v>216</v>
      </c>
      <c r="O31" s="77">
        <f t="shared" si="0"/>
        <v>172.8</v>
      </c>
    </row>
    <row r="32" spans="1:15" s="77" customFormat="1" ht="13.5" customHeight="1">
      <c r="A32" s="125"/>
      <c r="B32" s="88"/>
      <c r="C32" s="88" t="s">
        <v>69</v>
      </c>
      <c r="D32" s="88"/>
      <c r="E32" s="89"/>
      <c r="F32" s="90"/>
      <c r="G32" s="90"/>
      <c r="H32" s="89"/>
      <c r="I32" s="89"/>
      <c r="L32" s="90"/>
      <c r="N32" s="90"/>
      <c r="O32" s="77">
        <f t="shared" si="0"/>
        <v>0</v>
      </c>
    </row>
    <row r="33" spans="1:15" s="77" customFormat="1" ht="13.5" customHeight="1">
      <c r="A33" s="123"/>
      <c r="B33" s="85"/>
      <c r="C33" s="85" t="s">
        <v>70</v>
      </c>
      <c r="D33" s="85"/>
      <c r="E33" s="86">
        <v>7.488</v>
      </c>
      <c r="F33" s="87"/>
      <c r="G33" s="87"/>
      <c r="H33" s="86"/>
      <c r="I33" s="86"/>
      <c r="L33" s="87"/>
      <c r="N33" s="87"/>
      <c r="O33" s="77">
        <f t="shared" si="0"/>
        <v>0</v>
      </c>
    </row>
    <row r="34" spans="1:15" s="77" customFormat="1" ht="13.5" customHeight="1">
      <c r="A34" s="123"/>
      <c r="B34" s="85"/>
      <c r="C34" s="85" t="s">
        <v>71</v>
      </c>
      <c r="D34" s="85"/>
      <c r="E34" s="86">
        <v>7.525</v>
      </c>
      <c r="F34" s="87"/>
      <c r="G34" s="87"/>
      <c r="H34" s="86"/>
      <c r="I34" s="86"/>
      <c r="L34" s="87"/>
      <c r="N34" s="87"/>
      <c r="O34" s="77">
        <f t="shared" si="0"/>
        <v>0</v>
      </c>
    </row>
    <row r="35" spans="1:15" s="77" customFormat="1" ht="13.5" customHeight="1">
      <c r="A35" s="123"/>
      <c r="B35" s="85"/>
      <c r="C35" s="85" t="s">
        <v>72</v>
      </c>
      <c r="D35" s="85"/>
      <c r="E35" s="86">
        <v>-0.5</v>
      </c>
      <c r="F35" s="87"/>
      <c r="G35" s="87"/>
      <c r="H35" s="86"/>
      <c r="I35" s="86"/>
      <c r="L35" s="87"/>
      <c r="N35" s="87"/>
      <c r="O35" s="77">
        <f t="shared" si="0"/>
        <v>0</v>
      </c>
    </row>
    <row r="36" spans="1:15" s="77" customFormat="1" ht="13.5" customHeight="1" thickBot="1">
      <c r="A36" s="124"/>
      <c r="B36" s="97"/>
      <c r="C36" s="97" t="s">
        <v>64</v>
      </c>
      <c r="D36" s="97"/>
      <c r="E36" s="98">
        <v>14.513</v>
      </c>
      <c r="F36" s="99"/>
      <c r="G36" s="99"/>
      <c r="H36" s="98"/>
      <c r="I36" s="98"/>
      <c r="L36" s="99"/>
      <c r="N36" s="99"/>
      <c r="O36" s="77">
        <f t="shared" si="0"/>
        <v>0</v>
      </c>
    </row>
    <row r="37" spans="1:15" s="77" customFormat="1" ht="13.5" customHeight="1" thickBot="1">
      <c r="A37" s="122">
        <v>10</v>
      </c>
      <c r="B37" s="81" t="s">
        <v>73</v>
      </c>
      <c r="C37" s="81" t="s">
        <v>74</v>
      </c>
      <c r="D37" s="81" t="s">
        <v>40</v>
      </c>
      <c r="E37" s="82">
        <v>0.5</v>
      </c>
      <c r="F37" s="126"/>
      <c r="G37" s="83">
        <f>E37*F37</f>
        <v>0</v>
      </c>
      <c r="H37" s="82">
        <v>0</v>
      </c>
      <c r="I37" s="84">
        <v>0</v>
      </c>
      <c r="L37" s="126">
        <v>139</v>
      </c>
      <c r="M37" s="77">
        <f>L37*L$10</f>
        <v>97.3</v>
      </c>
      <c r="N37" s="126">
        <v>139</v>
      </c>
      <c r="O37" s="77">
        <f t="shared" si="0"/>
        <v>111.2</v>
      </c>
    </row>
    <row r="38" spans="1:15" s="77" customFormat="1" ht="13.5" customHeight="1" thickBot="1">
      <c r="A38" s="123"/>
      <c r="B38" s="85"/>
      <c r="C38" s="85" t="s">
        <v>75</v>
      </c>
      <c r="D38" s="85"/>
      <c r="E38" s="86">
        <v>0.5</v>
      </c>
      <c r="F38" s="87"/>
      <c r="G38" s="87"/>
      <c r="H38" s="86"/>
      <c r="I38" s="86"/>
      <c r="L38" s="87"/>
      <c r="N38" s="87"/>
      <c r="O38" s="77">
        <f t="shared" si="0"/>
        <v>0</v>
      </c>
    </row>
    <row r="39" spans="1:15" s="77" customFormat="1" ht="13.5" customHeight="1" thickBot="1">
      <c r="A39" s="122">
        <v>11</v>
      </c>
      <c r="B39" s="81" t="s">
        <v>76</v>
      </c>
      <c r="C39" s="81" t="s">
        <v>77</v>
      </c>
      <c r="D39" s="81" t="s">
        <v>40</v>
      </c>
      <c r="E39" s="82">
        <v>14.513</v>
      </c>
      <c r="F39" s="126"/>
      <c r="G39" s="83">
        <f>E39*F39</f>
        <v>0</v>
      </c>
      <c r="H39" s="82">
        <v>0</v>
      </c>
      <c r="I39" s="84">
        <v>0</v>
      </c>
      <c r="L39" s="126">
        <v>14.1</v>
      </c>
      <c r="M39" s="77">
        <f>L39*L$10</f>
        <v>9.87</v>
      </c>
      <c r="N39" s="126">
        <v>14.1</v>
      </c>
      <c r="O39" s="77">
        <f t="shared" si="0"/>
        <v>11.280000000000001</v>
      </c>
    </row>
    <row r="40" spans="1:15" s="77" customFormat="1" ht="13.5" customHeight="1" thickBot="1">
      <c r="A40" s="123"/>
      <c r="B40" s="85"/>
      <c r="C40" s="85" t="s">
        <v>78</v>
      </c>
      <c r="D40" s="85"/>
      <c r="E40" s="86">
        <v>14.513</v>
      </c>
      <c r="F40" s="87"/>
      <c r="G40" s="87"/>
      <c r="H40" s="86"/>
      <c r="I40" s="86"/>
      <c r="L40" s="87"/>
      <c r="N40" s="87"/>
      <c r="O40" s="77">
        <f t="shared" si="0"/>
        <v>0</v>
      </c>
    </row>
    <row r="41" spans="1:15" s="77" customFormat="1" ht="13.5" customHeight="1" thickBot="1">
      <c r="A41" s="122">
        <v>12</v>
      </c>
      <c r="B41" s="81" t="s">
        <v>79</v>
      </c>
      <c r="C41" s="81" t="s">
        <v>80</v>
      </c>
      <c r="D41" s="81" t="s">
        <v>81</v>
      </c>
      <c r="E41" s="82">
        <v>20.318</v>
      </c>
      <c r="F41" s="126"/>
      <c r="G41" s="83">
        <f>E41*F41</f>
        <v>0</v>
      </c>
      <c r="H41" s="82">
        <v>0</v>
      </c>
      <c r="I41" s="84">
        <v>0</v>
      </c>
      <c r="L41" s="126">
        <v>150</v>
      </c>
      <c r="M41" s="77">
        <f>L41*L$10</f>
        <v>105</v>
      </c>
      <c r="N41" s="126">
        <v>150</v>
      </c>
      <c r="O41" s="77">
        <f t="shared" si="0"/>
        <v>120</v>
      </c>
    </row>
    <row r="42" spans="1:15" s="77" customFormat="1" ht="13.5" customHeight="1">
      <c r="A42" s="125"/>
      <c r="B42" s="88"/>
      <c r="C42" s="88" t="s">
        <v>82</v>
      </c>
      <c r="D42" s="88"/>
      <c r="E42" s="89"/>
      <c r="F42" s="90"/>
      <c r="G42" s="90"/>
      <c r="H42" s="89"/>
      <c r="I42" s="89"/>
      <c r="L42" s="90"/>
      <c r="N42" s="90"/>
      <c r="O42" s="77">
        <f t="shared" si="0"/>
        <v>0</v>
      </c>
    </row>
    <row r="43" spans="1:15" s="77" customFormat="1" ht="13.5" customHeight="1" thickBot="1">
      <c r="A43" s="123"/>
      <c r="B43" s="85"/>
      <c r="C43" s="85" t="s">
        <v>83</v>
      </c>
      <c r="D43" s="85"/>
      <c r="E43" s="86">
        <v>20.318</v>
      </c>
      <c r="F43" s="87"/>
      <c r="G43" s="87"/>
      <c r="H43" s="86"/>
      <c r="I43" s="86"/>
      <c r="L43" s="87"/>
      <c r="N43" s="87"/>
      <c r="O43" s="77">
        <f t="shared" si="0"/>
        <v>0</v>
      </c>
    </row>
    <row r="44" spans="1:15" s="77" customFormat="1" ht="13.5" customHeight="1" thickBot="1">
      <c r="A44" s="122">
        <v>13</v>
      </c>
      <c r="B44" s="81" t="s">
        <v>84</v>
      </c>
      <c r="C44" s="81" t="s">
        <v>85</v>
      </c>
      <c r="D44" s="81" t="s">
        <v>40</v>
      </c>
      <c r="E44" s="82">
        <v>0.5</v>
      </c>
      <c r="F44" s="126"/>
      <c r="G44" s="83">
        <f>E44*F44</f>
        <v>0</v>
      </c>
      <c r="H44" s="82">
        <v>0</v>
      </c>
      <c r="I44" s="84">
        <v>0</v>
      </c>
      <c r="L44" s="126">
        <v>73.2</v>
      </c>
      <c r="M44" s="77">
        <f>L44*L$10</f>
        <v>51.24</v>
      </c>
      <c r="N44" s="126">
        <v>73.2</v>
      </c>
      <c r="O44" s="77">
        <f t="shared" si="0"/>
        <v>58.56</v>
      </c>
    </row>
    <row r="45" spans="1:15" s="77" customFormat="1" ht="13.5" customHeight="1">
      <c r="A45" s="125"/>
      <c r="B45" s="88"/>
      <c r="C45" s="88" t="s">
        <v>86</v>
      </c>
      <c r="D45" s="88"/>
      <c r="E45" s="89"/>
      <c r="F45" s="90"/>
      <c r="G45" s="90"/>
      <c r="H45" s="89"/>
      <c r="I45" s="89"/>
      <c r="L45" s="90"/>
      <c r="N45" s="90"/>
      <c r="O45" s="77">
        <f t="shared" si="0"/>
        <v>0</v>
      </c>
    </row>
    <row r="46" spans="1:15" s="77" customFormat="1" ht="13.5" customHeight="1" thickBot="1">
      <c r="A46" s="123"/>
      <c r="B46" s="85"/>
      <c r="C46" s="85" t="s">
        <v>87</v>
      </c>
      <c r="D46" s="85"/>
      <c r="E46" s="86">
        <v>0.5</v>
      </c>
      <c r="F46" s="87"/>
      <c r="G46" s="87"/>
      <c r="H46" s="86"/>
      <c r="I46" s="86"/>
      <c r="L46" s="87"/>
      <c r="N46" s="87"/>
      <c r="O46" s="77">
        <f t="shared" si="0"/>
        <v>0</v>
      </c>
    </row>
    <row r="47" spans="1:15" s="77" customFormat="1" ht="24" customHeight="1" thickBot="1">
      <c r="A47" s="122">
        <v>14</v>
      </c>
      <c r="B47" s="81" t="s">
        <v>88</v>
      </c>
      <c r="C47" s="81" t="s">
        <v>89</v>
      </c>
      <c r="D47" s="81" t="s">
        <v>90</v>
      </c>
      <c r="E47" s="82">
        <v>32.667</v>
      </c>
      <c r="F47" s="126"/>
      <c r="G47" s="83">
        <f>E47*F47</f>
        <v>0</v>
      </c>
      <c r="H47" s="82">
        <v>0</v>
      </c>
      <c r="I47" s="84">
        <v>0</v>
      </c>
      <c r="L47" s="126">
        <v>32.1</v>
      </c>
      <c r="M47" s="77">
        <f>L47*L$10</f>
        <v>22.47</v>
      </c>
      <c r="N47" s="126">
        <v>32.1</v>
      </c>
      <c r="O47" s="77">
        <f t="shared" si="0"/>
        <v>25.680000000000003</v>
      </c>
    </row>
    <row r="48" spans="1:15" s="77" customFormat="1" ht="13.5" customHeight="1">
      <c r="A48" s="125"/>
      <c r="B48" s="88"/>
      <c r="C48" s="88" t="s">
        <v>91</v>
      </c>
      <c r="D48" s="88"/>
      <c r="E48" s="89"/>
      <c r="F48" s="90"/>
      <c r="G48" s="90"/>
      <c r="H48" s="89"/>
      <c r="I48" s="89"/>
      <c r="L48" s="90"/>
      <c r="N48" s="90"/>
      <c r="O48" s="77">
        <f t="shared" si="0"/>
        <v>0</v>
      </c>
    </row>
    <row r="49" spans="1:15" s="77" customFormat="1" ht="13.5" customHeight="1" thickBot="1">
      <c r="A49" s="123"/>
      <c r="B49" s="85"/>
      <c r="C49" s="85" t="s">
        <v>92</v>
      </c>
      <c r="D49" s="85"/>
      <c r="E49" s="86">
        <v>32.667</v>
      </c>
      <c r="F49" s="87"/>
      <c r="G49" s="87"/>
      <c r="H49" s="86"/>
      <c r="I49" s="86"/>
      <c r="L49" s="87"/>
      <c r="N49" s="87"/>
      <c r="O49" s="77">
        <f t="shared" si="0"/>
        <v>0</v>
      </c>
    </row>
    <row r="50" spans="1:15" s="77" customFormat="1" ht="13.5" customHeight="1" thickBot="1">
      <c r="A50" s="122">
        <v>15</v>
      </c>
      <c r="B50" s="81" t="s">
        <v>93</v>
      </c>
      <c r="C50" s="81" t="s">
        <v>94</v>
      </c>
      <c r="D50" s="81" t="s">
        <v>90</v>
      </c>
      <c r="E50" s="82">
        <v>32.667</v>
      </c>
      <c r="F50" s="126"/>
      <c r="G50" s="83">
        <f>E50*F50</f>
        <v>0</v>
      </c>
      <c r="H50" s="82">
        <v>0</v>
      </c>
      <c r="I50" s="84">
        <v>0</v>
      </c>
      <c r="L50" s="126">
        <v>4.4</v>
      </c>
      <c r="M50" s="77">
        <f>L50*L$10</f>
        <v>3.08</v>
      </c>
      <c r="N50" s="126">
        <v>4.4</v>
      </c>
      <c r="O50" s="77">
        <f t="shared" si="0"/>
        <v>3.5200000000000005</v>
      </c>
    </row>
    <row r="51" spans="1:15" s="77" customFormat="1" ht="13.5" customHeight="1">
      <c r="A51" s="125"/>
      <c r="B51" s="88"/>
      <c r="C51" s="88" t="s">
        <v>95</v>
      </c>
      <c r="D51" s="88"/>
      <c r="E51" s="89"/>
      <c r="F51" s="90"/>
      <c r="G51" s="90"/>
      <c r="H51" s="89"/>
      <c r="I51" s="89"/>
      <c r="L51" s="90"/>
      <c r="N51" s="90"/>
      <c r="O51" s="77">
        <f t="shared" si="0"/>
        <v>0</v>
      </c>
    </row>
    <row r="52" spans="1:15" s="77" customFormat="1" ht="13.5" customHeight="1">
      <c r="A52" s="123"/>
      <c r="B52" s="85"/>
      <c r="C52" s="85" t="s">
        <v>92</v>
      </c>
      <c r="D52" s="85"/>
      <c r="E52" s="86">
        <v>32.667</v>
      </c>
      <c r="F52" s="87"/>
      <c r="G52" s="87"/>
      <c r="H52" s="86"/>
      <c r="I52" s="86"/>
      <c r="L52" s="87"/>
      <c r="N52" s="87"/>
      <c r="O52" s="77">
        <f t="shared" si="0"/>
        <v>0</v>
      </c>
    </row>
    <row r="53" spans="1:15" s="77" customFormat="1" ht="13.5" customHeight="1" thickBot="1">
      <c r="A53" s="127"/>
      <c r="B53" s="78" t="s">
        <v>25</v>
      </c>
      <c r="C53" s="78" t="s">
        <v>96</v>
      </c>
      <c r="D53" s="78"/>
      <c r="E53" s="79"/>
      <c r="F53" s="80"/>
      <c r="G53" s="80"/>
      <c r="H53" s="79">
        <f>SUM(H54:H67)</f>
        <v>32.53535527</v>
      </c>
      <c r="I53" s="79">
        <f>SUM(I54:I67)</f>
        <v>0</v>
      </c>
      <c r="L53" s="80"/>
      <c r="N53" s="80"/>
      <c r="O53" s="77">
        <f t="shared" si="0"/>
        <v>0</v>
      </c>
    </row>
    <row r="54" spans="1:15" s="77" customFormat="1" ht="13.5" customHeight="1" thickBot="1">
      <c r="A54" s="122">
        <v>16</v>
      </c>
      <c r="B54" s="81" t="s">
        <v>97</v>
      </c>
      <c r="C54" s="81" t="s">
        <v>98</v>
      </c>
      <c r="D54" s="81" t="s">
        <v>40</v>
      </c>
      <c r="E54" s="82">
        <v>5.349</v>
      </c>
      <c r="F54" s="126"/>
      <c r="G54" s="83">
        <f>E54*F54</f>
        <v>0</v>
      </c>
      <c r="H54" s="82">
        <v>13.12264821</v>
      </c>
      <c r="I54" s="84">
        <v>0</v>
      </c>
      <c r="L54" s="126">
        <v>2550</v>
      </c>
      <c r="M54" s="77">
        <f>L54*L$10</f>
        <v>1785</v>
      </c>
      <c r="N54" s="126">
        <v>2550</v>
      </c>
      <c r="O54" s="77">
        <f t="shared" si="0"/>
        <v>2040</v>
      </c>
    </row>
    <row r="55" spans="1:15" s="77" customFormat="1" ht="13.5" customHeight="1" thickBot="1">
      <c r="A55" s="123"/>
      <c r="B55" s="85"/>
      <c r="C55" s="85" t="s">
        <v>99</v>
      </c>
      <c r="D55" s="85"/>
      <c r="E55" s="86">
        <v>5.349</v>
      </c>
      <c r="F55" s="87"/>
      <c r="G55" s="87"/>
      <c r="H55" s="86"/>
      <c r="I55" s="86"/>
      <c r="L55" s="87"/>
      <c r="N55" s="87"/>
      <c r="O55" s="77">
        <f t="shared" si="0"/>
        <v>0</v>
      </c>
    </row>
    <row r="56" spans="1:15" s="77" customFormat="1" ht="13.5" customHeight="1" thickBot="1">
      <c r="A56" s="180">
        <v>19</v>
      </c>
      <c r="B56" s="94" t="s">
        <v>100</v>
      </c>
      <c r="C56" s="94" t="s">
        <v>101</v>
      </c>
      <c r="D56" s="94" t="s">
        <v>81</v>
      </c>
      <c r="E56" s="95">
        <v>0.119</v>
      </c>
      <c r="F56" s="126"/>
      <c r="G56" s="83">
        <f>E56*F56</f>
        <v>0</v>
      </c>
      <c r="H56" s="95">
        <v>0.12531414</v>
      </c>
      <c r="I56" s="96">
        <v>0</v>
      </c>
      <c r="L56" s="126">
        <v>31500</v>
      </c>
      <c r="M56" s="77">
        <f>L56*L$10</f>
        <v>22050</v>
      </c>
      <c r="N56" s="126">
        <v>31500</v>
      </c>
      <c r="O56" s="77">
        <f t="shared" si="0"/>
        <v>25200</v>
      </c>
    </row>
    <row r="57" spans="1:15" s="77" customFormat="1" ht="13.5" customHeight="1">
      <c r="A57" s="125"/>
      <c r="B57" s="88"/>
      <c r="C57" s="88" t="s">
        <v>86</v>
      </c>
      <c r="D57" s="88"/>
      <c r="E57" s="89"/>
      <c r="F57" s="90"/>
      <c r="G57" s="90"/>
      <c r="H57" s="89"/>
      <c r="I57" s="89"/>
      <c r="L57" s="90"/>
      <c r="N57" s="90"/>
      <c r="O57" s="77">
        <f t="shared" si="0"/>
        <v>0</v>
      </c>
    </row>
    <row r="58" spans="1:15" s="77" customFormat="1" ht="13.5" customHeight="1">
      <c r="A58" s="125"/>
      <c r="B58" s="88"/>
      <c r="C58" s="88" t="s">
        <v>102</v>
      </c>
      <c r="D58" s="88"/>
      <c r="E58" s="89"/>
      <c r="F58" s="90"/>
      <c r="G58" s="90"/>
      <c r="H58" s="89"/>
      <c r="I58" s="89"/>
      <c r="L58" s="90"/>
      <c r="N58" s="90"/>
      <c r="O58" s="77">
        <f t="shared" si="0"/>
        <v>0</v>
      </c>
    </row>
    <row r="59" spans="1:15" s="77" customFormat="1" ht="13.5" customHeight="1" thickBot="1">
      <c r="A59" s="123"/>
      <c r="B59" s="85"/>
      <c r="C59" s="85" t="s">
        <v>103</v>
      </c>
      <c r="D59" s="85"/>
      <c r="E59" s="86">
        <v>0.119</v>
      </c>
      <c r="F59" s="87"/>
      <c r="G59" s="87"/>
      <c r="H59" s="86"/>
      <c r="I59" s="86"/>
      <c r="L59" s="87"/>
      <c r="N59" s="87"/>
      <c r="O59" s="77">
        <f t="shared" si="0"/>
        <v>0</v>
      </c>
    </row>
    <row r="60" spans="1:15" s="77" customFormat="1" ht="13.5" customHeight="1" thickBot="1">
      <c r="A60" s="122">
        <v>20</v>
      </c>
      <c r="B60" s="81" t="s">
        <v>104</v>
      </c>
      <c r="C60" s="81" t="s">
        <v>105</v>
      </c>
      <c r="D60" s="81" t="s">
        <v>40</v>
      </c>
      <c r="E60" s="82">
        <v>8.538</v>
      </c>
      <c r="F60" s="126"/>
      <c r="G60" s="83">
        <f>E60*F60</f>
        <v>0</v>
      </c>
      <c r="H60" s="82">
        <v>19.26463092</v>
      </c>
      <c r="I60" s="84">
        <v>0</v>
      </c>
      <c r="L60" s="126">
        <v>2450</v>
      </c>
      <c r="M60" s="77">
        <f>L60*L$10</f>
        <v>1715</v>
      </c>
      <c r="N60" s="126">
        <v>2450</v>
      </c>
      <c r="O60" s="77">
        <f t="shared" si="0"/>
        <v>1960</v>
      </c>
    </row>
    <row r="61" spans="1:15" s="77" customFormat="1" ht="13.5" customHeight="1">
      <c r="A61" s="125"/>
      <c r="B61" s="88"/>
      <c r="C61" s="88" t="s">
        <v>106</v>
      </c>
      <c r="D61" s="88"/>
      <c r="E61" s="89"/>
      <c r="F61" s="90"/>
      <c r="G61" s="90"/>
      <c r="H61" s="89"/>
      <c r="I61" s="89"/>
      <c r="L61" s="90"/>
      <c r="N61" s="90"/>
      <c r="O61" s="77">
        <f t="shared" si="0"/>
        <v>0</v>
      </c>
    </row>
    <row r="62" spans="1:15" s="77" customFormat="1" ht="13.5" customHeight="1">
      <c r="A62" s="125"/>
      <c r="B62" s="88"/>
      <c r="C62" s="88" t="s">
        <v>107</v>
      </c>
      <c r="D62" s="88"/>
      <c r="E62" s="89"/>
      <c r="F62" s="90"/>
      <c r="G62" s="90"/>
      <c r="H62" s="89"/>
      <c r="I62" s="89"/>
      <c r="L62" s="90"/>
      <c r="N62" s="90"/>
      <c r="O62" s="77">
        <f t="shared" si="0"/>
        <v>0</v>
      </c>
    </row>
    <row r="63" spans="1:15" s="77" customFormat="1" ht="13.5" customHeight="1" thickBot="1">
      <c r="A63" s="123"/>
      <c r="B63" s="85"/>
      <c r="C63" s="85" t="s">
        <v>108</v>
      </c>
      <c r="D63" s="85"/>
      <c r="E63" s="86">
        <v>8.538</v>
      </c>
      <c r="F63" s="87"/>
      <c r="G63" s="87"/>
      <c r="H63" s="86"/>
      <c r="I63" s="86"/>
      <c r="L63" s="87"/>
      <c r="N63" s="87"/>
      <c r="O63" s="77">
        <f t="shared" si="0"/>
        <v>0</v>
      </c>
    </row>
    <row r="64" spans="1:15" s="77" customFormat="1" ht="24" customHeight="1" thickBot="1">
      <c r="A64" s="180">
        <v>23</v>
      </c>
      <c r="B64" s="94" t="s">
        <v>109</v>
      </c>
      <c r="C64" s="94" t="s">
        <v>110</v>
      </c>
      <c r="D64" s="94" t="s">
        <v>111</v>
      </c>
      <c r="E64" s="95">
        <v>23.69</v>
      </c>
      <c r="F64" s="126"/>
      <c r="G64" s="83">
        <f>E64*F64</f>
        <v>0</v>
      </c>
      <c r="H64" s="95">
        <v>0</v>
      </c>
      <c r="I64" s="96">
        <v>0</v>
      </c>
      <c r="L64" s="126">
        <v>35.4</v>
      </c>
      <c r="M64" s="77">
        <f>L64*L$10</f>
        <v>24.779999999999998</v>
      </c>
      <c r="N64" s="126">
        <v>35.4</v>
      </c>
      <c r="O64" s="77">
        <f t="shared" si="0"/>
        <v>28.32</v>
      </c>
    </row>
    <row r="65" spans="1:15" s="77" customFormat="1" ht="13.5" customHeight="1">
      <c r="A65" s="125"/>
      <c r="B65" s="88"/>
      <c r="C65" s="88" t="s">
        <v>112</v>
      </c>
      <c r="D65" s="88"/>
      <c r="E65" s="89"/>
      <c r="F65" s="90"/>
      <c r="G65" s="90"/>
      <c r="H65" s="89"/>
      <c r="I65" s="89"/>
      <c r="L65" s="90"/>
      <c r="N65" s="90"/>
      <c r="O65" s="77">
        <f t="shared" si="0"/>
        <v>0</v>
      </c>
    </row>
    <row r="66" spans="1:15" s="77" customFormat="1" ht="13.5" customHeight="1" thickBot="1">
      <c r="A66" s="123"/>
      <c r="B66" s="85"/>
      <c r="C66" s="85" t="s">
        <v>113</v>
      </c>
      <c r="D66" s="85"/>
      <c r="E66" s="86">
        <v>23.69</v>
      </c>
      <c r="F66" s="87"/>
      <c r="G66" s="87"/>
      <c r="H66" s="86"/>
      <c r="I66" s="86"/>
      <c r="L66" s="87"/>
      <c r="N66" s="87"/>
      <c r="O66" s="77">
        <f t="shared" si="0"/>
        <v>0</v>
      </c>
    </row>
    <row r="67" spans="1:15" s="77" customFormat="1" ht="13.5" customHeight="1" thickBot="1">
      <c r="A67" s="181">
        <v>24</v>
      </c>
      <c r="B67" s="100" t="s">
        <v>114</v>
      </c>
      <c r="C67" s="100" t="s">
        <v>115</v>
      </c>
      <c r="D67" s="100" t="s">
        <v>116</v>
      </c>
      <c r="E67" s="101">
        <v>22.762</v>
      </c>
      <c r="F67" s="126"/>
      <c r="G67" s="83">
        <f>E67*F67</f>
        <v>0</v>
      </c>
      <c r="H67" s="101">
        <v>0.022762</v>
      </c>
      <c r="I67" s="102">
        <v>0</v>
      </c>
      <c r="L67" s="126">
        <v>40.1</v>
      </c>
      <c r="M67" s="77">
        <f>L67*L$10</f>
        <v>28.07</v>
      </c>
      <c r="N67" s="126">
        <v>40.1</v>
      </c>
      <c r="O67" s="77">
        <f t="shared" si="0"/>
        <v>32.080000000000005</v>
      </c>
    </row>
    <row r="68" spans="1:15" s="77" customFormat="1" ht="13.5" customHeight="1">
      <c r="A68" s="123"/>
      <c r="B68" s="85"/>
      <c r="C68" s="85" t="s">
        <v>117</v>
      </c>
      <c r="D68" s="85"/>
      <c r="E68" s="86">
        <v>22.762</v>
      </c>
      <c r="F68" s="87"/>
      <c r="G68" s="87"/>
      <c r="H68" s="86"/>
      <c r="I68" s="86"/>
      <c r="L68" s="87"/>
      <c r="N68" s="87"/>
      <c r="O68" s="77">
        <f t="shared" si="0"/>
        <v>0</v>
      </c>
    </row>
    <row r="69" spans="1:15" s="77" customFormat="1" ht="13.5" customHeight="1" thickBot="1">
      <c r="A69" s="127"/>
      <c r="B69" s="78" t="s">
        <v>26</v>
      </c>
      <c r="C69" s="78" t="s">
        <v>118</v>
      </c>
      <c r="D69" s="78"/>
      <c r="E69" s="79"/>
      <c r="F69" s="80"/>
      <c r="G69" s="80"/>
      <c r="H69" s="79">
        <f>SUM(H70:H91)</f>
        <v>9.481260740000002</v>
      </c>
      <c r="I69" s="79">
        <f>SUM(I70:I91)</f>
        <v>0</v>
      </c>
      <c r="L69" s="80"/>
      <c r="N69" s="80"/>
      <c r="O69" s="77">
        <f t="shared" si="0"/>
        <v>0</v>
      </c>
    </row>
    <row r="70" spans="1:15" s="77" customFormat="1" ht="13.5" customHeight="1" thickBot="1">
      <c r="A70" s="122">
        <v>25</v>
      </c>
      <c r="B70" s="81" t="s">
        <v>119</v>
      </c>
      <c r="C70" s="81" t="s">
        <v>120</v>
      </c>
      <c r="D70" s="81" t="s">
        <v>40</v>
      </c>
      <c r="E70" s="82">
        <v>2.175</v>
      </c>
      <c r="F70" s="126"/>
      <c r="G70" s="83">
        <f>E70*F70</f>
        <v>0</v>
      </c>
      <c r="H70" s="82">
        <v>3.8160375</v>
      </c>
      <c r="I70" s="84">
        <v>0</v>
      </c>
      <c r="L70" s="126">
        <v>3510</v>
      </c>
      <c r="M70" s="77">
        <f>L70*L$10</f>
        <v>2457</v>
      </c>
      <c r="N70" s="126">
        <v>3510</v>
      </c>
      <c r="O70" s="77">
        <f t="shared" si="0"/>
        <v>2808</v>
      </c>
    </row>
    <row r="71" spans="1:15" s="77" customFormat="1" ht="13.5" customHeight="1">
      <c r="A71" s="125"/>
      <c r="B71" s="88"/>
      <c r="C71" s="88" t="s">
        <v>121</v>
      </c>
      <c r="D71" s="88"/>
      <c r="E71" s="89"/>
      <c r="F71" s="90"/>
      <c r="G71" s="90"/>
      <c r="H71" s="89"/>
      <c r="I71" s="89"/>
      <c r="L71" s="90"/>
      <c r="N71" s="90"/>
      <c r="O71" s="77">
        <f t="shared" si="0"/>
        <v>0</v>
      </c>
    </row>
    <row r="72" spans="1:15" s="77" customFormat="1" ht="13.5" customHeight="1" thickBot="1">
      <c r="A72" s="123"/>
      <c r="B72" s="85"/>
      <c r="C72" s="85" t="s">
        <v>122</v>
      </c>
      <c r="D72" s="85"/>
      <c r="E72" s="86">
        <v>2.175</v>
      </c>
      <c r="F72" s="87"/>
      <c r="G72" s="87"/>
      <c r="H72" s="86"/>
      <c r="I72" s="86"/>
      <c r="L72" s="87"/>
      <c r="N72" s="87"/>
      <c r="O72" s="77">
        <f t="shared" si="0"/>
        <v>0</v>
      </c>
    </row>
    <row r="73" spans="1:15" s="77" customFormat="1" ht="13.5" customHeight="1" thickBot="1">
      <c r="A73" s="122">
        <v>26</v>
      </c>
      <c r="B73" s="81" t="s">
        <v>123</v>
      </c>
      <c r="C73" s="81" t="s">
        <v>124</v>
      </c>
      <c r="D73" s="81" t="s">
        <v>40</v>
      </c>
      <c r="E73" s="82">
        <v>0.726</v>
      </c>
      <c r="F73" s="126"/>
      <c r="G73" s="83">
        <f>E73*F73</f>
        <v>0</v>
      </c>
      <c r="H73" s="82">
        <v>1.63810284</v>
      </c>
      <c r="I73" s="84">
        <v>0</v>
      </c>
      <c r="L73" s="126">
        <v>2610</v>
      </c>
      <c r="M73" s="77">
        <f>L73*L$10</f>
        <v>1826.9999999999998</v>
      </c>
      <c r="N73" s="126">
        <v>2610</v>
      </c>
      <c r="O73" s="77">
        <f t="shared" si="0"/>
        <v>2088</v>
      </c>
    </row>
    <row r="74" spans="1:15" s="77" customFormat="1" ht="13.5" customHeight="1" thickBot="1">
      <c r="A74" s="123"/>
      <c r="B74" s="85"/>
      <c r="C74" s="85" t="s">
        <v>125</v>
      </c>
      <c r="D74" s="85"/>
      <c r="E74" s="86">
        <v>0.726</v>
      </c>
      <c r="F74" s="87"/>
      <c r="G74" s="87"/>
      <c r="H74" s="86"/>
      <c r="I74" s="86"/>
      <c r="L74" s="87"/>
      <c r="N74" s="87"/>
      <c r="O74" s="77">
        <f t="shared" si="0"/>
        <v>0</v>
      </c>
    </row>
    <row r="75" spans="1:15" s="77" customFormat="1" ht="13.5" customHeight="1" thickBot="1">
      <c r="A75" s="180">
        <v>29</v>
      </c>
      <c r="B75" s="94" t="s">
        <v>126</v>
      </c>
      <c r="C75" s="94" t="s">
        <v>127</v>
      </c>
      <c r="D75" s="94" t="s">
        <v>81</v>
      </c>
      <c r="E75" s="95">
        <v>0.014</v>
      </c>
      <c r="F75" s="126"/>
      <c r="G75" s="83">
        <f>E75*F75</f>
        <v>0</v>
      </c>
      <c r="H75" s="95">
        <v>0.01474284</v>
      </c>
      <c r="I75" s="96">
        <v>0</v>
      </c>
      <c r="L75" s="126">
        <v>31500</v>
      </c>
      <c r="M75" s="77">
        <f>L75*L$10</f>
        <v>22050</v>
      </c>
      <c r="N75" s="126">
        <v>31500</v>
      </c>
      <c r="O75" s="77">
        <f aca="true" t="shared" si="1" ref="O75:O137">N75*O$10</f>
        <v>25200</v>
      </c>
    </row>
    <row r="76" spans="1:15" s="77" customFormat="1" ht="13.5" customHeight="1">
      <c r="A76" s="125"/>
      <c r="B76" s="88"/>
      <c r="C76" s="88" t="s">
        <v>121</v>
      </c>
      <c r="D76" s="88"/>
      <c r="E76" s="89"/>
      <c r="F76" s="90"/>
      <c r="G76" s="90"/>
      <c r="H76" s="89"/>
      <c r="I76" s="89"/>
      <c r="L76" s="90"/>
      <c r="N76" s="90"/>
      <c r="O76" s="77">
        <f t="shared" si="1"/>
        <v>0</v>
      </c>
    </row>
    <row r="77" spans="1:15" s="77" customFormat="1" ht="13.5" customHeight="1">
      <c r="A77" s="125"/>
      <c r="B77" s="88"/>
      <c r="C77" s="88" t="s">
        <v>102</v>
      </c>
      <c r="D77" s="88"/>
      <c r="E77" s="89"/>
      <c r="F77" s="90"/>
      <c r="G77" s="90"/>
      <c r="H77" s="89"/>
      <c r="I77" s="89"/>
      <c r="L77" s="90"/>
      <c r="N77" s="90"/>
      <c r="O77" s="77">
        <f t="shared" si="1"/>
        <v>0</v>
      </c>
    </row>
    <row r="78" spans="1:15" s="77" customFormat="1" ht="13.5" customHeight="1" thickBot="1">
      <c r="A78" s="123"/>
      <c r="B78" s="85"/>
      <c r="C78" s="85" t="s">
        <v>128</v>
      </c>
      <c r="D78" s="85"/>
      <c r="E78" s="86">
        <v>0.014</v>
      </c>
      <c r="F78" s="87"/>
      <c r="G78" s="87"/>
      <c r="H78" s="86"/>
      <c r="I78" s="86"/>
      <c r="L78" s="87"/>
      <c r="N78" s="87"/>
      <c r="O78" s="77">
        <f t="shared" si="1"/>
        <v>0</v>
      </c>
    </row>
    <row r="79" spans="1:15" s="77" customFormat="1" ht="13.5" customHeight="1" thickBot="1">
      <c r="A79" s="122">
        <v>30</v>
      </c>
      <c r="B79" s="81" t="s">
        <v>129</v>
      </c>
      <c r="C79" s="81" t="s">
        <v>130</v>
      </c>
      <c r="D79" s="81" t="s">
        <v>37</v>
      </c>
      <c r="E79" s="82">
        <v>2</v>
      </c>
      <c r="F79" s="126"/>
      <c r="G79" s="83">
        <f>E79*F79</f>
        <v>0</v>
      </c>
      <c r="H79" s="82">
        <v>0.05486</v>
      </c>
      <c r="I79" s="84">
        <v>0</v>
      </c>
      <c r="L79" s="126">
        <v>292</v>
      </c>
      <c r="M79" s="77">
        <f>L79*L$10</f>
        <v>204.39999999999998</v>
      </c>
      <c r="N79" s="126">
        <v>292</v>
      </c>
      <c r="O79" s="77">
        <f t="shared" si="1"/>
        <v>233.60000000000002</v>
      </c>
    </row>
    <row r="80" spans="1:15" s="77" customFormat="1" ht="13.5" customHeight="1" thickBot="1">
      <c r="A80" s="123"/>
      <c r="B80" s="85"/>
      <c r="C80" s="85" t="s">
        <v>131</v>
      </c>
      <c r="D80" s="85"/>
      <c r="E80" s="86">
        <v>2</v>
      </c>
      <c r="F80" s="87"/>
      <c r="G80" s="87"/>
      <c r="H80" s="86"/>
      <c r="I80" s="86"/>
      <c r="L80" s="87"/>
      <c r="N80" s="87"/>
      <c r="O80" s="77">
        <f t="shared" si="1"/>
        <v>0</v>
      </c>
    </row>
    <row r="81" spans="1:15" s="77" customFormat="1" ht="13.5" customHeight="1" thickBot="1">
      <c r="A81" s="122">
        <v>31</v>
      </c>
      <c r="B81" s="81" t="s">
        <v>132</v>
      </c>
      <c r="C81" s="81" t="s">
        <v>133</v>
      </c>
      <c r="D81" s="81" t="s">
        <v>37</v>
      </c>
      <c r="E81" s="82">
        <v>4</v>
      </c>
      <c r="F81" s="126"/>
      <c r="G81" s="83">
        <f>E81*F81</f>
        <v>0</v>
      </c>
      <c r="H81" s="82">
        <v>0.1858</v>
      </c>
      <c r="I81" s="84">
        <v>0</v>
      </c>
      <c r="L81" s="126">
        <v>409</v>
      </c>
      <c r="M81" s="77">
        <f>L81*L$10</f>
        <v>286.29999999999995</v>
      </c>
      <c r="N81" s="126">
        <v>409</v>
      </c>
      <c r="O81" s="77">
        <f t="shared" si="1"/>
        <v>327.20000000000005</v>
      </c>
    </row>
    <row r="82" spans="1:15" s="77" customFormat="1" ht="13.5" customHeight="1" thickBot="1">
      <c r="A82" s="123"/>
      <c r="B82" s="85"/>
      <c r="C82" s="85" t="s">
        <v>134</v>
      </c>
      <c r="D82" s="85"/>
      <c r="E82" s="86">
        <v>4</v>
      </c>
      <c r="F82" s="87"/>
      <c r="G82" s="87"/>
      <c r="H82" s="86"/>
      <c r="I82" s="86"/>
      <c r="L82" s="87"/>
      <c r="N82" s="87"/>
      <c r="O82" s="77">
        <f t="shared" si="1"/>
        <v>0</v>
      </c>
    </row>
    <row r="83" spans="1:15" s="77" customFormat="1" ht="13.5" customHeight="1" thickBot="1">
      <c r="A83" s="122">
        <v>32</v>
      </c>
      <c r="B83" s="81" t="s">
        <v>135</v>
      </c>
      <c r="C83" s="81" t="s">
        <v>136</v>
      </c>
      <c r="D83" s="81" t="s">
        <v>37</v>
      </c>
      <c r="E83" s="82">
        <v>4</v>
      </c>
      <c r="F83" s="126"/>
      <c r="G83" s="83">
        <f>E83*F83</f>
        <v>0</v>
      </c>
      <c r="H83" s="82">
        <v>0.22252</v>
      </c>
      <c r="I83" s="84">
        <v>0</v>
      </c>
      <c r="L83" s="126">
        <v>481</v>
      </c>
      <c r="M83" s="77">
        <f>L83*L$10</f>
        <v>336.7</v>
      </c>
      <c r="N83" s="126">
        <v>481</v>
      </c>
      <c r="O83" s="77">
        <f t="shared" si="1"/>
        <v>384.8</v>
      </c>
    </row>
    <row r="84" spans="1:15" s="77" customFormat="1" ht="13.5" customHeight="1" thickBot="1">
      <c r="A84" s="123"/>
      <c r="B84" s="85"/>
      <c r="C84" s="85" t="s">
        <v>137</v>
      </c>
      <c r="D84" s="85"/>
      <c r="E84" s="86">
        <v>4</v>
      </c>
      <c r="F84" s="87"/>
      <c r="G84" s="87"/>
      <c r="H84" s="86"/>
      <c r="I84" s="86"/>
      <c r="L84" s="87"/>
      <c r="N84" s="87"/>
      <c r="O84" s="77">
        <f t="shared" si="1"/>
        <v>0</v>
      </c>
    </row>
    <row r="85" spans="1:15" s="77" customFormat="1" ht="13.5" customHeight="1" thickBot="1">
      <c r="A85" s="122">
        <v>33</v>
      </c>
      <c r="B85" s="81" t="s">
        <v>138</v>
      </c>
      <c r="C85" s="81" t="s">
        <v>139</v>
      </c>
      <c r="D85" s="81" t="s">
        <v>90</v>
      </c>
      <c r="E85" s="82">
        <v>2.1</v>
      </c>
      <c r="F85" s="126"/>
      <c r="G85" s="83">
        <f>E85*F85</f>
        <v>0</v>
      </c>
      <c r="H85" s="82">
        <v>0.30114</v>
      </c>
      <c r="I85" s="84">
        <v>0</v>
      </c>
      <c r="L85" s="126">
        <v>583</v>
      </c>
      <c r="M85" s="77">
        <f>L85*L$10</f>
        <v>408.09999999999997</v>
      </c>
      <c r="N85" s="126">
        <v>583</v>
      </c>
      <c r="O85" s="77">
        <f t="shared" si="1"/>
        <v>466.40000000000003</v>
      </c>
    </row>
    <row r="86" spans="1:15" s="77" customFormat="1" ht="13.5" customHeight="1" thickBot="1">
      <c r="A86" s="123"/>
      <c r="B86" s="85"/>
      <c r="C86" s="85" t="s">
        <v>140</v>
      </c>
      <c r="D86" s="85"/>
      <c r="E86" s="86">
        <v>2.1</v>
      </c>
      <c r="F86" s="87"/>
      <c r="G86" s="87"/>
      <c r="H86" s="86"/>
      <c r="I86" s="86"/>
      <c r="L86" s="87"/>
      <c r="N86" s="87"/>
      <c r="O86" s="77">
        <f t="shared" si="1"/>
        <v>0</v>
      </c>
    </row>
    <row r="87" spans="1:15" s="77" customFormat="1" ht="13.5" customHeight="1" thickBot="1">
      <c r="A87" s="122">
        <v>34</v>
      </c>
      <c r="B87" s="81" t="s">
        <v>141</v>
      </c>
      <c r="C87" s="81" t="s">
        <v>142</v>
      </c>
      <c r="D87" s="81" t="s">
        <v>90</v>
      </c>
      <c r="E87" s="82">
        <v>13.362</v>
      </c>
      <c r="F87" s="126"/>
      <c r="G87" s="83">
        <f>E87*F87</f>
        <v>0</v>
      </c>
      <c r="H87" s="82">
        <v>0.88696956</v>
      </c>
      <c r="I87" s="84">
        <v>0</v>
      </c>
      <c r="L87" s="126">
        <v>464</v>
      </c>
      <c r="M87" s="77">
        <f>L87*L$10</f>
        <v>324.79999999999995</v>
      </c>
      <c r="N87" s="126">
        <v>464</v>
      </c>
      <c r="O87" s="77">
        <f t="shared" si="1"/>
        <v>371.20000000000005</v>
      </c>
    </row>
    <row r="88" spans="1:15" s="77" customFormat="1" ht="13.5" customHeight="1" thickBot="1">
      <c r="A88" s="123"/>
      <c r="B88" s="85"/>
      <c r="C88" s="85" t="s">
        <v>143</v>
      </c>
      <c r="D88" s="85"/>
      <c r="E88" s="86">
        <v>13.362</v>
      </c>
      <c r="F88" s="87"/>
      <c r="G88" s="87"/>
      <c r="H88" s="86"/>
      <c r="I88" s="86"/>
      <c r="L88" s="87"/>
      <c r="N88" s="87"/>
      <c r="O88" s="77">
        <f t="shared" si="1"/>
        <v>0</v>
      </c>
    </row>
    <row r="89" spans="1:15" s="77" customFormat="1" ht="13.5" customHeight="1" thickBot="1">
      <c r="A89" s="122">
        <v>35</v>
      </c>
      <c r="B89" s="81" t="s">
        <v>144</v>
      </c>
      <c r="C89" s="81" t="s">
        <v>145</v>
      </c>
      <c r="D89" s="81" t="s">
        <v>90</v>
      </c>
      <c r="E89" s="82">
        <v>16.64</v>
      </c>
      <c r="F89" s="126"/>
      <c r="G89" s="83">
        <f>E89*F89</f>
        <v>0</v>
      </c>
      <c r="H89" s="82">
        <v>2.027584</v>
      </c>
      <c r="I89" s="84">
        <v>0</v>
      </c>
      <c r="L89" s="126">
        <v>574</v>
      </c>
      <c r="M89" s="77">
        <f>L89*L$10</f>
        <v>401.79999999999995</v>
      </c>
      <c r="N89" s="126">
        <v>574</v>
      </c>
      <c r="O89" s="77">
        <f t="shared" si="1"/>
        <v>459.20000000000005</v>
      </c>
    </row>
    <row r="90" spans="1:15" s="77" customFormat="1" ht="13.5" customHeight="1" thickBot="1">
      <c r="A90" s="123"/>
      <c r="B90" s="85"/>
      <c r="C90" s="85" t="s">
        <v>146</v>
      </c>
      <c r="D90" s="85"/>
      <c r="E90" s="86">
        <v>16.64</v>
      </c>
      <c r="F90" s="87"/>
      <c r="G90" s="87"/>
      <c r="H90" s="86"/>
      <c r="I90" s="86"/>
      <c r="L90" s="87"/>
      <c r="N90" s="87"/>
      <c r="O90" s="77">
        <f t="shared" si="1"/>
        <v>0</v>
      </c>
    </row>
    <row r="91" spans="1:15" s="77" customFormat="1" ht="24" customHeight="1" thickBot="1">
      <c r="A91" s="122">
        <v>36</v>
      </c>
      <c r="B91" s="81" t="s">
        <v>147</v>
      </c>
      <c r="C91" s="81" t="s">
        <v>148</v>
      </c>
      <c r="D91" s="81" t="s">
        <v>90</v>
      </c>
      <c r="E91" s="82">
        <v>3.2</v>
      </c>
      <c r="F91" s="126"/>
      <c r="G91" s="83">
        <f>E91*F91</f>
        <v>0</v>
      </c>
      <c r="H91" s="82">
        <v>0.333504</v>
      </c>
      <c r="I91" s="84">
        <v>0</v>
      </c>
      <c r="L91" s="126">
        <v>737</v>
      </c>
      <c r="M91" s="77">
        <f>L91*L$10</f>
        <v>515.9</v>
      </c>
      <c r="N91" s="126">
        <v>737</v>
      </c>
      <c r="O91" s="77">
        <f t="shared" si="1"/>
        <v>589.6</v>
      </c>
    </row>
    <row r="92" spans="1:15" s="77" customFormat="1" ht="13.5" customHeight="1">
      <c r="A92" s="123"/>
      <c r="B92" s="85"/>
      <c r="C92" s="85" t="s">
        <v>149</v>
      </c>
      <c r="D92" s="85"/>
      <c r="E92" s="86">
        <v>3.2</v>
      </c>
      <c r="F92" s="87"/>
      <c r="G92" s="87"/>
      <c r="H92" s="86"/>
      <c r="I92" s="86"/>
      <c r="L92" s="87"/>
      <c r="N92" s="87"/>
      <c r="O92" s="77">
        <f t="shared" si="1"/>
        <v>0</v>
      </c>
    </row>
    <row r="93" spans="1:15" s="77" customFormat="1" ht="13.5" customHeight="1" thickBot="1">
      <c r="A93" s="127"/>
      <c r="B93" s="78" t="s">
        <v>29</v>
      </c>
      <c r="C93" s="78" t="s">
        <v>150</v>
      </c>
      <c r="D93" s="78"/>
      <c r="E93" s="79"/>
      <c r="F93" s="80"/>
      <c r="G93" s="80"/>
      <c r="H93" s="79">
        <f>SUM(H94:H200)</f>
        <v>34.79696174</v>
      </c>
      <c r="I93" s="79">
        <f>SUM(I94:I200)</f>
        <v>0</v>
      </c>
      <c r="L93" s="80"/>
      <c r="N93" s="80"/>
      <c r="O93" s="77">
        <f t="shared" si="1"/>
        <v>0</v>
      </c>
    </row>
    <row r="94" spans="1:15" s="77" customFormat="1" ht="24" customHeight="1" thickBot="1">
      <c r="A94" s="122">
        <v>37</v>
      </c>
      <c r="B94" s="81" t="s">
        <v>151</v>
      </c>
      <c r="C94" s="81" t="s">
        <v>152</v>
      </c>
      <c r="D94" s="81" t="s">
        <v>90</v>
      </c>
      <c r="E94" s="82">
        <v>22</v>
      </c>
      <c r="F94" s="126"/>
      <c r="G94" s="83">
        <f>E94*F94</f>
        <v>0</v>
      </c>
      <c r="H94" s="82">
        <v>0.14432</v>
      </c>
      <c r="I94" s="84">
        <v>0</v>
      </c>
      <c r="L94" s="126">
        <v>126</v>
      </c>
      <c r="M94" s="77">
        <f>L94*L$10</f>
        <v>88.19999999999999</v>
      </c>
      <c r="N94" s="126">
        <v>126</v>
      </c>
      <c r="O94" s="77">
        <f t="shared" si="1"/>
        <v>100.80000000000001</v>
      </c>
    </row>
    <row r="95" spans="1:15" s="77" customFormat="1" ht="13.5" customHeight="1">
      <c r="A95" s="125"/>
      <c r="B95" s="88"/>
      <c r="C95" s="88" t="s">
        <v>153</v>
      </c>
      <c r="D95" s="88"/>
      <c r="E95" s="89"/>
      <c r="F95" s="90"/>
      <c r="G95" s="90"/>
      <c r="H95" s="89"/>
      <c r="I95" s="89"/>
      <c r="L95" s="90"/>
      <c r="N95" s="90"/>
      <c r="O95" s="77">
        <f t="shared" si="1"/>
        <v>0</v>
      </c>
    </row>
    <row r="96" spans="1:15" s="77" customFormat="1" ht="13.5" customHeight="1" thickBot="1">
      <c r="A96" s="123"/>
      <c r="B96" s="85"/>
      <c r="C96" s="85" t="s">
        <v>154</v>
      </c>
      <c r="D96" s="85"/>
      <c r="E96" s="86">
        <v>22</v>
      </c>
      <c r="F96" s="87"/>
      <c r="G96" s="87"/>
      <c r="H96" s="86"/>
      <c r="I96" s="86"/>
      <c r="L96" s="87"/>
      <c r="N96" s="87"/>
      <c r="O96" s="77">
        <f t="shared" si="1"/>
        <v>0</v>
      </c>
    </row>
    <row r="97" spans="1:15" s="77" customFormat="1" ht="13.5" customHeight="1" thickBot="1">
      <c r="A97" s="122">
        <v>38</v>
      </c>
      <c r="B97" s="81" t="s">
        <v>155</v>
      </c>
      <c r="C97" s="81" t="s">
        <v>156</v>
      </c>
      <c r="D97" s="81" t="s">
        <v>90</v>
      </c>
      <c r="E97" s="82">
        <v>15.96</v>
      </c>
      <c r="F97" s="126"/>
      <c r="G97" s="83">
        <f>E97*F97</f>
        <v>0</v>
      </c>
      <c r="H97" s="82">
        <v>0.2933448</v>
      </c>
      <c r="I97" s="84">
        <v>0</v>
      </c>
      <c r="L97" s="126">
        <v>192</v>
      </c>
      <c r="M97" s="77">
        <f>L97*L$10</f>
        <v>134.39999999999998</v>
      </c>
      <c r="N97" s="126">
        <v>192</v>
      </c>
      <c r="O97" s="77">
        <f t="shared" si="1"/>
        <v>153.60000000000002</v>
      </c>
    </row>
    <row r="98" spans="1:15" s="77" customFormat="1" ht="13.5" customHeight="1">
      <c r="A98" s="125"/>
      <c r="B98" s="88"/>
      <c r="C98" s="88" t="s">
        <v>157</v>
      </c>
      <c r="D98" s="88"/>
      <c r="E98" s="89"/>
      <c r="F98" s="90"/>
      <c r="G98" s="90"/>
      <c r="H98" s="89"/>
      <c r="I98" s="89"/>
      <c r="L98" s="90"/>
      <c r="N98" s="90"/>
      <c r="O98" s="77">
        <f t="shared" si="1"/>
        <v>0</v>
      </c>
    </row>
    <row r="99" spans="1:15" s="77" customFormat="1" ht="13.5" customHeight="1">
      <c r="A99" s="125"/>
      <c r="B99" s="88"/>
      <c r="C99" s="88" t="s">
        <v>158</v>
      </c>
      <c r="D99" s="88"/>
      <c r="E99" s="89"/>
      <c r="F99" s="90"/>
      <c r="G99" s="90"/>
      <c r="H99" s="89"/>
      <c r="I99" s="89"/>
      <c r="L99" s="90"/>
      <c r="N99" s="90"/>
      <c r="O99" s="77">
        <f t="shared" si="1"/>
        <v>0</v>
      </c>
    </row>
    <row r="100" spans="1:15" s="77" customFormat="1" ht="13.5" customHeight="1">
      <c r="A100" s="123"/>
      <c r="B100" s="85"/>
      <c r="C100" s="85" t="s">
        <v>159</v>
      </c>
      <c r="D100" s="85"/>
      <c r="E100" s="86">
        <v>5.53</v>
      </c>
      <c r="F100" s="87"/>
      <c r="G100" s="87"/>
      <c r="H100" s="86"/>
      <c r="I100" s="86"/>
      <c r="L100" s="87"/>
      <c r="N100" s="87"/>
      <c r="O100" s="77">
        <f t="shared" si="1"/>
        <v>0</v>
      </c>
    </row>
    <row r="101" spans="1:15" s="77" customFormat="1" ht="13.5" customHeight="1">
      <c r="A101" s="123"/>
      <c r="B101" s="85"/>
      <c r="C101" s="85" t="s">
        <v>160</v>
      </c>
      <c r="D101" s="85"/>
      <c r="E101" s="86">
        <v>1.915</v>
      </c>
      <c r="F101" s="87"/>
      <c r="G101" s="87"/>
      <c r="H101" s="86"/>
      <c r="I101" s="86"/>
      <c r="L101" s="87"/>
      <c r="N101" s="87"/>
      <c r="O101" s="77">
        <f t="shared" si="1"/>
        <v>0</v>
      </c>
    </row>
    <row r="102" spans="1:15" s="77" customFormat="1" ht="13.5" customHeight="1">
      <c r="A102" s="123"/>
      <c r="B102" s="85"/>
      <c r="C102" s="85" t="s">
        <v>161</v>
      </c>
      <c r="D102" s="85"/>
      <c r="E102" s="86">
        <v>4.725</v>
      </c>
      <c r="F102" s="87"/>
      <c r="G102" s="87"/>
      <c r="H102" s="86"/>
      <c r="I102" s="86"/>
      <c r="L102" s="87"/>
      <c r="N102" s="87"/>
      <c r="O102" s="77">
        <f t="shared" si="1"/>
        <v>0</v>
      </c>
    </row>
    <row r="103" spans="1:15" s="77" customFormat="1" ht="13.5" customHeight="1">
      <c r="A103" s="123"/>
      <c r="B103" s="85"/>
      <c r="C103" s="85" t="s">
        <v>162</v>
      </c>
      <c r="D103" s="85"/>
      <c r="E103" s="86">
        <v>1.915</v>
      </c>
      <c r="F103" s="87"/>
      <c r="G103" s="87"/>
      <c r="H103" s="86"/>
      <c r="I103" s="86"/>
      <c r="L103" s="87"/>
      <c r="N103" s="87"/>
      <c r="O103" s="77">
        <f t="shared" si="1"/>
        <v>0</v>
      </c>
    </row>
    <row r="104" spans="1:15" s="77" customFormat="1" ht="13.5" customHeight="1">
      <c r="A104" s="123"/>
      <c r="B104" s="85"/>
      <c r="C104" s="85" t="s">
        <v>163</v>
      </c>
      <c r="D104" s="85"/>
      <c r="E104" s="86">
        <v>1.875</v>
      </c>
      <c r="F104" s="87"/>
      <c r="G104" s="87"/>
      <c r="H104" s="86"/>
      <c r="I104" s="86"/>
      <c r="L104" s="87"/>
      <c r="N104" s="87"/>
      <c r="O104" s="77">
        <f t="shared" si="1"/>
        <v>0</v>
      </c>
    </row>
    <row r="105" spans="1:15" s="77" customFormat="1" ht="13.5" customHeight="1" thickBot="1">
      <c r="A105" s="124"/>
      <c r="B105" s="97"/>
      <c r="C105" s="97" t="s">
        <v>64</v>
      </c>
      <c r="D105" s="97"/>
      <c r="E105" s="98">
        <v>15.96</v>
      </c>
      <c r="F105" s="99"/>
      <c r="G105" s="99"/>
      <c r="H105" s="98"/>
      <c r="I105" s="98"/>
      <c r="L105" s="99"/>
      <c r="N105" s="99"/>
      <c r="O105" s="77">
        <f t="shared" si="1"/>
        <v>0</v>
      </c>
    </row>
    <row r="106" spans="1:15" s="77" customFormat="1" ht="24" customHeight="1" thickBot="1">
      <c r="A106" s="179">
        <v>39</v>
      </c>
      <c r="B106" s="91" t="s">
        <v>164</v>
      </c>
      <c r="C106" s="91" t="s">
        <v>165</v>
      </c>
      <c r="D106" s="91" t="s">
        <v>90</v>
      </c>
      <c r="E106" s="92">
        <v>15.96</v>
      </c>
      <c r="F106" s="126"/>
      <c r="G106" s="83">
        <f>E106*F106</f>
        <v>0</v>
      </c>
      <c r="H106" s="92">
        <v>0.126084</v>
      </c>
      <c r="I106" s="93">
        <v>0</v>
      </c>
      <c r="L106" s="126">
        <v>48.2</v>
      </c>
      <c r="M106" s="77">
        <f>L106*L$10</f>
        <v>33.74</v>
      </c>
      <c r="N106" s="126">
        <v>48.2</v>
      </c>
      <c r="O106" s="77">
        <f t="shared" si="1"/>
        <v>38.56</v>
      </c>
    </row>
    <row r="107" spans="1:15" s="77" customFormat="1" ht="13.5" customHeight="1" thickBot="1">
      <c r="A107" s="180">
        <v>40</v>
      </c>
      <c r="B107" s="94" t="s">
        <v>166</v>
      </c>
      <c r="C107" s="94" t="s">
        <v>167</v>
      </c>
      <c r="D107" s="94" t="s">
        <v>90</v>
      </c>
      <c r="E107" s="95">
        <v>167.043</v>
      </c>
      <c r="F107" s="126"/>
      <c r="G107" s="83">
        <f>E107*F107</f>
        <v>0</v>
      </c>
      <c r="H107" s="95">
        <v>2.839731</v>
      </c>
      <c r="I107" s="96">
        <v>0</v>
      </c>
      <c r="L107" s="126">
        <v>139</v>
      </c>
      <c r="M107" s="77">
        <f>L107*L$10</f>
        <v>97.3</v>
      </c>
      <c r="N107" s="126">
        <v>139</v>
      </c>
      <c r="O107" s="77">
        <f t="shared" si="1"/>
        <v>111.2</v>
      </c>
    </row>
    <row r="108" spans="1:15" s="77" customFormat="1" ht="13.5" customHeight="1">
      <c r="A108" s="125"/>
      <c r="B108" s="88"/>
      <c r="C108" s="88" t="s">
        <v>168</v>
      </c>
      <c r="D108" s="88"/>
      <c r="E108" s="89"/>
      <c r="F108" s="90"/>
      <c r="G108" s="90"/>
      <c r="H108" s="89"/>
      <c r="I108" s="89"/>
      <c r="L108" s="90"/>
      <c r="N108" s="90"/>
      <c r="O108" s="77">
        <f t="shared" si="1"/>
        <v>0</v>
      </c>
    </row>
    <row r="109" spans="1:15" s="77" customFormat="1" ht="13.5" customHeight="1">
      <c r="A109" s="125"/>
      <c r="B109" s="88"/>
      <c r="C109" s="88" t="s">
        <v>158</v>
      </c>
      <c r="D109" s="88"/>
      <c r="E109" s="89"/>
      <c r="F109" s="90"/>
      <c r="G109" s="90"/>
      <c r="H109" s="89"/>
      <c r="I109" s="89"/>
      <c r="L109" s="90"/>
      <c r="N109" s="90"/>
      <c r="O109" s="77">
        <f t="shared" si="1"/>
        <v>0</v>
      </c>
    </row>
    <row r="110" spans="1:15" s="77" customFormat="1" ht="13.5" customHeight="1">
      <c r="A110" s="123"/>
      <c r="B110" s="85"/>
      <c r="C110" s="85" t="s">
        <v>169</v>
      </c>
      <c r="D110" s="85"/>
      <c r="E110" s="86">
        <v>40.985</v>
      </c>
      <c r="F110" s="87"/>
      <c r="G110" s="87"/>
      <c r="H110" s="86"/>
      <c r="I110" s="86"/>
      <c r="L110" s="87"/>
      <c r="N110" s="87"/>
      <c r="O110" s="77">
        <f t="shared" si="1"/>
        <v>0</v>
      </c>
    </row>
    <row r="111" spans="1:15" s="77" customFormat="1" ht="13.5" customHeight="1">
      <c r="A111" s="123"/>
      <c r="B111" s="85"/>
      <c r="C111" s="85" t="s">
        <v>170</v>
      </c>
      <c r="D111" s="85"/>
      <c r="E111" s="86">
        <v>51.85</v>
      </c>
      <c r="F111" s="87"/>
      <c r="G111" s="87"/>
      <c r="H111" s="86"/>
      <c r="I111" s="86"/>
      <c r="L111" s="87"/>
      <c r="N111" s="87"/>
      <c r="O111" s="77">
        <f t="shared" si="1"/>
        <v>0</v>
      </c>
    </row>
    <row r="112" spans="1:15" s="77" customFormat="1" ht="13.5" customHeight="1">
      <c r="A112" s="123"/>
      <c r="B112" s="85"/>
      <c r="C112" s="85" t="s">
        <v>171</v>
      </c>
      <c r="D112" s="85"/>
      <c r="E112" s="86">
        <v>5.775</v>
      </c>
      <c r="F112" s="87"/>
      <c r="G112" s="87"/>
      <c r="H112" s="86"/>
      <c r="I112" s="86"/>
      <c r="L112" s="87"/>
      <c r="N112" s="87"/>
      <c r="O112" s="77">
        <f t="shared" si="1"/>
        <v>0</v>
      </c>
    </row>
    <row r="113" spans="1:15" s="77" customFormat="1" ht="13.5" customHeight="1">
      <c r="A113" s="123"/>
      <c r="B113" s="85"/>
      <c r="C113" s="85" t="s">
        <v>172</v>
      </c>
      <c r="D113" s="85"/>
      <c r="E113" s="86">
        <v>51.558</v>
      </c>
      <c r="F113" s="87"/>
      <c r="G113" s="87"/>
      <c r="H113" s="86"/>
      <c r="I113" s="86"/>
      <c r="L113" s="87"/>
      <c r="N113" s="87"/>
      <c r="O113" s="77">
        <f t="shared" si="1"/>
        <v>0</v>
      </c>
    </row>
    <row r="114" spans="1:15" s="77" customFormat="1" ht="13.5" customHeight="1">
      <c r="A114" s="123"/>
      <c r="B114" s="85"/>
      <c r="C114" s="85" t="s">
        <v>171</v>
      </c>
      <c r="D114" s="85"/>
      <c r="E114" s="86">
        <v>5.775</v>
      </c>
      <c r="F114" s="87"/>
      <c r="G114" s="87"/>
      <c r="H114" s="86"/>
      <c r="I114" s="86"/>
      <c r="L114" s="87"/>
      <c r="N114" s="87"/>
      <c r="O114" s="77">
        <f t="shared" si="1"/>
        <v>0</v>
      </c>
    </row>
    <row r="115" spans="1:15" s="77" customFormat="1" ht="13.5" customHeight="1">
      <c r="A115" s="123"/>
      <c r="B115" s="85"/>
      <c r="C115" s="85" t="s">
        <v>173</v>
      </c>
      <c r="D115" s="85"/>
      <c r="E115" s="86">
        <v>11.1</v>
      </c>
      <c r="F115" s="87"/>
      <c r="G115" s="87"/>
      <c r="H115" s="86"/>
      <c r="I115" s="86"/>
      <c r="L115" s="87"/>
      <c r="N115" s="87"/>
      <c r="O115" s="77">
        <f t="shared" si="1"/>
        <v>0</v>
      </c>
    </row>
    <row r="116" spans="1:15" s="77" customFormat="1" ht="13.5" customHeight="1" thickBot="1">
      <c r="A116" s="124"/>
      <c r="B116" s="97"/>
      <c r="C116" s="97" t="s">
        <v>64</v>
      </c>
      <c r="D116" s="97"/>
      <c r="E116" s="98">
        <v>167.043</v>
      </c>
      <c r="F116" s="99"/>
      <c r="G116" s="99"/>
      <c r="H116" s="98"/>
      <c r="I116" s="98"/>
      <c r="L116" s="99"/>
      <c r="N116" s="99"/>
      <c r="O116" s="77">
        <f t="shared" si="1"/>
        <v>0</v>
      </c>
    </row>
    <row r="117" spans="1:15" s="77" customFormat="1" ht="13.5" customHeight="1" thickBot="1">
      <c r="A117" s="122">
        <v>41</v>
      </c>
      <c r="B117" s="81" t="s">
        <v>174</v>
      </c>
      <c r="C117" s="81" t="s">
        <v>175</v>
      </c>
      <c r="D117" s="81" t="s">
        <v>90</v>
      </c>
      <c r="E117" s="82">
        <v>83.883</v>
      </c>
      <c r="F117" s="126"/>
      <c r="G117" s="83">
        <f>E117*F117</f>
        <v>0</v>
      </c>
      <c r="H117" s="82">
        <v>1.761543</v>
      </c>
      <c r="I117" s="84">
        <v>0</v>
      </c>
      <c r="L117" s="126">
        <v>204</v>
      </c>
      <c r="M117" s="77">
        <f>L117*L$10</f>
        <v>142.79999999999998</v>
      </c>
      <c r="N117" s="126">
        <v>204</v>
      </c>
      <c r="O117" s="77">
        <f t="shared" si="1"/>
        <v>163.20000000000002</v>
      </c>
    </row>
    <row r="118" spans="1:15" s="77" customFormat="1" ht="13.5" customHeight="1" thickBot="1">
      <c r="A118" s="123"/>
      <c r="B118" s="85"/>
      <c r="C118" s="85" t="s">
        <v>176</v>
      </c>
      <c r="D118" s="85"/>
      <c r="E118" s="86">
        <v>83.883</v>
      </c>
      <c r="F118" s="87"/>
      <c r="G118" s="87"/>
      <c r="H118" s="86"/>
      <c r="I118" s="86"/>
      <c r="L118" s="87"/>
      <c r="N118" s="87"/>
      <c r="O118" s="77">
        <f t="shared" si="1"/>
        <v>0</v>
      </c>
    </row>
    <row r="119" spans="1:15" s="77" customFormat="1" ht="24" customHeight="1" thickBot="1">
      <c r="A119" s="122">
        <v>42</v>
      </c>
      <c r="B119" s="81" t="s">
        <v>177</v>
      </c>
      <c r="C119" s="81" t="s">
        <v>178</v>
      </c>
      <c r="D119" s="81" t="s">
        <v>90</v>
      </c>
      <c r="E119" s="82">
        <v>22.33</v>
      </c>
      <c r="F119" s="126"/>
      <c r="G119" s="83">
        <f>E119*F119</f>
        <v>0</v>
      </c>
      <c r="H119" s="82">
        <v>0.2134748</v>
      </c>
      <c r="I119" s="84">
        <v>0</v>
      </c>
      <c r="L119" s="126">
        <v>647</v>
      </c>
      <c r="M119" s="77">
        <f>L119*L$10</f>
        <v>452.9</v>
      </c>
      <c r="N119" s="126">
        <v>647</v>
      </c>
      <c r="O119" s="77">
        <f t="shared" si="1"/>
        <v>517.6</v>
      </c>
    </row>
    <row r="120" spans="1:15" s="77" customFormat="1" ht="13.5" customHeight="1">
      <c r="A120" s="125"/>
      <c r="B120" s="88"/>
      <c r="C120" s="88" t="s">
        <v>179</v>
      </c>
      <c r="D120" s="88"/>
      <c r="E120" s="89"/>
      <c r="F120" s="90"/>
      <c r="G120" s="90"/>
      <c r="H120" s="89"/>
      <c r="I120" s="89"/>
      <c r="L120" s="90"/>
      <c r="N120" s="90"/>
      <c r="O120" s="77">
        <f t="shared" si="1"/>
        <v>0</v>
      </c>
    </row>
    <row r="121" spans="1:15" s="77" customFormat="1" ht="13.5" customHeight="1" thickBot="1">
      <c r="A121" s="123"/>
      <c r="B121" s="85"/>
      <c r="C121" s="85" t="s">
        <v>180</v>
      </c>
      <c r="D121" s="85"/>
      <c r="E121" s="86">
        <v>22.33</v>
      </c>
      <c r="F121" s="87"/>
      <c r="G121" s="87"/>
      <c r="H121" s="86"/>
      <c r="I121" s="86"/>
      <c r="L121" s="87"/>
      <c r="N121" s="87"/>
      <c r="O121" s="77">
        <f t="shared" si="1"/>
        <v>0</v>
      </c>
    </row>
    <row r="122" spans="1:15" s="77" customFormat="1" ht="13.5" customHeight="1" thickBot="1">
      <c r="A122" s="181">
        <v>43</v>
      </c>
      <c r="B122" s="100" t="s">
        <v>181</v>
      </c>
      <c r="C122" s="100" t="s">
        <v>182</v>
      </c>
      <c r="D122" s="100" t="s">
        <v>90</v>
      </c>
      <c r="E122" s="101">
        <v>22.777</v>
      </c>
      <c r="F122" s="126"/>
      <c r="G122" s="83">
        <f>E122*F122</f>
        <v>0</v>
      </c>
      <c r="H122" s="101">
        <v>0.409986</v>
      </c>
      <c r="I122" s="102">
        <v>0</v>
      </c>
      <c r="L122" s="126">
        <v>748</v>
      </c>
      <c r="M122" s="77">
        <f>L122*L$10</f>
        <v>523.6</v>
      </c>
      <c r="N122" s="126">
        <v>748</v>
      </c>
      <c r="O122" s="77">
        <f t="shared" si="1"/>
        <v>598.4</v>
      </c>
    </row>
    <row r="123" spans="1:15" s="77" customFormat="1" ht="13.5" customHeight="1" thickBot="1">
      <c r="A123" s="123"/>
      <c r="B123" s="85"/>
      <c r="C123" s="85" t="s">
        <v>183</v>
      </c>
      <c r="D123" s="85"/>
      <c r="E123" s="86">
        <v>22.777</v>
      </c>
      <c r="F123" s="87"/>
      <c r="G123" s="87"/>
      <c r="H123" s="86"/>
      <c r="I123" s="86"/>
      <c r="L123" s="87"/>
      <c r="N123" s="87"/>
      <c r="O123" s="77">
        <f t="shared" si="1"/>
        <v>0</v>
      </c>
    </row>
    <row r="124" spans="1:15" s="77" customFormat="1" ht="24" customHeight="1" thickBot="1">
      <c r="A124" s="122">
        <v>44</v>
      </c>
      <c r="B124" s="81" t="s">
        <v>184</v>
      </c>
      <c r="C124" s="81" t="s">
        <v>185</v>
      </c>
      <c r="D124" s="81" t="s">
        <v>90</v>
      </c>
      <c r="E124" s="82">
        <v>9.74</v>
      </c>
      <c r="F124" s="126"/>
      <c r="G124" s="83">
        <f>E124*F124</f>
        <v>0</v>
      </c>
      <c r="H124" s="82">
        <v>0.061362</v>
      </c>
      <c r="I124" s="84">
        <v>0</v>
      </c>
      <c r="L124" s="126">
        <v>177</v>
      </c>
      <c r="M124" s="77">
        <f>L124*L$10</f>
        <v>123.89999999999999</v>
      </c>
      <c r="N124" s="126">
        <v>177</v>
      </c>
      <c r="O124" s="77">
        <f t="shared" si="1"/>
        <v>141.6</v>
      </c>
    </row>
    <row r="125" spans="1:15" s="77" customFormat="1" ht="13.5" customHeight="1">
      <c r="A125" s="125"/>
      <c r="B125" s="88"/>
      <c r="C125" s="88" t="s">
        <v>121</v>
      </c>
      <c r="D125" s="88"/>
      <c r="E125" s="89"/>
      <c r="F125" s="90"/>
      <c r="G125" s="90"/>
      <c r="H125" s="89"/>
      <c r="I125" s="89"/>
      <c r="L125" s="90"/>
      <c r="N125" s="90"/>
      <c r="O125" s="77">
        <f t="shared" si="1"/>
        <v>0</v>
      </c>
    </row>
    <row r="126" spans="1:15" s="77" customFormat="1" ht="13.5" customHeight="1" thickBot="1">
      <c r="A126" s="123"/>
      <c r="B126" s="85"/>
      <c r="C126" s="85" t="s">
        <v>186</v>
      </c>
      <c r="D126" s="85"/>
      <c r="E126" s="86">
        <v>9.74</v>
      </c>
      <c r="F126" s="87"/>
      <c r="G126" s="87"/>
      <c r="H126" s="86"/>
      <c r="I126" s="86"/>
      <c r="L126" s="87"/>
      <c r="N126" s="87"/>
      <c r="O126" s="77">
        <f t="shared" si="1"/>
        <v>0</v>
      </c>
    </row>
    <row r="127" spans="1:15" s="77" customFormat="1" ht="13.5" customHeight="1" thickBot="1">
      <c r="A127" s="122">
        <v>45</v>
      </c>
      <c r="B127" s="81" t="s">
        <v>187</v>
      </c>
      <c r="C127" s="81" t="s">
        <v>188</v>
      </c>
      <c r="D127" s="81" t="s">
        <v>111</v>
      </c>
      <c r="E127" s="82">
        <v>12.34</v>
      </c>
      <c r="F127" s="126"/>
      <c r="G127" s="83">
        <f>E127*F127</f>
        <v>0</v>
      </c>
      <c r="H127" s="82">
        <v>0.0002468</v>
      </c>
      <c r="I127" s="84">
        <v>0</v>
      </c>
      <c r="L127" s="126">
        <v>78.4</v>
      </c>
      <c r="M127" s="77">
        <f>L127*L$10</f>
        <v>54.88</v>
      </c>
      <c r="N127" s="126">
        <v>78.4</v>
      </c>
      <c r="O127" s="77">
        <f t="shared" si="1"/>
        <v>62.720000000000006</v>
      </c>
    </row>
    <row r="128" spans="1:15" s="77" customFormat="1" ht="13.5" customHeight="1" thickBot="1">
      <c r="A128" s="123"/>
      <c r="B128" s="85"/>
      <c r="C128" s="85" t="s">
        <v>189</v>
      </c>
      <c r="D128" s="85"/>
      <c r="E128" s="86">
        <v>12.34</v>
      </c>
      <c r="F128" s="87"/>
      <c r="G128" s="87"/>
      <c r="H128" s="86"/>
      <c r="I128" s="86"/>
      <c r="L128" s="87"/>
      <c r="N128" s="87"/>
      <c r="O128" s="77">
        <f t="shared" si="1"/>
        <v>0</v>
      </c>
    </row>
    <row r="129" spans="1:15" s="77" customFormat="1" ht="13.5" customHeight="1" thickBot="1">
      <c r="A129" s="181">
        <v>46</v>
      </c>
      <c r="B129" s="100" t="s">
        <v>190</v>
      </c>
      <c r="C129" s="100" t="s">
        <v>191</v>
      </c>
      <c r="D129" s="100" t="s">
        <v>111</v>
      </c>
      <c r="E129" s="101">
        <v>12.957</v>
      </c>
      <c r="F129" s="126"/>
      <c r="G129" s="83">
        <f>E129*F129</f>
        <v>0</v>
      </c>
      <c r="H129" s="101">
        <v>0.00699678</v>
      </c>
      <c r="I129" s="102">
        <v>0</v>
      </c>
      <c r="L129" s="126">
        <v>77.1</v>
      </c>
      <c r="M129" s="77">
        <f>L129*L$10</f>
        <v>53.96999999999999</v>
      </c>
      <c r="N129" s="126">
        <v>77.1</v>
      </c>
      <c r="O129" s="77">
        <f t="shared" si="1"/>
        <v>61.68</v>
      </c>
    </row>
    <row r="130" spans="1:15" s="77" customFormat="1" ht="13.5" customHeight="1" thickBot="1">
      <c r="A130" s="123"/>
      <c r="B130" s="85"/>
      <c r="C130" s="85" t="s">
        <v>192</v>
      </c>
      <c r="D130" s="85"/>
      <c r="E130" s="86">
        <v>12.957</v>
      </c>
      <c r="F130" s="87"/>
      <c r="G130" s="87"/>
      <c r="H130" s="86"/>
      <c r="I130" s="86"/>
      <c r="L130" s="87"/>
      <c r="N130" s="87"/>
      <c r="O130" s="77">
        <f t="shared" si="1"/>
        <v>0</v>
      </c>
    </row>
    <row r="131" spans="1:15" s="77" customFormat="1" ht="24" customHeight="1" thickBot="1">
      <c r="A131" s="122">
        <v>47</v>
      </c>
      <c r="B131" s="81" t="s">
        <v>193</v>
      </c>
      <c r="C131" s="81" t="s">
        <v>194</v>
      </c>
      <c r="D131" s="81" t="s">
        <v>90</v>
      </c>
      <c r="E131" s="82">
        <v>9.74</v>
      </c>
      <c r="F131" s="126"/>
      <c r="G131" s="83">
        <f>E131*F131</f>
        <v>0</v>
      </c>
      <c r="H131" s="82">
        <v>0.005844</v>
      </c>
      <c r="I131" s="84">
        <v>0</v>
      </c>
      <c r="L131" s="126">
        <v>52.8</v>
      </c>
      <c r="M131" s="77">
        <f>L131*L$10</f>
        <v>36.959999999999994</v>
      </c>
      <c r="N131" s="126">
        <v>52.8</v>
      </c>
      <c r="O131" s="77">
        <f t="shared" si="1"/>
        <v>42.24</v>
      </c>
    </row>
    <row r="132" spans="1:15" s="77" customFormat="1" ht="13.5" customHeight="1">
      <c r="A132" s="125"/>
      <c r="B132" s="88"/>
      <c r="C132" s="88" t="s">
        <v>121</v>
      </c>
      <c r="D132" s="88"/>
      <c r="E132" s="89"/>
      <c r="F132" s="90"/>
      <c r="G132" s="90"/>
      <c r="H132" s="89"/>
      <c r="I132" s="89"/>
      <c r="L132" s="90"/>
      <c r="N132" s="90"/>
      <c r="O132" s="77">
        <f t="shared" si="1"/>
        <v>0</v>
      </c>
    </row>
    <row r="133" spans="1:15" s="77" customFormat="1" ht="13.5" customHeight="1" thickBot="1">
      <c r="A133" s="123"/>
      <c r="B133" s="85"/>
      <c r="C133" s="85" t="s">
        <v>186</v>
      </c>
      <c r="D133" s="85"/>
      <c r="E133" s="86">
        <v>9.74</v>
      </c>
      <c r="F133" s="87"/>
      <c r="G133" s="87"/>
      <c r="H133" s="86"/>
      <c r="I133" s="86"/>
      <c r="L133" s="87"/>
      <c r="N133" s="87"/>
      <c r="O133" s="77">
        <f t="shared" si="1"/>
        <v>0</v>
      </c>
    </row>
    <row r="134" spans="1:15" s="77" customFormat="1" ht="13.5" customHeight="1" thickBot="1">
      <c r="A134" s="122">
        <v>48</v>
      </c>
      <c r="B134" s="81" t="s">
        <v>195</v>
      </c>
      <c r="C134" s="81" t="s">
        <v>196</v>
      </c>
      <c r="D134" s="81" t="s">
        <v>111</v>
      </c>
      <c r="E134" s="82">
        <v>122.8</v>
      </c>
      <c r="F134" s="126"/>
      <c r="G134" s="83">
        <f>E134*F134</f>
        <v>0</v>
      </c>
      <c r="H134" s="82">
        <v>0.056488</v>
      </c>
      <c r="I134" s="84">
        <v>0</v>
      </c>
      <c r="L134" s="126">
        <v>74.8</v>
      </c>
      <c r="M134" s="77">
        <f>L134*L$10</f>
        <v>52.35999999999999</v>
      </c>
      <c r="N134" s="126">
        <v>74.8</v>
      </c>
      <c r="O134" s="77">
        <f t="shared" si="1"/>
        <v>59.84</v>
      </c>
    </row>
    <row r="135" spans="1:15" s="77" customFormat="1" ht="13.5" customHeight="1">
      <c r="A135" s="125"/>
      <c r="B135" s="88"/>
      <c r="C135" s="88" t="s">
        <v>197</v>
      </c>
      <c r="D135" s="88"/>
      <c r="E135" s="89"/>
      <c r="F135" s="90"/>
      <c r="G135" s="90"/>
      <c r="H135" s="89"/>
      <c r="I135" s="89"/>
      <c r="L135" s="90"/>
      <c r="N135" s="90"/>
      <c r="O135" s="77">
        <f t="shared" si="1"/>
        <v>0</v>
      </c>
    </row>
    <row r="136" spans="1:15" s="77" customFormat="1" ht="13.5" customHeight="1">
      <c r="A136" s="123"/>
      <c r="B136" s="85"/>
      <c r="C136" s="85" t="s">
        <v>198</v>
      </c>
      <c r="D136" s="85"/>
      <c r="E136" s="86">
        <v>64</v>
      </c>
      <c r="F136" s="87"/>
      <c r="G136" s="87"/>
      <c r="H136" s="86"/>
      <c r="I136" s="86"/>
      <c r="L136" s="87"/>
      <c r="N136" s="87"/>
      <c r="O136" s="77">
        <f t="shared" si="1"/>
        <v>0</v>
      </c>
    </row>
    <row r="137" spans="1:15" s="77" customFormat="1" ht="13.5" customHeight="1">
      <c r="A137" s="123"/>
      <c r="B137" s="85"/>
      <c r="C137" s="85" t="s">
        <v>199</v>
      </c>
      <c r="D137" s="85"/>
      <c r="E137" s="86">
        <v>21.6</v>
      </c>
      <c r="F137" s="87"/>
      <c r="G137" s="87"/>
      <c r="H137" s="86"/>
      <c r="I137" s="86"/>
      <c r="L137" s="87"/>
      <c r="N137" s="87"/>
      <c r="O137" s="77">
        <f t="shared" si="1"/>
        <v>0</v>
      </c>
    </row>
    <row r="138" spans="1:15" s="77" customFormat="1" ht="13.5" customHeight="1">
      <c r="A138" s="123"/>
      <c r="B138" s="85"/>
      <c r="C138" s="85" t="s">
        <v>200</v>
      </c>
      <c r="D138" s="85"/>
      <c r="E138" s="86">
        <v>10.2</v>
      </c>
      <c r="F138" s="87"/>
      <c r="G138" s="87"/>
      <c r="H138" s="86"/>
      <c r="I138" s="86"/>
      <c r="L138" s="87"/>
      <c r="N138" s="87"/>
      <c r="O138" s="77">
        <f aca="true" t="shared" si="2" ref="O138:O197">N138*O$10</f>
        <v>0</v>
      </c>
    </row>
    <row r="139" spans="1:15" s="77" customFormat="1" ht="13.5" customHeight="1">
      <c r="A139" s="123"/>
      <c r="B139" s="85"/>
      <c r="C139" s="85" t="s">
        <v>201</v>
      </c>
      <c r="D139" s="85"/>
      <c r="E139" s="86">
        <v>4.8</v>
      </c>
      <c r="F139" s="87"/>
      <c r="G139" s="87"/>
      <c r="H139" s="86"/>
      <c r="I139" s="86"/>
      <c r="L139" s="87"/>
      <c r="N139" s="87"/>
      <c r="O139" s="77">
        <f t="shared" si="2"/>
        <v>0</v>
      </c>
    </row>
    <row r="140" spans="1:15" s="77" customFormat="1" ht="13.5" customHeight="1">
      <c r="A140" s="123"/>
      <c r="B140" s="85"/>
      <c r="C140" s="85" t="s">
        <v>202</v>
      </c>
      <c r="D140" s="85"/>
      <c r="E140" s="86">
        <v>6.6</v>
      </c>
      <c r="F140" s="87"/>
      <c r="G140" s="87"/>
      <c r="H140" s="86"/>
      <c r="I140" s="86"/>
      <c r="L140" s="87"/>
      <c r="N140" s="87"/>
      <c r="O140" s="77">
        <f t="shared" si="2"/>
        <v>0</v>
      </c>
    </row>
    <row r="141" spans="1:15" s="77" customFormat="1" ht="13.5" customHeight="1">
      <c r="A141" s="123"/>
      <c r="B141" s="85"/>
      <c r="C141" s="85" t="s">
        <v>203</v>
      </c>
      <c r="D141" s="85"/>
      <c r="E141" s="86">
        <v>15.6</v>
      </c>
      <c r="F141" s="87"/>
      <c r="G141" s="87"/>
      <c r="H141" s="86"/>
      <c r="I141" s="86"/>
      <c r="L141" s="87"/>
      <c r="N141" s="87"/>
      <c r="O141" s="77">
        <f t="shared" si="2"/>
        <v>0</v>
      </c>
    </row>
    <row r="142" spans="1:15" s="77" customFormat="1" ht="13.5" customHeight="1" thickBot="1">
      <c r="A142" s="124"/>
      <c r="B142" s="97"/>
      <c r="C142" s="97" t="s">
        <v>64</v>
      </c>
      <c r="D142" s="97"/>
      <c r="E142" s="98">
        <v>122.8</v>
      </c>
      <c r="F142" s="99"/>
      <c r="G142" s="99"/>
      <c r="H142" s="98"/>
      <c r="I142" s="98"/>
      <c r="L142" s="99"/>
      <c r="N142" s="99"/>
      <c r="O142" s="77">
        <f t="shared" si="2"/>
        <v>0</v>
      </c>
    </row>
    <row r="143" spans="1:15" s="77" customFormat="1" ht="13.5" customHeight="1" thickBot="1">
      <c r="A143" s="122">
        <v>49</v>
      </c>
      <c r="B143" s="81" t="s">
        <v>204</v>
      </c>
      <c r="C143" s="81" t="s">
        <v>205</v>
      </c>
      <c r="D143" s="81" t="s">
        <v>111</v>
      </c>
      <c r="E143" s="82">
        <v>31.35</v>
      </c>
      <c r="F143" s="126"/>
      <c r="G143" s="83">
        <f>E143*F143</f>
        <v>0</v>
      </c>
      <c r="H143" s="82">
        <v>0.323532</v>
      </c>
      <c r="I143" s="84">
        <v>0</v>
      </c>
      <c r="L143" s="126">
        <v>31.9</v>
      </c>
      <c r="M143" s="77">
        <f>L143*L$10</f>
        <v>22.33</v>
      </c>
      <c r="N143" s="126">
        <v>31.9</v>
      </c>
      <c r="O143" s="77">
        <f t="shared" si="2"/>
        <v>25.52</v>
      </c>
    </row>
    <row r="144" spans="1:15" s="77" customFormat="1" ht="13.5" customHeight="1">
      <c r="A144" s="125"/>
      <c r="B144" s="88"/>
      <c r="C144" s="88" t="s">
        <v>206</v>
      </c>
      <c r="D144" s="88"/>
      <c r="E144" s="89"/>
      <c r="F144" s="90"/>
      <c r="G144" s="90"/>
      <c r="H144" s="89"/>
      <c r="I144" s="89"/>
      <c r="L144" s="90"/>
      <c r="N144" s="90"/>
      <c r="O144" s="77">
        <f t="shared" si="2"/>
        <v>0</v>
      </c>
    </row>
    <row r="145" spans="1:15" s="77" customFormat="1" ht="13.5" customHeight="1">
      <c r="A145" s="123"/>
      <c r="B145" s="85"/>
      <c r="C145" s="85" t="s">
        <v>207</v>
      </c>
      <c r="D145" s="85"/>
      <c r="E145" s="86">
        <v>20</v>
      </c>
      <c r="F145" s="87"/>
      <c r="G145" s="87"/>
      <c r="H145" s="86"/>
      <c r="I145" s="86"/>
      <c r="L145" s="87"/>
      <c r="N145" s="87"/>
      <c r="O145" s="77">
        <f t="shared" si="2"/>
        <v>0</v>
      </c>
    </row>
    <row r="146" spans="1:15" s="77" customFormat="1" ht="13.5" customHeight="1">
      <c r="A146" s="123"/>
      <c r="B146" s="85"/>
      <c r="C146" s="85" t="s">
        <v>208</v>
      </c>
      <c r="D146" s="85"/>
      <c r="E146" s="86">
        <v>6.4</v>
      </c>
      <c r="F146" s="87"/>
      <c r="G146" s="87"/>
      <c r="H146" s="86"/>
      <c r="I146" s="86"/>
      <c r="L146" s="87"/>
      <c r="N146" s="87"/>
      <c r="O146" s="77">
        <f t="shared" si="2"/>
        <v>0</v>
      </c>
    </row>
    <row r="147" spans="1:15" s="77" customFormat="1" ht="13.5" customHeight="1">
      <c r="A147" s="123"/>
      <c r="B147" s="85"/>
      <c r="C147" s="85" t="s">
        <v>209</v>
      </c>
      <c r="D147" s="85"/>
      <c r="E147" s="86">
        <v>2.9</v>
      </c>
      <c r="F147" s="87"/>
      <c r="G147" s="87"/>
      <c r="H147" s="86"/>
      <c r="I147" s="86"/>
      <c r="L147" s="87"/>
      <c r="N147" s="87"/>
      <c r="O147" s="77">
        <f t="shared" si="2"/>
        <v>0</v>
      </c>
    </row>
    <row r="148" spans="1:15" s="77" customFormat="1" ht="13.5" customHeight="1">
      <c r="A148" s="123"/>
      <c r="B148" s="85"/>
      <c r="C148" s="85" t="s">
        <v>210</v>
      </c>
      <c r="D148" s="85"/>
      <c r="E148" s="86">
        <v>1.2</v>
      </c>
      <c r="F148" s="87"/>
      <c r="G148" s="87"/>
      <c r="H148" s="86"/>
      <c r="I148" s="86"/>
      <c r="L148" s="87"/>
      <c r="N148" s="87"/>
      <c r="O148" s="77">
        <f t="shared" si="2"/>
        <v>0</v>
      </c>
    </row>
    <row r="149" spans="1:15" s="77" customFormat="1" ht="13.5" customHeight="1">
      <c r="A149" s="123"/>
      <c r="B149" s="85"/>
      <c r="C149" s="85" t="s">
        <v>211</v>
      </c>
      <c r="D149" s="85"/>
      <c r="E149" s="86">
        <v>0.85</v>
      </c>
      <c r="F149" s="87"/>
      <c r="G149" s="87"/>
      <c r="H149" s="86"/>
      <c r="I149" s="86"/>
      <c r="L149" s="87"/>
      <c r="N149" s="87"/>
      <c r="O149" s="77">
        <f t="shared" si="2"/>
        <v>0</v>
      </c>
    </row>
    <row r="150" spans="1:15" s="77" customFormat="1" ht="13.5" customHeight="1" thickBot="1">
      <c r="A150" s="124"/>
      <c r="B150" s="97"/>
      <c r="C150" s="97" t="s">
        <v>64</v>
      </c>
      <c r="D150" s="97"/>
      <c r="E150" s="98">
        <v>31.35</v>
      </c>
      <c r="F150" s="99"/>
      <c r="G150" s="99"/>
      <c r="H150" s="98"/>
      <c r="I150" s="98"/>
      <c r="L150" s="99"/>
      <c r="N150" s="99"/>
      <c r="O150" s="77">
        <f t="shared" si="2"/>
        <v>0</v>
      </c>
    </row>
    <row r="151" spans="1:15" s="77" customFormat="1" ht="13.5" customHeight="1" thickBot="1">
      <c r="A151" s="122">
        <v>50</v>
      </c>
      <c r="B151" s="81" t="s">
        <v>212</v>
      </c>
      <c r="C151" s="81" t="s">
        <v>213</v>
      </c>
      <c r="D151" s="81" t="s">
        <v>111</v>
      </c>
      <c r="E151" s="82">
        <v>30.5</v>
      </c>
      <c r="F151" s="126"/>
      <c r="G151" s="83">
        <f>E151*F151</f>
        <v>0</v>
      </c>
      <c r="H151" s="82">
        <v>0.629825</v>
      </c>
      <c r="I151" s="84">
        <v>0</v>
      </c>
      <c r="L151" s="126">
        <v>57</v>
      </c>
      <c r="M151" s="77">
        <f>L151*L$10</f>
        <v>39.9</v>
      </c>
      <c r="N151" s="126">
        <v>57</v>
      </c>
      <c r="O151" s="77">
        <f t="shared" si="2"/>
        <v>45.6</v>
      </c>
    </row>
    <row r="152" spans="1:15" s="77" customFormat="1" ht="13.5" customHeight="1">
      <c r="A152" s="125"/>
      <c r="B152" s="88"/>
      <c r="C152" s="88" t="s">
        <v>214</v>
      </c>
      <c r="D152" s="88"/>
      <c r="E152" s="89"/>
      <c r="F152" s="90"/>
      <c r="G152" s="90"/>
      <c r="H152" s="89"/>
      <c r="I152" s="89"/>
      <c r="L152" s="90"/>
      <c r="N152" s="90"/>
      <c r="O152" s="77">
        <f t="shared" si="2"/>
        <v>0</v>
      </c>
    </row>
    <row r="153" spans="1:15" s="77" customFormat="1" ht="13.5" customHeight="1">
      <c r="A153" s="123"/>
      <c r="B153" s="85"/>
      <c r="C153" s="85" t="s">
        <v>207</v>
      </c>
      <c r="D153" s="85"/>
      <c r="E153" s="86">
        <v>20</v>
      </c>
      <c r="F153" s="87"/>
      <c r="G153" s="87"/>
      <c r="H153" s="86"/>
      <c r="I153" s="86"/>
      <c r="L153" s="87"/>
      <c r="N153" s="87"/>
      <c r="O153" s="77">
        <f t="shared" si="2"/>
        <v>0</v>
      </c>
    </row>
    <row r="154" spans="1:15" s="77" customFormat="1" ht="13.5" customHeight="1">
      <c r="A154" s="123"/>
      <c r="B154" s="85"/>
      <c r="C154" s="85" t="s">
        <v>208</v>
      </c>
      <c r="D154" s="85"/>
      <c r="E154" s="86">
        <v>6.4</v>
      </c>
      <c r="F154" s="87"/>
      <c r="G154" s="87"/>
      <c r="H154" s="86"/>
      <c r="I154" s="86"/>
      <c r="L154" s="87"/>
      <c r="N154" s="87"/>
      <c r="O154" s="77">
        <f t="shared" si="2"/>
        <v>0</v>
      </c>
    </row>
    <row r="155" spans="1:15" s="77" customFormat="1" ht="13.5" customHeight="1">
      <c r="A155" s="123"/>
      <c r="B155" s="85"/>
      <c r="C155" s="85" t="s">
        <v>209</v>
      </c>
      <c r="D155" s="85"/>
      <c r="E155" s="86">
        <v>2.9</v>
      </c>
      <c r="F155" s="87"/>
      <c r="G155" s="87"/>
      <c r="H155" s="86"/>
      <c r="I155" s="86"/>
      <c r="L155" s="87"/>
      <c r="N155" s="87"/>
      <c r="O155" s="77">
        <f t="shared" si="2"/>
        <v>0</v>
      </c>
    </row>
    <row r="156" spans="1:15" s="77" customFormat="1" ht="13.5" customHeight="1">
      <c r="A156" s="123"/>
      <c r="B156" s="85"/>
      <c r="C156" s="85" t="s">
        <v>210</v>
      </c>
      <c r="D156" s="85"/>
      <c r="E156" s="86">
        <v>1.2</v>
      </c>
      <c r="F156" s="87"/>
      <c r="G156" s="87"/>
      <c r="H156" s="86"/>
      <c r="I156" s="86"/>
      <c r="L156" s="87"/>
      <c r="N156" s="87"/>
      <c r="O156" s="77">
        <f t="shared" si="2"/>
        <v>0</v>
      </c>
    </row>
    <row r="157" spans="1:15" s="77" customFormat="1" ht="13.5" customHeight="1" thickBot="1">
      <c r="A157" s="124"/>
      <c r="B157" s="97"/>
      <c r="C157" s="97" t="s">
        <v>64</v>
      </c>
      <c r="D157" s="97"/>
      <c r="E157" s="98">
        <v>30.5</v>
      </c>
      <c r="F157" s="99"/>
      <c r="G157" s="99"/>
      <c r="H157" s="98"/>
      <c r="I157" s="98"/>
      <c r="L157" s="99"/>
      <c r="N157" s="99"/>
      <c r="O157" s="77">
        <f t="shared" si="2"/>
        <v>0</v>
      </c>
    </row>
    <row r="158" spans="1:15" s="77" customFormat="1" ht="13.5" customHeight="1" thickBot="1">
      <c r="A158" s="122">
        <v>51</v>
      </c>
      <c r="B158" s="81" t="s">
        <v>215</v>
      </c>
      <c r="C158" s="81" t="s">
        <v>216</v>
      </c>
      <c r="D158" s="81" t="s">
        <v>40</v>
      </c>
      <c r="E158" s="82">
        <v>2.022</v>
      </c>
      <c r="F158" s="126"/>
      <c r="G158" s="83">
        <f>E158*F158</f>
        <v>0</v>
      </c>
      <c r="H158" s="82">
        <v>4.56231948</v>
      </c>
      <c r="I158" s="84">
        <v>0</v>
      </c>
      <c r="L158" s="126">
        <v>3120</v>
      </c>
      <c r="M158" s="77">
        <f>L158*L$10</f>
        <v>2184</v>
      </c>
      <c r="N158" s="126">
        <v>3120</v>
      </c>
      <c r="O158" s="77">
        <f t="shared" si="2"/>
        <v>2496</v>
      </c>
    </row>
    <row r="159" spans="1:15" s="77" customFormat="1" ht="13.5" customHeight="1">
      <c r="A159" s="125"/>
      <c r="B159" s="88"/>
      <c r="C159" s="88" t="s">
        <v>217</v>
      </c>
      <c r="D159" s="88"/>
      <c r="E159" s="89"/>
      <c r="F159" s="90"/>
      <c r="G159" s="90"/>
      <c r="H159" s="89"/>
      <c r="I159" s="89"/>
      <c r="L159" s="90"/>
      <c r="N159" s="90"/>
      <c r="O159" s="77">
        <f t="shared" si="2"/>
        <v>0</v>
      </c>
    </row>
    <row r="160" spans="1:15" s="77" customFormat="1" ht="13.5" customHeight="1">
      <c r="A160" s="125"/>
      <c r="B160" s="88"/>
      <c r="C160" s="88" t="s">
        <v>218</v>
      </c>
      <c r="D160" s="88"/>
      <c r="E160" s="89"/>
      <c r="F160" s="90"/>
      <c r="G160" s="90"/>
      <c r="H160" s="89"/>
      <c r="I160" s="89"/>
      <c r="L160" s="90"/>
      <c r="N160" s="90"/>
      <c r="O160" s="77">
        <f t="shared" si="2"/>
        <v>0</v>
      </c>
    </row>
    <row r="161" spans="1:15" s="77" customFormat="1" ht="13.5" customHeight="1">
      <c r="A161" s="125"/>
      <c r="B161" s="88"/>
      <c r="C161" s="88" t="s">
        <v>219</v>
      </c>
      <c r="D161" s="88"/>
      <c r="E161" s="89"/>
      <c r="F161" s="90"/>
      <c r="G161" s="90"/>
      <c r="H161" s="89"/>
      <c r="I161" s="89"/>
      <c r="L161" s="90"/>
      <c r="N161" s="90"/>
      <c r="O161" s="77">
        <f t="shared" si="2"/>
        <v>0</v>
      </c>
    </row>
    <row r="162" spans="1:15" s="77" customFormat="1" ht="13.5" customHeight="1" thickBot="1">
      <c r="A162" s="123"/>
      <c r="B162" s="85"/>
      <c r="C162" s="85" t="s">
        <v>220</v>
      </c>
      <c r="D162" s="85"/>
      <c r="E162" s="86">
        <v>2.022</v>
      </c>
      <c r="F162" s="87"/>
      <c r="G162" s="87"/>
      <c r="H162" s="86"/>
      <c r="I162" s="86"/>
      <c r="L162" s="87"/>
      <c r="N162" s="87"/>
      <c r="O162" s="77">
        <f t="shared" si="2"/>
        <v>0</v>
      </c>
    </row>
    <row r="163" spans="1:15" s="77" customFormat="1" ht="13.5" customHeight="1" thickBot="1">
      <c r="A163" s="122">
        <v>52</v>
      </c>
      <c r="B163" s="81" t="s">
        <v>221</v>
      </c>
      <c r="C163" s="81" t="s">
        <v>222</v>
      </c>
      <c r="D163" s="81" t="s">
        <v>40</v>
      </c>
      <c r="E163" s="82">
        <v>2.768</v>
      </c>
      <c r="F163" s="126"/>
      <c r="G163" s="83">
        <f>E163*F163</f>
        <v>0</v>
      </c>
      <c r="H163" s="82">
        <v>6.79070672</v>
      </c>
      <c r="I163" s="84">
        <v>0</v>
      </c>
      <c r="L163" s="126">
        <v>3200</v>
      </c>
      <c r="M163" s="77">
        <f>L163*L$10</f>
        <v>2240</v>
      </c>
      <c r="N163" s="126">
        <v>3200</v>
      </c>
      <c r="O163" s="77">
        <f t="shared" si="2"/>
        <v>2560</v>
      </c>
    </row>
    <row r="164" spans="1:15" s="77" customFormat="1" ht="13.5" customHeight="1">
      <c r="A164" s="125"/>
      <c r="B164" s="88"/>
      <c r="C164" s="88" t="s">
        <v>223</v>
      </c>
      <c r="D164" s="88"/>
      <c r="E164" s="89"/>
      <c r="F164" s="90"/>
      <c r="G164" s="90"/>
      <c r="H164" s="89"/>
      <c r="I164" s="89"/>
      <c r="L164" s="90"/>
      <c r="N164" s="90"/>
      <c r="O164" s="77">
        <f t="shared" si="2"/>
        <v>0</v>
      </c>
    </row>
    <row r="165" spans="1:15" s="77" customFormat="1" ht="13.5" customHeight="1">
      <c r="A165" s="125"/>
      <c r="B165" s="88"/>
      <c r="C165" s="88" t="s">
        <v>218</v>
      </c>
      <c r="D165" s="88"/>
      <c r="E165" s="89"/>
      <c r="F165" s="90"/>
      <c r="G165" s="90"/>
      <c r="H165" s="89"/>
      <c r="I165" s="89"/>
      <c r="L165" s="90"/>
      <c r="N165" s="90"/>
      <c r="O165" s="77">
        <f t="shared" si="2"/>
        <v>0</v>
      </c>
    </row>
    <row r="166" spans="1:15" s="77" customFormat="1" ht="13.5" customHeight="1">
      <c r="A166" s="125"/>
      <c r="B166" s="88"/>
      <c r="C166" s="88" t="s">
        <v>219</v>
      </c>
      <c r="D166" s="88"/>
      <c r="E166" s="89"/>
      <c r="F166" s="90"/>
      <c r="G166" s="90"/>
      <c r="H166" s="89"/>
      <c r="I166" s="89"/>
      <c r="L166" s="90"/>
      <c r="N166" s="90"/>
      <c r="O166" s="77">
        <f t="shared" si="2"/>
        <v>0</v>
      </c>
    </row>
    <row r="167" spans="1:15" s="77" customFormat="1" ht="13.5" customHeight="1">
      <c r="A167" s="123"/>
      <c r="B167" s="85"/>
      <c r="C167" s="85" t="s">
        <v>224</v>
      </c>
      <c r="D167" s="85"/>
      <c r="E167" s="86">
        <v>7.625</v>
      </c>
      <c r="F167" s="87"/>
      <c r="G167" s="87"/>
      <c r="H167" s="86"/>
      <c r="I167" s="86"/>
      <c r="L167" s="87"/>
      <c r="N167" s="87"/>
      <c r="O167" s="77">
        <f t="shared" si="2"/>
        <v>0</v>
      </c>
    </row>
    <row r="168" spans="1:15" s="77" customFormat="1" ht="13.5" customHeight="1">
      <c r="A168" s="123"/>
      <c r="B168" s="85"/>
      <c r="C168" s="85" t="s">
        <v>225</v>
      </c>
      <c r="D168" s="85"/>
      <c r="E168" s="86">
        <v>1.9</v>
      </c>
      <c r="F168" s="87"/>
      <c r="G168" s="87"/>
      <c r="H168" s="86"/>
      <c r="I168" s="86"/>
      <c r="L168" s="87"/>
      <c r="N168" s="87"/>
      <c r="O168" s="77">
        <f t="shared" si="2"/>
        <v>0</v>
      </c>
    </row>
    <row r="169" spans="1:15" s="77" customFormat="1" ht="13.5" customHeight="1">
      <c r="A169" s="123"/>
      <c r="B169" s="85"/>
      <c r="C169" s="85" t="s">
        <v>226</v>
      </c>
      <c r="D169" s="85"/>
      <c r="E169" s="86">
        <v>7.625</v>
      </c>
      <c r="F169" s="87"/>
      <c r="G169" s="87"/>
      <c r="H169" s="86"/>
      <c r="I169" s="86"/>
      <c r="L169" s="87"/>
      <c r="N169" s="87"/>
      <c r="O169" s="77">
        <f t="shared" si="2"/>
        <v>0</v>
      </c>
    </row>
    <row r="170" spans="1:15" s="77" customFormat="1" ht="13.5" customHeight="1">
      <c r="A170" s="123"/>
      <c r="B170" s="85"/>
      <c r="C170" s="85" t="s">
        <v>227</v>
      </c>
      <c r="D170" s="85"/>
      <c r="E170" s="86">
        <v>1.9</v>
      </c>
      <c r="F170" s="87"/>
      <c r="G170" s="87"/>
      <c r="H170" s="86"/>
      <c r="I170" s="86"/>
      <c r="L170" s="87"/>
      <c r="N170" s="87"/>
      <c r="O170" s="77">
        <f t="shared" si="2"/>
        <v>0</v>
      </c>
    </row>
    <row r="171" spans="1:15" s="77" customFormat="1" ht="13.5" customHeight="1">
      <c r="A171" s="123"/>
      <c r="B171" s="85"/>
      <c r="C171" s="85" t="s">
        <v>228</v>
      </c>
      <c r="D171" s="85"/>
      <c r="E171" s="86">
        <v>5.13</v>
      </c>
      <c r="F171" s="87"/>
      <c r="G171" s="87"/>
      <c r="H171" s="86"/>
      <c r="I171" s="86"/>
      <c r="L171" s="87"/>
      <c r="N171" s="87"/>
      <c r="O171" s="77">
        <f t="shared" si="2"/>
        <v>0</v>
      </c>
    </row>
    <row r="172" spans="1:15" s="77" customFormat="1" ht="13.5" customHeight="1">
      <c r="A172" s="125"/>
      <c r="B172" s="88"/>
      <c r="C172" s="88" t="s">
        <v>229</v>
      </c>
      <c r="D172" s="88"/>
      <c r="E172" s="89"/>
      <c r="F172" s="90"/>
      <c r="G172" s="90"/>
      <c r="H172" s="89"/>
      <c r="I172" s="89"/>
      <c r="L172" s="90"/>
      <c r="N172" s="90"/>
      <c r="O172" s="77">
        <f t="shared" si="2"/>
        <v>0</v>
      </c>
    </row>
    <row r="173" spans="1:15" s="77" customFormat="1" ht="13.5" customHeight="1" thickBot="1">
      <c r="A173" s="123"/>
      <c r="B173" s="85"/>
      <c r="C173" s="85" t="s">
        <v>230</v>
      </c>
      <c r="D173" s="85"/>
      <c r="E173" s="86">
        <v>31.185</v>
      </c>
      <c r="F173" s="87"/>
      <c r="G173" s="87"/>
      <c r="H173" s="86"/>
      <c r="I173" s="86"/>
      <c r="L173" s="87"/>
      <c r="N173" s="87"/>
      <c r="O173" s="77">
        <f t="shared" si="2"/>
        <v>0</v>
      </c>
    </row>
    <row r="174" spans="1:15" s="77" customFormat="1" ht="13.5" customHeight="1" thickBot="1">
      <c r="A174" s="182"/>
      <c r="B174" s="103"/>
      <c r="C174" s="103" t="s">
        <v>231</v>
      </c>
      <c r="D174" s="103"/>
      <c r="E174" s="104">
        <v>55.365</v>
      </c>
      <c r="F174" s="105"/>
      <c r="G174" s="105"/>
      <c r="H174" s="104"/>
      <c r="I174" s="106"/>
      <c r="L174" s="105"/>
      <c r="N174" s="105"/>
      <c r="O174" s="77">
        <f t="shared" si="2"/>
        <v>0</v>
      </c>
    </row>
    <row r="175" spans="1:15" s="77" customFormat="1" ht="13.5" customHeight="1" thickBot="1">
      <c r="A175" s="123"/>
      <c r="B175" s="85"/>
      <c r="C175" s="85" t="s">
        <v>232</v>
      </c>
      <c r="D175" s="85"/>
      <c r="E175" s="86">
        <v>2.768</v>
      </c>
      <c r="F175" s="87"/>
      <c r="G175" s="87"/>
      <c r="H175" s="86"/>
      <c r="I175" s="86"/>
      <c r="L175" s="87"/>
      <c r="N175" s="87"/>
      <c r="O175" s="77">
        <f t="shared" si="2"/>
        <v>0</v>
      </c>
    </row>
    <row r="176" spans="1:15" s="77" customFormat="1" ht="13.5" customHeight="1" thickBot="1">
      <c r="A176" s="122">
        <v>53</v>
      </c>
      <c r="B176" s="81" t="s">
        <v>233</v>
      </c>
      <c r="C176" s="81" t="s">
        <v>234</v>
      </c>
      <c r="D176" s="81" t="s">
        <v>40</v>
      </c>
      <c r="E176" s="82">
        <v>0.888</v>
      </c>
      <c r="F176" s="126"/>
      <c r="G176" s="83">
        <f>E176*F176</f>
        <v>0</v>
      </c>
      <c r="H176" s="82">
        <v>2.17852152</v>
      </c>
      <c r="I176" s="84">
        <v>0</v>
      </c>
      <c r="L176" s="126">
        <v>3050</v>
      </c>
      <c r="M176" s="77">
        <f>L176*L$10</f>
        <v>2135</v>
      </c>
      <c r="N176" s="126">
        <v>3050</v>
      </c>
      <c r="O176" s="77">
        <f t="shared" si="2"/>
        <v>2440</v>
      </c>
    </row>
    <row r="177" spans="1:15" s="77" customFormat="1" ht="13.5" customHeight="1">
      <c r="A177" s="125"/>
      <c r="B177" s="88"/>
      <c r="C177" s="88" t="s">
        <v>235</v>
      </c>
      <c r="D177" s="88"/>
      <c r="E177" s="89"/>
      <c r="F177" s="90"/>
      <c r="G177" s="90"/>
      <c r="H177" s="89"/>
      <c r="I177" s="89"/>
      <c r="L177" s="90"/>
      <c r="N177" s="90"/>
      <c r="O177" s="77">
        <f t="shared" si="2"/>
        <v>0</v>
      </c>
    </row>
    <row r="178" spans="1:15" s="77" customFormat="1" ht="13.5" customHeight="1" thickBot="1">
      <c r="A178" s="123"/>
      <c r="B178" s="85"/>
      <c r="C178" s="85" t="s">
        <v>236</v>
      </c>
      <c r="D178" s="85"/>
      <c r="E178" s="86">
        <v>0.888</v>
      </c>
      <c r="F178" s="87"/>
      <c r="G178" s="87"/>
      <c r="H178" s="86"/>
      <c r="I178" s="86"/>
      <c r="L178" s="87"/>
      <c r="N178" s="87"/>
      <c r="O178" s="77">
        <f t="shared" si="2"/>
        <v>0</v>
      </c>
    </row>
    <row r="179" spans="1:15" s="77" customFormat="1" ht="24" customHeight="1" thickBot="1">
      <c r="A179" s="179">
        <v>54</v>
      </c>
      <c r="B179" s="91" t="s">
        <v>237</v>
      </c>
      <c r="C179" s="91" t="s">
        <v>238</v>
      </c>
      <c r="D179" s="91" t="s">
        <v>40</v>
      </c>
      <c r="E179" s="92">
        <v>2.022</v>
      </c>
      <c r="F179" s="126"/>
      <c r="G179" s="83">
        <f>E179*F179</f>
        <v>0</v>
      </c>
      <c r="H179" s="92">
        <v>0</v>
      </c>
      <c r="I179" s="93">
        <v>0</v>
      </c>
      <c r="L179" s="126">
        <v>193</v>
      </c>
      <c r="M179" s="77">
        <f>L179*L$10</f>
        <v>135.1</v>
      </c>
      <c r="N179" s="126">
        <v>193</v>
      </c>
      <c r="O179" s="77">
        <f t="shared" si="2"/>
        <v>154.4</v>
      </c>
    </row>
    <row r="180" spans="1:15" s="77" customFormat="1" ht="24" customHeight="1" thickBot="1">
      <c r="A180" s="183">
        <v>55</v>
      </c>
      <c r="B180" s="107" t="s">
        <v>239</v>
      </c>
      <c r="C180" s="107" t="s">
        <v>240</v>
      </c>
      <c r="D180" s="107" t="s">
        <v>40</v>
      </c>
      <c r="E180" s="108">
        <v>0.888</v>
      </c>
      <c r="F180" s="126"/>
      <c r="G180" s="83">
        <f>E180*F180</f>
        <v>0</v>
      </c>
      <c r="H180" s="108">
        <v>0</v>
      </c>
      <c r="I180" s="109">
        <v>0</v>
      </c>
      <c r="L180" s="126">
        <v>96.4</v>
      </c>
      <c r="M180" s="77">
        <f>L180*L$10</f>
        <v>67.48</v>
      </c>
      <c r="N180" s="126">
        <v>96.4</v>
      </c>
      <c r="O180" s="77">
        <f t="shared" si="2"/>
        <v>77.12</v>
      </c>
    </row>
    <row r="181" spans="1:15" s="77" customFormat="1" ht="13.5" customHeight="1" thickBot="1">
      <c r="A181" s="180">
        <v>58</v>
      </c>
      <c r="B181" s="94" t="s">
        <v>241</v>
      </c>
      <c r="C181" s="94" t="s">
        <v>242</v>
      </c>
      <c r="D181" s="94" t="s">
        <v>81</v>
      </c>
      <c r="E181" s="95">
        <v>0.109</v>
      </c>
      <c r="F181" s="126"/>
      <c r="G181" s="83">
        <f>E181*F181</f>
        <v>0</v>
      </c>
      <c r="H181" s="95">
        <v>0.11478354</v>
      </c>
      <c r="I181" s="96">
        <v>0</v>
      </c>
      <c r="L181" s="126">
        <v>31500</v>
      </c>
      <c r="M181" s="77">
        <f>L181*L$10</f>
        <v>22050</v>
      </c>
      <c r="N181" s="126">
        <v>31500</v>
      </c>
      <c r="O181" s="77">
        <f t="shared" si="2"/>
        <v>25200</v>
      </c>
    </row>
    <row r="182" spans="1:15" s="77" customFormat="1" ht="13.5" customHeight="1">
      <c r="A182" s="125"/>
      <c r="B182" s="88"/>
      <c r="C182" s="88" t="s">
        <v>102</v>
      </c>
      <c r="D182" s="88"/>
      <c r="E182" s="89"/>
      <c r="F182" s="90"/>
      <c r="G182" s="90"/>
      <c r="H182" s="89"/>
      <c r="I182" s="89"/>
      <c r="L182" s="90"/>
      <c r="N182" s="90"/>
      <c r="O182" s="77">
        <f t="shared" si="2"/>
        <v>0</v>
      </c>
    </row>
    <row r="183" spans="1:15" s="77" customFormat="1" ht="13.5" customHeight="1">
      <c r="A183" s="125"/>
      <c r="B183" s="88"/>
      <c r="C183" s="88" t="s">
        <v>121</v>
      </c>
      <c r="D183" s="88"/>
      <c r="E183" s="89"/>
      <c r="F183" s="90"/>
      <c r="G183" s="90"/>
      <c r="H183" s="89"/>
      <c r="I183" s="89"/>
      <c r="L183" s="90"/>
      <c r="N183" s="90"/>
      <c r="O183" s="77">
        <f t="shared" si="2"/>
        <v>0</v>
      </c>
    </row>
    <row r="184" spans="1:15" s="77" customFormat="1" ht="13.5" customHeight="1">
      <c r="A184" s="125"/>
      <c r="B184" s="88"/>
      <c r="C184" s="88" t="s">
        <v>218</v>
      </c>
      <c r="D184" s="88"/>
      <c r="E184" s="89"/>
      <c r="F184" s="90"/>
      <c r="G184" s="90"/>
      <c r="H184" s="89"/>
      <c r="I184" s="89"/>
      <c r="L184" s="90"/>
      <c r="N184" s="90"/>
      <c r="O184" s="77">
        <f t="shared" si="2"/>
        <v>0</v>
      </c>
    </row>
    <row r="185" spans="1:15" s="77" customFormat="1" ht="13.5" customHeight="1">
      <c r="A185" s="125"/>
      <c r="B185" s="88"/>
      <c r="C185" s="88" t="s">
        <v>219</v>
      </c>
      <c r="D185" s="88"/>
      <c r="E185" s="89"/>
      <c r="F185" s="90"/>
      <c r="G185" s="90"/>
      <c r="H185" s="89"/>
      <c r="I185" s="89"/>
      <c r="L185" s="90"/>
      <c r="N185" s="90"/>
      <c r="O185" s="77">
        <f t="shared" si="2"/>
        <v>0</v>
      </c>
    </row>
    <row r="186" spans="1:15" s="77" customFormat="1" ht="13.5" customHeight="1">
      <c r="A186" s="123"/>
      <c r="B186" s="85"/>
      <c r="C186" s="85" t="s">
        <v>243</v>
      </c>
      <c r="D186" s="85"/>
      <c r="E186" s="86">
        <v>25.28</v>
      </c>
      <c r="F186" s="87"/>
      <c r="G186" s="87"/>
      <c r="H186" s="86"/>
      <c r="I186" s="86"/>
      <c r="L186" s="87"/>
      <c r="N186" s="87"/>
      <c r="O186" s="77">
        <f t="shared" si="2"/>
        <v>0</v>
      </c>
    </row>
    <row r="187" spans="1:15" s="77" customFormat="1" ht="13.5" customHeight="1" thickBot="1">
      <c r="A187" s="123"/>
      <c r="B187" s="85"/>
      <c r="C187" s="85" t="s">
        <v>244</v>
      </c>
      <c r="D187" s="85"/>
      <c r="E187" s="86">
        <v>7.4</v>
      </c>
      <c r="F187" s="87"/>
      <c r="G187" s="87"/>
      <c r="H187" s="86"/>
      <c r="I187" s="86"/>
      <c r="L187" s="87"/>
      <c r="N187" s="87"/>
      <c r="O187" s="77">
        <f t="shared" si="2"/>
        <v>0</v>
      </c>
    </row>
    <row r="188" spans="1:15" s="77" customFormat="1" ht="13.5" customHeight="1" thickBot="1">
      <c r="A188" s="182"/>
      <c r="B188" s="103"/>
      <c r="C188" s="103" t="s">
        <v>231</v>
      </c>
      <c r="D188" s="103"/>
      <c r="E188" s="104">
        <v>32.68</v>
      </c>
      <c r="F188" s="105"/>
      <c r="G188" s="105"/>
      <c r="H188" s="104"/>
      <c r="I188" s="106"/>
      <c r="L188" s="105"/>
      <c r="N188" s="105"/>
      <c r="O188" s="77">
        <f t="shared" si="2"/>
        <v>0</v>
      </c>
    </row>
    <row r="189" spans="1:15" s="77" customFormat="1" ht="13.5" customHeight="1" thickBot="1">
      <c r="A189" s="123"/>
      <c r="B189" s="85"/>
      <c r="C189" s="85" t="s">
        <v>245</v>
      </c>
      <c r="D189" s="85"/>
      <c r="E189" s="86">
        <v>0.109</v>
      </c>
      <c r="F189" s="87"/>
      <c r="G189" s="87"/>
      <c r="H189" s="86"/>
      <c r="I189" s="86"/>
      <c r="L189" s="87"/>
      <c r="N189" s="87"/>
      <c r="O189" s="77">
        <f t="shared" si="2"/>
        <v>0</v>
      </c>
    </row>
    <row r="190" spans="1:15" s="77" customFormat="1" ht="13.5" customHeight="1" thickBot="1">
      <c r="A190" s="122">
        <v>59</v>
      </c>
      <c r="B190" s="81" t="s">
        <v>246</v>
      </c>
      <c r="C190" s="81" t="s">
        <v>247</v>
      </c>
      <c r="D190" s="81" t="s">
        <v>90</v>
      </c>
      <c r="E190" s="82">
        <v>77.298</v>
      </c>
      <c r="F190" s="126"/>
      <c r="G190" s="83">
        <f>E190*F190</f>
        <v>0</v>
      </c>
      <c r="H190" s="82">
        <v>8.16034986</v>
      </c>
      <c r="I190" s="84">
        <v>0</v>
      </c>
      <c r="L190" s="126">
        <v>326</v>
      </c>
      <c r="M190" s="77">
        <f>L190*L$10</f>
        <v>228.2</v>
      </c>
      <c r="N190" s="126">
        <v>326</v>
      </c>
      <c r="O190" s="77">
        <f t="shared" si="2"/>
        <v>260.8</v>
      </c>
    </row>
    <row r="191" spans="1:15" s="77" customFormat="1" ht="13.5" customHeight="1">
      <c r="A191" s="125"/>
      <c r="B191" s="88"/>
      <c r="C191" s="88" t="s">
        <v>248</v>
      </c>
      <c r="D191" s="88"/>
      <c r="E191" s="89"/>
      <c r="F191" s="90"/>
      <c r="G191" s="90"/>
      <c r="H191" s="89"/>
      <c r="I191" s="89"/>
      <c r="L191" s="90"/>
      <c r="N191" s="90"/>
      <c r="O191" s="77">
        <f t="shared" si="2"/>
        <v>0</v>
      </c>
    </row>
    <row r="192" spans="1:15" s="77" customFormat="1" ht="13.5" customHeight="1">
      <c r="A192" s="125"/>
      <c r="B192" s="88"/>
      <c r="C192" s="88" t="s">
        <v>249</v>
      </c>
      <c r="D192" s="88"/>
      <c r="E192" s="89"/>
      <c r="F192" s="90"/>
      <c r="G192" s="90"/>
      <c r="H192" s="89"/>
      <c r="I192" s="89"/>
      <c r="L192" s="90"/>
      <c r="N192" s="90"/>
      <c r="O192" s="77">
        <f t="shared" si="2"/>
        <v>0</v>
      </c>
    </row>
    <row r="193" spans="1:15" s="77" customFormat="1" ht="13.5" customHeight="1">
      <c r="A193" s="123"/>
      <c r="B193" s="85"/>
      <c r="C193" s="85" t="s">
        <v>250</v>
      </c>
      <c r="D193" s="85"/>
      <c r="E193" s="86">
        <v>36</v>
      </c>
      <c r="F193" s="87"/>
      <c r="G193" s="87"/>
      <c r="H193" s="86"/>
      <c r="I193" s="86"/>
      <c r="L193" s="87"/>
      <c r="N193" s="87"/>
      <c r="O193" s="77">
        <f t="shared" si="2"/>
        <v>0</v>
      </c>
    </row>
    <row r="194" spans="1:15" s="77" customFormat="1" ht="13.5" customHeight="1">
      <c r="A194" s="123"/>
      <c r="B194" s="85"/>
      <c r="C194" s="85" t="s">
        <v>251</v>
      </c>
      <c r="D194" s="85"/>
      <c r="E194" s="86">
        <v>41.298</v>
      </c>
      <c r="F194" s="87"/>
      <c r="G194" s="87"/>
      <c r="H194" s="86"/>
      <c r="I194" s="86"/>
      <c r="L194" s="87"/>
      <c r="N194" s="87"/>
      <c r="O194" s="77">
        <f t="shared" si="2"/>
        <v>0</v>
      </c>
    </row>
    <row r="195" spans="1:15" s="77" customFormat="1" ht="13.5" customHeight="1" thickBot="1">
      <c r="A195" s="124"/>
      <c r="B195" s="97"/>
      <c r="C195" s="97" t="s">
        <v>64</v>
      </c>
      <c r="D195" s="97"/>
      <c r="E195" s="98">
        <v>77.298</v>
      </c>
      <c r="F195" s="99"/>
      <c r="G195" s="99"/>
      <c r="H195" s="98"/>
      <c r="I195" s="98"/>
      <c r="L195" s="99"/>
      <c r="N195" s="99"/>
      <c r="O195" s="77">
        <f t="shared" si="2"/>
        <v>0</v>
      </c>
    </row>
    <row r="196" spans="1:15" s="77" customFormat="1" ht="13.5" customHeight="1" thickBot="1">
      <c r="A196" s="122">
        <v>60</v>
      </c>
      <c r="B196" s="81" t="s">
        <v>252</v>
      </c>
      <c r="C196" s="81" t="s">
        <v>253</v>
      </c>
      <c r="D196" s="81" t="s">
        <v>40</v>
      </c>
      <c r="E196" s="82">
        <v>2.864</v>
      </c>
      <c r="F196" s="126"/>
      <c r="G196" s="83">
        <f>E196*F196</f>
        <v>0</v>
      </c>
      <c r="H196" s="82">
        <v>5.67072</v>
      </c>
      <c r="I196" s="84">
        <v>0</v>
      </c>
      <c r="L196" s="126">
        <v>967</v>
      </c>
      <c r="M196" s="77">
        <f>L196*L$10</f>
        <v>676.9</v>
      </c>
      <c r="N196" s="126">
        <v>967</v>
      </c>
      <c r="O196" s="77">
        <f t="shared" si="2"/>
        <v>773.6</v>
      </c>
    </row>
    <row r="197" spans="1:15" s="77" customFormat="1" ht="13.5" customHeight="1">
      <c r="A197" s="125"/>
      <c r="B197" s="88"/>
      <c r="C197" s="88" t="s">
        <v>254</v>
      </c>
      <c r="D197" s="88"/>
      <c r="E197" s="89"/>
      <c r="F197" s="90"/>
      <c r="G197" s="90"/>
      <c r="H197" s="89"/>
      <c r="I197" s="89"/>
      <c r="L197" s="90"/>
      <c r="N197" s="90"/>
      <c r="O197" s="77">
        <f t="shared" si="2"/>
        <v>0</v>
      </c>
    </row>
    <row r="198" spans="1:15" s="77" customFormat="1" ht="13.5" customHeight="1" thickBot="1">
      <c r="A198" s="123"/>
      <c r="B198" s="85"/>
      <c r="C198" s="85" t="s">
        <v>255</v>
      </c>
      <c r="D198" s="85"/>
      <c r="E198" s="86">
        <v>2.864</v>
      </c>
      <c r="F198" s="87"/>
      <c r="G198" s="87"/>
      <c r="H198" s="86"/>
      <c r="I198" s="86"/>
      <c r="L198" s="87"/>
      <c r="N198" s="87"/>
      <c r="O198" s="77">
        <f aca="true" t="shared" si="3" ref="O198:O242">N198*O$10</f>
        <v>0</v>
      </c>
    </row>
    <row r="199" spans="1:15" s="77" customFormat="1" ht="13.5" customHeight="1" thickBot="1">
      <c r="A199" s="122">
        <v>61</v>
      </c>
      <c r="B199" s="81" t="s">
        <v>256</v>
      </c>
      <c r="C199" s="81" t="s">
        <v>257</v>
      </c>
      <c r="D199" s="81" t="s">
        <v>90</v>
      </c>
      <c r="E199" s="82">
        <v>77.298</v>
      </c>
      <c r="F199" s="126"/>
      <c r="G199" s="83">
        <f>E199*F199</f>
        <v>0</v>
      </c>
      <c r="H199" s="82">
        <v>0.44678244</v>
      </c>
      <c r="I199" s="84">
        <v>0</v>
      </c>
      <c r="L199" s="126">
        <v>165</v>
      </c>
      <c r="M199" s="77">
        <f>L199*L$10</f>
        <v>115.49999999999999</v>
      </c>
      <c r="N199" s="126">
        <v>165</v>
      </c>
      <c r="O199" s="77">
        <f t="shared" si="3"/>
        <v>132</v>
      </c>
    </row>
    <row r="200" spans="1:15" s="77" customFormat="1" ht="13.5" customHeight="1">
      <c r="A200" s="125"/>
      <c r="B200" s="88"/>
      <c r="C200" s="88" t="s">
        <v>258</v>
      </c>
      <c r="D200" s="88"/>
      <c r="E200" s="89"/>
      <c r="F200" s="90"/>
      <c r="G200" s="90"/>
      <c r="H200" s="89"/>
      <c r="I200" s="89"/>
      <c r="L200" s="90"/>
      <c r="N200" s="90"/>
      <c r="O200" s="77">
        <f t="shared" si="3"/>
        <v>0</v>
      </c>
    </row>
    <row r="201" spans="1:15" s="77" customFormat="1" ht="13.5" customHeight="1">
      <c r="A201" s="125"/>
      <c r="B201" s="88"/>
      <c r="C201" s="88" t="s">
        <v>248</v>
      </c>
      <c r="D201" s="88"/>
      <c r="E201" s="89"/>
      <c r="F201" s="90"/>
      <c r="G201" s="90"/>
      <c r="H201" s="89"/>
      <c r="I201" s="89"/>
      <c r="L201" s="90"/>
      <c r="N201" s="90"/>
      <c r="O201" s="77">
        <f t="shared" si="3"/>
        <v>0</v>
      </c>
    </row>
    <row r="202" spans="1:15" s="77" customFormat="1" ht="13.5" customHeight="1">
      <c r="A202" s="125"/>
      <c r="B202" s="88"/>
      <c r="C202" s="88" t="s">
        <v>249</v>
      </c>
      <c r="D202" s="88"/>
      <c r="E202" s="89"/>
      <c r="F202" s="90"/>
      <c r="G202" s="90"/>
      <c r="H202" s="89"/>
      <c r="I202" s="89"/>
      <c r="L202" s="90"/>
      <c r="N202" s="90"/>
      <c r="O202" s="77">
        <f t="shared" si="3"/>
        <v>0</v>
      </c>
    </row>
    <row r="203" spans="1:15" s="77" customFormat="1" ht="13.5" customHeight="1">
      <c r="A203" s="123"/>
      <c r="B203" s="85"/>
      <c r="C203" s="85" t="s">
        <v>250</v>
      </c>
      <c r="D203" s="85"/>
      <c r="E203" s="86">
        <v>36</v>
      </c>
      <c r="F203" s="87"/>
      <c r="G203" s="87"/>
      <c r="H203" s="86"/>
      <c r="I203" s="86"/>
      <c r="L203" s="87"/>
      <c r="N203" s="87"/>
      <c r="O203" s="77">
        <f t="shared" si="3"/>
        <v>0</v>
      </c>
    </row>
    <row r="204" spans="1:15" s="77" customFormat="1" ht="13.5" customHeight="1">
      <c r="A204" s="123"/>
      <c r="B204" s="85"/>
      <c r="C204" s="85" t="s">
        <v>251</v>
      </c>
      <c r="D204" s="85"/>
      <c r="E204" s="86">
        <v>41.298</v>
      </c>
      <c r="F204" s="87"/>
      <c r="G204" s="87"/>
      <c r="H204" s="86"/>
      <c r="I204" s="86"/>
      <c r="L204" s="87"/>
      <c r="N204" s="87"/>
      <c r="O204" s="77">
        <f t="shared" si="3"/>
        <v>0</v>
      </c>
    </row>
    <row r="205" spans="1:15" s="77" customFormat="1" ht="13.5" customHeight="1">
      <c r="A205" s="124"/>
      <c r="B205" s="97"/>
      <c r="C205" s="97" t="s">
        <v>64</v>
      </c>
      <c r="D205" s="97"/>
      <c r="E205" s="98">
        <v>77.298</v>
      </c>
      <c r="F205" s="99"/>
      <c r="G205" s="99"/>
      <c r="H205" s="98"/>
      <c r="I205" s="98"/>
      <c r="L205" s="99"/>
      <c r="N205" s="99"/>
      <c r="O205" s="77">
        <f t="shared" si="3"/>
        <v>0</v>
      </c>
    </row>
    <row r="206" spans="1:15" s="77" customFormat="1" ht="13.5" customHeight="1" thickBot="1">
      <c r="A206" s="127"/>
      <c r="B206" s="78" t="s">
        <v>31</v>
      </c>
      <c r="C206" s="78" t="s">
        <v>259</v>
      </c>
      <c r="D206" s="78"/>
      <c r="E206" s="79"/>
      <c r="F206" s="80"/>
      <c r="G206" s="80"/>
      <c r="H206" s="79">
        <f>SUM(H207:H218)</f>
        <v>0.599507705</v>
      </c>
      <c r="I206" s="79">
        <f>SUM(I207:I218)</f>
        <v>0.346</v>
      </c>
      <c r="L206" s="80"/>
      <c r="N206" s="80"/>
      <c r="O206" s="77">
        <f t="shared" si="3"/>
        <v>0</v>
      </c>
    </row>
    <row r="207" spans="1:15" s="77" customFormat="1" ht="24" customHeight="1" thickBot="1">
      <c r="A207" s="122">
        <v>71</v>
      </c>
      <c r="B207" s="81" t="s">
        <v>262</v>
      </c>
      <c r="C207" s="81" t="s">
        <v>263</v>
      </c>
      <c r="D207" s="81" t="s">
        <v>37</v>
      </c>
      <c r="E207" s="82">
        <v>6</v>
      </c>
      <c r="F207" s="126"/>
      <c r="G207" s="83">
        <f>E207*F207</f>
        <v>0</v>
      </c>
      <c r="H207" s="82">
        <v>0.09334032</v>
      </c>
      <c r="I207" s="84">
        <v>0</v>
      </c>
      <c r="L207" s="126">
        <v>235</v>
      </c>
      <c r="M207" s="77">
        <f>L207*L$10</f>
        <v>164.5</v>
      </c>
      <c r="N207" s="126">
        <v>235</v>
      </c>
      <c r="O207" s="77">
        <f t="shared" si="3"/>
        <v>188</v>
      </c>
    </row>
    <row r="208" spans="1:15" s="77" customFormat="1" ht="13.5" customHeight="1">
      <c r="A208" s="125"/>
      <c r="B208" s="88"/>
      <c r="C208" s="88" t="s">
        <v>264</v>
      </c>
      <c r="D208" s="88"/>
      <c r="E208" s="89"/>
      <c r="F208" s="90"/>
      <c r="G208" s="90"/>
      <c r="H208" s="89"/>
      <c r="I208" s="89"/>
      <c r="L208" s="90"/>
      <c r="N208" s="90"/>
      <c r="O208" s="77">
        <f t="shared" si="3"/>
        <v>0</v>
      </c>
    </row>
    <row r="209" spans="1:15" s="77" customFormat="1" ht="13.5" customHeight="1" thickBot="1">
      <c r="A209" s="123"/>
      <c r="B209" s="85"/>
      <c r="C209" s="85" t="s">
        <v>265</v>
      </c>
      <c r="D209" s="85"/>
      <c r="E209" s="86">
        <v>6</v>
      </c>
      <c r="F209" s="87"/>
      <c r="G209" s="87"/>
      <c r="H209" s="86"/>
      <c r="I209" s="86"/>
      <c r="L209" s="87"/>
      <c r="N209" s="87"/>
      <c r="O209" s="77">
        <f t="shared" si="3"/>
        <v>0</v>
      </c>
    </row>
    <row r="210" spans="1:15" s="77" customFormat="1" ht="24" customHeight="1" thickBot="1">
      <c r="A210" s="122">
        <v>72</v>
      </c>
      <c r="B210" s="81" t="s">
        <v>266</v>
      </c>
      <c r="C210" s="81" t="s">
        <v>267</v>
      </c>
      <c r="D210" s="81" t="s">
        <v>37</v>
      </c>
      <c r="E210" s="82">
        <v>2</v>
      </c>
      <c r="F210" s="126"/>
      <c r="G210" s="83">
        <f>E210*F210</f>
        <v>0</v>
      </c>
      <c r="H210" s="82">
        <v>0.04050464</v>
      </c>
      <c r="I210" s="84">
        <v>0</v>
      </c>
      <c r="L210" s="126">
        <v>205</v>
      </c>
      <c r="M210" s="77">
        <f>L210*L$10</f>
        <v>143.5</v>
      </c>
      <c r="N210" s="126">
        <v>205</v>
      </c>
      <c r="O210" s="77">
        <f t="shared" si="3"/>
        <v>164</v>
      </c>
    </row>
    <row r="211" spans="1:15" s="77" customFormat="1" ht="13.5" customHeight="1">
      <c r="A211" s="125"/>
      <c r="B211" s="88"/>
      <c r="C211" s="88" t="s">
        <v>264</v>
      </c>
      <c r="D211" s="88"/>
      <c r="E211" s="89"/>
      <c r="F211" s="90"/>
      <c r="G211" s="90"/>
      <c r="H211" s="89"/>
      <c r="I211" s="89"/>
      <c r="L211" s="90"/>
      <c r="N211" s="90"/>
      <c r="O211" s="77">
        <f t="shared" si="3"/>
        <v>0</v>
      </c>
    </row>
    <row r="212" spans="1:15" s="77" customFormat="1" ht="13.5" customHeight="1" thickBot="1">
      <c r="A212" s="123"/>
      <c r="B212" s="85"/>
      <c r="C212" s="85" t="s">
        <v>268</v>
      </c>
      <c r="D212" s="85"/>
      <c r="E212" s="86">
        <v>2</v>
      </c>
      <c r="F212" s="87"/>
      <c r="G212" s="87"/>
      <c r="H212" s="86"/>
      <c r="I212" s="86"/>
      <c r="L212" s="87"/>
      <c r="N212" s="87"/>
      <c r="O212" s="77">
        <f t="shared" si="3"/>
        <v>0</v>
      </c>
    </row>
    <row r="213" spans="1:15" s="77" customFormat="1" ht="24" customHeight="1" thickBot="1">
      <c r="A213" s="122">
        <v>73</v>
      </c>
      <c r="B213" s="81" t="s">
        <v>269</v>
      </c>
      <c r="C213" s="81" t="s">
        <v>270</v>
      </c>
      <c r="D213" s="81" t="s">
        <v>271</v>
      </c>
      <c r="E213" s="82">
        <v>1</v>
      </c>
      <c r="F213" s="126"/>
      <c r="G213" s="83">
        <f>E213*F213</f>
        <v>0</v>
      </c>
      <c r="H213" s="82">
        <v>0.010682745</v>
      </c>
      <c r="I213" s="84">
        <v>0</v>
      </c>
      <c r="L213" s="126">
        <v>3400</v>
      </c>
      <c r="M213" s="77">
        <f>L213*L$10</f>
        <v>2380</v>
      </c>
      <c r="N213" s="126">
        <v>3400</v>
      </c>
      <c r="O213" s="77">
        <f t="shared" si="3"/>
        <v>2720</v>
      </c>
    </row>
    <row r="214" spans="1:15" s="77" customFormat="1" ht="13.5" customHeight="1">
      <c r="A214" s="125"/>
      <c r="B214" s="88"/>
      <c r="C214" s="88" t="s">
        <v>272</v>
      </c>
      <c r="D214" s="88"/>
      <c r="E214" s="89"/>
      <c r="F214" s="90"/>
      <c r="G214" s="90"/>
      <c r="H214" s="89"/>
      <c r="I214" s="89"/>
      <c r="L214" s="90"/>
      <c r="N214" s="90"/>
      <c r="O214" s="77">
        <f t="shared" si="3"/>
        <v>0</v>
      </c>
    </row>
    <row r="215" spans="1:15" s="77" customFormat="1" ht="13.5" customHeight="1" thickBot="1">
      <c r="A215" s="123"/>
      <c r="B215" s="85"/>
      <c r="C215" s="85" t="s">
        <v>273</v>
      </c>
      <c r="D215" s="85"/>
      <c r="E215" s="86">
        <v>1</v>
      </c>
      <c r="F215" s="87"/>
      <c r="G215" s="87"/>
      <c r="H215" s="86"/>
      <c r="I215" s="86"/>
      <c r="L215" s="87"/>
      <c r="N215" s="87"/>
      <c r="O215" s="77">
        <f t="shared" si="3"/>
        <v>0</v>
      </c>
    </row>
    <row r="216" spans="1:15" s="77" customFormat="1" ht="24" customHeight="1" thickBot="1">
      <c r="A216" s="122">
        <v>74</v>
      </c>
      <c r="B216" s="81" t="s">
        <v>274</v>
      </c>
      <c r="C216" s="81" t="s">
        <v>275</v>
      </c>
      <c r="D216" s="81" t="s">
        <v>276</v>
      </c>
      <c r="E216" s="82">
        <v>2</v>
      </c>
      <c r="F216" s="126"/>
      <c r="G216" s="83">
        <f>E216*F216</f>
        <v>0</v>
      </c>
      <c r="H216" s="82">
        <v>0.44688</v>
      </c>
      <c r="I216" s="84">
        <v>0.346</v>
      </c>
      <c r="L216" s="126">
        <v>12000</v>
      </c>
      <c r="M216" s="77">
        <f>L216*L$10</f>
        <v>8400</v>
      </c>
      <c r="N216" s="126">
        <v>12000</v>
      </c>
      <c r="O216" s="77">
        <f t="shared" si="3"/>
        <v>9600</v>
      </c>
    </row>
    <row r="217" spans="1:15" s="77" customFormat="1" ht="13.5" customHeight="1" thickBot="1">
      <c r="A217" s="123"/>
      <c r="B217" s="85"/>
      <c r="C217" s="85" t="s">
        <v>277</v>
      </c>
      <c r="D217" s="85"/>
      <c r="E217" s="86">
        <v>2</v>
      </c>
      <c r="F217" s="87"/>
      <c r="G217" s="87"/>
      <c r="H217" s="86"/>
      <c r="I217" s="86"/>
      <c r="L217" s="87"/>
      <c r="N217" s="87"/>
      <c r="O217" s="77">
        <f t="shared" si="3"/>
        <v>0</v>
      </c>
    </row>
    <row r="218" spans="1:15" s="77" customFormat="1" ht="24" customHeight="1" thickBot="1">
      <c r="A218" s="122">
        <v>75</v>
      </c>
      <c r="B218" s="81" t="s">
        <v>278</v>
      </c>
      <c r="C218" s="81" t="s">
        <v>279</v>
      </c>
      <c r="D218" s="81" t="s">
        <v>111</v>
      </c>
      <c r="E218" s="82">
        <v>6</v>
      </c>
      <c r="F218" s="126"/>
      <c r="G218" s="83">
        <f>E218*F218</f>
        <v>0</v>
      </c>
      <c r="H218" s="82">
        <v>0.0081</v>
      </c>
      <c r="I218" s="84">
        <v>0</v>
      </c>
      <c r="L218" s="126">
        <v>1020</v>
      </c>
      <c r="M218" s="77">
        <f>L218*L$10</f>
        <v>714</v>
      </c>
      <c r="N218" s="126">
        <v>1020</v>
      </c>
      <c r="O218" s="77">
        <f t="shared" si="3"/>
        <v>816</v>
      </c>
    </row>
    <row r="219" spans="1:15" s="77" customFormat="1" ht="13.5" customHeight="1">
      <c r="A219" s="123"/>
      <c r="B219" s="85"/>
      <c r="C219" s="85" t="s">
        <v>280</v>
      </c>
      <c r="D219" s="85"/>
      <c r="E219" s="86">
        <v>6</v>
      </c>
      <c r="F219" s="87"/>
      <c r="G219" s="87"/>
      <c r="H219" s="86"/>
      <c r="I219" s="86"/>
      <c r="L219" s="87"/>
      <c r="N219" s="87"/>
      <c r="O219" s="77">
        <f t="shared" si="3"/>
        <v>0</v>
      </c>
    </row>
    <row r="220" spans="1:15" s="77" customFormat="1" ht="13.5" customHeight="1" thickBot="1">
      <c r="A220" s="127"/>
      <c r="B220" s="78" t="s">
        <v>281</v>
      </c>
      <c r="C220" s="78" t="s">
        <v>282</v>
      </c>
      <c r="D220" s="78"/>
      <c r="E220" s="79"/>
      <c r="F220" s="80"/>
      <c r="G220" s="80"/>
      <c r="H220" s="79">
        <f>SUM(H221:H296)</f>
        <v>0</v>
      </c>
      <c r="I220" s="79">
        <f>SUM(I221:I296)</f>
        <v>19.357601</v>
      </c>
      <c r="L220" s="80"/>
      <c r="N220" s="80"/>
      <c r="O220" s="77">
        <f t="shared" si="3"/>
        <v>0</v>
      </c>
    </row>
    <row r="221" spans="1:15" s="77" customFormat="1" ht="13.5" customHeight="1" thickBot="1">
      <c r="A221" s="122">
        <v>77</v>
      </c>
      <c r="B221" s="81" t="s">
        <v>283</v>
      </c>
      <c r="C221" s="81" t="s">
        <v>284</v>
      </c>
      <c r="D221" s="81" t="s">
        <v>90</v>
      </c>
      <c r="E221" s="82">
        <v>12.588</v>
      </c>
      <c r="F221" s="126"/>
      <c r="G221" s="83">
        <f>E221*F221</f>
        <v>0</v>
      </c>
      <c r="H221" s="82">
        <v>0</v>
      </c>
      <c r="I221" s="84">
        <v>1.649028</v>
      </c>
      <c r="L221" s="126">
        <v>68.7</v>
      </c>
      <c r="M221" s="77">
        <f>L221*L$10</f>
        <v>48.089999999999996</v>
      </c>
      <c r="N221" s="126">
        <v>68.7</v>
      </c>
      <c r="O221" s="77">
        <f t="shared" si="3"/>
        <v>54.96000000000001</v>
      </c>
    </row>
    <row r="222" spans="1:15" s="77" customFormat="1" ht="13.5" customHeight="1" thickBot="1">
      <c r="A222" s="123"/>
      <c r="B222" s="85"/>
      <c r="C222" s="85" t="s">
        <v>285</v>
      </c>
      <c r="D222" s="85"/>
      <c r="E222" s="86">
        <v>12.588</v>
      </c>
      <c r="F222" s="87"/>
      <c r="G222" s="87"/>
      <c r="H222" s="86"/>
      <c r="I222" s="86"/>
      <c r="L222" s="87"/>
      <c r="N222" s="87"/>
      <c r="O222" s="77">
        <f t="shared" si="3"/>
        <v>0</v>
      </c>
    </row>
    <row r="223" spans="1:15" s="77" customFormat="1" ht="13.5" customHeight="1" thickBot="1">
      <c r="A223" s="122">
        <v>78</v>
      </c>
      <c r="B223" s="81" t="s">
        <v>286</v>
      </c>
      <c r="C223" s="81" t="s">
        <v>287</v>
      </c>
      <c r="D223" s="81" t="s">
        <v>90</v>
      </c>
      <c r="E223" s="82">
        <v>16.288</v>
      </c>
      <c r="F223" s="126"/>
      <c r="G223" s="83">
        <f>E223*F223</f>
        <v>0</v>
      </c>
      <c r="H223" s="82">
        <v>0</v>
      </c>
      <c r="I223" s="84">
        <v>4.251168</v>
      </c>
      <c r="L223" s="126">
        <v>82.7</v>
      </c>
      <c r="M223" s="77">
        <f>L223*L$10</f>
        <v>57.89</v>
      </c>
      <c r="N223" s="126">
        <v>82.7</v>
      </c>
      <c r="O223" s="77">
        <f t="shared" si="3"/>
        <v>66.16000000000001</v>
      </c>
    </row>
    <row r="224" spans="1:15" s="77" customFormat="1" ht="13.5" customHeight="1" thickBot="1">
      <c r="A224" s="123"/>
      <c r="B224" s="85"/>
      <c r="C224" s="85" t="s">
        <v>288</v>
      </c>
      <c r="D224" s="85"/>
      <c r="E224" s="86">
        <v>16.288</v>
      </c>
      <c r="F224" s="87"/>
      <c r="G224" s="87"/>
      <c r="H224" s="86"/>
      <c r="I224" s="86"/>
      <c r="L224" s="87"/>
      <c r="N224" s="87"/>
      <c r="O224" s="77">
        <f t="shared" si="3"/>
        <v>0</v>
      </c>
    </row>
    <row r="225" spans="1:15" s="77" customFormat="1" ht="13.5" customHeight="1" thickBot="1">
      <c r="A225" s="122">
        <v>79</v>
      </c>
      <c r="B225" s="81" t="s">
        <v>289</v>
      </c>
      <c r="C225" s="81" t="s">
        <v>290</v>
      </c>
      <c r="D225" s="81" t="s">
        <v>90</v>
      </c>
      <c r="E225" s="82">
        <v>4.345</v>
      </c>
      <c r="F225" s="126"/>
      <c r="G225" s="83">
        <f>E225*F225</f>
        <v>0</v>
      </c>
      <c r="H225" s="82">
        <v>0</v>
      </c>
      <c r="I225" s="84">
        <v>0.256355</v>
      </c>
      <c r="L225" s="126">
        <v>124</v>
      </c>
      <c r="M225" s="77">
        <f>L225*L$10</f>
        <v>86.8</v>
      </c>
      <c r="N225" s="126">
        <v>124</v>
      </c>
      <c r="O225" s="77">
        <f t="shared" si="3"/>
        <v>99.2</v>
      </c>
    </row>
    <row r="226" spans="1:15" s="77" customFormat="1" ht="13.5" customHeight="1">
      <c r="A226" s="125"/>
      <c r="B226" s="88"/>
      <c r="C226" s="88" t="s">
        <v>291</v>
      </c>
      <c r="D226" s="88"/>
      <c r="E226" s="89"/>
      <c r="F226" s="90"/>
      <c r="G226" s="90"/>
      <c r="H226" s="89"/>
      <c r="I226" s="89"/>
      <c r="L226" s="90"/>
      <c r="N226" s="90"/>
      <c r="O226" s="77">
        <f t="shared" si="3"/>
        <v>0</v>
      </c>
    </row>
    <row r="227" spans="1:15" s="77" customFormat="1" ht="13.5" customHeight="1">
      <c r="A227" s="123"/>
      <c r="B227" s="85"/>
      <c r="C227" s="85" t="s">
        <v>292</v>
      </c>
      <c r="D227" s="85"/>
      <c r="E227" s="86">
        <v>1.26</v>
      </c>
      <c r="F227" s="87"/>
      <c r="G227" s="87"/>
      <c r="H227" s="86"/>
      <c r="I227" s="86"/>
      <c r="L227" s="87"/>
      <c r="N227" s="87"/>
      <c r="O227" s="77">
        <f t="shared" si="3"/>
        <v>0</v>
      </c>
    </row>
    <row r="228" spans="1:15" s="77" customFormat="1" ht="13.5" customHeight="1">
      <c r="A228" s="123"/>
      <c r="B228" s="85"/>
      <c r="C228" s="85" t="s">
        <v>293</v>
      </c>
      <c r="D228" s="85"/>
      <c r="E228" s="86">
        <v>0.72</v>
      </c>
      <c r="F228" s="87"/>
      <c r="G228" s="87"/>
      <c r="H228" s="86"/>
      <c r="I228" s="86"/>
      <c r="L228" s="87"/>
      <c r="N228" s="87"/>
      <c r="O228" s="77">
        <f t="shared" si="3"/>
        <v>0</v>
      </c>
    </row>
    <row r="229" spans="1:15" s="77" customFormat="1" ht="13.5" customHeight="1">
      <c r="A229" s="123"/>
      <c r="B229" s="85"/>
      <c r="C229" s="85" t="s">
        <v>294</v>
      </c>
      <c r="D229" s="85"/>
      <c r="E229" s="86">
        <v>1.35</v>
      </c>
      <c r="F229" s="87"/>
      <c r="G229" s="87"/>
      <c r="H229" s="86"/>
      <c r="I229" s="86"/>
      <c r="L229" s="87"/>
      <c r="N229" s="87"/>
      <c r="O229" s="77">
        <f t="shared" si="3"/>
        <v>0</v>
      </c>
    </row>
    <row r="230" spans="1:15" s="77" customFormat="1" ht="13.5" customHeight="1">
      <c r="A230" s="123"/>
      <c r="B230" s="85"/>
      <c r="C230" s="85" t="s">
        <v>295</v>
      </c>
      <c r="D230" s="85"/>
      <c r="E230" s="86">
        <v>1.015</v>
      </c>
      <c r="F230" s="87"/>
      <c r="G230" s="87"/>
      <c r="H230" s="86"/>
      <c r="I230" s="86"/>
      <c r="L230" s="87"/>
      <c r="N230" s="87"/>
      <c r="O230" s="77">
        <f t="shared" si="3"/>
        <v>0</v>
      </c>
    </row>
    <row r="231" spans="1:15" s="77" customFormat="1" ht="13.5" customHeight="1" thickBot="1">
      <c r="A231" s="124"/>
      <c r="B231" s="97"/>
      <c r="C231" s="97" t="s">
        <v>64</v>
      </c>
      <c r="D231" s="97"/>
      <c r="E231" s="98">
        <v>4.345</v>
      </c>
      <c r="F231" s="99"/>
      <c r="G231" s="99"/>
      <c r="H231" s="98"/>
      <c r="I231" s="98"/>
      <c r="L231" s="99"/>
      <c r="N231" s="99"/>
      <c r="O231" s="77">
        <f t="shared" si="3"/>
        <v>0</v>
      </c>
    </row>
    <row r="232" spans="1:15" s="77" customFormat="1" ht="13.5" customHeight="1" thickBot="1">
      <c r="A232" s="122">
        <v>80</v>
      </c>
      <c r="B232" s="81" t="s">
        <v>296</v>
      </c>
      <c r="C232" s="81" t="s">
        <v>297</v>
      </c>
      <c r="D232" s="81" t="s">
        <v>90</v>
      </c>
      <c r="E232" s="82">
        <v>34.23</v>
      </c>
      <c r="F232" s="126"/>
      <c r="G232" s="83">
        <f>E232*F232</f>
        <v>0</v>
      </c>
      <c r="H232" s="82">
        <v>0</v>
      </c>
      <c r="I232" s="84">
        <v>1.16382</v>
      </c>
      <c r="L232" s="126">
        <v>80.3</v>
      </c>
      <c r="M232" s="77">
        <f>L232*L$10</f>
        <v>56.209999999999994</v>
      </c>
      <c r="N232" s="126">
        <v>80.3</v>
      </c>
      <c r="O232" s="77">
        <f t="shared" si="3"/>
        <v>64.24</v>
      </c>
    </row>
    <row r="233" spans="1:15" s="77" customFormat="1" ht="13.5" customHeight="1">
      <c r="A233" s="125"/>
      <c r="B233" s="88"/>
      <c r="C233" s="88" t="s">
        <v>298</v>
      </c>
      <c r="D233" s="88"/>
      <c r="E233" s="89"/>
      <c r="F233" s="90"/>
      <c r="G233" s="90"/>
      <c r="H233" s="89"/>
      <c r="I233" s="89"/>
      <c r="L233" s="90"/>
      <c r="N233" s="90"/>
      <c r="O233" s="77">
        <f t="shared" si="3"/>
        <v>0</v>
      </c>
    </row>
    <row r="234" spans="1:15" s="77" customFormat="1" ht="13.5" customHeight="1">
      <c r="A234" s="123"/>
      <c r="B234" s="85"/>
      <c r="C234" s="85" t="s">
        <v>299</v>
      </c>
      <c r="D234" s="85"/>
      <c r="E234" s="86">
        <v>24</v>
      </c>
      <c r="F234" s="87"/>
      <c r="G234" s="87"/>
      <c r="H234" s="86"/>
      <c r="I234" s="86"/>
      <c r="L234" s="87"/>
      <c r="N234" s="87"/>
      <c r="O234" s="77">
        <f t="shared" si="3"/>
        <v>0</v>
      </c>
    </row>
    <row r="235" spans="1:15" s="77" customFormat="1" ht="13.5" customHeight="1">
      <c r="A235" s="123"/>
      <c r="B235" s="85"/>
      <c r="C235" s="85" t="s">
        <v>300</v>
      </c>
      <c r="D235" s="85"/>
      <c r="E235" s="86">
        <v>7.04</v>
      </c>
      <c r="F235" s="87"/>
      <c r="G235" s="87"/>
      <c r="H235" s="86"/>
      <c r="I235" s="86"/>
      <c r="L235" s="87"/>
      <c r="N235" s="87"/>
      <c r="O235" s="77">
        <f t="shared" si="3"/>
        <v>0</v>
      </c>
    </row>
    <row r="236" spans="1:15" s="77" customFormat="1" ht="13.5" customHeight="1">
      <c r="A236" s="123"/>
      <c r="B236" s="85"/>
      <c r="C236" s="85" t="s">
        <v>301</v>
      </c>
      <c r="D236" s="85"/>
      <c r="E236" s="86">
        <v>3.19</v>
      </c>
      <c r="F236" s="87"/>
      <c r="G236" s="87"/>
      <c r="H236" s="86"/>
      <c r="I236" s="86"/>
      <c r="L236" s="87"/>
      <c r="N236" s="87"/>
      <c r="O236" s="77">
        <f t="shared" si="3"/>
        <v>0</v>
      </c>
    </row>
    <row r="237" spans="1:15" s="77" customFormat="1" ht="13.5" customHeight="1" thickBot="1">
      <c r="A237" s="124"/>
      <c r="B237" s="97"/>
      <c r="C237" s="97" t="s">
        <v>64</v>
      </c>
      <c r="D237" s="97"/>
      <c r="E237" s="98">
        <v>34.23</v>
      </c>
      <c r="F237" s="99"/>
      <c r="G237" s="99"/>
      <c r="H237" s="98"/>
      <c r="I237" s="98"/>
      <c r="L237" s="99"/>
      <c r="N237" s="99"/>
      <c r="O237" s="77">
        <f t="shared" si="3"/>
        <v>0</v>
      </c>
    </row>
    <row r="238" spans="1:15" s="77" customFormat="1" ht="13.5" customHeight="1" thickBot="1">
      <c r="A238" s="122">
        <v>81</v>
      </c>
      <c r="B238" s="81" t="s">
        <v>302</v>
      </c>
      <c r="C238" s="81" t="s">
        <v>303</v>
      </c>
      <c r="D238" s="81" t="s">
        <v>90</v>
      </c>
      <c r="E238" s="82">
        <v>7.56</v>
      </c>
      <c r="F238" s="126"/>
      <c r="G238" s="83">
        <f>E238*F238</f>
        <v>0</v>
      </c>
      <c r="H238" s="82">
        <v>0</v>
      </c>
      <c r="I238" s="84">
        <v>0.66528</v>
      </c>
      <c r="L238" s="126">
        <v>129</v>
      </c>
      <c r="M238" s="77">
        <f>L238*L$10</f>
        <v>90.3</v>
      </c>
      <c r="N238" s="126">
        <v>129</v>
      </c>
      <c r="O238" s="77">
        <f t="shared" si="3"/>
        <v>103.2</v>
      </c>
    </row>
    <row r="239" spans="1:15" s="77" customFormat="1" ht="13.5" customHeight="1">
      <c r="A239" s="125"/>
      <c r="B239" s="88"/>
      <c r="C239" s="88" t="s">
        <v>291</v>
      </c>
      <c r="D239" s="88"/>
      <c r="E239" s="89"/>
      <c r="F239" s="90"/>
      <c r="G239" s="90"/>
      <c r="H239" s="89"/>
      <c r="I239" s="89"/>
      <c r="L239" s="90"/>
      <c r="N239" s="90"/>
      <c r="O239" s="77">
        <f t="shared" si="3"/>
        <v>0</v>
      </c>
    </row>
    <row r="240" spans="1:15" s="77" customFormat="1" ht="13.5" customHeight="1">
      <c r="A240" s="123"/>
      <c r="B240" s="85"/>
      <c r="C240" s="85" t="s">
        <v>304</v>
      </c>
      <c r="D240" s="85"/>
      <c r="E240" s="86">
        <v>3.69</v>
      </c>
      <c r="F240" s="87"/>
      <c r="G240" s="87"/>
      <c r="H240" s="86"/>
      <c r="I240" s="86"/>
      <c r="L240" s="87"/>
      <c r="N240" s="87"/>
      <c r="O240" s="77">
        <f t="shared" si="3"/>
        <v>0</v>
      </c>
    </row>
    <row r="241" spans="1:15" s="77" customFormat="1" ht="13.5" customHeight="1">
      <c r="A241" s="123"/>
      <c r="B241" s="85"/>
      <c r="C241" s="85" t="s">
        <v>305</v>
      </c>
      <c r="D241" s="85"/>
      <c r="E241" s="86">
        <v>3.87</v>
      </c>
      <c r="F241" s="87"/>
      <c r="G241" s="87"/>
      <c r="H241" s="86"/>
      <c r="I241" s="86"/>
      <c r="L241" s="87"/>
      <c r="N241" s="87"/>
      <c r="O241" s="77">
        <f t="shared" si="3"/>
        <v>0</v>
      </c>
    </row>
    <row r="242" spans="1:15" s="77" customFormat="1" ht="13.5" customHeight="1" thickBot="1">
      <c r="A242" s="124"/>
      <c r="B242" s="97"/>
      <c r="C242" s="97" t="s">
        <v>64</v>
      </c>
      <c r="D242" s="97"/>
      <c r="E242" s="98">
        <v>7.56</v>
      </c>
      <c r="F242" s="99"/>
      <c r="G242" s="99"/>
      <c r="H242" s="98"/>
      <c r="I242" s="98"/>
      <c r="L242" s="99"/>
      <c r="N242" s="99"/>
      <c r="O242" s="77">
        <f t="shared" si="3"/>
        <v>0</v>
      </c>
    </row>
    <row r="243" spans="1:15" s="77" customFormat="1" ht="13.5" customHeight="1" thickBot="1">
      <c r="A243" s="122">
        <v>82</v>
      </c>
      <c r="B243" s="81" t="s">
        <v>302</v>
      </c>
      <c r="C243" s="81" t="s">
        <v>303</v>
      </c>
      <c r="D243" s="81" t="s">
        <v>90</v>
      </c>
      <c r="E243" s="82">
        <v>1.8</v>
      </c>
      <c r="F243" s="126"/>
      <c r="G243" s="83">
        <f>E243*F243</f>
        <v>0</v>
      </c>
      <c r="H243" s="82">
        <v>0</v>
      </c>
      <c r="I243" s="84">
        <v>0.1584</v>
      </c>
      <c r="L243" s="126">
        <v>129</v>
      </c>
      <c r="M243" s="77">
        <f>L243*L$10</f>
        <v>90.3</v>
      </c>
      <c r="N243" s="126">
        <v>129</v>
      </c>
      <c r="O243" s="77">
        <f aca="true" t="shared" si="4" ref="O243:O306">N243*O$10</f>
        <v>103.2</v>
      </c>
    </row>
    <row r="244" spans="1:15" s="77" customFormat="1" ht="13.5" customHeight="1" thickBot="1">
      <c r="A244" s="123"/>
      <c r="B244" s="85"/>
      <c r="C244" s="85" t="s">
        <v>306</v>
      </c>
      <c r="D244" s="85"/>
      <c r="E244" s="86">
        <v>1.8</v>
      </c>
      <c r="F244" s="87"/>
      <c r="G244" s="87"/>
      <c r="H244" s="86"/>
      <c r="I244" s="86"/>
      <c r="L244" s="87"/>
      <c r="N244" s="87"/>
      <c r="O244" s="77">
        <f t="shared" si="4"/>
        <v>0</v>
      </c>
    </row>
    <row r="245" spans="1:15" s="77" customFormat="1" ht="13.5" customHeight="1" thickBot="1">
      <c r="A245" s="122">
        <v>83</v>
      </c>
      <c r="B245" s="81" t="s">
        <v>307</v>
      </c>
      <c r="C245" s="81" t="s">
        <v>308</v>
      </c>
      <c r="D245" s="81" t="s">
        <v>90</v>
      </c>
      <c r="E245" s="82">
        <v>6.96</v>
      </c>
      <c r="F245" s="126"/>
      <c r="G245" s="83">
        <f>E245*F245</f>
        <v>0</v>
      </c>
      <c r="H245" s="82">
        <v>0</v>
      </c>
      <c r="I245" s="84">
        <v>0.45936</v>
      </c>
      <c r="L245" s="126">
        <v>72.8</v>
      </c>
      <c r="M245" s="77">
        <f>L245*L$10</f>
        <v>50.959999999999994</v>
      </c>
      <c r="N245" s="126">
        <v>72.8</v>
      </c>
      <c r="O245" s="77">
        <f t="shared" si="4"/>
        <v>58.24</v>
      </c>
    </row>
    <row r="246" spans="1:15" s="77" customFormat="1" ht="13.5" customHeight="1">
      <c r="A246" s="125"/>
      <c r="B246" s="88"/>
      <c r="C246" s="88" t="s">
        <v>291</v>
      </c>
      <c r="D246" s="88"/>
      <c r="E246" s="89"/>
      <c r="F246" s="90"/>
      <c r="G246" s="90"/>
      <c r="H246" s="89"/>
      <c r="I246" s="89"/>
      <c r="L246" s="90"/>
      <c r="N246" s="90"/>
      <c r="O246" s="77">
        <f t="shared" si="4"/>
        <v>0</v>
      </c>
    </row>
    <row r="247" spans="1:15" s="77" customFormat="1" ht="13.5" customHeight="1" thickBot="1">
      <c r="A247" s="123"/>
      <c r="B247" s="85"/>
      <c r="C247" s="85" t="s">
        <v>309</v>
      </c>
      <c r="D247" s="85"/>
      <c r="E247" s="86">
        <v>6.96</v>
      </c>
      <c r="F247" s="87"/>
      <c r="G247" s="87"/>
      <c r="H247" s="86"/>
      <c r="I247" s="86"/>
      <c r="L247" s="87"/>
      <c r="N247" s="87"/>
      <c r="O247" s="77">
        <f t="shared" si="4"/>
        <v>0</v>
      </c>
    </row>
    <row r="248" spans="1:15" s="77" customFormat="1" ht="13.5" customHeight="1" thickBot="1">
      <c r="A248" s="122">
        <v>84</v>
      </c>
      <c r="B248" s="81" t="s">
        <v>310</v>
      </c>
      <c r="C248" s="81" t="s">
        <v>311</v>
      </c>
      <c r="D248" s="81" t="s">
        <v>37</v>
      </c>
      <c r="E248" s="82">
        <v>2</v>
      </c>
      <c r="F248" s="126"/>
      <c r="G248" s="83">
        <f>E248*F248</f>
        <v>0</v>
      </c>
      <c r="H248" s="82">
        <v>0</v>
      </c>
      <c r="I248" s="84">
        <v>0.524</v>
      </c>
      <c r="L248" s="126">
        <v>508</v>
      </c>
      <c r="M248" s="77">
        <f>L248*L$10</f>
        <v>355.59999999999997</v>
      </c>
      <c r="N248" s="126">
        <v>508</v>
      </c>
      <c r="O248" s="77">
        <f t="shared" si="4"/>
        <v>406.40000000000003</v>
      </c>
    </row>
    <row r="249" spans="1:15" s="77" customFormat="1" ht="13.5" customHeight="1" thickBot="1">
      <c r="A249" s="123"/>
      <c r="B249" s="85"/>
      <c r="C249" s="85" t="s">
        <v>312</v>
      </c>
      <c r="D249" s="85"/>
      <c r="E249" s="86">
        <v>2</v>
      </c>
      <c r="F249" s="87"/>
      <c r="G249" s="87"/>
      <c r="H249" s="86"/>
      <c r="I249" s="86"/>
      <c r="L249" s="87"/>
      <c r="N249" s="87"/>
      <c r="O249" s="77">
        <f t="shared" si="4"/>
        <v>0</v>
      </c>
    </row>
    <row r="250" spans="1:15" s="77" customFormat="1" ht="13.5" customHeight="1" thickBot="1">
      <c r="A250" s="122">
        <v>85</v>
      </c>
      <c r="B250" s="81" t="s">
        <v>313</v>
      </c>
      <c r="C250" s="81" t="s">
        <v>314</v>
      </c>
      <c r="D250" s="81" t="s">
        <v>90</v>
      </c>
      <c r="E250" s="82">
        <v>4.2</v>
      </c>
      <c r="F250" s="126"/>
      <c r="G250" s="83">
        <f>E250*F250</f>
        <v>0</v>
      </c>
      <c r="H250" s="82">
        <v>0</v>
      </c>
      <c r="I250" s="84">
        <v>1.134</v>
      </c>
      <c r="L250" s="126">
        <v>90.2</v>
      </c>
      <c r="M250" s="77">
        <f>L250*L$10</f>
        <v>63.14</v>
      </c>
      <c r="N250" s="126">
        <v>90.2</v>
      </c>
      <c r="O250" s="77">
        <f t="shared" si="4"/>
        <v>72.16000000000001</v>
      </c>
    </row>
    <row r="251" spans="1:15" s="77" customFormat="1" ht="13.5" customHeight="1">
      <c r="A251" s="125"/>
      <c r="B251" s="88"/>
      <c r="C251" s="88" t="s">
        <v>291</v>
      </c>
      <c r="D251" s="88"/>
      <c r="E251" s="89"/>
      <c r="F251" s="90"/>
      <c r="G251" s="90"/>
      <c r="H251" s="89"/>
      <c r="I251" s="89"/>
      <c r="L251" s="90"/>
      <c r="N251" s="90"/>
      <c r="O251" s="77">
        <f t="shared" si="4"/>
        <v>0</v>
      </c>
    </row>
    <row r="252" spans="1:15" s="77" customFormat="1" ht="13.5" customHeight="1" thickBot="1">
      <c r="A252" s="123"/>
      <c r="B252" s="85"/>
      <c r="C252" s="85" t="s">
        <v>315</v>
      </c>
      <c r="D252" s="85"/>
      <c r="E252" s="86">
        <v>4.2</v>
      </c>
      <c r="F252" s="87"/>
      <c r="G252" s="87"/>
      <c r="H252" s="86"/>
      <c r="I252" s="86"/>
      <c r="L252" s="87"/>
      <c r="N252" s="87"/>
      <c r="O252" s="77">
        <f t="shared" si="4"/>
        <v>0</v>
      </c>
    </row>
    <row r="253" spans="1:15" s="77" customFormat="1" ht="13.5" customHeight="1" thickBot="1">
      <c r="A253" s="122">
        <v>86</v>
      </c>
      <c r="B253" s="81" t="s">
        <v>316</v>
      </c>
      <c r="C253" s="81" t="s">
        <v>317</v>
      </c>
      <c r="D253" s="81" t="s">
        <v>40</v>
      </c>
      <c r="E253" s="82">
        <v>1.175</v>
      </c>
      <c r="F253" s="126"/>
      <c r="G253" s="83">
        <f>E253*F253</f>
        <v>0</v>
      </c>
      <c r="H253" s="82">
        <v>0</v>
      </c>
      <c r="I253" s="84">
        <v>2.29125</v>
      </c>
      <c r="L253" s="126">
        <v>1010</v>
      </c>
      <c r="M253" s="77">
        <f>L253*L$10</f>
        <v>707</v>
      </c>
      <c r="N253" s="126">
        <v>1010</v>
      </c>
      <c r="O253" s="77">
        <f t="shared" si="4"/>
        <v>808</v>
      </c>
    </row>
    <row r="254" spans="1:15" s="77" customFormat="1" ht="13.5" customHeight="1">
      <c r="A254" s="125"/>
      <c r="B254" s="88"/>
      <c r="C254" s="88" t="s">
        <v>291</v>
      </c>
      <c r="D254" s="88"/>
      <c r="E254" s="89"/>
      <c r="F254" s="90"/>
      <c r="G254" s="90"/>
      <c r="H254" s="89"/>
      <c r="I254" s="89"/>
      <c r="L254" s="90"/>
      <c r="N254" s="90"/>
      <c r="O254" s="77">
        <f t="shared" si="4"/>
        <v>0</v>
      </c>
    </row>
    <row r="255" spans="1:15" s="77" customFormat="1" ht="13.5" customHeight="1">
      <c r="A255" s="123"/>
      <c r="B255" s="85"/>
      <c r="C255" s="85" t="s">
        <v>318</v>
      </c>
      <c r="D255" s="85"/>
      <c r="E255" s="86">
        <v>0.432</v>
      </c>
      <c r="F255" s="87"/>
      <c r="G255" s="87"/>
      <c r="H255" s="86"/>
      <c r="I255" s="86"/>
      <c r="L255" s="87"/>
      <c r="N255" s="87"/>
      <c r="O255" s="77">
        <f t="shared" si="4"/>
        <v>0</v>
      </c>
    </row>
    <row r="256" spans="1:15" s="77" customFormat="1" ht="13.5" customHeight="1">
      <c r="A256" s="123"/>
      <c r="B256" s="85"/>
      <c r="C256" s="85" t="s">
        <v>319</v>
      </c>
      <c r="D256" s="85"/>
      <c r="E256" s="86">
        <v>0.743</v>
      </c>
      <c r="F256" s="87"/>
      <c r="G256" s="87"/>
      <c r="H256" s="86"/>
      <c r="I256" s="86"/>
      <c r="L256" s="87"/>
      <c r="N256" s="87"/>
      <c r="O256" s="77">
        <f t="shared" si="4"/>
        <v>0</v>
      </c>
    </row>
    <row r="257" spans="1:15" s="77" customFormat="1" ht="13.5" customHeight="1" thickBot="1">
      <c r="A257" s="124"/>
      <c r="B257" s="97"/>
      <c r="C257" s="97" t="s">
        <v>64</v>
      </c>
      <c r="D257" s="97"/>
      <c r="E257" s="98">
        <v>1.175</v>
      </c>
      <c r="F257" s="99"/>
      <c r="G257" s="99"/>
      <c r="H257" s="98"/>
      <c r="I257" s="98"/>
      <c r="L257" s="99"/>
      <c r="N257" s="99"/>
      <c r="O257" s="77">
        <f t="shared" si="4"/>
        <v>0</v>
      </c>
    </row>
    <row r="258" spans="1:15" s="77" customFormat="1" ht="24" customHeight="1" thickBot="1">
      <c r="A258" s="122">
        <v>87</v>
      </c>
      <c r="B258" s="81" t="s">
        <v>320</v>
      </c>
      <c r="C258" s="81" t="s">
        <v>321</v>
      </c>
      <c r="D258" s="81" t="s">
        <v>111</v>
      </c>
      <c r="E258" s="82">
        <v>5.2</v>
      </c>
      <c r="F258" s="126"/>
      <c r="G258" s="83">
        <f>E258*F258</f>
        <v>0</v>
      </c>
      <c r="H258" s="82">
        <v>0</v>
      </c>
      <c r="I258" s="84">
        <v>0.0364</v>
      </c>
      <c r="L258" s="126">
        <v>93.1</v>
      </c>
      <c r="M258" s="77">
        <f>L258*L$10</f>
        <v>65.16999999999999</v>
      </c>
      <c r="N258" s="126">
        <v>93.1</v>
      </c>
      <c r="O258" s="77">
        <f t="shared" si="4"/>
        <v>74.48</v>
      </c>
    </row>
    <row r="259" spans="1:15" s="77" customFormat="1" ht="13.5" customHeight="1" thickBot="1">
      <c r="A259" s="123"/>
      <c r="B259" s="85"/>
      <c r="C259" s="85" t="s">
        <v>322</v>
      </c>
      <c r="D259" s="85"/>
      <c r="E259" s="86">
        <v>5.2</v>
      </c>
      <c r="F259" s="87"/>
      <c r="G259" s="87"/>
      <c r="H259" s="86"/>
      <c r="I259" s="86"/>
      <c r="L259" s="87"/>
      <c r="N259" s="87"/>
      <c r="O259" s="77">
        <f t="shared" si="4"/>
        <v>0</v>
      </c>
    </row>
    <row r="260" spans="1:15" s="77" customFormat="1" ht="24" customHeight="1" thickBot="1">
      <c r="A260" s="122">
        <v>88</v>
      </c>
      <c r="B260" s="81" t="s">
        <v>323</v>
      </c>
      <c r="C260" s="81" t="s">
        <v>324</v>
      </c>
      <c r="D260" s="81" t="s">
        <v>111</v>
      </c>
      <c r="E260" s="82">
        <v>10.4</v>
      </c>
      <c r="F260" s="126"/>
      <c r="G260" s="83">
        <f>E260*F260</f>
        <v>0</v>
      </c>
      <c r="H260" s="82">
        <v>0</v>
      </c>
      <c r="I260" s="84">
        <v>0.0936</v>
      </c>
      <c r="L260" s="126">
        <v>153</v>
      </c>
      <c r="M260" s="77">
        <f>L260*L$10</f>
        <v>107.1</v>
      </c>
      <c r="N260" s="126">
        <v>153</v>
      </c>
      <c r="O260" s="77">
        <f t="shared" si="4"/>
        <v>122.4</v>
      </c>
    </row>
    <row r="261" spans="1:15" s="77" customFormat="1" ht="13.5" customHeight="1" thickBot="1">
      <c r="A261" s="123"/>
      <c r="B261" s="85"/>
      <c r="C261" s="85" t="s">
        <v>325</v>
      </c>
      <c r="D261" s="85"/>
      <c r="E261" s="86">
        <v>10.4</v>
      </c>
      <c r="F261" s="87"/>
      <c r="G261" s="87"/>
      <c r="H261" s="86"/>
      <c r="I261" s="86"/>
      <c r="L261" s="87"/>
      <c r="N261" s="87"/>
      <c r="O261" s="77">
        <f t="shared" si="4"/>
        <v>0</v>
      </c>
    </row>
    <row r="262" spans="1:15" s="77" customFormat="1" ht="24" customHeight="1" thickBot="1">
      <c r="A262" s="122">
        <v>89</v>
      </c>
      <c r="B262" s="81" t="s">
        <v>326</v>
      </c>
      <c r="C262" s="81" t="s">
        <v>327</v>
      </c>
      <c r="D262" s="81" t="s">
        <v>111</v>
      </c>
      <c r="E262" s="82">
        <v>9.5</v>
      </c>
      <c r="F262" s="126"/>
      <c r="G262" s="83">
        <f>E262*F262</f>
        <v>0</v>
      </c>
      <c r="H262" s="82">
        <v>0</v>
      </c>
      <c r="I262" s="84">
        <v>0.0855</v>
      </c>
      <c r="L262" s="126">
        <v>221</v>
      </c>
      <c r="M262" s="77">
        <f>L262*L$10</f>
        <v>154.7</v>
      </c>
      <c r="N262" s="126">
        <v>221</v>
      </c>
      <c r="O262" s="77">
        <f t="shared" si="4"/>
        <v>176.8</v>
      </c>
    </row>
    <row r="263" spans="1:15" s="77" customFormat="1" ht="13.5" customHeight="1">
      <c r="A263" s="123"/>
      <c r="B263" s="85"/>
      <c r="C263" s="85" t="s">
        <v>328</v>
      </c>
      <c r="D263" s="85"/>
      <c r="E263" s="86">
        <v>5</v>
      </c>
      <c r="F263" s="87"/>
      <c r="G263" s="87"/>
      <c r="H263" s="86"/>
      <c r="I263" s="86"/>
      <c r="L263" s="87"/>
      <c r="N263" s="87"/>
      <c r="O263" s="77">
        <f t="shared" si="4"/>
        <v>0</v>
      </c>
    </row>
    <row r="264" spans="1:15" s="77" customFormat="1" ht="13.5" customHeight="1">
      <c r="A264" s="123"/>
      <c r="B264" s="85"/>
      <c r="C264" s="85" t="s">
        <v>329</v>
      </c>
      <c r="D264" s="85"/>
      <c r="E264" s="86">
        <v>4.5</v>
      </c>
      <c r="F264" s="87"/>
      <c r="G264" s="87"/>
      <c r="H264" s="86"/>
      <c r="I264" s="86"/>
      <c r="L264" s="87"/>
      <c r="N264" s="87"/>
      <c r="O264" s="77">
        <f t="shared" si="4"/>
        <v>0</v>
      </c>
    </row>
    <row r="265" spans="1:15" s="77" customFormat="1" ht="13.5" customHeight="1" thickBot="1">
      <c r="A265" s="124"/>
      <c r="B265" s="97"/>
      <c r="C265" s="97" t="s">
        <v>64</v>
      </c>
      <c r="D265" s="97"/>
      <c r="E265" s="98">
        <v>9.5</v>
      </c>
      <c r="F265" s="99"/>
      <c r="G265" s="99"/>
      <c r="H265" s="98"/>
      <c r="I265" s="98"/>
      <c r="L265" s="99"/>
      <c r="N265" s="99"/>
      <c r="O265" s="77">
        <f t="shared" si="4"/>
        <v>0</v>
      </c>
    </row>
    <row r="266" spans="1:15" s="77" customFormat="1" ht="13.5" customHeight="1" thickBot="1">
      <c r="A266" s="122">
        <v>90</v>
      </c>
      <c r="B266" s="81" t="s">
        <v>330</v>
      </c>
      <c r="C266" s="81" t="s">
        <v>331</v>
      </c>
      <c r="D266" s="81" t="s">
        <v>111</v>
      </c>
      <c r="E266" s="82">
        <v>2.6</v>
      </c>
      <c r="F266" s="126"/>
      <c r="G266" s="83">
        <f>E266*F266</f>
        <v>0</v>
      </c>
      <c r="H266" s="82">
        <v>0</v>
      </c>
      <c r="I266" s="84">
        <v>0.1092</v>
      </c>
      <c r="L266" s="126">
        <v>150</v>
      </c>
      <c r="M266" s="77">
        <f>L266*L$10</f>
        <v>105</v>
      </c>
      <c r="N266" s="126">
        <v>150</v>
      </c>
      <c r="O266" s="77">
        <f t="shared" si="4"/>
        <v>120</v>
      </c>
    </row>
    <row r="267" spans="1:15" s="77" customFormat="1" ht="13.5" customHeight="1">
      <c r="A267" s="125"/>
      <c r="B267" s="88"/>
      <c r="C267" s="88" t="s">
        <v>291</v>
      </c>
      <c r="D267" s="88"/>
      <c r="E267" s="89"/>
      <c r="F267" s="90"/>
      <c r="G267" s="90"/>
      <c r="H267" s="89"/>
      <c r="I267" s="89"/>
      <c r="L267" s="90"/>
      <c r="N267" s="90"/>
      <c r="O267" s="77">
        <f t="shared" si="4"/>
        <v>0</v>
      </c>
    </row>
    <row r="268" spans="1:15" s="77" customFormat="1" ht="13.5" customHeight="1" thickBot="1">
      <c r="A268" s="123"/>
      <c r="B268" s="85"/>
      <c r="C268" s="85" t="s">
        <v>332</v>
      </c>
      <c r="D268" s="85"/>
      <c r="E268" s="86">
        <v>2.6</v>
      </c>
      <c r="F268" s="87"/>
      <c r="G268" s="87"/>
      <c r="H268" s="86"/>
      <c r="I268" s="86"/>
      <c r="L268" s="87"/>
      <c r="N268" s="87"/>
      <c r="O268" s="77">
        <f t="shared" si="4"/>
        <v>0</v>
      </c>
    </row>
    <row r="269" spans="1:15" s="77" customFormat="1" ht="13.5" customHeight="1" thickBot="1">
      <c r="A269" s="122">
        <v>91</v>
      </c>
      <c r="B269" s="81" t="s">
        <v>333</v>
      </c>
      <c r="C269" s="81" t="s">
        <v>334</v>
      </c>
      <c r="D269" s="81" t="s">
        <v>111</v>
      </c>
      <c r="E269" s="82">
        <v>5.8</v>
      </c>
      <c r="F269" s="126"/>
      <c r="G269" s="83">
        <f>E269*F269</f>
        <v>0</v>
      </c>
      <c r="H269" s="82">
        <v>0</v>
      </c>
      <c r="I269" s="84">
        <v>0.377</v>
      </c>
      <c r="L269" s="126">
        <v>195</v>
      </c>
      <c r="M269" s="77">
        <f>L269*L$10</f>
        <v>136.5</v>
      </c>
      <c r="N269" s="126">
        <v>195</v>
      </c>
      <c r="O269" s="77">
        <f t="shared" si="4"/>
        <v>156</v>
      </c>
    </row>
    <row r="270" spans="1:15" s="77" customFormat="1" ht="13.5" customHeight="1">
      <c r="A270" s="125"/>
      <c r="B270" s="88"/>
      <c r="C270" s="88" t="s">
        <v>291</v>
      </c>
      <c r="D270" s="88"/>
      <c r="E270" s="89"/>
      <c r="F270" s="90"/>
      <c r="G270" s="90"/>
      <c r="H270" s="89"/>
      <c r="I270" s="89"/>
      <c r="L270" s="90"/>
      <c r="N270" s="90"/>
      <c r="O270" s="77">
        <f t="shared" si="4"/>
        <v>0</v>
      </c>
    </row>
    <row r="271" spans="1:15" s="77" customFormat="1" ht="13.5" customHeight="1">
      <c r="A271" s="123"/>
      <c r="B271" s="85"/>
      <c r="C271" s="85" t="s">
        <v>335</v>
      </c>
      <c r="D271" s="85"/>
      <c r="E271" s="86">
        <v>3.2</v>
      </c>
      <c r="F271" s="87"/>
      <c r="G271" s="87"/>
      <c r="H271" s="86"/>
      <c r="I271" s="86"/>
      <c r="L271" s="87"/>
      <c r="N271" s="87"/>
      <c r="O271" s="77">
        <f t="shared" si="4"/>
        <v>0</v>
      </c>
    </row>
    <row r="272" spans="1:15" s="77" customFormat="1" ht="13.5" customHeight="1">
      <c r="A272" s="123"/>
      <c r="B272" s="85"/>
      <c r="C272" s="85" t="s">
        <v>336</v>
      </c>
      <c r="D272" s="85"/>
      <c r="E272" s="86">
        <v>2.6</v>
      </c>
      <c r="F272" s="87"/>
      <c r="G272" s="87"/>
      <c r="H272" s="86"/>
      <c r="I272" s="86"/>
      <c r="L272" s="87"/>
      <c r="N272" s="87"/>
      <c r="O272" s="77">
        <f t="shared" si="4"/>
        <v>0</v>
      </c>
    </row>
    <row r="273" spans="1:15" s="77" customFormat="1" ht="13.5" customHeight="1" thickBot="1">
      <c r="A273" s="124"/>
      <c r="B273" s="97"/>
      <c r="C273" s="97" t="s">
        <v>64</v>
      </c>
      <c r="D273" s="97"/>
      <c r="E273" s="98">
        <v>5.8</v>
      </c>
      <c r="F273" s="99"/>
      <c r="G273" s="99"/>
      <c r="H273" s="98"/>
      <c r="I273" s="98"/>
      <c r="L273" s="99"/>
      <c r="N273" s="99"/>
      <c r="O273" s="77">
        <f t="shared" si="4"/>
        <v>0</v>
      </c>
    </row>
    <row r="274" spans="1:15" s="77" customFormat="1" ht="13.5" customHeight="1" thickBot="1">
      <c r="A274" s="122">
        <v>92</v>
      </c>
      <c r="B274" s="81" t="s">
        <v>337</v>
      </c>
      <c r="C274" s="81" t="s">
        <v>338</v>
      </c>
      <c r="D274" s="81" t="s">
        <v>111</v>
      </c>
      <c r="E274" s="82">
        <v>33.05</v>
      </c>
      <c r="F274" s="126"/>
      <c r="G274" s="83">
        <f>E274*F274</f>
        <v>0</v>
      </c>
      <c r="H274" s="82">
        <v>0</v>
      </c>
      <c r="I274" s="84">
        <v>1.22285</v>
      </c>
      <c r="L274" s="126">
        <v>115</v>
      </c>
      <c r="M274" s="77">
        <f>L274*L$10</f>
        <v>80.5</v>
      </c>
      <c r="N274" s="126">
        <v>115</v>
      </c>
      <c r="O274" s="77">
        <f t="shared" si="4"/>
        <v>92</v>
      </c>
    </row>
    <row r="275" spans="1:15" s="77" customFormat="1" ht="13.5" customHeight="1">
      <c r="A275" s="125"/>
      <c r="B275" s="88"/>
      <c r="C275" s="88" t="s">
        <v>339</v>
      </c>
      <c r="D275" s="88"/>
      <c r="E275" s="89"/>
      <c r="F275" s="90"/>
      <c r="G275" s="90"/>
      <c r="H275" s="89"/>
      <c r="I275" s="89"/>
      <c r="L275" s="90"/>
      <c r="N275" s="90"/>
      <c r="O275" s="77">
        <f t="shared" si="4"/>
        <v>0</v>
      </c>
    </row>
    <row r="276" spans="1:15" s="77" customFormat="1" ht="13.5" customHeight="1">
      <c r="A276" s="123"/>
      <c r="B276" s="85"/>
      <c r="C276" s="85" t="s">
        <v>207</v>
      </c>
      <c r="D276" s="85"/>
      <c r="E276" s="86">
        <v>20</v>
      </c>
      <c r="F276" s="87"/>
      <c r="G276" s="87"/>
      <c r="H276" s="86"/>
      <c r="I276" s="86"/>
      <c r="L276" s="87"/>
      <c r="N276" s="87"/>
      <c r="O276" s="77">
        <f t="shared" si="4"/>
        <v>0</v>
      </c>
    </row>
    <row r="277" spans="1:15" s="77" customFormat="1" ht="13.5" customHeight="1">
      <c r="A277" s="123"/>
      <c r="B277" s="85"/>
      <c r="C277" s="85" t="s">
        <v>208</v>
      </c>
      <c r="D277" s="85"/>
      <c r="E277" s="86">
        <v>6.4</v>
      </c>
      <c r="F277" s="87"/>
      <c r="G277" s="87"/>
      <c r="H277" s="86"/>
      <c r="I277" s="86"/>
      <c r="L277" s="87"/>
      <c r="N277" s="87"/>
      <c r="O277" s="77">
        <f t="shared" si="4"/>
        <v>0</v>
      </c>
    </row>
    <row r="278" spans="1:15" s="77" customFormat="1" ht="13.5" customHeight="1">
      <c r="A278" s="123"/>
      <c r="B278" s="85"/>
      <c r="C278" s="85" t="s">
        <v>209</v>
      </c>
      <c r="D278" s="85"/>
      <c r="E278" s="86">
        <v>2.9</v>
      </c>
      <c r="F278" s="87"/>
      <c r="G278" s="87"/>
      <c r="H278" s="86"/>
      <c r="I278" s="86"/>
      <c r="L278" s="87"/>
      <c r="N278" s="87"/>
      <c r="O278" s="77">
        <f t="shared" si="4"/>
        <v>0</v>
      </c>
    </row>
    <row r="279" spans="1:15" s="77" customFormat="1" ht="13.5" customHeight="1">
      <c r="A279" s="123"/>
      <c r="B279" s="85"/>
      <c r="C279" s="85" t="s">
        <v>340</v>
      </c>
      <c r="D279" s="85"/>
      <c r="E279" s="86">
        <v>1.75</v>
      </c>
      <c r="F279" s="87"/>
      <c r="G279" s="87"/>
      <c r="H279" s="86"/>
      <c r="I279" s="86"/>
      <c r="L279" s="87"/>
      <c r="N279" s="87"/>
      <c r="O279" s="77">
        <f t="shared" si="4"/>
        <v>0</v>
      </c>
    </row>
    <row r="280" spans="1:15" s="77" customFormat="1" ht="13.5" customHeight="1">
      <c r="A280" s="123"/>
      <c r="B280" s="85"/>
      <c r="C280" s="85" t="s">
        <v>341</v>
      </c>
      <c r="D280" s="85"/>
      <c r="E280" s="86">
        <v>2</v>
      </c>
      <c r="F280" s="87"/>
      <c r="G280" s="87"/>
      <c r="H280" s="86"/>
      <c r="I280" s="86"/>
      <c r="L280" s="87"/>
      <c r="N280" s="87"/>
      <c r="O280" s="77">
        <f t="shared" si="4"/>
        <v>0</v>
      </c>
    </row>
    <row r="281" spans="1:15" s="77" customFormat="1" ht="13.5" customHeight="1" thickBot="1">
      <c r="A281" s="124"/>
      <c r="B281" s="97"/>
      <c r="C281" s="97" t="s">
        <v>64</v>
      </c>
      <c r="D281" s="97"/>
      <c r="E281" s="98">
        <v>33.05</v>
      </c>
      <c r="F281" s="99"/>
      <c r="G281" s="99"/>
      <c r="H281" s="98"/>
      <c r="I281" s="98"/>
      <c r="L281" s="99"/>
      <c r="N281" s="99"/>
      <c r="O281" s="77">
        <f t="shared" si="4"/>
        <v>0</v>
      </c>
    </row>
    <row r="282" spans="1:15" s="77" customFormat="1" ht="13.5" customHeight="1" thickBot="1">
      <c r="A282" s="122">
        <v>93</v>
      </c>
      <c r="B282" s="81" t="s">
        <v>342</v>
      </c>
      <c r="C282" s="81" t="s">
        <v>343</v>
      </c>
      <c r="D282" s="81" t="s">
        <v>90</v>
      </c>
      <c r="E282" s="82">
        <v>22.33</v>
      </c>
      <c r="F282" s="126"/>
      <c r="G282" s="83">
        <f>E282*F282</f>
        <v>0</v>
      </c>
      <c r="H282" s="82">
        <v>0</v>
      </c>
      <c r="I282" s="84">
        <v>1.1165</v>
      </c>
      <c r="L282" s="126">
        <v>69.2</v>
      </c>
      <c r="M282" s="77">
        <f>L282*L$10</f>
        <v>48.44</v>
      </c>
      <c r="N282" s="126">
        <v>69.2</v>
      </c>
      <c r="O282" s="77">
        <f t="shared" si="4"/>
        <v>55.36000000000001</v>
      </c>
    </row>
    <row r="283" spans="1:15" s="77" customFormat="1" ht="13.5" customHeight="1">
      <c r="A283" s="125"/>
      <c r="B283" s="88"/>
      <c r="C283" s="88" t="s">
        <v>179</v>
      </c>
      <c r="D283" s="88"/>
      <c r="E283" s="89"/>
      <c r="F283" s="90"/>
      <c r="G283" s="90"/>
      <c r="H283" s="89"/>
      <c r="I283" s="89"/>
      <c r="L283" s="90"/>
      <c r="N283" s="90"/>
      <c r="O283" s="77">
        <f t="shared" si="4"/>
        <v>0</v>
      </c>
    </row>
    <row r="284" spans="1:15" s="77" customFormat="1" ht="13.5" customHeight="1" thickBot="1">
      <c r="A284" s="123"/>
      <c r="B284" s="85"/>
      <c r="C284" s="85" t="s">
        <v>344</v>
      </c>
      <c r="D284" s="85"/>
      <c r="E284" s="86">
        <v>22.33</v>
      </c>
      <c r="F284" s="87"/>
      <c r="G284" s="87"/>
      <c r="H284" s="86"/>
      <c r="I284" s="86"/>
      <c r="L284" s="87"/>
      <c r="N284" s="87"/>
      <c r="O284" s="77">
        <f t="shared" si="4"/>
        <v>0</v>
      </c>
    </row>
    <row r="285" spans="1:15" s="77" customFormat="1" ht="13.5" customHeight="1" thickBot="1">
      <c r="A285" s="122">
        <v>94</v>
      </c>
      <c r="B285" s="81" t="s">
        <v>345</v>
      </c>
      <c r="C285" s="81" t="s">
        <v>346</v>
      </c>
      <c r="D285" s="81" t="s">
        <v>90</v>
      </c>
      <c r="E285" s="82">
        <v>167.043</v>
      </c>
      <c r="F285" s="126"/>
      <c r="G285" s="83">
        <f>E285*F285</f>
        <v>0</v>
      </c>
      <c r="H285" s="82">
        <v>0</v>
      </c>
      <c r="I285" s="84">
        <v>1.67043</v>
      </c>
      <c r="L285" s="126">
        <v>16.8</v>
      </c>
      <c r="M285" s="77">
        <f>L285*L$10</f>
        <v>11.76</v>
      </c>
      <c r="N285" s="126">
        <v>16.8</v>
      </c>
      <c r="O285" s="77">
        <f t="shared" si="4"/>
        <v>13.440000000000001</v>
      </c>
    </row>
    <row r="286" spans="1:15" s="77" customFormat="1" ht="13.5" customHeight="1">
      <c r="A286" s="125"/>
      <c r="B286" s="88"/>
      <c r="C286" s="88" t="s">
        <v>347</v>
      </c>
      <c r="D286" s="88"/>
      <c r="E286" s="89"/>
      <c r="F286" s="90"/>
      <c r="G286" s="90"/>
      <c r="H286" s="89"/>
      <c r="I286" s="89"/>
      <c r="L286" s="90"/>
      <c r="N286" s="90"/>
      <c r="O286" s="77">
        <f t="shared" si="4"/>
        <v>0</v>
      </c>
    </row>
    <row r="287" spans="1:15" s="77" customFormat="1" ht="13.5" customHeight="1">
      <c r="A287" s="125"/>
      <c r="B287" s="88"/>
      <c r="C287" s="88" t="s">
        <v>348</v>
      </c>
      <c r="D287" s="88"/>
      <c r="E287" s="89"/>
      <c r="F287" s="90"/>
      <c r="G287" s="90"/>
      <c r="H287" s="89"/>
      <c r="I287" s="89"/>
      <c r="L287" s="90"/>
      <c r="N287" s="90"/>
      <c r="O287" s="77">
        <f t="shared" si="4"/>
        <v>0</v>
      </c>
    </row>
    <row r="288" spans="1:15" s="77" customFormat="1" ht="13.5" customHeight="1">
      <c r="A288" s="123"/>
      <c r="B288" s="85"/>
      <c r="C288" s="85" t="s">
        <v>169</v>
      </c>
      <c r="D288" s="85"/>
      <c r="E288" s="86">
        <v>40.985</v>
      </c>
      <c r="F288" s="87"/>
      <c r="G288" s="87"/>
      <c r="H288" s="86"/>
      <c r="I288" s="86"/>
      <c r="L288" s="87"/>
      <c r="N288" s="87"/>
      <c r="O288" s="77">
        <f t="shared" si="4"/>
        <v>0</v>
      </c>
    </row>
    <row r="289" spans="1:15" s="77" customFormat="1" ht="13.5" customHeight="1">
      <c r="A289" s="123"/>
      <c r="B289" s="85"/>
      <c r="C289" s="85" t="s">
        <v>170</v>
      </c>
      <c r="D289" s="85"/>
      <c r="E289" s="86">
        <v>51.85</v>
      </c>
      <c r="F289" s="87"/>
      <c r="G289" s="87"/>
      <c r="H289" s="86"/>
      <c r="I289" s="86"/>
      <c r="L289" s="87"/>
      <c r="N289" s="87"/>
      <c r="O289" s="77">
        <f t="shared" si="4"/>
        <v>0</v>
      </c>
    </row>
    <row r="290" spans="1:15" s="77" customFormat="1" ht="13.5" customHeight="1">
      <c r="A290" s="123"/>
      <c r="B290" s="85"/>
      <c r="C290" s="85" t="s">
        <v>171</v>
      </c>
      <c r="D290" s="85"/>
      <c r="E290" s="86">
        <v>5.775</v>
      </c>
      <c r="F290" s="87"/>
      <c r="G290" s="87"/>
      <c r="H290" s="86"/>
      <c r="I290" s="86"/>
      <c r="L290" s="87"/>
      <c r="N290" s="87"/>
      <c r="O290" s="77">
        <f t="shared" si="4"/>
        <v>0</v>
      </c>
    </row>
    <row r="291" spans="1:15" s="77" customFormat="1" ht="13.5" customHeight="1">
      <c r="A291" s="123"/>
      <c r="B291" s="85"/>
      <c r="C291" s="85" t="s">
        <v>172</v>
      </c>
      <c r="D291" s="85"/>
      <c r="E291" s="86">
        <v>51.558</v>
      </c>
      <c r="F291" s="87"/>
      <c r="G291" s="87"/>
      <c r="H291" s="86"/>
      <c r="I291" s="86"/>
      <c r="L291" s="87"/>
      <c r="N291" s="87"/>
      <c r="O291" s="77">
        <f t="shared" si="4"/>
        <v>0</v>
      </c>
    </row>
    <row r="292" spans="1:15" s="77" customFormat="1" ht="13.5" customHeight="1">
      <c r="A292" s="123"/>
      <c r="B292" s="85"/>
      <c r="C292" s="85" t="s">
        <v>171</v>
      </c>
      <c r="D292" s="85"/>
      <c r="E292" s="86">
        <v>5.775</v>
      </c>
      <c r="F292" s="87"/>
      <c r="G292" s="87"/>
      <c r="H292" s="86"/>
      <c r="I292" s="86"/>
      <c r="L292" s="87"/>
      <c r="N292" s="87"/>
      <c r="O292" s="77">
        <f t="shared" si="4"/>
        <v>0</v>
      </c>
    </row>
    <row r="293" spans="1:15" s="77" customFormat="1" ht="13.5" customHeight="1">
      <c r="A293" s="123"/>
      <c r="B293" s="85"/>
      <c r="C293" s="85" t="s">
        <v>173</v>
      </c>
      <c r="D293" s="85"/>
      <c r="E293" s="86">
        <v>11.1</v>
      </c>
      <c r="F293" s="87"/>
      <c r="G293" s="87"/>
      <c r="H293" s="86"/>
      <c r="I293" s="86"/>
      <c r="L293" s="87"/>
      <c r="N293" s="87"/>
      <c r="O293" s="77">
        <f t="shared" si="4"/>
        <v>0</v>
      </c>
    </row>
    <row r="294" spans="1:15" s="77" customFormat="1" ht="13.5" customHeight="1" thickBot="1">
      <c r="A294" s="124"/>
      <c r="B294" s="97"/>
      <c r="C294" s="97" t="s">
        <v>64</v>
      </c>
      <c r="D294" s="97"/>
      <c r="E294" s="98">
        <v>167.043</v>
      </c>
      <c r="F294" s="99"/>
      <c r="G294" s="99"/>
      <c r="H294" s="98"/>
      <c r="I294" s="98"/>
      <c r="L294" s="99"/>
      <c r="N294" s="99"/>
      <c r="O294" s="77">
        <f t="shared" si="4"/>
        <v>0</v>
      </c>
    </row>
    <row r="295" spans="1:15" s="77" customFormat="1" ht="13.5" customHeight="1" thickBot="1">
      <c r="A295" s="122">
        <v>95</v>
      </c>
      <c r="B295" s="81" t="s">
        <v>349</v>
      </c>
      <c r="C295" s="81" t="s">
        <v>350</v>
      </c>
      <c r="D295" s="81" t="s">
        <v>90</v>
      </c>
      <c r="E295" s="82">
        <v>45.51</v>
      </c>
      <c r="F295" s="126"/>
      <c r="G295" s="83">
        <f>E295*F295</f>
        <v>0</v>
      </c>
      <c r="H295" s="82">
        <v>0</v>
      </c>
      <c r="I295" s="84">
        <v>2.09346</v>
      </c>
      <c r="L295" s="126">
        <v>54.5</v>
      </c>
      <c r="M295" s="77">
        <f>L295*L$10</f>
        <v>38.15</v>
      </c>
      <c r="N295" s="126">
        <v>54.5</v>
      </c>
      <c r="O295" s="77">
        <f t="shared" si="4"/>
        <v>43.6</v>
      </c>
    </row>
    <row r="296" spans="1:15" s="77" customFormat="1" ht="13.5" customHeight="1">
      <c r="A296" s="125"/>
      <c r="B296" s="88"/>
      <c r="C296" s="88" t="s">
        <v>347</v>
      </c>
      <c r="D296" s="88"/>
      <c r="E296" s="89"/>
      <c r="F296" s="90"/>
      <c r="G296" s="90"/>
      <c r="H296" s="89"/>
      <c r="I296" s="89"/>
      <c r="L296" s="90"/>
      <c r="N296" s="90"/>
      <c r="O296" s="77">
        <f t="shared" si="4"/>
        <v>0</v>
      </c>
    </row>
    <row r="297" spans="1:15" s="77" customFormat="1" ht="13.5" customHeight="1">
      <c r="A297" s="125"/>
      <c r="B297" s="88"/>
      <c r="C297" s="88" t="s">
        <v>348</v>
      </c>
      <c r="D297" s="88"/>
      <c r="E297" s="89"/>
      <c r="F297" s="90"/>
      <c r="G297" s="90"/>
      <c r="H297" s="89"/>
      <c r="I297" s="89"/>
      <c r="L297" s="90"/>
      <c r="N297" s="90"/>
      <c r="O297" s="77">
        <f t="shared" si="4"/>
        <v>0</v>
      </c>
    </row>
    <row r="298" spans="1:15" s="77" customFormat="1" ht="13.5" customHeight="1">
      <c r="A298" s="123"/>
      <c r="B298" s="85"/>
      <c r="C298" s="85" t="s">
        <v>351</v>
      </c>
      <c r="D298" s="85"/>
      <c r="E298" s="86">
        <v>45.51</v>
      </c>
      <c r="F298" s="87"/>
      <c r="G298" s="87"/>
      <c r="H298" s="86"/>
      <c r="I298" s="86"/>
      <c r="L298" s="87"/>
      <c r="N298" s="87"/>
      <c r="O298" s="77">
        <f t="shared" si="4"/>
        <v>0</v>
      </c>
    </row>
    <row r="299" spans="1:15" s="77" customFormat="1" ht="13.5" customHeight="1" thickBot="1">
      <c r="A299" s="127"/>
      <c r="B299" s="78" t="s">
        <v>352</v>
      </c>
      <c r="C299" s="78" t="s">
        <v>353</v>
      </c>
      <c r="D299" s="78"/>
      <c r="E299" s="79"/>
      <c r="F299" s="80"/>
      <c r="G299" s="80"/>
      <c r="H299" s="79">
        <v>0</v>
      </c>
      <c r="I299" s="79">
        <v>0</v>
      </c>
      <c r="L299" s="80"/>
      <c r="N299" s="80"/>
      <c r="O299" s="77">
        <f t="shared" si="4"/>
        <v>0</v>
      </c>
    </row>
    <row r="300" spans="1:15" s="77" customFormat="1" ht="13.5" customHeight="1" thickBot="1">
      <c r="A300" s="179">
        <v>96</v>
      </c>
      <c r="B300" s="91" t="s">
        <v>354</v>
      </c>
      <c r="C300" s="91" t="s">
        <v>355</v>
      </c>
      <c r="D300" s="91" t="s">
        <v>81</v>
      </c>
      <c r="E300" s="92">
        <v>26.753</v>
      </c>
      <c r="F300" s="126"/>
      <c r="G300" s="83">
        <f>E300*F300</f>
        <v>0</v>
      </c>
      <c r="H300" s="92">
        <v>0</v>
      </c>
      <c r="I300" s="93">
        <v>0</v>
      </c>
      <c r="L300" s="126">
        <v>122</v>
      </c>
      <c r="M300" s="77">
        <f>L300*L$10</f>
        <v>85.39999999999999</v>
      </c>
      <c r="N300" s="126">
        <v>122</v>
      </c>
      <c r="O300" s="77">
        <f t="shared" si="4"/>
        <v>97.60000000000001</v>
      </c>
    </row>
    <row r="301" spans="1:15" s="77" customFormat="1" ht="13.5" customHeight="1" thickBot="1">
      <c r="A301" s="180">
        <v>97</v>
      </c>
      <c r="B301" s="94" t="s">
        <v>356</v>
      </c>
      <c r="C301" s="94" t="s">
        <v>357</v>
      </c>
      <c r="D301" s="94" t="s">
        <v>81</v>
      </c>
      <c r="E301" s="95">
        <v>324.018</v>
      </c>
      <c r="F301" s="126"/>
      <c r="G301" s="83">
        <f>E301*F301</f>
        <v>0</v>
      </c>
      <c r="H301" s="95">
        <v>0</v>
      </c>
      <c r="I301" s="96">
        <v>0</v>
      </c>
      <c r="L301" s="126">
        <v>12.7</v>
      </c>
      <c r="M301" s="77">
        <f>L301*L$10</f>
        <v>8.889999999999999</v>
      </c>
      <c r="N301" s="126">
        <v>12.7</v>
      </c>
      <c r="O301" s="77">
        <f t="shared" si="4"/>
        <v>10.16</v>
      </c>
    </row>
    <row r="302" spans="1:15" s="77" customFormat="1" ht="13.5" customHeight="1" thickBot="1">
      <c r="A302" s="123"/>
      <c r="B302" s="85"/>
      <c r="C302" s="85" t="s">
        <v>358</v>
      </c>
      <c r="D302" s="85"/>
      <c r="E302" s="86">
        <v>324.018</v>
      </c>
      <c r="F302" s="87"/>
      <c r="G302" s="87"/>
      <c r="H302" s="86"/>
      <c r="I302" s="86"/>
      <c r="L302" s="87"/>
      <c r="N302" s="87"/>
      <c r="O302" s="77">
        <f t="shared" si="4"/>
        <v>0</v>
      </c>
    </row>
    <row r="303" spans="1:15" s="77" customFormat="1" ht="13.5" customHeight="1" thickBot="1">
      <c r="A303" s="122">
        <v>98</v>
      </c>
      <c r="B303" s="81" t="s">
        <v>359</v>
      </c>
      <c r="C303" s="81" t="s">
        <v>360</v>
      </c>
      <c r="D303" s="81" t="s">
        <v>81</v>
      </c>
      <c r="E303" s="82">
        <v>36.002</v>
      </c>
      <c r="F303" s="126"/>
      <c r="G303" s="83">
        <f>E303*F303</f>
        <v>0</v>
      </c>
      <c r="H303" s="82">
        <v>0</v>
      </c>
      <c r="I303" s="84">
        <v>0</v>
      </c>
      <c r="L303" s="126">
        <v>1300</v>
      </c>
      <c r="M303" s="77">
        <f>L303*L$10</f>
        <v>909.9999999999999</v>
      </c>
      <c r="N303" s="126">
        <v>1300</v>
      </c>
      <c r="O303" s="77">
        <f t="shared" si="4"/>
        <v>1040</v>
      </c>
    </row>
    <row r="304" spans="1:15" s="77" customFormat="1" ht="13.5" customHeight="1" thickBot="1">
      <c r="A304" s="123"/>
      <c r="B304" s="85"/>
      <c r="C304" s="85" t="s">
        <v>361</v>
      </c>
      <c r="D304" s="85"/>
      <c r="E304" s="86">
        <v>36.002</v>
      </c>
      <c r="F304" s="87"/>
      <c r="G304" s="87"/>
      <c r="H304" s="86"/>
      <c r="I304" s="86"/>
      <c r="L304" s="87"/>
      <c r="N304" s="87"/>
      <c r="O304" s="77">
        <f t="shared" si="4"/>
        <v>0</v>
      </c>
    </row>
    <row r="305" spans="1:15" s="77" customFormat="1" ht="13.5" customHeight="1" thickBot="1">
      <c r="A305" s="122">
        <v>99</v>
      </c>
      <c r="B305" s="81" t="s">
        <v>362</v>
      </c>
      <c r="C305" s="81" t="s">
        <v>363</v>
      </c>
      <c r="D305" s="81" t="s">
        <v>81</v>
      </c>
      <c r="E305" s="82">
        <v>77.503</v>
      </c>
      <c r="F305" s="126"/>
      <c r="G305" s="83">
        <f>E305*F305</f>
        <v>0</v>
      </c>
      <c r="H305" s="82">
        <v>0</v>
      </c>
      <c r="I305" s="84">
        <v>0</v>
      </c>
      <c r="L305" s="126">
        <v>468</v>
      </c>
      <c r="M305" s="77">
        <f>L305*L$10</f>
        <v>327.59999999999997</v>
      </c>
      <c r="N305" s="126">
        <v>468</v>
      </c>
      <c r="O305" s="77">
        <f t="shared" si="4"/>
        <v>374.40000000000003</v>
      </c>
    </row>
    <row r="306" spans="1:15" s="77" customFormat="1" ht="21" customHeight="1">
      <c r="A306" s="127"/>
      <c r="B306" s="78" t="s">
        <v>364</v>
      </c>
      <c r="C306" s="78" t="s">
        <v>365</v>
      </c>
      <c r="D306" s="78"/>
      <c r="E306" s="79"/>
      <c r="F306" s="80"/>
      <c r="G306" s="80"/>
      <c r="H306" s="79"/>
      <c r="I306" s="79"/>
      <c r="L306" s="80"/>
      <c r="N306" s="80"/>
      <c r="O306" s="77">
        <f t="shared" si="4"/>
        <v>0</v>
      </c>
    </row>
    <row r="307" spans="1:15" s="77" customFormat="1" ht="13.5" customHeight="1" thickBot="1">
      <c r="A307" s="127"/>
      <c r="B307" s="78" t="s">
        <v>366</v>
      </c>
      <c r="C307" s="78" t="s">
        <v>367</v>
      </c>
      <c r="D307" s="78"/>
      <c r="E307" s="79"/>
      <c r="F307" s="80"/>
      <c r="G307" s="80"/>
      <c r="H307" s="79">
        <f>SUM(H308:H330)</f>
        <v>0.4528184</v>
      </c>
      <c r="I307" s="79">
        <f>SUM(I308:I330)</f>
        <v>0</v>
      </c>
      <c r="L307" s="80"/>
      <c r="N307" s="80"/>
      <c r="O307" s="77">
        <f aca="true" t="shared" si="5" ref="O307:O370">N307*O$10</f>
        <v>0</v>
      </c>
    </row>
    <row r="308" spans="1:15" s="77" customFormat="1" ht="13.5" customHeight="1" thickBot="1">
      <c r="A308" s="122">
        <v>100</v>
      </c>
      <c r="B308" s="81" t="s">
        <v>368</v>
      </c>
      <c r="C308" s="81" t="s">
        <v>369</v>
      </c>
      <c r="D308" s="81" t="s">
        <v>90</v>
      </c>
      <c r="E308" s="82">
        <v>343.746</v>
      </c>
      <c r="F308" s="126"/>
      <c r="G308" s="83">
        <f>E308*F308</f>
        <v>0</v>
      </c>
      <c r="H308" s="82">
        <v>0</v>
      </c>
      <c r="I308" s="84">
        <v>0</v>
      </c>
      <c r="L308" s="126">
        <v>6.8</v>
      </c>
      <c r="M308" s="77">
        <f>L308*L$10</f>
        <v>4.76</v>
      </c>
      <c r="N308" s="126">
        <v>6.8</v>
      </c>
      <c r="O308" s="77">
        <f t="shared" si="5"/>
        <v>5.44</v>
      </c>
    </row>
    <row r="309" spans="1:15" s="77" customFormat="1" ht="13.5" customHeight="1">
      <c r="A309" s="125"/>
      <c r="B309" s="88"/>
      <c r="C309" s="88" t="s">
        <v>370</v>
      </c>
      <c r="D309" s="88"/>
      <c r="E309" s="89"/>
      <c r="F309" s="90"/>
      <c r="G309" s="90"/>
      <c r="H309" s="89"/>
      <c r="I309" s="89"/>
      <c r="L309" s="90"/>
      <c r="N309" s="90"/>
      <c r="O309" s="77">
        <f t="shared" si="5"/>
        <v>0</v>
      </c>
    </row>
    <row r="310" spans="1:15" s="77" customFormat="1" ht="13.5" customHeight="1">
      <c r="A310" s="125"/>
      <c r="B310" s="88"/>
      <c r="C310" s="88" t="s">
        <v>249</v>
      </c>
      <c r="D310" s="88"/>
      <c r="E310" s="89"/>
      <c r="F310" s="90"/>
      <c r="G310" s="90"/>
      <c r="H310" s="89"/>
      <c r="I310" s="89"/>
      <c r="L310" s="90"/>
      <c r="N310" s="90"/>
      <c r="O310" s="77">
        <f t="shared" si="5"/>
        <v>0</v>
      </c>
    </row>
    <row r="311" spans="1:15" s="77" customFormat="1" ht="13.5" customHeight="1">
      <c r="A311" s="123"/>
      <c r="B311" s="85"/>
      <c r="C311" s="85" t="s">
        <v>371</v>
      </c>
      <c r="D311" s="85"/>
      <c r="E311" s="86">
        <v>55.388</v>
      </c>
      <c r="F311" s="87"/>
      <c r="G311" s="87"/>
      <c r="H311" s="86"/>
      <c r="I311" s="86"/>
      <c r="L311" s="87"/>
      <c r="N311" s="87"/>
      <c r="O311" s="77">
        <f t="shared" si="5"/>
        <v>0</v>
      </c>
    </row>
    <row r="312" spans="1:15" s="77" customFormat="1" ht="13.5" customHeight="1">
      <c r="A312" s="123"/>
      <c r="B312" s="85"/>
      <c r="C312" s="85" t="s">
        <v>372</v>
      </c>
      <c r="D312" s="85"/>
      <c r="E312" s="86">
        <v>108</v>
      </c>
      <c r="F312" s="87"/>
      <c r="G312" s="87"/>
      <c r="H312" s="86"/>
      <c r="I312" s="86"/>
      <c r="L312" s="87"/>
      <c r="N312" s="87"/>
      <c r="O312" s="77">
        <f t="shared" si="5"/>
        <v>0</v>
      </c>
    </row>
    <row r="313" spans="1:15" s="77" customFormat="1" ht="13.5" customHeight="1">
      <c r="A313" s="123"/>
      <c r="B313" s="85"/>
      <c r="C313" s="85" t="s">
        <v>373</v>
      </c>
      <c r="D313" s="85"/>
      <c r="E313" s="86">
        <v>123.893</v>
      </c>
      <c r="F313" s="87"/>
      <c r="G313" s="87"/>
      <c r="H313" s="86"/>
      <c r="I313" s="86"/>
      <c r="L313" s="87"/>
      <c r="N313" s="87"/>
      <c r="O313" s="77">
        <f t="shared" si="5"/>
        <v>0</v>
      </c>
    </row>
    <row r="314" spans="1:15" s="77" customFormat="1" ht="13.5" customHeight="1">
      <c r="A314" s="123"/>
      <c r="B314" s="85"/>
      <c r="C314" s="85" t="s">
        <v>243</v>
      </c>
      <c r="D314" s="85"/>
      <c r="E314" s="86">
        <v>25.28</v>
      </c>
      <c r="F314" s="87"/>
      <c r="G314" s="87"/>
      <c r="H314" s="86"/>
      <c r="I314" s="86"/>
      <c r="L314" s="87"/>
      <c r="N314" s="87"/>
      <c r="O314" s="77">
        <f t="shared" si="5"/>
        <v>0</v>
      </c>
    </row>
    <row r="315" spans="1:15" s="77" customFormat="1" ht="13.5" customHeight="1">
      <c r="A315" s="123"/>
      <c r="B315" s="85"/>
      <c r="C315" s="85" t="s">
        <v>230</v>
      </c>
      <c r="D315" s="85"/>
      <c r="E315" s="86">
        <v>31.185</v>
      </c>
      <c r="F315" s="87"/>
      <c r="G315" s="87"/>
      <c r="H315" s="86"/>
      <c r="I315" s="86"/>
      <c r="L315" s="87"/>
      <c r="N315" s="87"/>
      <c r="O315" s="77">
        <f t="shared" si="5"/>
        <v>0</v>
      </c>
    </row>
    <row r="316" spans="1:15" s="77" customFormat="1" ht="13.5" customHeight="1" thickBot="1">
      <c r="A316" s="124"/>
      <c r="B316" s="97"/>
      <c r="C316" s="97" t="s">
        <v>64</v>
      </c>
      <c r="D316" s="97"/>
      <c r="E316" s="98">
        <v>343.746</v>
      </c>
      <c r="F316" s="99"/>
      <c r="G316" s="99"/>
      <c r="H316" s="98"/>
      <c r="I316" s="98"/>
      <c r="L316" s="99"/>
      <c r="N316" s="99"/>
      <c r="O316" s="77">
        <f t="shared" si="5"/>
        <v>0</v>
      </c>
    </row>
    <row r="317" spans="1:15" s="77" customFormat="1" ht="13.5" customHeight="1" thickBot="1">
      <c r="A317" s="181">
        <v>101</v>
      </c>
      <c r="B317" s="100" t="s">
        <v>374</v>
      </c>
      <c r="C317" s="100" t="s">
        <v>375</v>
      </c>
      <c r="D317" s="100" t="s">
        <v>81</v>
      </c>
      <c r="E317" s="101">
        <v>0.103</v>
      </c>
      <c r="F317" s="126"/>
      <c r="G317" s="83">
        <f>E317*F317</f>
        <v>0</v>
      </c>
      <c r="H317" s="101">
        <v>0.103</v>
      </c>
      <c r="I317" s="102">
        <v>0</v>
      </c>
      <c r="L317" s="126">
        <v>45100</v>
      </c>
      <c r="M317" s="77">
        <f>L317*L$10</f>
        <v>31569.999999999996</v>
      </c>
      <c r="N317" s="126">
        <v>45100</v>
      </c>
      <c r="O317" s="77">
        <f t="shared" si="5"/>
        <v>36080</v>
      </c>
    </row>
    <row r="318" spans="1:15" s="77" customFormat="1" ht="13.5" customHeight="1">
      <c r="A318" s="125"/>
      <c r="B318" s="88"/>
      <c r="C318" s="88" t="s">
        <v>376</v>
      </c>
      <c r="D318" s="88"/>
      <c r="E318" s="89"/>
      <c r="F318" s="90"/>
      <c r="G318" s="90"/>
      <c r="H318" s="89"/>
      <c r="I318" s="89"/>
      <c r="L318" s="90"/>
      <c r="N318" s="90"/>
      <c r="O318" s="77">
        <f t="shared" si="5"/>
        <v>0</v>
      </c>
    </row>
    <row r="319" spans="1:15" s="77" customFormat="1" ht="13.5" customHeight="1" thickBot="1">
      <c r="A319" s="123"/>
      <c r="B319" s="85"/>
      <c r="C319" s="85" t="s">
        <v>377</v>
      </c>
      <c r="D319" s="85"/>
      <c r="E319" s="86">
        <v>0.103</v>
      </c>
      <c r="F319" s="87"/>
      <c r="G319" s="87"/>
      <c r="H319" s="86"/>
      <c r="I319" s="86"/>
      <c r="L319" s="87"/>
      <c r="N319" s="87"/>
      <c r="O319" s="77">
        <f t="shared" si="5"/>
        <v>0</v>
      </c>
    </row>
    <row r="320" spans="1:15" s="77" customFormat="1" ht="13.5" customHeight="1" thickBot="1">
      <c r="A320" s="122">
        <v>102</v>
      </c>
      <c r="B320" s="81" t="s">
        <v>378</v>
      </c>
      <c r="C320" s="81" t="s">
        <v>379</v>
      </c>
      <c r="D320" s="81" t="s">
        <v>90</v>
      </c>
      <c r="E320" s="82">
        <v>157.966</v>
      </c>
      <c r="F320" s="126"/>
      <c r="G320" s="83">
        <f>E320*F320</f>
        <v>0</v>
      </c>
      <c r="H320" s="82">
        <v>0.0631864</v>
      </c>
      <c r="I320" s="84">
        <v>0</v>
      </c>
      <c r="L320" s="126">
        <v>70.4</v>
      </c>
      <c r="M320" s="77">
        <f>L320*L$10</f>
        <v>49.28</v>
      </c>
      <c r="N320" s="126">
        <v>70.4</v>
      </c>
      <c r="O320" s="77">
        <f t="shared" si="5"/>
        <v>56.32000000000001</v>
      </c>
    </row>
    <row r="321" spans="1:15" s="77" customFormat="1" ht="13.5" customHeight="1">
      <c r="A321" s="125"/>
      <c r="B321" s="88"/>
      <c r="C321" s="88" t="s">
        <v>380</v>
      </c>
      <c r="D321" s="88"/>
      <c r="E321" s="89"/>
      <c r="F321" s="90"/>
      <c r="G321" s="90"/>
      <c r="H321" s="89"/>
      <c r="I321" s="89"/>
      <c r="L321" s="90"/>
      <c r="N321" s="90"/>
      <c r="O321" s="77">
        <f t="shared" si="5"/>
        <v>0</v>
      </c>
    </row>
    <row r="322" spans="1:15" s="77" customFormat="1" ht="13.5" customHeight="1">
      <c r="A322" s="125"/>
      <c r="B322" s="88"/>
      <c r="C322" s="88" t="s">
        <v>249</v>
      </c>
      <c r="D322" s="88"/>
      <c r="E322" s="89"/>
      <c r="F322" s="90"/>
      <c r="G322" s="90"/>
      <c r="H322" s="89"/>
      <c r="I322" s="89"/>
      <c r="L322" s="90"/>
      <c r="N322" s="90"/>
      <c r="O322" s="77">
        <f t="shared" si="5"/>
        <v>0</v>
      </c>
    </row>
    <row r="323" spans="1:15" s="77" customFormat="1" ht="13.5" customHeight="1">
      <c r="A323" s="123"/>
      <c r="B323" s="85"/>
      <c r="C323" s="85" t="s">
        <v>371</v>
      </c>
      <c r="D323" s="85"/>
      <c r="E323" s="86">
        <v>55.388</v>
      </c>
      <c r="F323" s="87"/>
      <c r="G323" s="87"/>
      <c r="H323" s="86"/>
      <c r="I323" s="86"/>
      <c r="L323" s="87"/>
      <c r="N323" s="87"/>
      <c r="O323" s="77">
        <f t="shared" si="5"/>
        <v>0</v>
      </c>
    </row>
    <row r="324" spans="1:15" s="77" customFormat="1" ht="13.5" customHeight="1">
      <c r="A324" s="123"/>
      <c r="B324" s="85"/>
      <c r="C324" s="85" t="s">
        <v>250</v>
      </c>
      <c r="D324" s="85"/>
      <c r="E324" s="86">
        <v>36</v>
      </c>
      <c r="F324" s="87"/>
      <c r="G324" s="87"/>
      <c r="H324" s="86"/>
      <c r="I324" s="86"/>
      <c r="L324" s="87"/>
      <c r="N324" s="87"/>
      <c r="O324" s="77">
        <f t="shared" si="5"/>
        <v>0</v>
      </c>
    </row>
    <row r="325" spans="1:15" s="77" customFormat="1" ht="13.5" customHeight="1">
      <c r="A325" s="123"/>
      <c r="B325" s="85"/>
      <c r="C325" s="85" t="s">
        <v>251</v>
      </c>
      <c r="D325" s="85"/>
      <c r="E325" s="86">
        <v>41.298</v>
      </c>
      <c r="F325" s="87"/>
      <c r="G325" s="87"/>
      <c r="H325" s="86"/>
      <c r="I325" s="86"/>
      <c r="L325" s="87"/>
      <c r="N325" s="87"/>
      <c r="O325" s="77">
        <f t="shared" si="5"/>
        <v>0</v>
      </c>
    </row>
    <row r="326" spans="1:15" s="77" customFormat="1" ht="13.5" customHeight="1">
      <c r="A326" s="123"/>
      <c r="B326" s="85"/>
      <c r="C326" s="85" t="s">
        <v>243</v>
      </c>
      <c r="D326" s="85"/>
      <c r="E326" s="86">
        <v>25.28</v>
      </c>
      <c r="F326" s="87"/>
      <c r="G326" s="87"/>
      <c r="H326" s="86"/>
      <c r="I326" s="86"/>
      <c r="L326" s="87"/>
      <c r="N326" s="87"/>
      <c r="O326" s="77">
        <f t="shared" si="5"/>
        <v>0</v>
      </c>
    </row>
    <row r="327" spans="1:15" s="77" customFormat="1" ht="13.5" customHeight="1" thickBot="1">
      <c r="A327" s="124"/>
      <c r="B327" s="97"/>
      <c r="C327" s="97" t="s">
        <v>64</v>
      </c>
      <c r="D327" s="97"/>
      <c r="E327" s="98">
        <v>157.966</v>
      </c>
      <c r="F327" s="99"/>
      <c r="G327" s="99"/>
      <c r="H327" s="98"/>
      <c r="I327" s="98"/>
      <c r="L327" s="99"/>
      <c r="N327" s="99"/>
      <c r="O327" s="77">
        <f t="shared" si="5"/>
        <v>0</v>
      </c>
    </row>
    <row r="328" spans="1:15" s="77" customFormat="1" ht="13.5" customHeight="1" thickBot="1">
      <c r="A328" s="181">
        <v>103</v>
      </c>
      <c r="B328" s="100" t="s">
        <v>381</v>
      </c>
      <c r="C328" s="100" t="s">
        <v>382</v>
      </c>
      <c r="D328" s="100" t="s">
        <v>90</v>
      </c>
      <c r="E328" s="101">
        <v>63.696</v>
      </c>
      <c r="F328" s="126"/>
      <c r="G328" s="83">
        <f>E328*F328</f>
        <v>0</v>
      </c>
      <c r="H328" s="101">
        <v>0.286632</v>
      </c>
      <c r="I328" s="102">
        <v>0</v>
      </c>
      <c r="L328" s="126">
        <v>168</v>
      </c>
      <c r="M328" s="77">
        <f>L328*L$10</f>
        <v>117.6</v>
      </c>
      <c r="N328" s="126">
        <v>168</v>
      </c>
      <c r="O328" s="77">
        <f t="shared" si="5"/>
        <v>134.4</v>
      </c>
    </row>
    <row r="329" spans="1:15" s="77" customFormat="1" ht="13.5" customHeight="1" thickBot="1">
      <c r="A329" s="124"/>
      <c r="B329" s="97"/>
      <c r="C329" s="97" t="s">
        <v>383</v>
      </c>
      <c r="D329" s="97"/>
      <c r="E329" s="98">
        <v>63.696</v>
      </c>
      <c r="F329" s="99"/>
      <c r="G329" s="99"/>
      <c r="H329" s="98"/>
      <c r="I329" s="98"/>
      <c r="L329" s="99"/>
      <c r="N329" s="99"/>
      <c r="O329" s="77">
        <f t="shared" si="5"/>
        <v>0</v>
      </c>
    </row>
    <row r="330" spans="1:15" s="77" customFormat="1" ht="24" customHeight="1" thickBot="1">
      <c r="A330" s="122">
        <v>104</v>
      </c>
      <c r="B330" s="81" t="s">
        <v>384</v>
      </c>
      <c r="C330" s="81" t="s">
        <v>385</v>
      </c>
      <c r="D330" s="81" t="s">
        <v>386</v>
      </c>
      <c r="E330" s="82">
        <f>SUM(G308:G328)/100</f>
        <v>0</v>
      </c>
      <c r="F330" s="166">
        <v>3</v>
      </c>
      <c r="G330" s="83">
        <f>E330*F330</f>
        <v>0</v>
      </c>
      <c r="H330" s="82">
        <v>0</v>
      </c>
      <c r="I330" s="84">
        <v>0</v>
      </c>
      <c r="L330" s="166">
        <v>3</v>
      </c>
      <c r="M330" s="77">
        <v>3</v>
      </c>
      <c r="N330" s="166">
        <v>3</v>
      </c>
      <c r="O330" s="77">
        <f t="shared" si="5"/>
        <v>2.4000000000000004</v>
      </c>
    </row>
    <row r="331" spans="1:15" s="77" customFormat="1" ht="14.25" customHeight="1">
      <c r="A331" s="184"/>
      <c r="B331" s="163"/>
      <c r="C331" s="88" t="s">
        <v>2006</v>
      </c>
      <c r="D331" s="163"/>
      <c r="E331" s="164"/>
      <c r="F331" s="167"/>
      <c r="G331" s="165"/>
      <c r="H331" s="164"/>
      <c r="I331" s="164"/>
      <c r="L331" s="167"/>
      <c r="N331" s="167"/>
      <c r="O331" s="77">
        <f t="shared" si="5"/>
        <v>0</v>
      </c>
    </row>
    <row r="332" spans="1:15" s="77" customFormat="1" ht="13.5" customHeight="1" thickBot="1">
      <c r="A332" s="127"/>
      <c r="B332" s="78" t="s">
        <v>387</v>
      </c>
      <c r="C332" s="78" t="s">
        <v>388</v>
      </c>
      <c r="D332" s="78"/>
      <c r="E332" s="79"/>
      <c r="F332" s="80"/>
      <c r="G332" s="80"/>
      <c r="H332" s="79">
        <v>0.75575365</v>
      </c>
      <c r="I332" s="79">
        <v>0</v>
      </c>
      <c r="L332" s="80"/>
      <c r="N332" s="80"/>
      <c r="O332" s="77">
        <f t="shared" si="5"/>
        <v>0</v>
      </c>
    </row>
    <row r="333" spans="1:15" s="77" customFormat="1" ht="24" customHeight="1" thickBot="1">
      <c r="A333" s="122">
        <v>105</v>
      </c>
      <c r="B333" s="81" t="s">
        <v>389</v>
      </c>
      <c r="C333" s="81" t="s">
        <v>390</v>
      </c>
      <c r="D333" s="81" t="s">
        <v>90</v>
      </c>
      <c r="E333" s="82">
        <v>24.18</v>
      </c>
      <c r="F333" s="126"/>
      <c r="G333" s="83">
        <f>E333*F333</f>
        <v>0</v>
      </c>
      <c r="H333" s="82">
        <v>0</v>
      </c>
      <c r="I333" s="84">
        <v>0</v>
      </c>
      <c r="L333" s="126">
        <v>15.2</v>
      </c>
      <c r="M333" s="77">
        <f>L333*L$10</f>
        <v>10.639999999999999</v>
      </c>
      <c r="N333" s="126">
        <v>15.2</v>
      </c>
      <c r="O333" s="77">
        <f t="shared" si="5"/>
        <v>12.16</v>
      </c>
    </row>
    <row r="334" spans="1:15" s="77" customFormat="1" ht="13.5" customHeight="1">
      <c r="A334" s="125"/>
      <c r="B334" s="88"/>
      <c r="C334" s="88" t="s">
        <v>391</v>
      </c>
      <c r="D334" s="88"/>
      <c r="E334" s="89"/>
      <c r="F334" s="90"/>
      <c r="G334" s="90"/>
      <c r="H334" s="89"/>
      <c r="I334" s="89"/>
      <c r="L334" s="90"/>
      <c r="N334" s="90"/>
      <c r="O334" s="77">
        <f t="shared" si="5"/>
        <v>0</v>
      </c>
    </row>
    <row r="335" spans="1:15" s="77" customFormat="1" ht="13.5" customHeight="1">
      <c r="A335" s="125"/>
      <c r="B335" s="88"/>
      <c r="C335" s="88" t="s">
        <v>218</v>
      </c>
      <c r="D335" s="88"/>
      <c r="E335" s="89"/>
      <c r="F335" s="90"/>
      <c r="G335" s="90"/>
      <c r="H335" s="89"/>
      <c r="I335" s="89"/>
      <c r="L335" s="90"/>
      <c r="N335" s="90"/>
      <c r="O335" s="77">
        <f t="shared" si="5"/>
        <v>0</v>
      </c>
    </row>
    <row r="336" spans="1:15" s="77" customFormat="1" ht="13.5" customHeight="1">
      <c r="A336" s="125"/>
      <c r="B336" s="88"/>
      <c r="C336" s="88" t="s">
        <v>249</v>
      </c>
      <c r="D336" s="88"/>
      <c r="E336" s="89"/>
      <c r="F336" s="90"/>
      <c r="G336" s="90"/>
      <c r="H336" s="89"/>
      <c r="I336" s="89"/>
      <c r="L336" s="90"/>
      <c r="N336" s="90"/>
      <c r="O336" s="77">
        <f t="shared" si="5"/>
        <v>0</v>
      </c>
    </row>
    <row r="337" spans="1:15" s="77" customFormat="1" ht="13.5" customHeight="1">
      <c r="A337" s="123"/>
      <c r="B337" s="85"/>
      <c r="C337" s="85" t="s">
        <v>224</v>
      </c>
      <c r="D337" s="85"/>
      <c r="E337" s="86">
        <v>7.625</v>
      </c>
      <c r="F337" s="87"/>
      <c r="G337" s="87"/>
      <c r="H337" s="86"/>
      <c r="I337" s="86"/>
      <c r="L337" s="87"/>
      <c r="N337" s="87"/>
      <c r="O337" s="77">
        <f t="shared" si="5"/>
        <v>0</v>
      </c>
    </row>
    <row r="338" spans="1:15" s="77" customFormat="1" ht="13.5" customHeight="1">
      <c r="A338" s="123"/>
      <c r="B338" s="85"/>
      <c r="C338" s="85" t="s">
        <v>225</v>
      </c>
      <c r="D338" s="85"/>
      <c r="E338" s="86">
        <v>1.9</v>
      </c>
      <c r="F338" s="87"/>
      <c r="G338" s="87"/>
      <c r="H338" s="86"/>
      <c r="I338" s="86"/>
      <c r="L338" s="87"/>
      <c r="N338" s="87"/>
      <c r="O338" s="77">
        <f t="shared" si="5"/>
        <v>0</v>
      </c>
    </row>
    <row r="339" spans="1:15" s="77" customFormat="1" ht="13.5" customHeight="1">
      <c r="A339" s="123"/>
      <c r="B339" s="85"/>
      <c r="C339" s="85" t="s">
        <v>226</v>
      </c>
      <c r="D339" s="85"/>
      <c r="E339" s="86">
        <v>7.625</v>
      </c>
      <c r="F339" s="87"/>
      <c r="G339" s="87"/>
      <c r="H339" s="86"/>
      <c r="I339" s="86"/>
      <c r="L339" s="87"/>
      <c r="N339" s="87"/>
      <c r="O339" s="77">
        <f t="shared" si="5"/>
        <v>0</v>
      </c>
    </row>
    <row r="340" spans="1:15" s="77" customFormat="1" ht="13.5" customHeight="1">
      <c r="A340" s="123"/>
      <c r="B340" s="85"/>
      <c r="C340" s="85" t="s">
        <v>227</v>
      </c>
      <c r="D340" s="85"/>
      <c r="E340" s="86">
        <v>1.9</v>
      </c>
      <c r="F340" s="87"/>
      <c r="G340" s="87"/>
      <c r="H340" s="86"/>
      <c r="I340" s="86"/>
      <c r="L340" s="87"/>
      <c r="N340" s="87"/>
      <c r="O340" s="77">
        <f t="shared" si="5"/>
        <v>0</v>
      </c>
    </row>
    <row r="341" spans="1:15" s="77" customFormat="1" ht="13.5" customHeight="1">
      <c r="A341" s="123"/>
      <c r="B341" s="85"/>
      <c r="C341" s="85" t="s">
        <v>228</v>
      </c>
      <c r="D341" s="85"/>
      <c r="E341" s="86">
        <v>5.13</v>
      </c>
      <c r="F341" s="87"/>
      <c r="G341" s="87"/>
      <c r="H341" s="86"/>
      <c r="I341" s="86"/>
      <c r="L341" s="87"/>
      <c r="N341" s="87"/>
      <c r="O341" s="77">
        <f t="shared" si="5"/>
        <v>0</v>
      </c>
    </row>
    <row r="342" spans="1:15" s="77" customFormat="1" ht="13.5" customHeight="1" thickBot="1">
      <c r="A342" s="124"/>
      <c r="B342" s="97"/>
      <c r="C342" s="97" t="s">
        <v>64</v>
      </c>
      <c r="D342" s="97"/>
      <c r="E342" s="98">
        <v>24.18</v>
      </c>
      <c r="F342" s="99"/>
      <c r="G342" s="99"/>
      <c r="H342" s="98"/>
      <c r="I342" s="98"/>
      <c r="L342" s="99"/>
      <c r="N342" s="99"/>
      <c r="O342" s="77">
        <f t="shared" si="5"/>
        <v>0</v>
      </c>
    </row>
    <row r="343" spans="1:15" s="77" customFormat="1" ht="13.5" customHeight="1" thickBot="1">
      <c r="A343" s="181">
        <v>106</v>
      </c>
      <c r="B343" s="100" t="s">
        <v>392</v>
      </c>
      <c r="C343" s="100" t="s">
        <v>393</v>
      </c>
      <c r="D343" s="100" t="s">
        <v>90</v>
      </c>
      <c r="E343" s="101">
        <v>25.157</v>
      </c>
      <c r="F343" s="126"/>
      <c r="G343" s="83">
        <f>E343*F343</f>
        <v>0</v>
      </c>
      <c r="H343" s="101">
        <v>0.0805024</v>
      </c>
      <c r="I343" s="102">
        <v>0</v>
      </c>
      <c r="L343" s="126">
        <v>630</v>
      </c>
      <c r="M343" s="77">
        <f>L343*L$10</f>
        <v>441</v>
      </c>
      <c r="N343" s="126">
        <v>630</v>
      </c>
      <c r="O343" s="77">
        <f t="shared" si="5"/>
        <v>504</v>
      </c>
    </row>
    <row r="344" spans="1:15" s="77" customFormat="1" ht="13.5" customHeight="1" thickBot="1">
      <c r="A344" s="123"/>
      <c r="B344" s="85"/>
      <c r="C344" s="85" t="s">
        <v>394</v>
      </c>
      <c r="D344" s="85"/>
      <c r="E344" s="86">
        <v>24.664</v>
      </c>
      <c r="F344" s="87"/>
      <c r="G344" s="87"/>
      <c r="H344" s="86"/>
      <c r="I344" s="86"/>
      <c r="L344" s="87"/>
      <c r="N344" s="87"/>
      <c r="O344" s="77">
        <f t="shared" si="5"/>
        <v>0</v>
      </c>
    </row>
    <row r="345" spans="1:15" s="77" customFormat="1" ht="13.5" customHeight="1" thickBot="1">
      <c r="A345" s="122">
        <v>107</v>
      </c>
      <c r="B345" s="81" t="s">
        <v>395</v>
      </c>
      <c r="C345" s="81" t="s">
        <v>396</v>
      </c>
      <c r="D345" s="81" t="s">
        <v>90</v>
      </c>
      <c r="E345" s="82">
        <v>31.276</v>
      </c>
      <c r="F345" s="126"/>
      <c r="G345" s="83">
        <f>E345*F345</f>
        <v>0</v>
      </c>
      <c r="H345" s="82">
        <v>0.093828</v>
      </c>
      <c r="I345" s="84">
        <v>0</v>
      </c>
      <c r="L345" s="126">
        <v>87.8</v>
      </c>
      <c r="M345" s="77">
        <f>L345*L$10</f>
        <v>61.459999999999994</v>
      </c>
      <c r="N345" s="126">
        <v>87.8</v>
      </c>
      <c r="O345" s="77">
        <f t="shared" si="5"/>
        <v>70.24</v>
      </c>
    </row>
    <row r="346" spans="1:15" s="77" customFormat="1" ht="13.5" customHeight="1">
      <c r="A346" s="125"/>
      <c r="B346" s="88"/>
      <c r="C346" s="88" t="s">
        <v>397</v>
      </c>
      <c r="D346" s="88"/>
      <c r="E346" s="89"/>
      <c r="F346" s="90"/>
      <c r="G346" s="90"/>
      <c r="H346" s="89"/>
      <c r="I346" s="89"/>
      <c r="L346" s="90"/>
      <c r="N346" s="90"/>
      <c r="O346" s="77">
        <f t="shared" si="5"/>
        <v>0</v>
      </c>
    </row>
    <row r="347" spans="1:15" s="77" customFormat="1" ht="13.5" customHeight="1">
      <c r="A347" s="125"/>
      <c r="B347" s="88"/>
      <c r="C347" s="88" t="s">
        <v>398</v>
      </c>
      <c r="D347" s="88"/>
      <c r="E347" s="89"/>
      <c r="F347" s="90"/>
      <c r="G347" s="90"/>
      <c r="H347" s="89"/>
      <c r="I347" s="89"/>
      <c r="L347" s="90"/>
      <c r="N347" s="90"/>
      <c r="O347" s="77">
        <f t="shared" si="5"/>
        <v>0</v>
      </c>
    </row>
    <row r="348" spans="1:15" s="77" customFormat="1" ht="13.5" customHeight="1">
      <c r="A348" s="123"/>
      <c r="B348" s="85"/>
      <c r="C348" s="85" t="s">
        <v>399</v>
      </c>
      <c r="D348" s="85"/>
      <c r="E348" s="86">
        <v>20.546</v>
      </c>
      <c r="F348" s="87"/>
      <c r="G348" s="87"/>
      <c r="H348" s="86"/>
      <c r="I348" s="86"/>
      <c r="L348" s="87"/>
      <c r="N348" s="87"/>
      <c r="O348" s="77">
        <f t="shared" si="5"/>
        <v>0</v>
      </c>
    </row>
    <row r="349" spans="1:15" s="77" customFormat="1" ht="13.5" customHeight="1">
      <c r="A349" s="123"/>
      <c r="B349" s="85"/>
      <c r="C349" s="85" t="s">
        <v>400</v>
      </c>
      <c r="D349" s="85"/>
      <c r="E349" s="86">
        <v>10.73</v>
      </c>
      <c r="F349" s="87"/>
      <c r="G349" s="87"/>
      <c r="H349" s="86"/>
      <c r="I349" s="86"/>
      <c r="L349" s="87"/>
      <c r="N349" s="87"/>
      <c r="O349" s="77">
        <f t="shared" si="5"/>
        <v>0</v>
      </c>
    </row>
    <row r="350" spans="1:15" s="77" customFormat="1" ht="13.5" customHeight="1" thickBot="1">
      <c r="A350" s="124"/>
      <c r="B350" s="97"/>
      <c r="C350" s="97" t="s">
        <v>64</v>
      </c>
      <c r="D350" s="97"/>
      <c r="E350" s="98">
        <v>31.276</v>
      </c>
      <c r="F350" s="99"/>
      <c r="G350" s="99"/>
      <c r="H350" s="98"/>
      <c r="I350" s="98"/>
      <c r="L350" s="99"/>
      <c r="N350" s="99"/>
      <c r="O350" s="77">
        <f t="shared" si="5"/>
        <v>0</v>
      </c>
    </row>
    <row r="351" spans="1:15" s="77" customFormat="1" ht="13.5" customHeight="1" thickBot="1">
      <c r="A351" s="181">
        <v>108</v>
      </c>
      <c r="B351" s="100" t="s">
        <v>181</v>
      </c>
      <c r="C351" s="100" t="s">
        <v>182</v>
      </c>
      <c r="D351" s="100" t="s">
        <v>90</v>
      </c>
      <c r="E351" s="101">
        <v>31.902</v>
      </c>
      <c r="F351" s="126"/>
      <c r="G351" s="83">
        <f>E351*F351</f>
        <v>0</v>
      </c>
      <c r="H351" s="101">
        <v>0.574236</v>
      </c>
      <c r="I351" s="102">
        <v>0</v>
      </c>
      <c r="L351" s="126">
        <v>748</v>
      </c>
      <c r="M351" s="77">
        <f>L351*L$10</f>
        <v>523.6</v>
      </c>
      <c r="N351" s="126">
        <v>748</v>
      </c>
      <c r="O351" s="77">
        <f t="shared" si="5"/>
        <v>598.4</v>
      </c>
    </row>
    <row r="352" spans="1:15" s="77" customFormat="1" ht="13.5" customHeight="1" thickBot="1">
      <c r="A352" s="123"/>
      <c r="B352" s="85"/>
      <c r="C352" s="85" t="s">
        <v>401</v>
      </c>
      <c r="D352" s="85"/>
      <c r="E352" s="86">
        <v>31.902</v>
      </c>
      <c r="F352" s="87"/>
      <c r="G352" s="87"/>
      <c r="H352" s="86"/>
      <c r="I352" s="86"/>
      <c r="L352" s="87"/>
      <c r="N352" s="87"/>
      <c r="O352" s="77">
        <f t="shared" si="5"/>
        <v>0</v>
      </c>
    </row>
    <row r="353" spans="1:15" s="77" customFormat="1" ht="13.5" customHeight="1" thickBot="1">
      <c r="A353" s="122">
        <v>109</v>
      </c>
      <c r="B353" s="81" t="s">
        <v>402</v>
      </c>
      <c r="C353" s="81" t="s">
        <v>403</v>
      </c>
      <c r="D353" s="81" t="s">
        <v>90</v>
      </c>
      <c r="E353" s="82">
        <v>31.276</v>
      </c>
      <c r="F353" s="126"/>
      <c r="G353" s="83">
        <f>E353*F353</f>
        <v>0</v>
      </c>
      <c r="H353" s="82">
        <v>0</v>
      </c>
      <c r="I353" s="84">
        <v>0</v>
      </c>
      <c r="L353" s="126">
        <v>17.1</v>
      </c>
      <c r="M353" s="77">
        <f>L353*L$10</f>
        <v>11.97</v>
      </c>
      <c r="N353" s="126">
        <v>17.1</v>
      </c>
      <c r="O353" s="77">
        <f t="shared" si="5"/>
        <v>13.680000000000001</v>
      </c>
    </row>
    <row r="354" spans="1:15" s="77" customFormat="1" ht="13.5" customHeight="1">
      <c r="A354" s="125"/>
      <c r="B354" s="88"/>
      <c r="C354" s="88" t="s">
        <v>404</v>
      </c>
      <c r="D354" s="88"/>
      <c r="E354" s="89"/>
      <c r="F354" s="90"/>
      <c r="G354" s="90"/>
      <c r="H354" s="89"/>
      <c r="I354" s="89"/>
      <c r="L354" s="90"/>
      <c r="N354" s="90"/>
      <c r="O354" s="77">
        <f t="shared" si="5"/>
        <v>0</v>
      </c>
    </row>
    <row r="355" spans="1:15" s="77" customFormat="1" ht="13.5" customHeight="1">
      <c r="A355" s="125"/>
      <c r="B355" s="88"/>
      <c r="C355" s="88" t="s">
        <v>398</v>
      </c>
      <c r="D355" s="88"/>
      <c r="E355" s="89"/>
      <c r="F355" s="90"/>
      <c r="G355" s="90"/>
      <c r="H355" s="89"/>
      <c r="I355" s="89"/>
      <c r="L355" s="90"/>
      <c r="N355" s="90"/>
      <c r="O355" s="77">
        <f t="shared" si="5"/>
        <v>0</v>
      </c>
    </row>
    <row r="356" spans="1:15" s="77" customFormat="1" ht="13.5" customHeight="1">
      <c r="A356" s="123"/>
      <c r="B356" s="85"/>
      <c r="C356" s="85" t="s">
        <v>399</v>
      </c>
      <c r="D356" s="85"/>
      <c r="E356" s="86">
        <v>20.546</v>
      </c>
      <c r="F356" s="87"/>
      <c r="G356" s="87"/>
      <c r="H356" s="86"/>
      <c r="I356" s="86"/>
      <c r="L356" s="87"/>
      <c r="N356" s="87"/>
      <c r="O356" s="77">
        <f t="shared" si="5"/>
        <v>0</v>
      </c>
    </row>
    <row r="357" spans="1:15" s="77" customFormat="1" ht="13.5" customHeight="1">
      <c r="A357" s="123"/>
      <c r="B357" s="85"/>
      <c r="C357" s="85" t="s">
        <v>400</v>
      </c>
      <c r="D357" s="85"/>
      <c r="E357" s="86">
        <v>10.73</v>
      </c>
      <c r="F357" s="87"/>
      <c r="G357" s="87"/>
      <c r="H357" s="86"/>
      <c r="I357" s="86"/>
      <c r="L357" s="87"/>
      <c r="N357" s="87"/>
      <c r="O357" s="77">
        <f t="shared" si="5"/>
        <v>0</v>
      </c>
    </row>
    <row r="358" spans="1:15" s="77" customFormat="1" ht="13.5" customHeight="1" thickBot="1">
      <c r="A358" s="124"/>
      <c r="B358" s="97"/>
      <c r="C358" s="97" t="s">
        <v>64</v>
      </c>
      <c r="D358" s="97"/>
      <c r="E358" s="98">
        <v>31.276</v>
      </c>
      <c r="F358" s="99"/>
      <c r="G358" s="99"/>
      <c r="H358" s="98"/>
      <c r="I358" s="98"/>
      <c r="L358" s="99"/>
      <c r="N358" s="99"/>
      <c r="O358" s="77">
        <f t="shared" si="5"/>
        <v>0</v>
      </c>
    </row>
    <row r="359" spans="1:15" s="77" customFormat="1" ht="13.5" customHeight="1" thickBot="1">
      <c r="A359" s="181">
        <v>110</v>
      </c>
      <c r="B359" s="100" t="s">
        <v>405</v>
      </c>
      <c r="C359" s="100" t="s">
        <v>406</v>
      </c>
      <c r="D359" s="100" t="s">
        <v>90</v>
      </c>
      <c r="E359" s="101">
        <v>34.404</v>
      </c>
      <c r="F359" s="126"/>
      <c r="G359" s="83">
        <f>E359*F359</f>
        <v>0</v>
      </c>
      <c r="H359" s="101">
        <v>0.00412848</v>
      </c>
      <c r="I359" s="102">
        <v>0</v>
      </c>
      <c r="L359" s="126">
        <v>24.6</v>
      </c>
      <c r="M359" s="77">
        <f>L359*L$10</f>
        <v>17.22</v>
      </c>
      <c r="N359" s="126">
        <v>24.6</v>
      </c>
      <c r="O359" s="77">
        <f t="shared" si="5"/>
        <v>19.680000000000003</v>
      </c>
    </row>
    <row r="360" spans="1:15" s="77" customFormat="1" ht="13.5" customHeight="1" thickBot="1">
      <c r="A360" s="123"/>
      <c r="B360" s="85"/>
      <c r="C360" s="85" t="s">
        <v>407</v>
      </c>
      <c r="D360" s="85"/>
      <c r="E360" s="86">
        <v>34.404</v>
      </c>
      <c r="F360" s="87"/>
      <c r="G360" s="87"/>
      <c r="H360" s="86"/>
      <c r="I360" s="86"/>
      <c r="L360" s="87"/>
      <c r="N360" s="87"/>
      <c r="O360" s="77">
        <f t="shared" si="5"/>
        <v>0</v>
      </c>
    </row>
    <row r="361" spans="1:15" s="77" customFormat="1" ht="24" customHeight="1" thickBot="1">
      <c r="A361" s="122">
        <v>111</v>
      </c>
      <c r="B361" s="81" t="s">
        <v>408</v>
      </c>
      <c r="C361" s="81" t="s">
        <v>409</v>
      </c>
      <c r="D361" s="81" t="s">
        <v>90</v>
      </c>
      <c r="E361" s="82">
        <v>24.18</v>
      </c>
      <c r="F361" s="126"/>
      <c r="G361" s="83">
        <f>E361*F361</f>
        <v>0</v>
      </c>
      <c r="H361" s="82">
        <v>0</v>
      </c>
      <c r="I361" s="84">
        <v>0</v>
      </c>
      <c r="L361" s="126">
        <v>6.3</v>
      </c>
      <c r="M361" s="77">
        <f>L361*L$10</f>
        <v>4.409999999999999</v>
      </c>
      <c r="N361" s="126">
        <v>6.3</v>
      </c>
      <c r="O361" s="77">
        <f t="shared" si="5"/>
        <v>5.04</v>
      </c>
    </row>
    <row r="362" spans="1:15" s="77" customFormat="1" ht="13.5" customHeight="1">
      <c r="A362" s="125"/>
      <c r="B362" s="88"/>
      <c r="C362" s="88" t="s">
        <v>410</v>
      </c>
      <c r="D362" s="88"/>
      <c r="E362" s="89"/>
      <c r="F362" s="90"/>
      <c r="G362" s="90"/>
      <c r="H362" s="89"/>
      <c r="I362" s="89"/>
      <c r="L362" s="90"/>
      <c r="N362" s="90"/>
      <c r="O362" s="77">
        <f t="shared" si="5"/>
        <v>0</v>
      </c>
    </row>
    <row r="363" spans="1:15" s="77" customFormat="1" ht="13.5" customHeight="1" thickBot="1">
      <c r="A363" s="123"/>
      <c r="B363" s="85"/>
      <c r="C363" s="85" t="s">
        <v>411</v>
      </c>
      <c r="D363" s="85"/>
      <c r="E363" s="86">
        <v>24.18</v>
      </c>
      <c r="F363" s="87"/>
      <c r="G363" s="87"/>
      <c r="H363" s="86"/>
      <c r="I363" s="86"/>
      <c r="L363" s="87"/>
      <c r="N363" s="87"/>
      <c r="O363" s="77">
        <f t="shared" si="5"/>
        <v>0</v>
      </c>
    </row>
    <row r="364" spans="1:15" s="77" customFormat="1" ht="13.5" customHeight="1" thickBot="1">
      <c r="A364" s="181">
        <v>112</v>
      </c>
      <c r="B364" s="100" t="s">
        <v>412</v>
      </c>
      <c r="C364" s="100" t="s">
        <v>413</v>
      </c>
      <c r="D364" s="100" t="s">
        <v>90</v>
      </c>
      <c r="E364" s="101">
        <v>27.807</v>
      </c>
      <c r="F364" s="126"/>
      <c r="G364" s="83">
        <f>E364*F364</f>
        <v>0</v>
      </c>
      <c r="H364" s="101">
        <v>0.00305877</v>
      </c>
      <c r="I364" s="102">
        <v>0</v>
      </c>
      <c r="L364" s="126">
        <v>8.1</v>
      </c>
      <c r="M364" s="77">
        <f>L364*L$10</f>
        <v>5.669999999999999</v>
      </c>
      <c r="N364" s="126">
        <v>8.1</v>
      </c>
      <c r="O364" s="77">
        <f t="shared" si="5"/>
        <v>6.48</v>
      </c>
    </row>
    <row r="365" spans="1:15" s="77" customFormat="1" ht="13.5" customHeight="1" thickBot="1">
      <c r="A365" s="123"/>
      <c r="B365" s="85"/>
      <c r="C365" s="85" t="s">
        <v>414</v>
      </c>
      <c r="D365" s="85"/>
      <c r="E365" s="86">
        <v>27.807</v>
      </c>
      <c r="F365" s="87"/>
      <c r="G365" s="87"/>
      <c r="H365" s="86"/>
      <c r="I365" s="86"/>
      <c r="L365" s="87"/>
      <c r="N365" s="87"/>
      <c r="O365" s="77">
        <f t="shared" si="5"/>
        <v>0</v>
      </c>
    </row>
    <row r="366" spans="1:15" s="77" customFormat="1" ht="13.5" customHeight="1" thickBot="1">
      <c r="A366" s="122">
        <v>113</v>
      </c>
      <c r="B366" s="81" t="s">
        <v>415</v>
      </c>
      <c r="C366" s="81" t="s">
        <v>416</v>
      </c>
      <c r="D366" s="81" t="s">
        <v>386</v>
      </c>
      <c r="E366" s="82">
        <v>445.837</v>
      </c>
      <c r="F366" s="126"/>
      <c r="G366" s="83">
        <f>E366*F366</f>
        <v>0</v>
      </c>
      <c r="H366" s="82">
        <v>0</v>
      </c>
      <c r="I366" s="84">
        <v>0</v>
      </c>
      <c r="L366" s="126">
        <v>1.77</v>
      </c>
      <c r="M366" s="77">
        <f>L366*L$10</f>
        <v>1.2389999999999999</v>
      </c>
      <c r="N366" s="126">
        <v>1.77</v>
      </c>
      <c r="O366" s="77">
        <f t="shared" si="5"/>
        <v>1.4160000000000001</v>
      </c>
    </row>
    <row r="367" spans="1:15" s="77" customFormat="1" ht="13.5" customHeight="1" thickBot="1">
      <c r="A367" s="127"/>
      <c r="B367" s="78" t="s">
        <v>417</v>
      </c>
      <c r="C367" s="78" t="s">
        <v>418</v>
      </c>
      <c r="D367" s="78"/>
      <c r="E367" s="79"/>
      <c r="F367" s="80"/>
      <c r="G367" s="80"/>
      <c r="H367" s="79"/>
      <c r="I367" s="79"/>
      <c r="L367" s="80"/>
      <c r="N367" s="80"/>
      <c r="O367" s="77">
        <f t="shared" si="5"/>
        <v>0</v>
      </c>
    </row>
    <row r="368" spans="1:15" s="77" customFormat="1" ht="13.5" customHeight="1" thickBot="1">
      <c r="A368" s="122">
        <v>114</v>
      </c>
      <c r="B368" s="81" t="s">
        <v>419</v>
      </c>
      <c r="C368" s="81" t="s">
        <v>420</v>
      </c>
      <c r="D368" s="81"/>
      <c r="E368" s="82"/>
      <c r="F368" s="82"/>
      <c r="G368" s="83"/>
      <c r="H368" s="82"/>
      <c r="I368" s="84"/>
      <c r="L368" s="90"/>
      <c r="N368" s="126"/>
      <c r="O368" s="77">
        <f t="shared" si="5"/>
        <v>0</v>
      </c>
    </row>
    <row r="369" spans="1:15" s="77" customFormat="1" ht="13.5" customHeight="1">
      <c r="A369" s="125"/>
      <c r="B369" s="88"/>
      <c r="C369" s="88" t="s">
        <v>421</v>
      </c>
      <c r="D369" s="88"/>
      <c r="E369" s="89"/>
      <c r="F369" s="90"/>
      <c r="G369" s="90"/>
      <c r="H369" s="89"/>
      <c r="I369" s="89"/>
      <c r="L369" s="90"/>
      <c r="N369" s="90"/>
      <c r="O369" s="77">
        <f t="shared" si="5"/>
        <v>0</v>
      </c>
    </row>
    <row r="370" spans="1:15" s="77" customFormat="1" ht="13.5" customHeight="1">
      <c r="A370" s="125"/>
      <c r="B370" s="88"/>
      <c r="C370" s="88" t="s">
        <v>422</v>
      </c>
      <c r="D370" s="88"/>
      <c r="E370" s="89"/>
      <c r="F370" s="90"/>
      <c r="G370" s="90"/>
      <c r="H370" s="89"/>
      <c r="I370" s="89"/>
      <c r="L370" s="90"/>
      <c r="N370" s="90"/>
      <c r="O370" s="77">
        <f t="shared" si="5"/>
        <v>0</v>
      </c>
    </row>
    <row r="371" spans="1:15" s="77" customFormat="1" ht="13.5" customHeight="1">
      <c r="A371" s="123"/>
      <c r="B371" s="85"/>
      <c r="C371" s="85" t="s">
        <v>423</v>
      </c>
      <c r="D371" s="85"/>
      <c r="E371" s="86">
        <v>1</v>
      </c>
      <c r="F371" s="87"/>
      <c r="G371" s="87"/>
      <c r="H371" s="86"/>
      <c r="I371" s="86"/>
      <c r="L371" s="87"/>
      <c r="N371" s="87"/>
      <c r="O371" s="77">
        <f aca="true" t="shared" si="6" ref="O371:O434">N371*O$10</f>
        <v>0</v>
      </c>
    </row>
    <row r="372" spans="1:15" s="77" customFormat="1" ht="13.5" customHeight="1" thickBot="1">
      <c r="A372" s="127"/>
      <c r="B372" s="78" t="s">
        <v>424</v>
      </c>
      <c r="C372" s="78" t="s">
        <v>425</v>
      </c>
      <c r="D372" s="78"/>
      <c r="E372" s="79"/>
      <c r="F372" s="80"/>
      <c r="G372" s="80"/>
      <c r="H372" s="79">
        <v>0.04</v>
      </c>
      <c r="I372" s="79">
        <v>0</v>
      </c>
      <c r="L372" s="80"/>
      <c r="N372" s="80"/>
      <c r="O372" s="77">
        <f t="shared" si="6"/>
        <v>0</v>
      </c>
    </row>
    <row r="373" spans="1:15" s="77" customFormat="1" ht="24" customHeight="1" thickBot="1">
      <c r="A373" s="122">
        <v>115</v>
      </c>
      <c r="B373" s="81" t="s">
        <v>426</v>
      </c>
      <c r="C373" s="81" t="s">
        <v>427</v>
      </c>
      <c r="D373" s="81" t="s">
        <v>428</v>
      </c>
      <c r="E373" s="82">
        <v>2</v>
      </c>
      <c r="F373" s="126"/>
      <c r="G373" s="83">
        <f>E373*F373</f>
        <v>0</v>
      </c>
      <c r="H373" s="82">
        <v>0.04</v>
      </c>
      <c r="I373" s="84">
        <v>0</v>
      </c>
      <c r="L373" s="126">
        <v>8200</v>
      </c>
      <c r="M373" s="77">
        <f>L373*L$10</f>
        <v>5740</v>
      </c>
      <c r="N373" s="126">
        <v>8200</v>
      </c>
      <c r="O373" s="77">
        <f t="shared" si="6"/>
        <v>6560</v>
      </c>
    </row>
    <row r="374" spans="1:15" s="77" customFormat="1" ht="13.5" customHeight="1">
      <c r="A374" s="125"/>
      <c r="B374" s="88"/>
      <c r="C374" s="88" t="s">
        <v>429</v>
      </c>
      <c r="D374" s="88"/>
      <c r="E374" s="89"/>
      <c r="F374" s="90"/>
      <c r="G374" s="90"/>
      <c r="H374" s="89"/>
      <c r="I374" s="89"/>
      <c r="L374" s="90"/>
      <c r="N374" s="90"/>
      <c r="O374" s="77">
        <f t="shared" si="6"/>
        <v>0</v>
      </c>
    </row>
    <row r="375" spans="1:15" s="77" customFormat="1" ht="13.5" customHeight="1">
      <c r="A375" s="123"/>
      <c r="B375" s="85"/>
      <c r="C375" s="85" t="s">
        <v>430</v>
      </c>
      <c r="D375" s="85"/>
      <c r="E375" s="86">
        <v>1</v>
      </c>
      <c r="F375" s="87"/>
      <c r="G375" s="87"/>
      <c r="H375" s="86"/>
      <c r="I375" s="86"/>
      <c r="L375" s="87"/>
      <c r="N375" s="87"/>
      <c r="O375" s="77">
        <f t="shared" si="6"/>
        <v>0</v>
      </c>
    </row>
    <row r="376" spans="1:15" s="77" customFormat="1" ht="13.5" customHeight="1">
      <c r="A376" s="123"/>
      <c r="B376" s="85"/>
      <c r="C376" s="85" t="s">
        <v>431</v>
      </c>
      <c r="D376" s="85"/>
      <c r="E376" s="86">
        <v>1</v>
      </c>
      <c r="F376" s="87"/>
      <c r="G376" s="87"/>
      <c r="H376" s="86"/>
      <c r="I376" s="86"/>
      <c r="L376" s="87"/>
      <c r="N376" s="87"/>
      <c r="O376" s="77">
        <f t="shared" si="6"/>
        <v>0</v>
      </c>
    </row>
    <row r="377" spans="1:15" s="77" customFormat="1" ht="13.5" customHeight="1" thickBot="1">
      <c r="A377" s="124"/>
      <c r="B377" s="97"/>
      <c r="C377" s="97" t="s">
        <v>64</v>
      </c>
      <c r="D377" s="97"/>
      <c r="E377" s="98">
        <v>2</v>
      </c>
      <c r="F377" s="99"/>
      <c r="G377" s="99"/>
      <c r="H377" s="98"/>
      <c r="I377" s="98"/>
      <c r="L377" s="99"/>
      <c r="N377" s="99"/>
      <c r="O377" s="77">
        <f t="shared" si="6"/>
        <v>0</v>
      </c>
    </row>
    <row r="378" spans="1:15" s="77" customFormat="1" ht="13.5" customHeight="1" thickBot="1">
      <c r="A378" s="122">
        <v>116</v>
      </c>
      <c r="B378" s="81" t="s">
        <v>432</v>
      </c>
      <c r="C378" s="81" t="s">
        <v>433</v>
      </c>
      <c r="D378" s="81" t="s">
        <v>386</v>
      </c>
      <c r="E378" s="82">
        <f>SUM(G373)/100</f>
        <v>0</v>
      </c>
      <c r="F378" s="166">
        <v>0.2</v>
      </c>
      <c r="G378" s="83">
        <f>E378*F378</f>
        <v>0</v>
      </c>
      <c r="H378" s="82">
        <v>0</v>
      </c>
      <c r="I378" s="84">
        <v>0</v>
      </c>
      <c r="L378" s="166">
        <v>0.2</v>
      </c>
      <c r="M378" s="77">
        <v>0.2</v>
      </c>
      <c r="N378" s="166">
        <v>0.2</v>
      </c>
      <c r="O378" s="77">
        <f t="shared" si="6"/>
        <v>0.16000000000000003</v>
      </c>
    </row>
    <row r="379" spans="1:15" s="77" customFormat="1" ht="14.25" customHeight="1">
      <c r="A379" s="184"/>
      <c r="B379" s="163"/>
      <c r="C379" s="88" t="s">
        <v>2007</v>
      </c>
      <c r="D379" s="163"/>
      <c r="E379" s="164"/>
      <c r="F379" s="167"/>
      <c r="G379" s="165"/>
      <c r="H379" s="164"/>
      <c r="I379" s="164"/>
      <c r="L379" s="167"/>
      <c r="N379" s="167"/>
      <c r="O379" s="77">
        <f t="shared" si="6"/>
        <v>0</v>
      </c>
    </row>
    <row r="380" spans="1:15" s="77" customFormat="1" ht="13.5" customHeight="1" thickBot="1">
      <c r="A380" s="127"/>
      <c r="B380" s="78" t="s">
        <v>434</v>
      </c>
      <c r="C380" s="78" t="s">
        <v>435</v>
      </c>
      <c r="D380" s="78"/>
      <c r="E380" s="79"/>
      <c r="F380" s="80"/>
      <c r="G380" s="80"/>
      <c r="H380" s="79"/>
      <c r="I380" s="79"/>
      <c r="L380" s="80"/>
      <c r="N380" s="80"/>
      <c r="O380" s="77">
        <f t="shared" si="6"/>
        <v>0</v>
      </c>
    </row>
    <row r="381" spans="1:15" s="77" customFormat="1" ht="13.5" customHeight="1" thickBot="1">
      <c r="A381" s="122">
        <v>117</v>
      </c>
      <c r="B381" s="81" t="s">
        <v>436</v>
      </c>
      <c r="C381" s="81" t="s">
        <v>437</v>
      </c>
      <c r="D381" s="81"/>
      <c r="E381" s="82"/>
      <c r="F381" s="83"/>
      <c r="G381" s="83"/>
      <c r="H381" s="82"/>
      <c r="I381" s="84"/>
      <c r="L381" s="83"/>
      <c r="N381" s="83"/>
      <c r="O381" s="77">
        <f t="shared" si="6"/>
        <v>0</v>
      </c>
    </row>
    <row r="382" spans="1:15" s="77" customFormat="1" ht="13.5" customHeight="1">
      <c r="A382" s="125"/>
      <c r="B382" s="88"/>
      <c r="C382" s="88" t="s">
        <v>438</v>
      </c>
      <c r="D382" s="88"/>
      <c r="E382" s="89"/>
      <c r="F382" s="90"/>
      <c r="G382" s="90"/>
      <c r="H382" s="89"/>
      <c r="I382" s="89"/>
      <c r="L382" s="90"/>
      <c r="N382" s="90"/>
      <c r="O382" s="77">
        <f t="shared" si="6"/>
        <v>0</v>
      </c>
    </row>
    <row r="383" spans="1:15" s="77" customFormat="1" ht="13.5" customHeight="1">
      <c r="A383" s="125"/>
      <c r="B383" s="88"/>
      <c r="C383" s="88" t="s">
        <v>439</v>
      </c>
      <c r="D383" s="88"/>
      <c r="E383" s="89"/>
      <c r="F383" s="90"/>
      <c r="G383" s="90"/>
      <c r="H383" s="89"/>
      <c r="I383" s="89"/>
      <c r="L383" s="90"/>
      <c r="N383" s="90"/>
      <c r="O383" s="77">
        <f t="shared" si="6"/>
        <v>0</v>
      </c>
    </row>
    <row r="384" spans="1:15" s="77" customFormat="1" ht="13.5" customHeight="1">
      <c r="A384" s="123"/>
      <c r="B384" s="85"/>
      <c r="C384" s="85" t="s">
        <v>423</v>
      </c>
      <c r="D384" s="85"/>
      <c r="E384" s="86">
        <v>1</v>
      </c>
      <c r="F384" s="87"/>
      <c r="G384" s="87"/>
      <c r="H384" s="86"/>
      <c r="I384" s="86"/>
      <c r="L384" s="87"/>
      <c r="N384" s="87"/>
      <c r="O384" s="77">
        <f t="shared" si="6"/>
        <v>0</v>
      </c>
    </row>
    <row r="385" spans="1:15" s="77" customFormat="1" ht="13.5" customHeight="1" thickBot="1">
      <c r="A385" s="127"/>
      <c r="B385" s="78" t="s">
        <v>440</v>
      </c>
      <c r="C385" s="78" t="s">
        <v>441</v>
      </c>
      <c r="D385" s="78"/>
      <c r="E385" s="79"/>
      <c r="F385" s="80"/>
      <c r="G385" s="80"/>
      <c r="H385" s="79">
        <f>SUM(H386:H422)</f>
        <v>4.28700037</v>
      </c>
      <c r="I385" s="79">
        <f>SUM(I386:I422)</f>
        <v>4.859281</v>
      </c>
      <c r="L385" s="80"/>
      <c r="N385" s="80"/>
      <c r="O385" s="77">
        <f t="shared" si="6"/>
        <v>0</v>
      </c>
    </row>
    <row r="386" spans="1:15" s="77" customFormat="1" ht="13.5" customHeight="1" thickBot="1">
      <c r="A386" s="122">
        <v>118</v>
      </c>
      <c r="B386" s="81" t="s">
        <v>442</v>
      </c>
      <c r="C386" s="81" t="s">
        <v>443</v>
      </c>
      <c r="D386" s="81" t="s">
        <v>116</v>
      </c>
      <c r="E386" s="82">
        <v>20</v>
      </c>
      <c r="F386" s="126"/>
      <c r="G386" s="83">
        <f>E386*F386</f>
        <v>0</v>
      </c>
      <c r="H386" s="82">
        <v>0</v>
      </c>
      <c r="I386" s="84">
        <v>0</v>
      </c>
      <c r="L386" s="126">
        <v>42</v>
      </c>
      <c r="M386" s="77">
        <f>L386*L$10</f>
        <v>29.4</v>
      </c>
      <c r="N386" s="126">
        <v>42</v>
      </c>
      <c r="O386" s="77">
        <f t="shared" si="6"/>
        <v>33.6</v>
      </c>
    </row>
    <row r="387" spans="1:15" s="77" customFormat="1" ht="13.5" customHeight="1">
      <c r="A387" s="125"/>
      <c r="B387" s="88"/>
      <c r="C387" s="88" t="s">
        <v>444</v>
      </c>
      <c r="D387" s="88"/>
      <c r="E387" s="89"/>
      <c r="F387" s="90"/>
      <c r="G387" s="90"/>
      <c r="H387" s="89"/>
      <c r="I387" s="89"/>
      <c r="L387" s="90"/>
      <c r="N387" s="90"/>
      <c r="O387" s="77">
        <f t="shared" si="6"/>
        <v>0</v>
      </c>
    </row>
    <row r="388" spans="1:15" s="77" customFormat="1" ht="13.5" customHeight="1" thickBot="1">
      <c r="A388" s="123"/>
      <c r="B388" s="85"/>
      <c r="C388" s="85" t="s">
        <v>445</v>
      </c>
      <c r="D388" s="85"/>
      <c r="E388" s="86">
        <v>20</v>
      </c>
      <c r="F388" s="87"/>
      <c r="G388" s="87"/>
      <c r="H388" s="86"/>
      <c r="I388" s="86"/>
      <c r="L388" s="87"/>
      <c r="N388" s="87"/>
      <c r="O388" s="77">
        <f t="shared" si="6"/>
        <v>0</v>
      </c>
    </row>
    <row r="389" spans="1:15" s="77" customFormat="1" ht="13.5" customHeight="1" thickBot="1">
      <c r="A389" s="181">
        <v>119</v>
      </c>
      <c r="B389" s="100" t="s">
        <v>446</v>
      </c>
      <c r="C389" s="100" t="s">
        <v>447</v>
      </c>
      <c r="D389" s="100" t="s">
        <v>116</v>
      </c>
      <c r="E389" s="101">
        <v>21.6</v>
      </c>
      <c r="F389" s="126"/>
      <c r="G389" s="83">
        <f>E389*F389</f>
        <v>0</v>
      </c>
      <c r="H389" s="101">
        <v>0.0216</v>
      </c>
      <c r="I389" s="102">
        <v>0</v>
      </c>
      <c r="L389" s="126">
        <v>36</v>
      </c>
      <c r="M389" s="77">
        <f>L389*L$10</f>
        <v>25.2</v>
      </c>
      <c r="N389" s="126">
        <v>36</v>
      </c>
      <c r="O389" s="77">
        <f t="shared" si="6"/>
        <v>28.8</v>
      </c>
    </row>
    <row r="390" spans="1:15" s="77" customFormat="1" ht="13.5" customHeight="1" thickBot="1">
      <c r="A390" s="124"/>
      <c r="B390" s="97"/>
      <c r="C390" s="97" t="s">
        <v>448</v>
      </c>
      <c r="D390" s="97"/>
      <c r="E390" s="98">
        <v>21.6</v>
      </c>
      <c r="F390" s="99"/>
      <c r="G390" s="99"/>
      <c r="H390" s="98"/>
      <c r="I390" s="98"/>
      <c r="L390" s="99"/>
      <c r="N390" s="99"/>
      <c r="O390" s="77">
        <f t="shared" si="6"/>
        <v>0</v>
      </c>
    </row>
    <row r="391" spans="1:15" s="77" customFormat="1" ht="24" customHeight="1" thickBot="1">
      <c r="A391" s="122">
        <v>120</v>
      </c>
      <c r="B391" s="81" t="s">
        <v>449</v>
      </c>
      <c r="C391" s="81" t="s">
        <v>450</v>
      </c>
      <c r="D391" s="81" t="s">
        <v>111</v>
      </c>
      <c r="E391" s="82">
        <v>50.5</v>
      </c>
      <c r="F391" s="126"/>
      <c r="G391" s="83">
        <f>E391*F391</f>
        <v>0</v>
      </c>
      <c r="H391" s="82">
        <v>0</v>
      </c>
      <c r="I391" s="84">
        <v>0</v>
      </c>
      <c r="L391" s="126">
        <v>222</v>
      </c>
      <c r="M391" s="77">
        <f>L391*L$10</f>
        <v>155.39999999999998</v>
      </c>
      <c r="N391" s="126">
        <v>222</v>
      </c>
      <c r="O391" s="77">
        <f t="shared" si="6"/>
        <v>177.60000000000002</v>
      </c>
    </row>
    <row r="392" spans="1:15" s="77" customFormat="1" ht="13.5" customHeight="1">
      <c r="A392" s="125"/>
      <c r="B392" s="88"/>
      <c r="C392" s="88" t="s">
        <v>451</v>
      </c>
      <c r="D392" s="88"/>
      <c r="E392" s="89"/>
      <c r="F392" s="90"/>
      <c r="G392" s="90"/>
      <c r="H392" s="89"/>
      <c r="I392" s="89"/>
      <c r="L392" s="90"/>
      <c r="N392" s="90"/>
      <c r="O392" s="77">
        <f t="shared" si="6"/>
        <v>0</v>
      </c>
    </row>
    <row r="393" spans="1:15" s="77" customFormat="1" ht="13.5" customHeight="1">
      <c r="A393" s="123"/>
      <c r="B393" s="85"/>
      <c r="C393" s="85" t="s">
        <v>452</v>
      </c>
      <c r="D393" s="85"/>
      <c r="E393" s="86">
        <v>21.25</v>
      </c>
      <c r="F393" s="87"/>
      <c r="G393" s="87"/>
      <c r="H393" s="86"/>
      <c r="I393" s="86"/>
      <c r="L393" s="87"/>
      <c r="N393" s="87"/>
      <c r="O393" s="77">
        <f t="shared" si="6"/>
        <v>0</v>
      </c>
    </row>
    <row r="394" spans="1:15" s="77" customFormat="1" ht="13.5" customHeight="1">
      <c r="A394" s="123"/>
      <c r="B394" s="85"/>
      <c r="C394" s="85" t="s">
        <v>453</v>
      </c>
      <c r="D394" s="85"/>
      <c r="E394" s="86">
        <v>29.25</v>
      </c>
      <c r="F394" s="87"/>
      <c r="G394" s="87"/>
      <c r="H394" s="86"/>
      <c r="I394" s="86"/>
      <c r="L394" s="87"/>
      <c r="N394" s="87"/>
      <c r="O394" s="77">
        <f t="shared" si="6"/>
        <v>0</v>
      </c>
    </row>
    <row r="395" spans="1:15" s="77" customFormat="1" ht="13.5" customHeight="1" thickBot="1">
      <c r="A395" s="124"/>
      <c r="B395" s="97"/>
      <c r="C395" s="97" t="s">
        <v>64</v>
      </c>
      <c r="D395" s="97"/>
      <c r="E395" s="98">
        <v>50.5</v>
      </c>
      <c r="F395" s="99"/>
      <c r="G395" s="99"/>
      <c r="H395" s="98"/>
      <c r="I395" s="98"/>
      <c r="L395" s="99"/>
      <c r="N395" s="99"/>
      <c r="O395" s="77">
        <f t="shared" si="6"/>
        <v>0</v>
      </c>
    </row>
    <row r="396" spans="1:15" s="77" customFormat="1" ht="13.5" customHeight="1" thickBot="1">
      <c r="A396" s="181">
        <v>121</v>
      </c>
      <c r="B396" s="100" t="s">
        <v>454</v>
      </c>
      <c r="C396" s="100" t="s">
        <v>455</v>
      </c>
      <c r="D396" s="100" t="s">
        <v>40</v>
      </c>
      <c r="E396" s="101">
        <v>1.275</v>
      </c>
      <c r="F396" s="126"/>
      <c r="G396" s="83">
        <f>E396*F396</f>
        <v>0</v>
      </c>
      <c r="H396" s="101">
        <v>0.70125</v>
      </c>
      <c r="I396" s="102">
        <v>0</v>
      </c>
      <c r="L396" s="126">
        <v>6320</v>
      </c>
      <c r="M396" s="77">
        <f>L396*L$10</f>
        <v>4424</v>
      </c>
      <c r="N396" s="126">
        <v>6320</v>
      </c>
      <c r="O396" s="77">
        <f t="shared" si="6"/>
        <v>5056</v>
      </c>
    </row>
    <row r="397" spans="1:15" s="77" customFormat="1" ht="13.5" customHeight="1">
      <c r="A397" s="125"/>
      <c r="B397" s="88"/>
      <c r="C397" s="88" t="s">
        <v>456</v>
      </c>
      <c r="D397" s="88"/>
      <c r="E397" s="89"/>
      <c r="F397" s="90"/>
      <c r="G397" s="90"/>
      <c r="H397" s="89"/>
      <c r="I397" s="89"/>
      <c r="L397" s="90"/>
      <c r="N397" s="90"/>
      <c r="O397" s="77">
        <f t="shared" si="6"/>
        <v>0</v>
      </c>
    </row>
    <row r="398" spans="1:15" s="77" customFormat="1" ht="13.5" customHeight="1">
      <c r="A398" s="123"/>
      <c r="B398" s="85"/>
      <c r="C398" s="85" t="s">
        <v>457</v>
      </c>
      <c r="D398" s="85"/>
      <c r="E398" s="86">
        <v>0.374</v>
      </c>
      <c r="F398" s="87"/>
      <c r="G398" s="87"/>
      <c r="H398" s="86"/>
      <c r="I398" s="86"/>
      <c r="L398" s="87"/>
      <c r="N398" s="87"/>
      <c r="O398" s="77">
        <f t="shared" si="6"/>
        <v>0</v>
      </c>
    </row>
    <row r="399" spans="1:15" s="77" customFormat="1" ht="13.5" customHeight="1">
      <c r="A399" s="123"/>
      <c r="B399" s="85"/>
      <c r="C399" s="85" t="s">
        <v>458</v>
      </c>
      <c r="D399" s="85"/>
      <c r="E399" s="86">
        <v>0.901</v>
      </c>
      <c r="F399" s="87"/>
      <c r="G399" s="87"/>
      <c r="H399" s="86"/>
      <c r="I399" s="86"/>
      <c r="L399" s="87"/>
      <c r="N399" s="87"/>
      <c r="O399" s="77">
        <f t="shared" si="6"/>
        <v>0</v>
      </c>
    </row>
    <row r="400" spans="1:15" s="77" customFormat="1" ht="13.5" customHeight="1" thickBot="1">
      <c r="A400" s="124"/>
      <c r="B400" s="97"/>
      <c r="C400" s="97" t="s">
        <v>64</v>
      </c>
      <c r="D400" s="97"/>
      <c r="E400" s="98">
        <v>1.275</v>
      </c>
      <c r="F400" s="99"/>
      <c r="G400" s="99"/>
      <c r="H400" s="98"/>
      <c r="I400" s="98"/>
      <c r="L400" s="99"/>
      <c r="N400" s="99"/>
      <c r="O400" s="77">
        <f t="shared" si="6"/>
        <v>0</v>
      </c>
    </row>
    <row r="401" spans="1:15" s="77" customFormat="1" ht="24" customHeight="1" thickBot="1">
      <c r="A401" s="122">
        <v>122</v>
      </c>
      <c r="B401" s="81" t="s">
        <v>459</v>
      </c>
      <c r="C401" s="81" t="s">
        <v>460</v>
      </c>
      <c r="D401" s="81" t="s">
        <v>111</v>
      </c>
      <c r="E401" s="82">
        <v>449.6</v>
      </c>
      <c r="F401" s="126"/>
      <c r="G401" s="83">
        <f>E401*F401</f>
        <v>0</v>
      </c>
      <c r="H401" s="82">
        <v>0</v>
      </c>
      <c r="I401" s="84">
        <v>0</v>
      </c>
      <c r="L401" s="126">
        <v>35.6</v>
      </c>
      <c r="M401" s="77">
        <f>L401*L$10</f>
        <v>24.919999999999998</v>
      </c>
      <c r="N401" s="126">
        <v>35.6</v>
      </c>
      <c r="O401" s="77">
        <f t="shared" si="6"/>
        <v>28.480000000000004</v>
      </c>
    </row>
    <row r="402" spans="1:15" s="77" customFormat="1" ht="13.5" customHeight="1">
      <c r="A402" s="125"/>
      <c r="B402" s="88"/>
      <c r="C402" s="88" t="s">
        <v>461</v>
      </c>
      <c r="D402" s="88"/>
      <c r="E402" s="89"/>
      <c r="F402" s="90"/>
      <c r="G402" s="90"/>
      <c r="H402" s="89"/>
      <c r="I402" s="89"/>
      <c r="L402" s="90"/>
      <c r="N402" s="90"/>
      <c r="O402" s="77">
        <f t="shared" si="6"/>
        <v>0</v>
      </c>
    </row>
    <row r="403" spans="1:15" s="77" customFormat="1" ht="13.5" customHeight="1" thickBot="1">
      <c r="A403" s="123"/>
      <c r="B403" s="85"/>
      <c r="C403" s="85" t="s">
        <v>462</v>
      </c>
      <c r="D403" s="85"/>
      <c r="E403" s="86">
        <v>449.6</v>
      </c>
      <c r="F403" s="87"/>
      <c r="G403" s="87"/>
      <c r="H403" s="86"/>
      <c r="I403" s="86"/>
      <c r="L403" s="87"/>
      <c r="N403" s="87"/>
      <c r="O403" s="77">
        <f t="shared" si="6"/>
        <v>0</v>
      </c>
    </row>
    <row r="404" spans="1:15" s="77" customFormat="1" ht="13.5" customHeight="1" thickBot="1">
      <c r="A404" s="181">
        <v>123</v>
      </c>
      <c r="B404" s="100" t="s">
        <v>463</v>
      </c>
      <c r="C404" s="100" t="s">
        <v>464</v>
      </c>
      <c r="D404" s="100" t="s">
        <v>40</v>
      </c>
      <c r="E404" s="101">
        <v>3.956</v>
      </c>
      <c r="F404" s="126"/>
      <c r="G404" s="83">
        <f>E404*F404</f>
        <v>0</v>
      </c>
      <c r="H404" s="101">
        <v>2.1758</v>
      </c>
      <c r="I404" s="102">
        <v>0</v>
      </c>
      <c r="L404" s="126">
        <v>4830</v>
      </c>
      <c r="M404" s="77">
        <f>L404*L$10</f>
        <v>3381</v>
      </c>
      <c r="N404" s="126">
        <v>4830</v>
      </c>
      <c r="O404" s="77">
        <f t="shared" si="6"/>
        <v>3864</v>
      </c>
    </row>
    <row r="405" spans="1:15" s="77" customFormat="1" ht="13.5" customHeight="1">
      <c r="A405" s="125"/>
      <c r="B405" s="88"/>
      <c r="C405" s="88" t="s">
        <v>465</v>
      </c>
      <c r="D405" s="88"/>
      <c r="E405" s="89"/>
      <c r="F405" s="90"/>
      <c r="G405" s="90"/>
      <c r="H405" s="89"/>
      <c r="I405" s="89"/>
      <c r="L405" s="90"/>
      <c r="N405" s="90"/>
      <c r="O405" s="77">
        <f t="shared" si="6"/>
        <v>0</v>
      </c>
    </row>
    <row r="406" spans="1:15" s="77" customFormat="1" ht="13.5" customHeight="1" thickBot="1">
      <c r="A406" s="123"/>
      <c r="B406" s="85"/>
      <c r="C406" s="85" t="s">
        <v>466</v>
      </c>
      <c r="D406" s="85"/>
      <c r="E406" s="86">
        <v>3.956</v>
      </c>
      <c r="F406" s="87"/>
      <c r="G406" s="87"/>
      <c r="H406" s="86"/>
      <c r="I406" s="86"/>
      <c r="L406" s="87"/>
      <c r="N406" s="87"/>
      <c r="O406" s="77">
        <f t="shared" si="6"/>
        <v>0</v>
      </c>
    </row>
    <row r="407" spans="1:15" s="77" customFormat="1" ht="13.5" customHeight="1" thickBot="1">
      <c r="A407" s="122">
        <v>124</v>
      </c>
      <c r="B407" s="81" t="s">
        <v>467</v>
      </c>
      <c r="C407" s="81" t="s">
        <v>468</v>
      </c>
      <c r="D407" s="81" t="s">
        <v>40</v>
      </c>
      <c r="E407" s="82">
        <v>5.231</v>
      </c>
      <c r="F407" s="126"/>
      <c r="G407" s="83">
        <f>E407*F407</f>
        <v>0</v>
      </c>
      <c r="H407" s="82">
        <v>0.12716561</v>
      </c>
      <c r="I407" s="84">
        <v>0</v>
      </c>
      <c r="L407" s="126">
        <v>991</v>
      </c>
      <c r="M407" s="77">
        <f>L407*L$10</f>
        <v>693.6999999999999</v>
      </c>
      <c r="N407" s="126">
        <v>991</v>
      </c>
      <c r="O407" s="77">
        <f t="shared" si="6"/>
        <v>792.8000000000001</v>
      </c>
    </row>
    <row r="408" spans="1:15" s="77" customFormat="1" ht="13.5" customHeight="1">
      <c r="A408" s="125"/>
      <c r="B408" s="88"/>
      <c r="C408" s="88" t="s">
        <v>469</v>
      </c>
      <c r="D408" s="88"/>
      <c r="E408" s="89"/>
      <c r="F408" s="90"/>
      <c r="G408" s="90"/>
      <c r="H408" s="89"/>
      <c r="I408" s="89"/>
      <c r="L408" s="90"/>
      <c r="N408" s="90"/>
      <c r="O408" s="77">
        <f t="shared" si="6"/>
        <v>0</v>
      </c>
    </row>
    <row r="409" spans="1:15" s="77" customFormat="1" ht="13.5" customHeight="1" thickBot="1">
      <c r="A409" s="123"/>
      <c r="B409" s="85"/>
      <c r="C409" s="85" t="s">
        <v>470</v>
      </c>
      <c r="D409" s="85"/>
      <c r="E409" s="86">
        <v>5.231</v>
      </c>
      <c r="F409" s="87"/>
      <c r="G409" s="87"/>
      <c r="H409" s="86"/>
      <c r="I409" s="86"/>
      <c r="L409" s="87"/>
      <c r="N409" s="87"/>
      <c r="O409" s="77">
        <f t="shared" si="6"/>
        <v>0</v>
      </c>
    </row>
    <row r="410" spans="1:15" s="77" customFormat="1" ht="24" customHeight="1" thickBot="1">
      <c r="A410" s="122">
        <v>125</v>
      </c>
      <c r="B410" s="81" t="s">
        <v>471</v>
      </c>
      <c r="C410" s="81" t="s">
        <v>472</v>
      </c>
      <c r="D410" s="81" t="s">
        <v>90</v>
      </c>
      <c r="E410" s="82">
        <v>55.388</v>
      </c>
      <c r="F410" s="126"/>
      <c r="G410" s="83">
        <f>E410*F410</f>
        <v>0</v>
      </c>
      <c r="H410" s="82">
        <v>1.25066104</v>
      </c>
      <c r="I410" s="84">
        <v>0</v>
      </c>
      <c r="L410" s="126">
        <v>622</v>
      </c>
      <c r="M410" s="77">
        <f>L410*L$10</f>
        <v>435.4</v>
      </c>
      <c r="N410" s="126">
        <v>622</v>
      </c>
      <c r="O410" s="77">
        <f t="shared" si="6"/>
        <v>497.6</v>
      </c>
    </row>
    <row r="411" spans="1:15" s="77" customFormat="1" ht="13.5" customHeight="1">
      <c r="A411" s="125"/>
      <c r="B411" s="88"/>
      <c r="C411" s="88" t="s">
        <v>473</v>
      </c>
      <c r="D411" s="88"/>
      <c r="E411" s="89"/>
      <c r="F411" s="90"/>
      <c r="G411" s="90"/>
      <c r="H411" s="89"/>
      <c r="I411" s="89"/>
      <c r="L411" s="90"/>
      <c r="N411" s="90"/>
      <c r="O411" s="77">
        <f t="shared" si="6"/>
        <v>0</v>
      </c>
    </row>
    <row r="412" spans="1:15" s="77" customFormat="1" ht="13.5" customHeight="1">
      <c r="A412" s="125"/>
      <c r="B412" s="88"/>
      <c r="C412" s="88" t="s">
        <v>249</v>
      </c>
      <c r="D412" s="88"/>
      <c r="E412" s="89"/>
      <c r="F412" s="90"/>
      <c r="G412" s="90"/>
      <c r="H412" s="89"/>
      <c r="I412" s="89"/>
      <c r="L412" s="90"/>
      <c r="N412" s="90"/>
      <c r="O412" s="77">
        <f t="shared" si="6"/>
        <v>0</v>
      </c>
    </row>
    <row r="413" spans="1:15" s="77" customFormat="1" ht="13.5" customHeight="1" thickBot="1">
      <c r="A413" s="123"/>
      <c r="B413" s="85"/>
      <c r="C413" s="85" t="s">
        <v>371</v>
      </c>
      <c r="D413" s="85"/>
      <c r="E413" s="86">
        <v>55.388</v>
      </c>
      <c r="F413" s="87"/>
      <c r="G413" s="87"/>
      <c r="H413" s="86"/>
      <c r="I413" s="86"/>
      <c r="L413" s="87"/>
      <c r="N413" s="87"/>
      <c r="O413" s="77">
        <f t="shared" si="6"/>
        <v>0</v>
      </c>
    </row>
    <row r="414" spans="1:15" s="77" customFormat="1" ht="13.5" customHeight="1" thickBot="1">
      <c r="A414" s="179">
        <v>126</v>
      </c>
      <c r="B414" s="91" t="s">
        <v>474</v>
      </c>
      <c r="C414" s="91" t="s">
        <v>475</v>
      </c>
      <c r="D414" s="91" t="s">
        <v>90</v>
      </c>
      <c r="E414" s="92">
        <v>55.388</v>
      </c>
      <c r="F414" s="126"/>
      <c r="G414" s="83">
        <f>E414*F414</f>
        <v>0</v>
      </c>
      <c r="H414" s="92">
        <v>0.01052372</v>
      </c>
      <c r="I414" s="93">
        <v>0</v>
      </c>
      <c r="L414" s="126">
        <v>24.4</v>
      </c>
      <c r="M414" s="77">
        <f>L414*L$10</f>
        <v>17.08</v>
      </c>
      <c r="N414" s="126">
        <v>24.4</v>
      </c>
      <c r="O414" s="77">
        <f t="shared" si="6"/>
        <v>19.52</v>
      </c>
    </row>
    <row r="415" spans="1:15" s="77" customFormat="1" ht="13.5" customHeight="1" thickBot="1">
      <c r="A415" s="180">
        <v>127</v>
      </c>
      <c r="B415" s="94" t="s">
        <v>476</v>
      </c>
      <c r="C415" s="94" t="s">
        <v>477</v>
      </c>
      <c r="D415" s="94" t="s">
        <v>90</v>
      </c>
      <c r="E415" s="95">
        <v>156.751</v>
      </c>
      <c r="F415" s="126"/>
      <c r="G415" s="83">
        <f>E415*F415</f>
        <v>0</v>
      </c>
      <c r="H415" s="95">
        <v>0</v>
      </c>
      <c r="I415" s="96">
        <v>4.859281</v>
      </c>
      <c r="L415" s="126">
        <v>29.3</v>
      </c>
      <c r="M415" s="77">
        <f>L415*L$10</f>
        <v>20.509999999999998</v>
      </c>
      <c r="N415" s="126">
        <v>29.3</v>
      </c>
      <c r="O415" s="77">
        <f t="shared" si="6"/>
        <v>23.44</v>
      </c>
    </row>
    <row r="416" spans="1:15" s="77" customFormat="1" ht="13.5" customHeight="1">
      <c r="A416" s="125"/>
      <c r="B416" s="88"/>
      <c r="C416" s="88" t="s">
        <v>478</v>
      </c>
      <c r="D416" s="88"/>
      <c r="E416" s="89"/>
      <c r="F416" s="90"/>
      <c r="G416" s="90"/>
      <c r="H416" s="89"/>
      <c r="I416" s="89"/>
      <c r="L416" s="90"/>
      <c r="N416" s="90"/>
      <c r="O416" s="77">
        <f t="shared" si="6"/>
        <v>0</v>
      </c>
    </row>
    <row r="417" spans="1:15" s="77" customFormat="1" ht="13.5" customHeight="1">
      <c r="A417" s="123"/>
      <c r="B417" s="85"/>
      <c r="C417" s="85" t="s">
        <v>479</v>
      </c>
      <c r="D417" s="85"/>
      <c r="E417" s="86">
        <v>55.013</v>
      </c>
      <c r="F417" s="87"/>
      <c r="G417" s="87"/>
      <c r="H417" s="86"/>
      <c r="I417" s="86"/>
      <c r="L417" s="87"/>
      <c r="N417" s="87"/>
      <c r="O417" s="77">
        <f t="shared" si="6"/>
        <v>0</v>
      </c>
    </row>
    <row r="418" spans="1:15" s="77" customFormat="1" ht="13.5" customHeight="1">
      <c r="A418" s="123"/>
      <c r="B418" s="85"/>
      <c r="C418" s="85" t="s">
        <v>480</v>
      </c>
      <c r="D418" s="85"/>
      <c r="E418" s="86">
        <v>35.7</v>
      </c>
      <c r="F418" s="87"/>
      <c r="G418" s="87"/>
      <c r="H418" s="86"/>
      <c r="I418" s="86"/>
      <c r="L418" s="87"/>
      <c r="N418" s="87"/>
      <c r="O418" s="77">
        <f t="shared" si="6"/>
        <v>0</v>
      </c>
    </row>
    <row r="419" spans="1:15" s="77" customFormat="1" ht="13.5" customHeight="1">
      <c r="A419" s="123"/>
      <c r="B419" s="85"/>
      <c r="C419" s="85" t="s">
        <v>481</v>
      </c>
      <c r="D419" s="85"/>
      <c r="E419" s="86">
        <v>40.758</v>
      </c>
      <c r="F419" s="87"/>
      <c r="G419" s="87"/>
      <c r="H419" s="86"/>
      <c r="I419" s="86"/>
      <c r="L419" s="87"/>
      <c r="N419" s="87"/>
      <c r="O419" s="77">
        <f t="shared" si="6"/>
        <v>0</v>
      </c>
    </row>
    <row r="420" spans="1:15" s="77" customFormat="1" ht="13.5" customHeight="1">
      <c r="A420" s="123"/>
      <c r="B420" s="85"/>
      <c r="C420" s="85" t="s">
        <v>243</v>
      </c>
      <c r="D420" s="85"/>
      <c r="E420" s="86">
        <v>25.28</v>
      </c>
      <c r="F420" s="87"/>
      <c r="G420" s="87"/>
      <c r="H420" s="86"/>
      <c r="I420" s="86"/>
      <c r="L420" s="87"/>
      <c r="N420" s="87"/>
      <c r="O420" s="77">
        <f t="shared" si="6"/>
        <v>0</v>
      </c>
    </row>
    <row r="421" spans="1:15" s="77" customFormat="1" ht="13.5" customHeight="1" thickBot="1">
      <c r="A421" s="124"/>
      <c r="B421" s="97"/>
      <c r="C421" s="97" t="s">
        <v>64</v>
      </c>
      <c r="D421" s="97"/>
      <c r="E421" s="98">
        <v>156.751</v>
      </c>
      <c r="F421" s="99"/>
      <c r="G421" s="99"/>
      <c r="H421" s="98"/>
      <c r="I421" s="98"/>
      <c r="L421" s="99"/>
      <c r="N421" s="99"/>
      <c r="O421" s="77">
        <f t="shared" si="6"/>
        <v>0</v>
      </c>
    </row>
    <row r="422" spans="1:15" s="77" customFormat="1" ht="13.5" customHeight="1" thickBot="1">
      <c r="A422" s="122">
        <v>128</v>
      </c>
      <c r="B422" s="81" t="s">
        <v>482</v>
      </c>
      <c r="C422" s="81" t="s">
        <v>483</v>
      </c>
      <c r="D422" s="81" t="s">
        <v>386</v>
      </c>
      <c r="E422" s="82">
        <f>SUM(G386:G415)/100</f>
        <v>0</v>
      </c>
      <c r="F422" s="166">
        <v>4</v>
      </c>
      <c r="G422" s="83">
        <f>E422*F422</f>
        <v>0</v>
      </c>
      <c r="H422" s="82">
        <v>0</v>
      </c>
      <c r="I422" s="84">
        <v>0</v>
      </c>
      <c r="L422" s="166">
        <v>4</v>
      </c>
      <c r="M422" s="77">
        <v>4</v>
      </c>
      <c r="N422" s="166">
        <v>4</v>
      </c>
      <c r="O422" s="77">
        <f t="shared" si="6"/>
        <v>3.2</v>
      </c>
    </row>
    <row r="423" spans="1:15" s="77" customFormat="1" ht="14.25" customHeight="1">
      <c r="A423" s="184"/>
      <c r="B423" s="163"/>
      <c r="C423" s="88" t="s">
        <v>2008</v>
      </c>
      <c r="D423" s="163"/>
      <c r="E423" s="164"/>
      <c r="F423" s="167"/>
      <c r="G423" s="165"/>
      <c r="H423" s="164"/>
      <c r="I423" s="164"/>
      <c r="L423" s="167"/>
      <c r="N423" s="167"/>
      <c r="O423" s="77">
        <f t="shared" si="6"/>
        <v>0</v>
      </c>
    </row>
    <row r="424" spans="1:15" s="77" customFormat="1" ht="13.5" customHeight="1" thickBot="1">
      <c r="A424" s="127"/>
      <c r="B424" s="78" t="s">
        <v>484</v>
      </c>
      <c r="C424" s="78" t="s">
        <v>485</v>
      </c>
      <c r="D424" s="78"/>
      <c r="E424" s="79"/>
      <c r="F424" s="80"/>
      <c r="G424" s="80"/>
      <c r="H424" s="79">
        <f>SUM(H425:H455)</f>
        <v>3.33612325</v>
      </c>
      <c r="I424" s="79">
        <f>SUM(I425:I455)</f>
        <v>0</v>
      </c>
      <c r="L424" s="80"/>
      <c r="N424" s="80"/>
      <c r="O424" s="77">
        <f t="shared" si="6"/>
        <v>0</v>
      </c>
    </row>
    <row r="425" spans="1:15" s="77" customFormat="1" ht="13.5" customHeight="1" thickBot="1">
      <c r="A425" s="122">
        <v>129</v>
      </c>
      <c r="B425" s="81" t="s">
        <v>486</v>
      </c>
      <c r="C425" s="81" t="s">
        <v>487</v>
      </c>
      <c r="D425" s="81" t="s">
        <v>90</v>
      </c>
      <c r="E425" s="82">
        <v>131.471</v>
      </c>
      <c r="F425" s="126"/>
      <c r="G425" s="83">
        <f>E425*F425</f>
        <v>0</v>
      </c>
      <c r="H425" s="82">
        <v>1.63549924</v>
      </c>
      <c r="I425" s="84">
        <v>0</v>
      </c>
      <c r="L425" s="126">
        <v>517</v>
      </c>
      <c r="M425" s="77">
        <f>L425*L$10</f>
        <v>361.9</v>
      </c>
      <c r="N425" s="126">
        <v>517</v>
      </c>
      <c r="O425" s="77">
        <f t="shared" si="6"/>
        <v>413.6</v>
      </c>
    </row>
    <row r="426" spans="1:15" s="77" customFormat="1" ht="13.5" customHeight="1">
      <c r="A426" s="125"/>
      <c r="B426" s="88"/>
      <c r="C426" s="88" t="s">
        <v>488</v>
      </c>
      <c r="D426" s="88"/>
      <c r="E426" s="89"/>
      <c r="F426" s="90"/>
      <c r="G426" s="90"/>
      <c r="H426" s="89"/>
      <c r="I426" s="89"/>
      <c r="L426" s="90"/>
      <c r="N426" s="90"/>
      <c r="O426" s="77">
        <f t="shared" si="6"/>
        <v>0</v>
      </c>
    </row>
    <row r="427" spans="1:15" s="77" customFormat="1" ht="13.5" customHeight="1">
      <c r="A427" s="123"/>
      <c r="B427" s="85"/>
      <c r="C427" s="85" t="s">
        <v>479</v>
      </c>
      <c r="D427" s="85"/>
      <c r="E427" s="86">
        <v>55.013</v>
      </c>
      <c r="F427" s="87"/>
      <c r="G427" s="87"/>
      <c r="H427" s="86"/>
      <c r="I427" s="86"/>
      <c r="L427" s="87"/>
      <c r="N427" s="87"/>
      <c r="O427" s="77">
        <f t="shared" si="6"/>
        <v>0</v>
      </c>
    </row>
    <row r="428" spans="1:15" s="77" customFormat="1" ht="13.5" customHeight="1">
      <c r="A428" s="123"/>
      <c r="B428" s="85"/>
      <c r="C428" s="85" t="s">
        <v>480</v>
      </c>
      <c r="D428" s="85"/>
      <c r="E428" s="86">
        <v>35.7</v>
      </c>
      <c r="F428" s="87"/>
      <c r="G428" s="87"/>
      <c r="H428" s="86"/>
      <c r="I428" s="86"/>
      <c r="L428" s="87"/>
      <c r="N428" s="87"/>
      <c r="O428" s="77">
        <f t="shared" si="6"/>
        <v>0</v>
      </c>
    </row>
    <row r="429" spans="1:15" s="77" customFormat="1" ht="13.5" customHeight="1">
      <c r="A429" s="123"/>
      <c r="B429" s="85"/>
      <c r="C429" s="85" t="s">
        <v>481</v>
      </c>
      <c r="D429" s="85"/>
      <c r="E429" s="86">
        <v>40.758</v>
      </c>
      <c r="F429" s="87"/>
      <c r="G429" s="87"/>
      <c r="H429" s="86"/>
      <c r="I429" s="86"/>
      <c r="L429" s="87"/>
      <c r="N429" s="87"/>
      <c r="O429" s="77">
        <f t="shared" si="6"/>
        <v>0</v>
      </c>
    </row>
    <row r="430" spans="1:15" s="77" customFormat="1" ht="13.5" customHeight="1" thickBot="1">
      <c r="A430" s="124"/>
      <c r="B430" s="97"/>
      <c r="C430" s="97" t="s">
        <v>64</v>
      </c>
      <c r="D430" s="97"/>
      <c r="E430" s="98">
        <v>131.471</v>
      </c>
      <c r="F430" s="99"/>
      <c r="G430" s="99"/>
      <c r="H430" s="98"/>
      <c r="I430" s="98"/>
      <c r="L430" s="99"/>
      <c r="N430" s="99"/>
      <c r="O430" s="77">
        <f t="shared" si="6"/>
        <v>0</v>
      </c>
    </row>
    <row r="431" spans="1:15" s="77" customFormat="1" ht="13.5" customHeight="1" thickBot="1">
      <c r="A431" s="122">
        <v>130</v>
      </c>
      <c r="B431" s="81" t="s">
        <v>489</v>
      </c>
      <c r="C431" s="81" t="s">
        <v>490</v>
      </c>
      <c r="D431" s="81" t="s">
        <v>90</v>
      </c>
      <c r="E431" s="82">
        <v>25.28</v>
      </c>
      <c r="F431" s="126"/>
      <c r="G431" s="83">
        <f>E431*F431</f>
        <v>0</v>
      </c>
      <c r="H431" s="82">
        <v>0.3170112</v>
      </c>
      <c r="I431" s="84">
        <v>0</v>
      </c>
      <c r="L431" s="126">
        <v>557</v>
      </c>
      <c r="M431" s="77">
        <f>L431*L$10</f>
        <v>389.9</v>
      </c>
      <c r="N431" s="126">
        <v>557</v>
      </c>
      <c r="O431" s="77">
        <f t="shared" si="6"/>
        <v>445.6</v>
      </c>
    </row>
    <row r="432" spans="1:15" s="77" customFormat="1" ht="13.5" customHeight="1">
      <c r="A432" s="125"/>
      <c r="B432" s="88"/>
      <c r="C432" s="88" t="s">
        <v>488</v>
      </c>
      <c r="D432" s="88"/>
      <c r="E432" s="89"/>
      <c r="F432" s="90"/>
      <c r="G432" s="90"/>
      <c r="H432" s="89"/>
      <c r="I432" s="89"/>
      <c r="L432" s="90"/>
      <c r="N432" s="90"/>
      <c r="O432" s="77">
        <f t="shared" si="6"/>
        <v>0</v>
      </c>
    </row>
    <row r="433" spans="1:15" s="77" customFormat="1" ht="13.5" customHeight="1" thickBot="1">
      <c r="A433" s="123"/>
      <c r="B433" s="85"/>
      <c r="C433" s="85" t="s">
        <v>243</v>
      </c>
      <c r="D433" s="85"/>
      <c r="E433" s="86">
        <v>25.28</v>
      </c>
      <c r="F433" s="87"/>
      <c r="G433" s="87"/>
      <c r="H433" s="86"/>
      <c r="I433" s="86"/>
      <c r="L433" s="87"/>
      <c r="N433" s="87"/>
      <c r="O433" s="77">
        <f t="shared" si="6"/>
        <v>0</v>
      </c>
    </row>
    <row r="434" spans="1:15" s="77" customFormat="1" ht="13.5" customHeight="1" thickBot="1">
      <c r="A434" s="122">
        <v>131</v>
      </c>
      <c r="B434" s="81" t="s">
        <v>491</v>
      </c>
      <c r="C434" s="81" t="s">
        <v>492</v>
      </c>
      <c r="D434" s="81" t="s">
        <v>90</v>
      </c>
      <c r="E434" s="82">
        <v>156.751</v>
      </c>
      <c r="F434" s="126"/>
      <c r="G434" s="83">
        <f>E434*F434</f>
        <v>0</v>
      </c>
      <c r="H434" s="82">
        <v>0.0156751</v>
      </c>
      <c r="I434" s="84">
        <v>0</v>
      </c>
      <c r="L434" s="126">
        <v>22.5</v>
      </c>
      <c r="M434" s="77">
        <f>L434*L$10</f>
        <v>15.749999999999998</v>
      </c>
      <c r="N434" s="126">
        <v>22.5</v>
      </c>
      <c r="O434" s="77">
        <f t="shared" si="6"/>
        <v>18</v>
      </c>
    </row>
    <row r="435" spans="1:15" s="77" customFormat="1" ht="13.5" customHeight="1" thickBot="1">
      <c r="A435" s="123"/>
      <c r="B435" s="85"/>
      <c r="C435" s="85" t="s">
        <v>493</v>
      </c>
      <c r="D435" s="85"/>
      <c r="E435" s="86">
        <v>156.751</v>
      </c>
      <c r="F435" s="87"/>
      <c r="G435" s="87"/>
      <c r="H435" s="86"/>
      <c r="I435" s="86"/>
      <c r="L435" s="87"/>
      <c r="N435" s="87"/>
      <c r="O435" s="77">
        <f aca="true" t="shared" si="7" ref="O435:O498">N435*O$10</f>
        <v>0</v>
      </c>
    </row>
    <row r="436" spans="1:15" s="77" customFormat="1" ht="13.5" customHeight="1" thickBot="1">
      <c r="A436" s="122">
        <v>132</v>
      </c>
      <c r="B436" s="81" t="s">
        <v>494</v>
      </c>
      <c r="C436" s="81" t="s">
        <v>495</v>
      </c>
      <c r="D436" s="81" t="s">
        <v>90</v>
      </c>
      <c r="E436" s="82">
        <v>365.71</v>
      </c>
      <c r="F436" s="126"/>
      <c r="G436" s="83">
        <f>E436*F436</f>
        <v>0</v>
      </c>
      <c r="H436" s="82">
        <v>0</v>
      </c>
      <c r="I436" s="84">
        <v>0</v>
      </c>
      <c r="L436" s="126">
        <v>18.8</v>
      </c>
      <c r="M436" s="77">
        <f>L436*L$10</f>
        <v>13.16</v>
      </c>
      <c r="N436" s="126">
        <v>18.8</v>
      </c>
      <c r="O436" s="77">
        <f t="shared" si="7"/>
        <v>15.040000000000001</v>
      </c>
    </row>
    <row r="437" spans="1:15" s="77" customFormat="1" ht="13.5" customHeight="1">
      <c r="A437" s="125"/>
      <c r="B437" s="88"/>
      <c r="C437" s="88" t="s">
        <v>496</v>
      </c>
      <c r="D437" s="88"/>
      <c r="E437" s="89"/>
      <c r="F437" s="90"/>
      <c r="G437" s="90"/>
      <c r="H437" s="89"/>
      <c r="I437" s="89"/>
      <c r="L437" s="90"/>
      <c r="N437" s="90"/>
      <c r="O437" s="77">
        <f t="shared" si="7"/>
        <v>0</v>
      </c>
    </row>
    <row r="438" spans="1:15" s="77" customFormat="1" ht="13.5" customHeight="1" thickBot="1">
      <c r="A438" s="123"/>
      <c r="B438" s="85"/>
      <c r="C438" s="85" t="s">
        <v>497</v>
      </c>
      <c r="D438" s="85"/>
      <c r="E438" s="86">
        <v>365.71</v>
      </c>
      <c r="F438" s="87"/>
      <c r="G438" s="87"/>
      <c r="H438" s="86"/>
      <c r="I438" s="86"/>
      <c r="L438" s="87"/>
      <c r="N438" s="87"/>
      <c r="O438" s="77">
        <f t="shared" si="7"/>
        <v>0</v>
      </c>
    </row>
    <row r="439" spans="1:15" s="77" customFormat="1" ht="13.5" customHeight="1" thickBot="1">
      <c r="A439" s="181">
        <v>133</v>
      </c>
      <c r="B439" s="100" t="s">
        <v>498</v>
      </c>
      <c r="C439" s="100" t="s">
        <v>499</v>
      </c>
      <c r="D439" s="100" t="s">
        <v>90</v>
      </c>
      <c r="E439" s="101">
        <v>201.141</v>
      </c>
      <c r="F439" s="126"/>
      <c r="G439" s="83">
        <f>E439*F439</f>
        <v>0</v>
      </c>
      <c r="H439" s="101">
        <v>0.02815974</v>
      </c>
      <c r="I439" s="102">
        <v>0</v>
      </c>
      <c r="L439" s="126">
        <v>21.1</v>
      </c>
      <c r="M439" s="77">
        <f>L439*L$10</f>
        <v>14.77</v>
      </c>
      <c r="N439" s="126">
        <v>21.1</v>
      </c>
      <c r="O439" s="77">
        <f t="shared" si="7"/>
        <v>16.880000000000003</v>
      </c>
    </row>
    <row r="440" spans="1:15" s="77" customFormat="1" ht="13.5" customHeight="1" thickBot="1">
      <c r="A440" s="123"/>
      <c r="B440" s="85"/>
      <c r="C440" s="85" t="s">
        <v>500</v>
      </c>
      <c r="D440" s="85"/>
      <c r="E440" s="86">
        <v>201.141</v>
      </c>
      <c r="F440" s="87"/>
      <c r="G440" s="87"/>
      <c r="H440" s="86"/>
      <c r="I440" s="86"/>
      <c r="L440" s="87"/>
      <c r="N440" s="87"/>
      <c r="O440" s="77">
        <f t="shared" si="7"/>
        <v>0</v>
      </c>
    </row>
    <row r="441" spans="1:15" s="77" customFormat="1" ht="13.5" customHeight="1" thickBot="1">
      <c r="A441" s="181">
        <v>134</v>
      </c>
      <c r="B441" s="100" t="s">
        <v>501</v>
      </c>
      <c r="C441" s="100" t="s">
        <v>502</v>
      </c>
      <c r="D441" s="100" t="s">
        <v>90</v>
      </c>
      <c r="E441" s="101">
        <v>201.141</v>
      </c>
      <c r="F441" s="126"/>
      <c r="G441" s="83">
        <f>E441*F441</f>
        <v>0</v>
      </c>
      <c r="H441" s="101">
        <v>0.03419397</v>
      </c>
      <c r="I441" s="102">
        <v>0</v>
      </c>
      <c r="L441" s="126">
        <v>34.9</v>
      </c>
      <c r="M441" s="77">
        <f>L441*L$10</f>
        <v>24.429999999999996</v>
      </c>
      <c r="N441" s="126">
        <v>34.9</v>
      </c>
      <c r="O441" s="77">
        <f t="shared" si="7"/>
        <v>27.92</v>
      </c>
    </row>
    <row r="442" spans="1:15" s="77" customFormat="1" ht="13.5" customHeight="1" thickBot="1">
      <c r="A442" s="123"/>
      <c r="B442" s="85"/>
      <c r="C442" s="85" t="s">
        <v>500</v>
      </c>
      <c r="D442" s="85"/>
      <c r="E442" s="86">
        <v>201.141</v>
      </c>
      <c r="F442" s="87"/>
      <c r="G442" s="87"/>
      <c r="H442" s="86"/>
      <c r="I442" s="86"/>
      <c r="L442" s="87"/>
      <c r="N442" s="87"/>
      <c r="O442" s="77">
        <f t="shared" si="7"/>
        <v>0</v>
      </c>
    </row>
    <row r="443" spans="1:15" s="77" customFormat="1" ht="13.5" customHeight="1" thickBot="1">
      <c r="A443" s="122">
        <v>135</v>
      </c>
      <c r="B443" s="81" t="s">
        <v>503</v>
      </c>
      <c r="C443" s="81" t="s">
        <v>504</v>
      </c>
      <c r="D443" s="81" t="s">
        <v>90</v>
      </c>
      <c r="E443" s="82">
        <v>365.71</v>
      </c>
      <c r="F443" s="126"/>
      <c r="G443" s="83">
        <f>E443*F443</f>
        <v>0</v>
      </c>
      <c r="H443" s="82">
        <v>0</v>
      </c>
      <c r="I443" s="84">
        <v>0</v>
      </c>
      <c r="L443" s="126">
        <v>27.8</v>
      </c>
      <c r="M443" s="77">
        <f>L443*L$10</f>
        <v>19.46</v>
      </c>
      <c r="N443" s="126">
        <v>27.8</v>
      </c>
      <c r="O443" s="77">
        <f t="shared" si="7"/>
        <v>22.240000000000002</v>
      </c>
    </row>
    <row r="444" spans="1:15" s="77" customFormat="1" ht="13.5" customHeight="1">
      <c r="A444" s="125"/>
      <c r="B444" s="88"/>
      <c r="C444" s="88" t="s">
        <v>505</v>
      </c>
      <c r="D444" s="88"/>
      <c r="E444" s="89"/>
      <c r="F444" s="90"/>
      <c r="G444" s="90"/>
      <c r="H444" s="89"/>
      <c r="I444" s="89"/>
      <c r="L444" s="90"/>
      <c r="N444" s="90"/>
      <c r="O444" s="77">
        <f t="shared" si="7"/>
        <v>0</v>
      </c>
    </row>
    <row r="445" spans="1:15" s="77" customFormat="1" ht="13.5" customHeight="1">
      <c r="A445" s="125"/>
      <c r="B445" s="88"/>
      <c r="C445" s="88" t="s">
        <v>506</v>
      </c>
      <c r="D445" s="88"/>
      <c r="E445" s="89"/>
      <c r="F445" s="90"/>
      <c r="G445" s="90"/>
      <c r="H445" s="89"/>
      <c r="I445" s="89"/>
      <c r="L445" s="90"/>
      <c r="N445" s="90"/>
      <c r="O445" s="77">
        <f t="shared" si="7"/>
        <v>0</v>
      </c>
    </row>
    <row r="446" spans="1:15" s="77" customFormat="1" ht="13.5" customHeight="1">
      <c r="A446" s="123"/>
      <c r="B446" s="85"/>
      <c r="C446" s="85" t="s">
        <v>507</v>
      </c>
      <c r="D446" s="85"/>
      <c r="E446" s="86">
        <v>182.855</v>
      </c>
      <c r="F446" s="87"/>
      <c r="G446" s="87"/>
      <c r="H446" s="86"/>
      <c r="I446" s="86"/>
      <c r="L446" s="87"/>
      <c r="N446" s="87"/>
      <c r="O446" s="77">
        <f t="shared" si="7"/>
        <v>0</v>
      </c>
    </row>
    <row r="447" spans="1:15" s="77" customFormat="1" ht="13.5" customHeight="1" thickBot="1">
      <c r="A447" s="123"/>
      <c r="B447" s="85"/>
      <c r="C447" s="85" t="s">
        <v>508</v>
      </c>
      <c r="D447" s="85"/>
      <c r="E447" s="86">
        <v>365.71</v>
      </c>
      <c r="F447" s="87"/>
      <c r="G447" s="87"/>
      <c r="H447" s="86"/>
      <c r="I447" s="86"/>
      <c r="L447" s="87"/>
      <c r="N447" s="87"/>
      <c r="O447" s="77">
        <f t="shared" si="7"/>
        <v>0</v>
      </c>
    </row>
    <row r="448" spans="1:15" s="77" customFormat="1" ht="13.5" customHeight="1" thickBot="1">
      <c r="A448" s="181">
        <v>136</v>
      </c>
      <c r="B448" s="100" t="s">
        <v>509</v>
      </c>
      <c r="C448" s="100" t="s">
        <v>510</v>
      </c>
      <c r="D448" s="100" t="s">
        <v>90</v>
      </c>
      <c r="E448" s="101">
        <v>373.024</v>
      </c>
      <c r="F448" s="126"/>
      <c r="G448" s="83">
        <f>E448*F448</f>
        <v>0</v>
      </c>
      <c r="H448" s="101">
        <v>1.305584</v>
      </c>
      <c r="I448" s="102">
        <v>0</v>
      </c>
      <c r="L448" s="126">
        <v>149</v>
      </c>
      <c r="M448" s="77">
        <f>L448*L$10</f>
        <v>104.3</v>
      </c>
      <c r="N448" s="126">
        <v>149</v>
      </c>
      <c r="O448" s="77">
        <f t="shared" si="7"/>
        <v>119.2</v>
      </c>
    </row>
    <row r="449" spans="1:15" s="77" customFormat="1" ht="13.5" customHeight="1" thickBot="1">
      <c r="A449" s="123"/>
      <c r="B449" s="85"/>
      <c r="C449" s="85" t="s">
        <v>511</v>
      </c>
      <c r="D449" s="85"/>
      <c r="E449" s="86">
        <v>373.024</v>
      </c>
      <c r="F449" s="87"/>
      <c r="G449" s="87"/>
      <c r="H449" s="86"/>
      <c r="I449" s="86"/>
      <c r="L449" s="87"/>
      <c r="N449" s="87"/>
      <c r="O449" s="77">
        <f t="shared" si="7"/>
        <v>0</v>
      </c>
    </row>
    <row r="450" spans="1:15" s="77" customFormat="1" ht="24" customHeight="1" thickBot="1">
      <c r="A450" s="122">
        <v>137</v>
      </c>
      <c r="B450" s="81" t="s">
        <v>512</v>
      </c>
      <c r="C450" s="81" t="s">
        <v>513</v>
      </c>
      <c r="D450" s="81" t="s">
        <v>37</v>
      </c>
      <c r="E450" s="82">
        <v>13</v>
      </c>
      <c r="F450" s="126"/>
      <c r="G450" s="83">
        <f>E450*F450</f>
        <v>0</v>
      </c>
      <c r="H450" s="82">
        <v>0</v>
      </c>
      <c r="I450" s="84">
        <v>0</v>
      </c>
      <c r="L450" s="126">
        <v>3400</v>
      </c>
      <c r="M450" s="77">
        <f>L450*L$10</f>
        <v>2380</v>
      </c>
      <c r="N450" s="126">
        <v>3400</v>
      </c>
      <c r="O450" s="77">
        <f t="shared" si="7"/>
        <v>2720</v>
      </c>
    </row>
    <row r="451" spans="1:15" s="77" customFormat="1" ht="13.5" customHeight="1">
      <c r="A451" s="125"/>
      <c r="B451" s="88"/>
      <c r="C451" s="88" t="s">
        <v>514</v>
      </c>
      <c r="D451" s="88"/>
      <c r="E451" s="89"/>
      <c r="F451" s="90"/>
      <c r="G451" s="90"/>
      <c r="H451" s="89"/>
      <c r="I451" s="89"/>
      <c r="L451" s="90"/>
      <c r="N451" s="90"/>
      <c r="O451" s="77">
        <f t="shared" si="7"/>
        <v>0</v>
      </c>
    </row>
    <row r="452" spans="1:15" s="77" customFormat="1" ht="13.5" customHeight="1" thickBot="1">
      <c r="A452" s="123"/>
      <c r="B452" s="85"/>
      <c r="C452" s="85" t="s">
        <v>515</v>
      </c>
      <c r="D452" s="85"/>
      <c r="E452" s="86">
        <v>13</v>
      </c>
      <c r="F452" s="87"/>
      <c r="G452" s="87"/>
      <c r="H452" s="86"/>
      <c r="I452" s="86"/>
      <c r="L452" s="87"/>
      <c r="N452" s="87"/>
      <c r="O452" s="77">
        <f t="shared" si="7"/>
        <v>0</v>
      </c>
    </row>
    <row r="453" spans="1:15" s="77" customFormat="1" ht="13.5" customHeight="1" thickBot="1">
      <c r="A453" s="179">
        <v>138</v>
      </c>
      <c r="B453" s="91" t="s">
        <v>516</v>
      </c>
      <c r="C453" s="91" t="s">
        <v>517</v>
      </c>
      <c r="D453" s="91" t="s">
        <v>386</v>
      </c>
      <c r="E453" s="92">
        <f>G450/100</f>
        <v>0</v>
      </c>
      <c r="F453" s="166">
        <v>4</v>
      </c>
      <c r="G453" s="83">
        <f>E453*F453</f>
        <v>0</v>
      </c>
      <c r="H453" s="92">
        <v>0</v>
      </c>
      <c r="I453" s="93">
        <v>0</v>
      </c>
      <c r="L453" s="166">
        <v>4</v>
      </c>
      <c r="M453" s="77">
        <v>4</v>
      </c>
      <c r="N453" s="166">
        <v>4</v>
      </c>
      <c r="O453" s="77">
        <f t="shared" si="7"/>
        <v>3.2</v>
      </c>
    </row>
    <row r="454" spans="1:15" s="77" customFormat="1" ht="14.25" customHeight="1" thickBot="1">
      <c r="A454" s="184"/>
      <c r="B454" s="163"/>
      <c r="C454" s="88" t="s">
        <v>2008</v>
      </c>
      <c r="D454" s="163"/>
      <c r="E454" s="164"/>
      <c r="F454" s="167"/>
      <c r="G454" s="165"/>
      <c r="H454" s="164"/>
      <c r="I454" s="164"/>
      <c r="L454" s="167"/>
      <c r="N454" s="167"/>
      <c r="O454" s="77">
        <f t="shared" si="7"/>
        <v>0</v>
      </c>
    </row>
    <row r="455" spans="1:15" s="77" customFormat="1" ht="13.5" customHeight="1" thickBot="1">
      <c r="A455" s="180">
        <v>139</v>
      </c>
      <c r="B455" s="94" t="s">
        <v>518</v>
      </c>
      <c r="C455" s="94" t="s">
        <v>519</v>
      </c>
      <c r="D455" s="94" t="s">
        <v>386</v>
      </c>
      <c r="E455" s="95">
        <f>SUM(G425:G448)/100</f>
        <v>0</v>
      </c>
      <c r="F455" s="166">
        <v>1</v>
      </c>
      <c r="G455" s="83">
        <f>E455*F455</f>
        <v>0</v>
      </c>
      <c r="H455" s="95">
        <v>0</v>
      </c>
      <c r="I455" s="96">
        <v>0</v>
      </c>
      <c r="L455" s="166">
        <v>1</v>
      </c>
      <c r="M455" s="77">
        <v>1</v>
      </c>
      <c r="N455" s="166">
        <v>1</v>
      </c>
      <c r="O455" s="77">
        <f t="shared" si="7"/>
        <v>0.8</v>
      </c>
    </row>
    <row r="456" spans="1:15" s="77" customFormat="1" ht="14.25" customHeight="1">
      <c r="A456" s="184"/>
      <c r="B456" s="163"/>
      <c r="C456" s="88" t="s">
        <v>2010</v>
      </c>
      <c r="D456" s="163"/>
      <c r="E456" s="164"/>
      <c r="F456" s="167"/>
      <c r="G456" s="165"/>
      <c r="H456" s="164"/>
      <c r="I456" s="164"/>
      <c r="L456" s="167"/>
      <c r="N456" s="167"/>
      <c r="O456" s="77">
        <f t="shared" si="7"/>
        <v>0</v>
      </c>
    </row>
    <row r="457" spans="1:15" s="77" customFormat="1" ht="13.5" customHeight="1" thickBot="1">
      <c r="A457" s="127"/>
      <c r="B457" s="78" t="s">
        <v>520</v>
      </c>
      <c r="C457" s="78" t="s">
        <v>521</v>
      </c>
      <c r="D457" s="78"/>
      <c r="E457" s="79"/>
      <c r="F457" s="80"/>
      <c r="G457" s="80"/>
      <c r="H457" s="79">
        <v>0.68960662</v>
      </c>
      <c r="I457" s="79">
        <v>1.85848145</v>
      </c>
      <c r="L457" s="80"/>
      <c r="N457" s="80"/>
      <c r="O457" s="77">
        <f t="shared" si="7"/>
        <v>0</v>
      </c>
    </row>
    <row r="458" spans="1:15" s="77" customFormat="1" ht="13.5" customHeight="1" thickBot="1">
      <c r="A458" s="122">
        <v>140</v>
      </c>
      <c r="B458" s="81" t="s">
        <v>522</v>
      </c>
      <c r="C458" s="81" t="s">
        <v>523</v>
      </c>
      <c r="D458" s="81" t="s">
        <v>111</v>
      </c>
      <c r="E458" s="82">
        <v>28.1</v>
      </c>
      <c r="F458" s="126"/>
      <c r="G458" s="83">
        <f>E458*F458</f>
        <v>0</v>
      </c>
      <c r="H458" s="82">
        <v>0.025852</v>
      </c>
      <c r="I458" s="84">
        <v>0</v>
      </c>
      <c r="L458" s="126">
        <v>578</v>
      </c>
      <c r="M458" s="77">
        <f>L458*L$10</f>
        <v>404.59999999999997</v>
      </c>
      <c r="N458" s="126">
        <v>578</v>
      </c>
      <c r="O458" s="77">
        <f t="shared" si="7"/>
        <v>462.40000000000003</v>
      </c>
    </row>
    <row r="459" spans="1:15" s="77" customFormat="1" ht="13.5" customHeight="1" thickBot="1">
      <c r="A459" s="123"/>
      <c r="B459" s="85"/>
      <c r="C459" s="85" t="s">
        <v>524</v>
      </c>
      <c r="D459" s="85"/>
      <c r="E459" s="86">
        <v>28.1</v>
      </c>
      <c r="F459" s="87"/>
      <c r="G459" s="87"/>
      <c r="H459" s="86"/>
      <c r="I459" s="86"/>
      <c r="L459" s="87"/>
      <c r="N459" s="87"/>
      <c r="O459" s="77">
        <f t="shared" si="7"/>
        <v>0</v>
      </c>
    </row>
    <row r="460" spans="1:15" s="77" customFormat="1" ht="13.5" customHeight="1" thickBot="1">
      <c r="A460" s="122">
        <v>141</v>
      </c>
      <c r="B460" s="81" t="s">
        <v>525</v>
      </c>
      <c r="C460" s="81" t="s">
        <v>526</v>
      </c>
      <c r="D460" s="81" t="s">
        <v>90</v>
      </c>
      <c r="E460" s="82">
        <v>43.43</v>
      </c>
      <c r="F460" s="126"/>
      <c r="G460" s="83">
        <f>E460*F460</f>
        <v>0</v>
      </c>
      <c r="H460" s="82">
        <v>0.4277855</v>
      </c>
      <c r="I460" s="84">
        <v>0</v>
      </c>
      <c r="L460" s="126">
        <v>934</v>
      </c>
      <c r="M460" s="77">
        <f>L460*L$10</f>
        <v>653.8</v>
      </c>
      <c r="N460" s="126">
        <v>934</v>
      </c>
      <c r="O460" s="77">
        <f t="shared" si="7"/>
        <v>747.2</v>
      </c>
    </row>
    <row r="461" spans="1:15" s="77" customFormat="1" ht="13.5" customHeight="1">
      <c r="A461" s="125"/>
      <c r="B461" s="88"/>
      <c r="C461" s="88" t="s">
        <v>527</v>
      </c>
      <c r="D461" s="88"/>
      <c r="E461" s="89"/>
      <c r="F461" s="90"/>
      <c r="G461" s="90"/>
      <c r="H461" s="89"/>
      <c r="I461" s="89"/>
      <c r="L461" s="90"/>
      <c r="N461" s="90"/>
      <c r="O461" s="77">
        <f t="shared" si="7"/>
        <v>0</v>
      </c>
    </row>
    <row r="462" spans="1:15" s="77" customFormat="1" ht="13.5" customHeight="1" thickBot="1">
      <c r="A462" s="123"/>
      <c r="B462" s="85"/>
      <c r="C462" s="85" t="s">
        <v>528</v>
      </c>
      <c r="D462" s="85"/>
      <c r="E462" s="86">
        <v>43.43</v>
      </c>
      <c r="F462" s="87"/>
      <c r="G462" s="87"/>
      <c r="H462" s="86"/>
      <c r="I462" s="86"/>
      <c r="L462" s="87"/>
      <c r="N462" s="87"/>
      <c r="O462" s="77">
        <f t="shared" si="7"/>
        <v>0</v>
      </c>
    </row>
    <row r="463" spans="1:15" s="77" customFormat="1" ht="13.5" customHeight="1" thickBot="1">
      <c r="A463" s="122">
        <v>142</v>
      </c>
      <c r="B463" s="81" t="s">
        <v>529</v>
      </c>
      <c r="C463" s="81" t="s">
        <v>530</v>
      </c>
      <c r="D463" s="81" t="s">
        <v>90</v>
      </c>
      <c r="E463" s="82">
        <v>241.895</v>
      </c>
      <c r="F463" s="126"/>
      <c r="G463" s="83">
        <f>E463*F463</f>
        <v>0</v>
      </c>
      <c r="H463" s="82">
        <v>0</v>
      </c>
      <c r="I463" s="84">
        <v>0</v>
      </c>
      <c r="L463" s="126">
        <v>80.1</v>
      </c>
      <c r="M463" s="77">
        <f>L463*L$10</f>
        <v>56.06999999999999</v>
      </c>
      <c r="N463" s="126">
        <v>80.1</v>
      </c>
      <c r="O463" s="77">
        <f t="shared" si="7"/>
        <v>64.08</v>
      </c>
    </row>
    <row r="464" spans="1:15" s="77" customFormat="1" ht="13.5" customHeight="1">
      <c r="A464" s="125"/>
      <c r="B464" s="88"/>
      <c r="C464" s="88" t="s">
        <v>527</v>
      </c>
      <c r="D464" s="88"/>
      <c r="E464" s="89"/>
      <c r="F464" s="90"/>
      <c r="G464" s="90"/>
      <c r="H464" s="89"/>
      <c r="I464" s="89"/>
      <c r="L464" s="90"/>
      <c r="N464" s="90"/>
      <c r="O464" s="77">
        <f t="shared" si="7"/>
        <v>0</v>
      </c>
    </row>
    <row r="465" spans="1:15" s="77" customFormat="1" ht="13.5" customHeight="1" thickBot="1">
      <c r="A465" s="123"/>
      <c r="B465" s="85"/>
      <c r="C465" s="85" t="s">
        <v>531</v>
      </c>
      <c r="D465" s="85"/>
      <c r="E465" s="86">
        <v>241.895</v>
      </c>
      <c r="F465" s="87"/>
      <c r="G465" s="87"/>
      <c r="H465" s="86"/>
      <c r="I465" s="86"/>
      <c r="L465" s="87"/>
      <c r="N465" s="87"/>
      <c r="O465" s="77">
        <f t="shared" si="7"/>
        <v>0</v>
      </c>
    </row>
    <row r="466" spans="1:15" s="77" customFormat="1" ht="13.5" customHeight="1" thickBot="1">
      <c r="A466" s="122">
        <v>143</v>
      </c>
      <c r="B466" s="81" t="s">
        <v>532</v>
      </c>
      <c r="C466" s="81" t="s">
        <v>533</v>
      </c>
      <c r="D466" s="81" t="s">
        <v>111</v>
      </c>
      <c r="E466" s="82">
        <v>56.2</v>
      </c>
      <c r="F466" s="126"/>
      <c r="G466" s="83">
        <f>E466*F466</f>
        <v>0</v>
      </c>
      <c r="H466" s="82">
        <v>0.113524</v>
      </c>
      <c r="I466" s="84">
        <v>0</v>
      </c>
      <c r="L466" s="126">
        <v>334</v>
      </c>
      <c r="M466" s="77">
        <f>L466*L$10</f>
        <v>233.79999999999998</v>
      </c>
      <c r="N466" s="126">
        <v>334</v>
      </c>
      <c r="O466" s="77">
        <f t="shared" si="7"/>
        <v>267.2</v>
      </c>
    </row>
    <row r="467" spans="1:15" s="77" customFormat="1" ht="13.5" customHeight="1" thickBot="1">
      <c r="A467" s="123"/>
      <c r="B467" s="85"/>
      <c r="C467" s="85" t="s">
        <v>534</v>
      </c>
      <c r="D467" s="85"/>
      <c r="E467" s="86">
        <v>56.2</v>
      </c>
      <c r="F467" s="87"/>
      <c r="G467" s="87"/>
      <c r="H467" s="86"/>
      <c r="I467" s="86"/>
      <c r="L467" s="87"/>
      <c r="N467" s="87"/>
      <c r="O467" s="77">
        <f t="shared" si="7"/>
        <v>0</v>
      </c>
    </row>
    <row r="468" spans="1:15" s="77" customFormat="1" ht="13.5" customHeight="1" thickBot="1">
      <c r="A468" s="179">
        <v>144</v>
      </c>
      <c r="B468" s="91" t="s">
        <v>535</v>
      </c>
      <c r="C468" s="91" t="s">
        <v>536</v>
      </c>
      <c r="D468" s="91" t="s">
        <v>37</v>
      </c>
      <c r="E468" s="92">
        <v>4</v>
      </c>
      <c r="F468" s="126"/>
      <c r="G468" s="83">
        <f>E468*F468</f>
        <v>0</v>
      </c>
      <c r="H468" s="92">
        <v>0.01308</v>
      </c>
      <c r="I468" s="93">
        <v>0</v>
      </c>
      <c r="L468" s="126">
        <v>361</v>
      </c>
      <c r="M468" s="77">
        <f>L468*L$10</f>
        <v>252.7</v>
      </c>
      <c r="N468" s="126">
        <v>361</v>
      </c>
      <c r="O468" s="77">
        <f t="shared" si="7"/>
        <v>288.8</v>
      </c>
    </row>
    <row r="469" spans="1:15" s="77" customFormat="1" ht="13.5" customHeight="1" thickBot="1">
      <c r="A469" s="180">
        <v>145</v>
      </c>
      <c r="B469" s="94" t="s">
        <v>537</v>
      </c>
      <c r="C469" s="94" t="s">
        <v>538</v>
      </c>
      <c r="D469" s="94" t="s">
        <v>90</v>
      </c>
      <c r="E469" s="95">
        <v>241.895</v>
      </c>
      <c r="F469" s="126"/>
      <c r="G469" s="83">
        <f>E469*F469</f>
        <v>0</v>
      </c>
      <c r="H469" s="95">
        <v>0</v>
      </c>
      <c r="I469" s="96">
        <v>1.81663145</v>
      </c>
      <c r="L469" s="126">
        <v>56</v>
      </c>
      <c r="M469" s="77">
        <f>L469*L$10</f>
        <v>39.199999999999996</v>
      </c>
      <c r="N469" s="126">
        <v>56</v>
      </c>
      <c r="O469" s="77">
        <f t="shared" si="7"/>
        <v>44.800000000000004</v>
      </c>
    </row>
    <row r="470" spans="1:15" s="77" customFormat="1" ht="13.5" customHeight="1" thickBot="1">
      <c r="A470" s="123"/>
      <c r="B470" s="85"/>
      <c r="C470" s="85" t="s">
        <v>539</v>
      </c>
      <c r="D470" s="85"/>
      <c r="E470" s="86">
        <v>241.895</v>
      </c>
      <c r="F470" s="87"/>
      <c r="G470" s="87"/>
      <c r="H470" s="86"/>
      <c r="I470" s="86"/>
      <c r="L470" s="87"/>
      <c r="N470" s="87"/>
      <c r="O470" s="77">
        <f t="shared" si="7"/>
        <v>0</v>
      </c>
    </row>
    <row r="471" spans="1:15" s="77" customFormat="1" ht="13.5" customHeight="1" thickBot="1">
      <c r="A471" s="122">
        <v>146</v>
      </c>
      <c r="B471" s="81" t="s">
        <v>540</v>
      </c>
      <c r="C471" s="81" t="s">
        <v>541</v>
      </c>
      <c r="D471" s="81" t="s">
        <v>111</v>
      </c>
      <c r="E471" s="82">
        <v>31</v>
      </c>
      <c r="F471" s="126"/>
      <c r="G471" s="83">
        <f>E471*F471</f>
        <v>0</v>
      </c>
      <c r="H471" s="82">
        <v>0</v>
      </c>
      <c r="I471" s="84">
        <v>0.04185</v>
      </c>
      <c r="L471" s="126">
        <v>25.4</v>
      </c>
      <c r="M471" s="77">
        <f>L471*L$10</f>
        <v>17.779999999999998</v>
      </c>
      <c r="N471" s="126">
        <v>25.4</v>
      </c>
      <c r="O471" s="77">
        <f t="shared" si="7"/>
        <v>20.32</v>
      </c>
    </row>
    <row r="472" spans="1:15" s="77" customFormat="1" ht="13.5" customHeight="1">
      <c r="A472" s="125"/>
      <c r="B472" s="88"/>
      <c r="C472" s="88" t="s">
        <v>542</v>
      </c>
      <c r="D472" s="88"/>
      <c r="E472" s="89"/>
      <c r="F472" s="90"/>
      <c r="G472" s="90"/>
      <c r="H472" s="89"/>
      <c r="I472" s="89"/>
      <c r="L472" s="90"/>
      <c r="N472" s="90"/>
      <c r="O472" s="77">
        <f t="shared" si="7"/>
        <v>0</v>
      </c>
    </row>
    <row r="473" spans="1:15" s="77" customFormat="1" ht="13.5" customHeight="1">
      <c r="A473" s="123"/>
      <c r="B473" s="85"/>
      <c r="C473" s="85" t="s">
        <v>543</v>
      </c>
      <c r="D473" s="85"/>
      <c r="E473" s="86">
        <v>20.5</v>
      </c>
      <c r="F473" s="87"/>
      <c r="G473" s="87"/>
      <c r="H473" s="86"/>
      <c r="I473" s="86"/>
      <c r="L473" s="87"/>
      <c r="N473" s="87"/>
      <c r="O473" s="77">
        <f t="shared" si="7"/>
        <v>0</v>
      </c>
    </row>
    <row r="474" spans="1:15" s="77" customFormat="1" ht="13.5" customHeight="1">
      <c r="A474" s="123"/>
      <c r="B474" s="85"/>
      <c r="C474" s="85" t="s">
        <v>544</v>
      </c>
      <c r="D474" s="85"/>
      <c r="E474" s="86">
        <v>6.6</v>
      </c>
      <c r="F474" s="87"/>
      <c r="G474" s="87"/>
      <c r="H474" s="86"/>
      <c r="I474" s="86"/>
      <c r="L474" s="87"/>
      <c r="N474" s="87"/>
      <c r="O474" s="77">
        <f t="shared" si="7"/>
        <v>0</v>
      </c>
    </row>
    <row r="475" spans="1:15" s="77" customFormat="1" ht="13.5" customHeight="1">
      <c r="A475" s="123"/>
      <c r="B475" s="85"/>
      <c r="C475" s="85" t="s">
        <v>545</v>
      </c>
      <c r="D475" s="85"/>
      <c r="E475" s="86">
        <v>3</v>
      </c>
      <c r="F475" s="87"/>
      <c r="G475" s="87"/>
      <c r="H475" s="86"/>
      <c r="I475" s="86"/>
      <c r="L475" s="87"/>
      <c r="N475" s="87"/>
      <c r="O475" s="77">
        <f t="shared" si="7"/>
        <v>0</v>
      </c>
    </row>
    <row r="476" spans="1:15" s="77" customFormat="1" ht="13.5" customHeight="1">
      <c r="A476" s="123"/>
      <c r="B476" s="85"/>
      <c r="C476" s="85" t="s">
        <v>546</v>
      </c>
      <c r="D476" s="85"/>
      <c r="E476" s="86">
        <v>0.9</v>
      </c>
      <c r="F476" s="87"/>
      <c r="G476" s="87"/>
      <c r="H476" s="86"/>
      <c r="I476" s="86"/>
      <c r="L476" s="87"/>
      <c r="N476" s="87"/>
      <c r="O476" s="77">
        <f t="shared" si="7"/>
        <v>0</v>
      </c>
    </row>
    <row r="477" spans="1:15" s="77" customFormat="1" ht="13.5" customHeight="1" thickBot="1">
      <c r="A477" s="124"/>
      <c r="B477" s="97"/>
      <c r="C477" s="97" t="s">
        <v>64</v>
      </c>
      <c r="D477" s="97"/>
      <c r="E477" s="98">
        <v>31</v>
      </c>
      <c r="F477" s="99"/>
      <c r="G477" s="99"/>
      <c r="H477" s="98"/>
      <c r="I477" s="98"/>
      <c r="L477" s="99"/>
      <c r="N477" s="99"/>
      <c r="O477" s="77">
        <f t="shared" si="7"/>
        <v>0</v>
      </c>
    </row>
    <row r="478" spans="1:15" s="77" customFormat="1" ht="13.5" customHeight="1" thickBot="1">
      <c r="A478" s="122">
        <v>147</v>
      </c>
      <c r="B478" s="81" t="s">
        <v>547</v>
      </c>
      <c r="C478" s="81" t="s">
        <v>548</v>
      </c>
      <c r="D478" s="81" t="s">
        <v>111</v>
      </c>
      <c r="E478" s="82">
        <v>32.25</v>
      </c>
      <c r="F478" s="126"/>
      <c r="G478" s="83">
        <f>E478*F478</f>
        <v>0</v>
      </c>
      <c r="H478" s="82">
        <v>0.041925</v>
      </c>
      <c r="I478" s="84">
        <v>0</v>
      </c>
      <c r="L478" s="126">
        <v>205</v>
      </c>
      <c r="M478" s="77">
        <f>L478*L$10</f>
        <v>143.5</v>
      </c>
      <c r="N478" s="126">
        <v>205</v>
      </c>
      <c r="O478" s="77">
        <f t="shared" si="7"/>
        <v>164</v>
      </c>
    </row>
    <row r="479" spans="1:15" s="77" customFormat="1" ht="13.5" customHeight="1">
      <c r="A479" s="125"/>
      <c r="B479" s="88"/>
      <c r="C479" s="88" t="s">
        <v>549</v>
      </c>
      <c r="D479" s="88"/>
      <c r="E479" s="89"/>
      <c r="F479" s="90"/>
      <c r="G479" s="90"/>
      <c r="H479" s="89"/>
      <c r="I479" s="89"/>
      <c r="L479" s="90"/>
      <c r="N479" s="90"/>
      <c r="O479" s="77">
        <f t="shared" si="7"/>
        <v>0</v>
      </c>
    </row>
    <row r="480" spans="1:15" s="77" customFormat="1" ht="13.5" customHeight="1">
      <c r="A480" s="123"/>
      <c r="B480" s="85"/>
      <c r="C480" s="85" t="s">
        <v>543</v>
      </c>
      <c r="D480" s="85"/>
      <c r="E480" s="86">
        <v>20.5</v>
      </c>
      <c r="F480" s="87"/>
      <c r="G480" s="87"/>
      <c r="H480" s="86"/>
      <c r="I480" s="86"/>
      <c r="L480" s="87"/>
      <c r="N480" s="87"/>
      <c r="O480" s="77">
        <f t="shared" si="7"/>
        <v>0</v>
      </c>
    </row>
    <row r="481" spans="1:15" s="77" customFormat="1" ht="13.5" customHeight="1">
      <c r="A481" s="123"/>
      <c r="B481" s="85"/>
      <c r="C481" s="85" t="s">
        <v>544</v>
      </c>
      <c r="D481" s="85"/>
      <c r="E481" s="86">
        <v>6.6</v>
      </c>
      <c r="F481" s="87"/>
      <c r="G481" s="87"/>
      <c r="H481" s="86"/>
      <c r="I481" s="86"/>
      <c r="L481" s="87"/>
      <c r="N481" s="87"/>
      <c r="O481" s="77">
        <f t="shared" si="7"/>
        <v>0</v>
      </c>
    </row>
    <row r="482" spans="1:15" s="77" customFormat="1" ht="13.5" customHeight="1">
      <c r="A482" s="123"/>
      <c r="B482" s="85"/>
      <c r="C482" s="85" t="s">
        <v>545</v>
      </c>
      <c r="D482" s="85"/>
      <c r="E482" s="86">
        <v>3</v>
      </c>
      <c r="F482" s="87"/>
      <c r="G482" s="87"/>
      <c r="H482" s="86"/>
      <c r="I482" s="86"/>
      <c r="L482" s="87"/>
      <c r="N482" s="87"/>
      <c r="O482" s="77">
        <f t="shared" si="7"/>
        <v>0</v>
      </c>
    </row>
    <row r="483" spans="1:15" s="77" customFormat="1" ht="13.5" customHeight="1">
      <c r="A483" s="123"/>
      <c r="B483" s="85"/>
      <c r="C483" s="85" t="s">
        <v>550</v>
      </c>
      <c r="D483" s="85"/>
      <c r="E483" s="86">
        <v>1.25</v>
      </c>
      <c r="F483" s="87"/>
      <c r="G483" s="87"/>
      <c r="H483" s="86"/>
      <c r="I483" s="86"/>
      <c r="L483" s="87"/>
      <c r="N483" s="87"/>
      <c r="O483" s="77">
        <f t="shared" si="7"/>
        <v>0</v>
      </c>
    </row>
    <row r="484" spans="1:15" s="77" customFormat="1" ht="13.5" customHeight="1">
      <c r="A484" s="123"/>
      <c r="B484" s="85"/>
      <c r="C484" s="85" t="s">
        <v>546</v>
      </c>
      <c r="D484" s="85"/>
      <c r="E484" s="86">
        <v>0.9</v>
      </c>
      <c r="F484" s="87"/>
      <c r="G484" s="87"/>
      <c r="H484" s="86"/>
      <c r="I484" s="86"/>
      <c r="L484" s="87"/>
      <c r="N484" s="87"/>
      <c r="O484" s="77">
        <f t="shared" si="7"/>
        <v>0</v>
      </c>
    </row>
    <row r="485" spans="1:15" s="77" customFormat="1" ht="13.5" customHeight="1" thickBot="1">
      <c r="A485" s="124"/>
      <c r="B485" s="97"/>
      <c r="C485" s="97" t="s">
        <v>64</v>
      </c>
      <c r="D485" s="97"/>
      <c r="E485" s="98">
        <v>32.25</v>
      </c>
      <c r="F485" s="99"/>
      <c r="G485" s="99"/>
      <c r="H485" s="98"/>
      <c r="I485" s="98"/>
      <c r="L485" s="99"/>
      <c r="N485" s="99"/>
      <c r="O485" s="77">
        <f t="shared" si="7"/>
        <v>0</v>
      </c>
    </row>
    <row r="486" spans="1:15" s="77" customFormat="1" ht="13.5" customHeight="1" thickBot="1">
      <c r="A486" s="122">
        <v>148</v>
      </c>
      <c r="B486" s="81" t="s">
        <v>551</v>
      </c>
      <c r="C486" s="81" t="s">
        <v>552</v>
      </c>
      <c r="D486" s="81" t="s">
        <v>111</v>
      </c>
      <c r="E486" s="82">
        <v>14.4</v>
      </c>
      <c r="F486" s="126"/>
      <c r="G486" s="83">
        <f>E486*F486</f>
        <v>0</v>
      </c>
      <c r="H486" s="82">
        <v>0.03168</v>
      </c>
      <c r="I486" s="84">
        <v>0</v>
      </c>
      <c r="L486" s="126">
        <v>331</v>
      </c>
      <c r="M486" s="77">
        <f>L486*L$10</f>
        <v>231.7</v>
      </c>
      <c r="N486" s="126">
        <v>331</v>
      </c>
      <c r="O486" s="77">
        <f t="shared" si="7"/>
        <v>264.8</v>
      </c>
    </row>
    <row r="487" spans="1:15" s="77" customFormat="1" ht="13.5" customHeight="1" thickBot="1">
      <c r="A487" s="123"/>
      <c r="B487" s="85"/>
      <c r="C487" s="85" t="s">
        <v>553</v>
      </c>
      <c r="D487" s="85"/>
      <c r="E487" s="86">
        <v>14.4</v>
      </c>
      <c r="F487" s="87"/>
      <c r="G487" s="87"/>
      <c r="H487" s="86"/>
      <c r="I487" s="86"/>
      <c r="L487" s="87"/>
      <c r="N487" s="87"/>
      <c r="O487" s="77">
        <f t="shared" si="7"/>
        <v>0</v>
      </c>
    </row>
    <row r="488" spans="1:15" s="77" customFormat="1" ht="24" customHeight="1" thickBot="1">
      <c r="A488" s="122">
        <v>149</v>
      </c>
      <c r="B488" s="81" t="s">
        <v>554</v>
      </c>
      <c r="C488" s="81" t="s">
        <v>555</v>
      </c>
      <c r="D488" s="81" t="s">
        <v>90</v>
      </c>
      <c r="E488" s="82">
        <v>283.81</v>
      </c>
      <c r="F488" s="126"/>
      <c r="G488" s="83">
        <f>E488*F488</f>
        <v>0</v>
      </c>
      <c r="H488" s="82">
        <v>0</v>
      </c>
      <c r="I488" s="84">
        <v>0</v>
      </c>
      <c r="L488" s="126">
        <v>32.7</v>
      </c>
      <c r="M488" s="77">
        <f>L488*L$10</f>
        <v>22.89</v>
      </c>
      <c r="N488" s="126">
        <v>32.7</v>
      </c>
      <c r="O488" s="77">
        <f t="shared" si="7"/>
        <v>26.160000000000004</v>
      </c>
    </row>
    <row r="489" spans="1:15" s="77" customFormat="1" ht="13.5" customHeight="1" thickBot="1">
      <c r="A489" s="123"/>
      <c r="B489" s="85"/>
      <c r="C489" s="85" t="s">
        <v>556</v>
      </c>
      <c r="D489" s="85"/>
      <c r="E489" s="86">
        <v>283.81</v>
      </c>
      <c r="F489" s="87"/>
      <c r="G489" s="87"/>
      <c r="H489" s="86"/>
      <c r="I489" s="86"/>
      <c r="L489" s="87"/>
      <c r="N489" s="87"/>
      <c r="O489" s="77">
        <f t="shared" si="7"/>
        <v>0</v>
      </c>
    </row>
    <row r="490" spans="1:15" s="77" customFormat="1" ht="13.5" customHeight="1" thickBot="1">
      <c r="A490" s="181">
        <v>150</v>
      </c>
      <c r="B490" s="100" t="s">
        <v>557</v>
      </c>
      <c r="C490" s="100" t="s">
        <v>558</v>
      </c>
      <c r="D490" s="100" t="s">
        <v>90</v>
      </c>
      <c r="E490" s="101">
        <v>298.001</v>
      </c>
      <c r="F490" s="126"/>
      <c r="G490" s="83">
        <f>E490*F490</f>
        <v>0</v>
      </c>
      <c r="H490" s="101">
        <v>0.03576012</v>
      </c>
      <c r="I490" s="102">
        <v>0</v>
      </c>
      <c r="L490" s="126">
        <v>38</v>
      </c>
      <c r="M490" s="77">
        <f>L490*L$10</f>
        <v>26.599999999999998</v>
      </c>
      <c r="N490" s="126">
        <v>38</v>
      </c>
      <c r="O490" s="77">
        <f t="shared" si="7"/>
        <v>30.400000000000002</v>
      </c>
    </row>
    <row r="491" spans="1:15" s="77" customFormat="1" ht="13.5" customHeight="1" thickBot="1">
      <c r="A491" s="123"/>
      <c r="B491" s="85"/>
      <c r="C491" s="85" t="s">
        <v>559</v>
      </c>
      <c r="D491" s="85"/>
      <c r="E491" s="86">
        <v>298.001</v>
      </c>
      <c r="F491" s="87"/>
      <c r="G491" s="87"/>
      <c r="H491" s="86"/>
      <c r="I491" s="86"/>
      <c r="L491" s="87"/>
      <c r="N491" s="87"/>
      <c r="O491" s="77">
        <f t="shared" si="7"/>
        <v>0</v>
      </c>
    </row>
    <row r="492" spans="1:15" s="77" customFormat="1" ht="13.5" customHeight="1" thickBot="1">
      <c r="A492" s="122">
        <v>151</v>
      </c>
      <c r="B492" s="81" t="s">
        <v>560</v>
      </c>
      <c r="C492" s="81" t="s">
        <v>561</v>
      </c>
      <c r="D492" s="81" t="s">
        <v>386</v>
      </c>
      <c r="E492" s="82">
        <f>SUM(G458:G490)/100</f>
        <v>0</v>
      </c>
      <c r="F492" s="168">
        <v>1</v>
      </c>
      <c r="G492" s="83">
        <f>E492*F492</f>
        <v>0</v>
      </c>
      <c r="H492" s="82">
        <v>0</v>
      </c>
      <c r="I492" s="84">
        <v>0</v>
      </c>
      <c r="L492" s="168">
        <v>1</v>
      </c>
      <c r="M492" s="77">
        <v>1</v>
      </c>
      <c r="N492" s="168">
        <v>1</v>
      </c>
      <c r="O492" s="77">
        <f t="shared" si="7"/>
        <v>0.8</v>
      </c>
    </row>
    <row r="493" spans="1:15" s="77" customFormat="1" ht="14.25" customHeight="1">
      <c r="A493" s="184"/>
      <c r="B493" s="163"/>
      <c r="C493" s="88" t="s">
        <v>2010</v>
      </c>
      <c r="D493" s="163"/>
      <c r="E493" s="164"/>
      <c r="F493" s="167"/>
      <c r="G493" s="165"/>
      <c r="H493" s="164"/>
      <c r="I493" s="164"/>
      <c r="L493" s="167"/>
      <c r="N493" s="167"/>
      <c r="O493" s="77">
        <f t="shared" si="7"/>
        <v>0</v>
      </c>
    </row>
    <row r="494" spans="1:15" s="77" customFormat="1" ht="13.5" customHeight="1" thickBot="1">
      <c r="A494" s="127"/>
      <c r="B494" s="78" t="s">
        <v>562</v>
      </c>
      <c r="C494" s="78" t="s">
        <v>563</v>
      </c>
      <c r="D494" s="78"/>
      <c r="E494" s="79"/>
      <c r="F494" s="80"/>
      <c r="G494" s="80"/>
      <c r="H494" s="79">
        <v>6.9566197</v>
      </c>
      <c r="I494" s="79">
        <v>0</v>
      </c>
      <c r="L494" s="80"/>
      <c r="N494" s="80"/>
      <c r="O494" s="77">
        <f t="shared" si="7"/>
        <v>0</v>
      </c>
    </row>
    <row r="495" spans="1:15" s="77" customFormat="1" ht="24" customHeight="1" thickBot="1">
      <c r="A495" s="122">
        <v>152</v>
      </c>
      <c r="B495" s="81" t="s">
        <v>564</v>
      </c>
      <c r="C495" s="81" t="s">
        <v>565</v>
      </c>
      <c r="D495" s="81" t="s">
        <v>90</v>
      </c>
      <c r="E495" s="82">
        <v>267.536</v>
      </c>
      <c r="F495" s="126"/>
      <c r="G495" s="83">
        <f>E495*F495</f>
        <v>0</v>
      </c>
      <c r="H495" s="82">
        <v>0</v>
      </c>
      <c r="I495" s="84">
        <v>0</v>
      </c>
      <c r="L495" s="126">
        <v>207</v>
      </c>
      <c r="M495" s="77">
        <f>L495*L$10</f>
        <v>144.89999999999998</v>
      </c>
      <c r="N495" s="126">
        <v>207</v>
      </c>
      <c r="O495" s="77">
        <f t="shared" si="7"/>
        <v>165.60000000000002</v>
      </c>
    </row>
    <row r="496" spans="1:15" s="77" customFormat="1" ht="13.5" customHeight="1">
      <c r="A496" s="125"/>
      <c r="B496" s="88"/>
      <c r="C496" s="88" t="s">
        <v>566</v>
      </c>
      <c r="D496" s="88"/>
      <c r="E496" s="89"/>
      <c r="F496" s="90"/>
      <c r="G496" s="90"/>
      <c r="H496" s="89"/>
      <c r="I496" s="89"/>
      <c r="L496" s="90"/>
      <c r="N496" s="90"/>
      <c r="O496" s="77">
        <f t="shared" si="7"/>
        <v>0</v>
      </c>
    </row>
    <row r="497" spans="1:15" s="77" customFormat="1" ht="13.5" customHeight="1">
      <c r="A497" s="123"/>
      <c r="B497" s="85"/>
      <c r="C497" s="85" t="s">
        <v>567</v>
      </c>
      <c r="D497" s="85"/>
      <c r="E497" s="86">
        <v>50.11</v>
      </c>
      <c r="F497" s="87"/>
      <c r="G497" s="87"/>
      <c r="H497" s="86"/>
      <c r="I497" s="86"/>
      <c r="L497" s="87"/>
      <c r="N497" s="87"/>
      <c r="O497" s="77">
        <f t="shared" si="7"/>
        <v>0</v>
      </c>
    </row>
    <row r="498" spans="1:15" s="77" customFormat="1" ht="13.5" customHeight="1">
      <c r="A498" s="123"/>
      <c r="B498" s="85"/>
      <c r="C498" s="85" t="s">
        <v>568</v>
      </c>
      <c r="D498" s="85"/>
      <c r="E498" s="86">
        <v>6.084</v>
      </c>
      <c r="F498" s="87"/>
      <c r="G498" s="87"/>
      <c r="H498" s="86"/>
      <c r="I498" s="86"/>
      <c r="L498" s="87"/>
      <c r="N498" s="87"/>
      <c r="O498" s="77">
        <f t="shared" si="7"/>
        <v>0</v>
      </c>
    </row>
    <row r="499" spans="1:15" s="77" customFormat="1" ht="13.5" customHeight="1">
      <c r="A499" s="123"/>
      <c r="B499" s="85"/>
      <c r="C499" s="85" t="s">
        <v>569</v>
      </c>
      <c r="D499" s="85"/>
      <c r="E499" s="86">
        <v>36.64</v>
      </c>
      <c r="F499" s="87"/>
      <c r="G499" s="87"/>
      <c r="H499" s="86"/>
      <c r="I499" s="86"/>
      <c r="L499" s="87"/>
      <c r="N499" s="87"/>
      <c r="O499" s="77">
        <f aca="true" t="shared" si="8" ref="O499:O562">N499*O$10</f>
        <v>0</v>
      </c>
    </row>
    <row r="500" spans="1:15" s="77" customFormat="1" ht="13.5" customHeight="1">
      <c r="A500" s="123"/>
      <c r="B500" s="85"/>
      <c r="C500" s="85" t="s">
        <v>570</v>
      </c>
      <c r="D500" s="85"/>
      <c r="E500" s="86">
        <v>60.681</v>
      </c>
      <c r="F500" s="87"/>
      <c r="G500" s="87"/>
      <c r="H500" s="86"/>
      <c r="I500" s="86"/>
      <c r="L500" s="87"/>
      <c r="N500" s="87"/>
      <c r="O500" s="77">
        <f t="shared" si="8"/>
        <v>0</v>
      </c>
    </row>
    <row r="501" spans="1:15" s="77" customFormat="1" ht="13.5" customHeight="1">
      <c r="A501" s="123"/>
      <c r="B501" s="85"/>
      <c r="C501" s="85" t="s">
        <v>571</v>
      </c>
      <c r="D501" s="85"/>
      <c r="E501" s="86">
        <v>4.608</v>
      </c>
      <c r="F501" s="87"/>
      <c r="G501" s="87"/>
      <c r="H501" s="86"/>
      <c r="I501" s="86"/>
      <c r="L501" s="87"/>
      <c r="N501" s="87"/>
      <c r="O501" s="77">
        <f t="shared" si="8"/>
        <v>0</v>
      </c>
    </row>
    <row r="502" spans="1:15" s="77" customFormat="1" ht="13.5" customHeight="1">
      <c r="A502" s="123"/>
      <c r="B502" s="85"/>
      <c r="C502" s="85" t="s">
        <v>572</v>
      </c>
      <c r="D502" s="85"/>
      <c r="E502" s="86">
        <v>20.586</v>
      </c>
      <c r="F502" s="87"/>
      <c r="G502" s="87"/>
      <c r="H502" s="86"/>
      <c r="I502" s="86"/>
      <c r="L502" s="87"/>
      <c r="N502" s="87"/>
      <c r="O502" s="77">
        <f t="shared" si="8"/>
        <v>0</v>
      </c>
    </row>
    <row r="503" spans="1:15" s="77" customFormat="1" ht="13.5" customHeight="1">
      <c r="A503" s="125"/>
      <c r="B503" s="88"/>
      <c r="C503" s="88" t="s">
        <v>573</v>
      </c>
      <c r="D503" s="88"/>
      <c r="E503" s="89"/>
      <c r="F503" s="90"/>
      <c r="G503" s="90"/>
      <c r="H503" s="89"/>
      <c r="I503" s="89"/>
      <c r="L503" s="90"/>
      <c r="N503" s="90"/>
      <c r="O503" s="77">
        <f t="shared" si="8"/>
        <v>0</v>
      </c>
    </row>
    <row r="504" spans="1:15" s="77" customFormat="1" ht="13.5" customHeight="1">
      <c r="A504" s="123"/>
      <c r="B504" s="85"/>
      <c r="C504" s="85" t="s">
        <v>399</v>
      </c>
      <c r="D504" s="85"/>
      <c r="E504" s="86">
        <v>20.546</v>
      </c>
      <c r="F504" s="87"/>
      <c r="G504" s="87"/>
      <c r="H504" s="86"/>
      <c r="I504" s="86"/>
      <c r="L504" s="87"/>
      <c r="N504" s="87"/>
      <c r="O504" s="77">
        <f t="shared" si="8"/>
        <v>0</v>
      </c>
    </row>
    <row r="505" spans="1:15" s="77" customFormat="1" ht="13.5" customHeight="1">
      <c r="A505" s="123"/>
      <c r="B505" s="85"/>
      <c r="C505" s="85" t="s">
        <v>574</v>
      </c>
      <c r="D505" s="85"/>
      <c r="E505" s="86">
        <v>3.771</v>
      </c>
      <c r="F505" s="87"/>
      <c r="G505" s="87"/>
      <c r="H505" s="86"/>
      <c r="I505" s="86"/>
      <c r="L505" s="87"/>
      <c r="N505" s="87"/>
      <c r="O505" s="77">
        <f t="shared" si="8"/>
        <v>0</v>
      </c>
    </row>
    <row r="506" spans="1:15" s="77" customFormat="1" ht="13.5" customHeight="1">
      <c r="A506" s="123"/>
      <c r="B506" s="85"/>
      <c r="C506" s="85" t="s">
        <v>575</v>
      </c>
      <c r="D506" s="85"/>
      <c r="E506" s="86">
        <v>18.03</v>
      </c>
      <c r="F506" s="87"/>
      <c r="G506" s="87"/>
      <c r="H506" s="86"/>
      <c r="I506" s="86"/>
      <c r="L506" s="87"/>
      <c r="N506" s="87"/>
      <c r="O506" s="77">
        <f t="shared" si="8"/>
        <v>0</v>
      </c>
    </row>
    <row r="507" spans="1:15" s="77" customFormat="1" ht="13.5" customHeight="1">
      <c r="A507" s="125"/>
      <c r="B507" s="88"/>
      <c r="C507" s="88" t="s">
        <v>576</v>
      </c>
      <c r="D507" s="88"/>
      <c r="E507" s="89"/>
      <c r="F507" s="90"/>
      <c r="G507" s="90"/>
      <c r="H507" s="89"/>
      <c r="I507" s="89"/>
      <c r="L507" s="90"/>
      <c r="N507" s="90"/>
      <c r="O507" s="77">
        <f t="shared" si="8"/>
        <v>0</v>
      </c>
    </row>
    <row r="508" spans="1:15" s="77" customFormat="1" ht="13.5" customHeight="1">
      <c r="A508" s="123"/>
      <c r="B508" s="85"/>
      <c r="C508" s="85" t="s">
        <v>577</v>
      </c>
      <c r="D508" s="85"/>
      <c r="E508" s="86">
        <v>34.235</v>
      </c>
      <c r="F508" s="87"/>
      <c r="G508" s="87"/>
      <c r="H508" s="86"/>
      <c r="I508" s="86"/>
      <c r="L508" s="87"/>
      <c r="N508" s="87"/>
      <c r="O508" s="77">
        <f t="shared" si="8"/>
        <v>0</v>
      </c>
    </row>
    <row r="509" spans="1:15" s="77" customFormat="1" ht="13.5" customHeight="1">
      <c r="A509" s="123"/>
      <c r="B509" s="85"/>
      <c r="C509" s="85" t="s">
        <v>578</v>
      </c>
      <c r="D509" s="85"/>
      <c r="E509" s="86">
        <v>12.245</v>
      </c>
      <c r="F509" s="87"/>
      <c r="G509" s="87"/>
      <c r="H509" s="86"/>
      <c r="I509" s="86"/>
      <c r="L509" s="87"/>
      <c r="N509" s="87"/>
      <c r="O509" s="77">
        <f t="shared" si="8"/>
        <v>0</v>
      </c>
    </row>
    <row r="510" spans="1:15" s="77" customFormat="1" ht="13.5" customHeight="1" thickBot="1">
      <c r="A510" s="124"/>
      <c r="B510" s="97"/>
      <c r="C510" s="97" t="s">
        <v>64</v>
      </c>
      <c r="D510" s="97"/>
      <c r="E510" s="98">
        <v>267.536</v>
      </c>
      <c r="F510" s="99"/>
      <c r="G510" s="99"/>
      <c r="H510" s="98"/>
      <c r="I510" s="98"/>
      <c r="L510" s="99"/>
      <c r="N510" s="99"/>
      <c r="O510" s="77">
        <f t="shared" si="8"/>
        <v>0</v>
      </c>
    </row>
    <row r="511" spans="1:15" s="77" customFormat="1" ht="24" customHeight="1" thickBot="1">
      <c r="A511" s="181">
        <v>153</v>
      </c>
      <c r="B511" s="100" t="s">
        <v>579</v>
      </c>
      <c r="C511" s="100" t="s">
        <v>580</v>
      </c>
      <c r="D511" s="100" t="s">
        <v>90</v>
      </c>
      <c r="E511" s="101">
        <v>283.588</v>
      </c>
      <c r="F511" s="126"/>
      <c r="G511" s="83">
        <f>E511*F511</f>
        <v>0</v>
      </c>
      <c r="H511" s="101">
        <v>4.0836672</v>
      </c>
      <c r="I511" s="102">
        <v>0</v>
      </c>
      <c r="L511" s="126">
        <v>496</v>
      </c>
      <c r="M511" s="77">
        <f>L511*L$10</f>
        <v>347.2</v>
      </c>
      <c r="N511" s="126">
        <v>496</v>
      </c>
      <c r="O511" s="77">
        <f t="shared" si="8"/>
        <v>396.8</v>
      </c>
    </row>
    <row r="512" spans="1:15" s="77" customFormat="1" ht="13.5" customHeight="1" thickBot="1">
      <c r="A512" s="123"/>
      <c r="B512" s="85"/>
      <c r="C512" s="85" t="s">
        <v>581</v>
      </c>
      <c r="D512" s="85"/>
      <c r="E512" s="86">
        <v>283.588</v>
      </c>
      <c r="F512" s="87"/>
      <c r="G512" s="87"/>
      <c r="H512" s="86"/>
      <c r="I512" s="86"/>
      <c r="L512" s="87"/>
      <c r="N512" s="87"/>
      <c r="O512" s="77">
        <f t="shared" si="8"/>
        <v>0</v>
      </c>
    </row>
    <row r="513" spans="1:15" s="77" customFormat="1" ht="13.5" customHeight="1" thickBot="1">
      <c r="A513" s="122">
        <v>154</v>
      </c>
      <c r="B513" s="81" t="s">
        <v>582</v>
      </c>
      <c r="C513" s="81" t="s">
        <v>583</v>
      </c>
      <c r="D513" s="81" t="s">
        <v>111</v>
      </c>
      <c r="E513" s="82">
        <v>802.608</v>
      </c>
      <c r="F513" s="126"/>
      <c r="G513" s="83">
        <f>E513*F513</f>
        <v>0</v>
      </c>
      <c r="H513" s="82">
        <v>0</v>
      </c>
      <c r="I513" s="84">
        <v>0</v>
      </c>
      <c r="L513" s="126">
        <v>78</v>
      </c>
      <c r="M513" s="77">
        <f>L513*L$10</f>
        <v>54.599999999999994</v>
      </c>
      <c r="N513" s="126">
        <v>78</v>
      </c>
      <c r="O513" s="77">
        <f t="shared" si="8"/>
        <v>62.400000000000006</v>
      </c>
    </row>
    <row r="514" spans="1:15" s="77" customFormat="1" ht="13.5" customHeight="1">
      <c r="A514" s="125"/>
      <c r="B514" s="88"/>
      <c r="C514" s="88" t="s">
        <v>584</v>
      </c>
      <c r="D514" s="88"/>
      <c r="E514" s="89"/>
      <c r="F514" s="90"/>
      <c r="G514" s="90"/>
      <c r="H514" s="89"/>
      <c r="I514" s="89"/>
      <c r="L514" s="90"/>
      <c r="N514" s="90"/>
      <c r="O514" s="77">
        <f t="shared" si="8"/>
        <v>0</v>
      </c>
    </row>
    <row r="515" spans="1:15" s="77" customFormat="1" ht="13.5" customHeight="1">
      <c r="A515" s="125"/>
      <c r="B515" s="88"/>
      <c r="C515" s="88" t="s">
        <v>585</v>
      </c>
      <c r="D515" s="88"/>
      <c r="E515" s="89"/>
      <c r="F515" s="90"/>
      <c r="G515" s="90"/>
      <c r="H515" s="89"/>
      <c r="I515" s="89"/>
      <c r="L515" s="90"/>
      <c r="N515" s="90"/>
      <c r="O515" s="77">
        <f t="shared" si="8"/>
        <v>0</v>
      </c>
    </row>
    <row r="516" spans="1:15" s="77" customFormat="1" ht="13.5" customHeight="1" thickBot="1">
      <c r="A516" s="123"/>
      <c r="B516" s="85"/>
      <c r="C516" s="85" t="s">
        <v>586</v>
      </c>
      <c r="D516" s="85"/>
      <c r="E516" s="86">
        <v>802.608</v>
      </c>
      <c r="F516" s="87"/>
      <c r="G516" s="87"/>
      <c r="H516" s="86"/>
      <c r="I516" s="86"/>
      <c r="L516" s="87"/>
      <c r="N516" s="87"/>
      <c r="O516" s="77">
        <f t="shared" si="8"/>
        <v>0</v>
      </c>
    </row>
    <row r="517" spans="1:15" s="77" customFormat="1" ht="13.5" customHeight="1" thickBot="1">
      <c r="A517" s="181">
        <v>155</v>
      </c>
      <c r="B517" s="100" t="s">
        <v>587</v>
      </c>
      <c r="C517" s="100" t="s">
        <v>588</v>
      </c>
      <c r="D517" s="100" t="s">
        <v>40</v>
      </c>
      <c r="E517" s="101">
        <v>2.119</v>
      </c>
      <c r="F517" s="126"/>
      <c r="G517" s="83">
        <f>E517*F517</f>
        <v>0</v>
      </c>
      <c r="H517" s="101">
        <v>1.16545</v>
      </c>
      <c r="I517" s="102">
        <v>0</v>
      </c>
      <c r="L517" s="126">
        <v>6230</v>
      </c>
      <c r="M517" s="77">
        <f>L517*L$10</f>
        <v>4361</v>
      </c>
      <c r="N517" s="126">
        <v>6230</v>
      </c>
      <c r="O517" s="77">
        <f t="shared" si="8"/>
        <v>4984</v>
      </c>
    </row>
    <row r="518" spans="1:15" s="77" customFormat="1" ht="13.5" customHeight="1">
      <c r="A518" s="125"/>
      <c r="B518" s="88"/>
      <c r="C518" s="88" t="s">
        <v>465</v>
      </c>
      <c r="D518" s="88"/>
      <c r="E518" s="89"/>
      <c r="F518" s="90"/>
      <c r="G518" s="90"/>
      <c r="H518" s="89"/>
      <c r="I518" s="89"/>
      <c r="L518" s="90"/>
      <c r="N518" s="90"/>
      <c r="O518" s="77">
        <f t="shared" si="8"/>
        <v>0</v>
      </c>
    </row>
    <row r="519" spans="1:15" s="77" customFormat="1" ht="13.5" customHeight="1" thickBot="1">
      <c r="A519" s="123"/>
      <c r="B519" s="85"/>
      <c r="C519" s="85" t="s">
        <v>589</v>
      </c>
      <c r="D519" s="85"/>
      <c r="E519" s="86">
        <v>2.119</v>
      </c>
      <c r="F519" s="87"/>
      <c r="G519" s="87"/>
      <c r="H519" s="86"/>
      <c r="I519" s="86"/>
      <c r="L519" s="87"/>
      <c r="N519" s="87"/>
      <c r="O519" s="77">
        <f t="shared" si="8"/>
        <v>0</v>
      </c>
    </row>
    <row r="520" spans="1:15" s="77" customFormat="1" ht="13.5" customHeight="1" thickBot="1">
      <c r="A520" s="122">
        <v>156</v>
      </c>
      <c r="B520" s="81" t="s">
        <v>590</v>
      </c>
      <c r="C520" s="81" t="s">
        <v>591</v>
      </c>
      <c r="D520" s="81" t="s">
        <v>90</v>
      </c>
      <c r="E520" s="82">
        <v>5.92</v>
      </c>
      <c r="F520" s="126"/>
      <c r="G520" s="83">
        <f>E520*F520</f>
        <v>0</v>
      </c>
      <c r="H520" s="82">
        <v>0.00148</v>
      </c>
      <c r="I520" s="84">
        <v>0</v>
      </c>
      <c r="L520" s="126">
        <v>423</v>
      </c>
      <c r="M520" s="77">
        <f>L520*L$10</f>
        <v>296.09999999999997</v>
      </c>
      <c r="N520" s="126">
        <v>423</v>
      </c>
      <c r="O520" s="77">
        <f t="shared" si="8"/>
        <v>338.40000000000003</v>
      </c>
    </row>
    <row r="521" spans="1:15" s="77" customFormat="1" ht="13.5" customHeight="1">
      <c r="A521" s="125"/>
      <c r="B521" s="88"/>
      <c r="C521" s="88" t="s">
        <v>592</v>
      </c>
      <c r="D521" s="88"/>
      <c r="E521" s="89"/>
      <c r="F521" s="90"/>
      <c r="G521" s="90"/>
      <c r="H521" s="89"/>
      <c r="I521" s="89"/>
      <c r="L521" s="90"/>
      <c r="N521" s="90"/>
      <c r="O521" s="77">
        <f t="shared" si="8"/>
        <v>0</v>
      </c>
    </row>
    <row r="522" spans="1:15" s="77" customFormat="1" ht="13.5" customHeight="1">
      <c r="A522" s="123"/>
      <c r="B522" s="85"/>
      <c r="C522" s="85" t="s">
        <v>593</v>
      </c>
      <c r="D522" s="85"/>
      <c r="E522" s="86">
        <v>3.52</v>
      </c>
      <c r="F522" s="87"/>
      <c r="G522" s="87"/>
      <c r="H522" s="86"/>
      <c r="I522" s="86"/>
      <c r="L522" s="87"/>
      <c r="N522" s="87"/>
      <c r="O522" s="77">
        <f t="shared" si="8"/>
        <v>0</v>
      </c>
    </row>
    <row r="523" spans="1:15" s="77" customFormat="1" ht="13.5" customHeight="1">
      <c r="A523" s="123"/>
      <c r="B523" s="85"/>
      <c r="C523" s="85" t="s">
        <v>594</v>
      </c>
      <c r="D523" s="85"/>
      <c r="E523" s="86">
        <v>2.4</v>
      </c>
      <c r="F523" s="87"/>
      <c r="G523" s="87"/>
      <c r="H523" s="86"/>
      <c r="I523" s="86"/>
      <c r="L523" s="87"/>
      <c r="N523" s="87"/>
      <c r="O523" s="77">
        <f t="shared" si="8"/>
        <v>0</v>
      </c>
    </row>
    <row r="524" spans="1:15" s="77" customFormat="1" ht="13.5" customHeight="1" thickBot="1">
      <c r="A524" s="124"/>
      <c r="B524" s="97"/>
      <c r="C524" s="97" t="s">
        <v>64</v>
      </c>
      <c r="D524" s="97"/>
      <c r="E524" s="98">
        <v>5.92</v>
      </c>
      <c r="F524" s="99"/>
      <c r="G524" s="99"/>
      <c r="H524" s="98"/>
      <c r="I524" s="98"/>
      <c r="L524" s="99"/>
      <c r="N524" s="99"/>
      <c r="O524" s="77">
        <f t="shared" si="8"/>
        <v>0</v>
      </c>
    </row>
    <row r="525" spans="1:15" s="77" customFormat="1" ht="24" customHeight="1" thickBot="1">
      <c r="A525" s="181">
        <v>157</v>
      </c>
      <c r="B525" s="100" t="s">
        <v>595</v>
      </c>
      <c r="C525" s="100" t="s">
        <v>596</v>
      </c>
      <c r="D525" s="100" t="s">
        <v>37</v>
      </c>
      <c r="E525" s="101">
        <v>2</v>
      </c>
      <c r="F525" s="126"/>
      <c r="G525" s="83">
        <f>E525*F525</f>
        <v>0</v>
      </c>
      <c r="H525" s="101">
        <v>0.102</v>
      </c>
      <c r="I525" s="102">
        <v>0</v>
      </c>
      <c r="L525" s="126">
        <v>7420</v>
      </c>
      <c r="M525" s="77">
        <f>L525*L$10</f>
        <v>5194</v>
      </c>
      <c r="N525" s="126">
        <v>7420</v>
      </c>
      <c r="O525" s="77">
        <f t="shared" si="8"/>
        <v>5936</v>
      </c>
    </row>
    <row r="526" spans="1:15" s="77" customFormat="1" ht="13.5" customHeight="1">
      <c r="A526" s="125"/>
      <c r="B526" s="88"/>
      <c r="C526" s="88" t="s">
        <v>597</v>
      </c>
      <c r="D526" s="88"/>
      <c r="E526" s="89"/>
      <c r="F526" s="90"/>
      <c r="G526" s="90"/>
      <c r="H526" s="89"/>
      <c r="I526" s="89"/>
      <c r="L526" s="90"/>
      <c r="N526" s="90"/>
      <c r="O526" s="77">
        <f t="shared" si="8"/>
        <v>0</v>
      </c>
    </row>
    <row r="527" spans="1:15" s="77" customFormat="1" ht="13.5" customHeight="1" thickBot="1">
      <c r="A527" s="123"/>
      <c r="B527" s="85"/>
      <c r="C527" s="85" t="s">
        <v>598</v>
      </c>
      <c r="D527" s="85"/>
      <c r="E527" s="86">
        <v>2</v>
      </c>
      <c r="F527" s="87"/>
      <c r="G527" s="87"/>
      <c r="H527" s="86"/>
      <c r="I527" s="86"/>
      <c r="L527" s="87"/>
      <c r="N527" s="87"/>
      <c r="O527" s="77">
        <f t="shared" si="8"/>
        <v>0</v>
      </c>
    </row>
    <row r="528" spans="1:15" s="77" customFormat="1" ht="24" customHeight="1" thickBot="1">
      <c r="A528" s="181">
        <v>158</v>
      </c>
      <c r="B528" s="100" t="s">
        <v>599</v>
      </c>
      <c r="C528" s="100" t="s">
        <v>600</v>
      </c>
      <c r="D528" s="100" t="s">
        <v>37</v>
      </c>
      <c r="E528" s="101">
        <v>1</v>
      </c>
      <c r="F528" s="126"/>
      <c r="G528" s="83">
        <f>E528*F528</f>
        <v>0</v>
      </c>
      <c r="H528" s="101">
        <v>0.07</v>
      </c>
      <c r="I528" s="102">
        <v>0</v>
      </c>
      <c r="L528" s="126">
        <v>9980</v>
      </c>
      <c r="M528" s="77">
        <f>L528*L$10</f>
        <v>6986</v>
      </c>
      <c r="N528" s="126">
        <v>9980</v>
      </c>
      <c r="O528" s="77">
        <f t="shared" si="8"/>
        <v>7984</v>
      </c>
    </row>
    <row r="529" spans="1:15" s="77" customFormat="1" ht="13.5" customHeight="1">
      <c r="A529" s="125"/>
      <c r="B529" s="88"/>
      <c r="C529" s="88" t="s">
        <v>601</v>
      </c>
      <c r="D529" s="88"/>
      <c r="E529" s="89"/>
      <c r="F529" s="90"/>
      <c r="G529" s="90"/>
      <c r="H529" s="89"/>
      <c r="I529" s="89"/>
      <c r="L529" s="90"/>
      <c r="N529" s="90"/>
      <c r="O529" s="77">
        <f t="shared" si="8"/>
        <v>0</v>
      </c>
    </row>
    <row r="530" spans="1:15" s="77" customFormat="1" ht="13.5" customHeight="1" thickBot="1">
      <c r="A530" s="123"/>
      <c r="B530" s="85"/>
      <c r="C530" s="85" t="s">
        <v>602</v>
      </c>
      <c r="D530" s="85"/>
      <c r="E530" s="86">
        <v>1</v>
      </c>
      <c r="F530" s="87"/>
      <c r="G530" s="87"/>
      <c r="H530" s="86"/>
      <c r="I530" s="86"/>
      <c r="L530" s="87"/>
      <c r="N530" s="87"/>
      <c r="O530" s="77">
        <f t="shared" si="8"/>
        <v>0</v>
      </c>
    </row>
    <row r="531" spans="1:15" s="77" customFormat="1" ht="13.5" customHeight="1" thickBot="1">
      <c r="A531" s="122">
        <v>159</v>
      </c>
      <c r="B531" s="81" t="s">
        <v>603</v>
      </c>
      <c r="C531" s="81" t="s">
        <v>604</v>
      </c>
      <c r="D531" s="81" t="s">
        <v>90</v>
      </c>
      <c r="E531" s="82">
        <v>30.15</v>
      </c>
      <c r="F531" s="126"/>
      <c r="G531" s="83">
        <f>E531*F531</f>
        <v>0</v>
      </c>
      <c r="H531" s="82">
        <v>0.0075375</v>
      </c>
      <c r="I531" s="84">
        <v>0</v>
      </c>
      <c r="L531" s="126">
        <v>499</v>
      </c>
      <c r="M531" s="77">
        <f>L531*L$10</f>
        <v>349.29999999999995</v>
      </c>
      <c r="N531" s="126">
        <v>499</v>
      </c>
      <c r="O531" s="77">
        <f t="shared" si="8"/>
        <v>399.20000000000005</v>
      </c>
    </row>
    <row r="532" spans="1:15" s="77" customFormat="1" ht="13.5" customHeight="1">
      <c r="A532" s="125"/>
      <c r="B532" s="88"/>
      <c r="C532" s="88" t="s">
        <v>592</v>
      </c>
      <c r="D532" s="88"/>
      <c r="E532" s="89"/>
      <c r="F532" s="90"/>
      <c r="G532" s="90"/>
      <c r="H532" s="89"/>
      <c r="I532" s="89"/>
      <c r="L532" s="90"/>
      <c r="N532" s="90"/>
      <c r="O532" s="77">
        <f t="shared" si="8"/>
        <v>0</v>
      </c>
    </row>
    <row r="533" spans="1:15" s="77" customFormat="1" ht="13.5" customHeight="1">
      <c r="A533" s="123"/>
      <c r="B533" s="85"/>
      <c r="C533" s="85" t="s">
        <v>605</v>
      </c>
      <c r="D533" s="85"/>
      <c r="E533" s="86">
        <v>5</v>
      </c>
      <c r="F533" s="87"/>
      <c r="G533" s="87"/>
      <c r="H533" s="86"/>
      <c r="I533" s="86"/>
      <c r="L533" s="87"/>
      <c r="N533" s="87"/>
      <c r="O533" s="77">
        <f t="shared" si="8"/>
        <v>0</v>
      </c>
    </row>
    <row r="534" spans="1:15" s="77" customFormat="1" ht="13.5" customHeight="1">
      <c r="A534" s="123"/>
      <c r="B534" s="85"/>
      <c r="C534" s="85" t="s">
        <v>606</v>
      </c>
      <c r="D534" s="85"/>
      <c r="E534" s="86">
        <v>5</v>
      </c>
      <c r="F534" s="87"/>
      <c r="G534" s="87"/>
      <c r="H534" s="86"/>
      <c r="I534" s="86"/>
      <c r="L534" s="87"/>
      <c r="N534" s="87"/>
      <c r="O534" s="77">
        <f t="shared" si="8"/>
        <v>0</v>
      </c>
    </row>
    <row r="535" spans="1:15" s="77" customFormat="1" ht="13.5" customHeight="1">
      <c r="A535" s="123"/>
      <c r="B535" s="85"/>
      <c r="C535" s="85" t="s">
        <v>607</v>
      </c>
      <c r="D535" s="85"/>
      <c r="E535" s="86">
        <v>3.52</v>
      </c>
      <c r="F535" s="87"/>
      <c r="G535" s="87"/>
      <c r="H535" s="86"/>
      <c r="I535" s="86"/>
      <c r="L535" s="87"/>
      <c r="N535" s="87"/>
      <c r="O535" s="77">
        <f t="shared" si="8"/>
        <v>0</v>
      </c>
    </row>
    <row r="536" spans="1:15" s="77" customFormat="1" ht="13.5" customHeight="1">
      <c r="A536" s="123"/>
      <c r="B536" s="85"/>
      <c r="C536" s="85" t="s">
        <v>608</v>
      </c>
      <c r="D536" s="85"/>
      <c r="E536" s="86">
        <v>3.19</v>
      </c>
      <c r="F536" s="87"/>
      <c r="G536" s="87"/>
      <c r="H536" s="86"/>
      <c r="I536" s="86"/>
      <c r="L536" s="87"/>
      <c r="N536" s="87"/>
      <c r="O536" s="77">
        <f t="shared" si="8"/>
        <v>0</v>
      </c>
    </row>
    <row r="537" spans="1:15" s="77" customFormat="1" ht="13.5" customHeight="1">
      <c r="A537" s="123"/>
      <c r="B537" s="85"/>
      <c r="C537" s="85" t="s">
        <v>609</v>
      </c>
      <c r="D537" s="85"/>
      <c r="E537" s="86">
        <v>2.4</v>
      </c>
      <c r="F537" s="87"/>
      <c r="G537" s="87"/>
      <c r="H537" s="86"/>
      <c r="I537" s="86"/>
      <c r="L537" s="87"/>
      <c r="N537" s="87"/>
      <c r="O537" s="77">
        <f t="shared" si="8"/>
        <v>0</v>
      </c>
    </row>
    <row r="538" spans="1:15" s="77" customFormat="1" ht="13.5" customHeight="1">
      <c r="A538" s="123"/>
      <c r="B538" s="85"/>
      <c r="C538" s="85" t="s">
        <v>610</v>
      </c>
      <c r="D538" s="85"/>
      <c r="E538" s="86">
        <v>4.8</v>
      </c>
      <c r="F538" s="87"/>
      <c r="G538" s="87"/>
      <c r="H538" s="86"/>
      <c r="I538" s="86"/>
      <c r="L538" s="87"/>
      <c r="N538" s="87"/>
      <c r="O538" s="77">
        <f t="shared" si="8"/>
        <v>0</v>
      </c>
    </row>
    <row r="539" spans="1:15" s="77" customFormat="1" ht="13.5" customHeight="1">
      <c r="A539" s="123"/>
      <c r="B539" s="85"/>
      <c r="C539" s="85" t="s">
        <v>611</v>
      </c>
      <c r="D539" s="85"/>
      <c r="E539" s="86">
        <v>4.8</v>
      </c>
      <c r="F539" s="87"/>
      <c r="G539" s="87"/>
      <c r="H539" s="86"/>
      <c r="I539" s="86"/>
      <c r="L539" s="87"/>
      <c r="N539" s="87"/>
      <c r="O539" s="77">
        <f t="shared" si="8"/>
        <v>0</v>
      </c>
    </row>
    <row r="540" spans="1:15" s="77" customFormat="1" ht="13.5" customHeight="1">
      <c r="A540" s="123"/>
      <c r="B540" s="85"/>
      <c r="C540" s="85" t="s">
        <v>612</v>
      </c>
      <c r="D540" s="85"/>
      <c r="E540" s="86">
        <v>1.44</v>
      </c>
      <c r="F540" s="87"/>
      <c r="G540" s="87"/>
      <c r="H540" s="86"/>
      <c r="I540" s="86"/>
      <c r="L540" s="87"/>
      <c r="N540" s="87"/>
      <c r="O540" s="77">
        <f t="shared" si="8"/>
        <v>0</v>
      </c>
    </row>
    <row r="541" spans="1:15" s="77" customFormat="1" ht="13.5" customHeight="1" thickBot="1">
      <c r="A541" s="124"/>
      <c r="B541" s="97"/>
      <c r="C541" s="97" t="s">
        <v>64</v>
      </c>
      <c r="D541" s="97"/>
      <c r="E541" s="98">
        <v>30.15</v>
      </c>
      <c r="F541" s="99"/>
      <c r="G541" s="99"/>
      <c r="H541" s="98"/>
      <c r="I541" s="98"/>
      <c r="L541" s="99"/>
      <c r="N541" s="99"/>
      <c r="O541" s="77">
        <f t="shared" si="8"/>
        <v>0</v>
      </c>
    </row>
    <row r="542" spans="1:15" s="77" customFormat="1" ht="24" customHeight="1" thickBot="1">
      <c r="A542" s="181">
        <v>160</v>
      </c>
      <c r="B542" s="100" t="s">
        <v>613</v>
      </c>
      <c r="C542" s="100" t="s">
        <v>614</v>
      </c>
      <c r="D542" s="100" t="s">
        <v>37</v>
      </c>
      <c r="E542" s="101">
        <v>2</v>
      </c>
      <c r="F542" s="126"/>
      <c r="G542" s="83">
        <f>E542*F542</f>
        <v>0</v>
      </c>
      <c r="H542" s="101">
        <v>0.156</v>
      </c>
      <c r="I542" s="102">
        <v>0</v>
      </c>
      <c r="L542" s="126">
        <v>11820</v>
      </c>
      <c r="M542" s="77">
        <f>L542*L$10</f>
        <v>8274</v>
      </c>
      <c r="N542" s="126">
        <v>11820</v>
      </c>
      <c r="O542" s="77">
        <f t="shared" si="8"/>
        <v>9456</v>
      </c>
    </row>
    <row r="543" spans="1:15" s="77" customFormat="1" ht="13.5" customHeight="1">
      <c r="A543" s="125"/>
      <c r="B543" s="88"/>
      <c r="C543" s="88" t="s">
        <v>597</v>
      </c>
      <c r="D543" s="88"/>
      <c r="E543" s="89"/>
      <c r="F543" s="90"/>
      <c r="G543" s="90"/>
      <c r="H543" s="89"/>
      <c r="I543" s="89"/>
      <c r="L543" s="90"/>
      <c r="N543" s="90"/>
      <c r="O543" s="77">
        <f t="shared" si="8"/>
        <v>0</v>
      </c>
    </row>
    <row r="544" spans="1:15" s="77" customFormat="1" ht="13.5" customHeight="1" thickBot="1">
      <c r="A544" s="123"/>
      <c r="B544" s="85"/>
      <c r="C544" s="85" t="s">
        <v>615</v>
      </c>
      <c r="D544" s="85"/>
      <c r="E544" s="86">
        <v>2</v>
      </c>
      <c r="F544" s="87"/>
      <c r="G544" s="87"/>
      <c r="H544" s="86"/>
      <c r="I544" s="86"/>
      <c r="L544" s="87"/>
      <c r="N544" s="87"/>
      <c r="O544" s="77">
        <f t="shared" si="8"/>
        <v>0</v>
      </c>
    </row>
    <row r="545" spans="1:15" s="77" customFormat="1" ht="24" customHeight="1" thickBot="1">
      <c r="A545" s="181">
        <v>161</v>
      </c>
      <c r="B545" s="100" t="s">
        <v>616</v>
      </c>
      <c r="C545" s="100" t="s">
        <v>614</v>
      </c>
      <c r="D545" s="100" t="s">
        <v>37</v>
      </c>
      <c r="E545" s="101">
        <v>2</v>
      </c>
      <c r="F545" s="126"/>
      <c r="G545" s="83">
        <f>E545*F545</f>
        <v>0</v>
      </c>
      <c r="H545" s="101">
        <v>0.156</v>
      </c>
      <c r="I545" s="102">
        <v>0</v>
      </c>
      <c r="L545" s="126">
        <v>11820</v>
      </c>
      <c r="M545" s="77">
        <f>L545*L$10</f>
        <v>8274</v>
      </c>
      <c r="N545" s="126">
        <v>11820</v>
      </c>
      <c r="O545" s="77">
        <f t="shared" si="8"/>
        <v>9456</v>
      </c>
    </row>
    <row r="546" spans="1:15" s="77" customFormat="1" ht="13.5" customHeight="1">
      <c r="A546" s="125"/>
      <c r="B546" s="88"/>
      <c r="C546" s="88" t="s">
        <v>597</v>
      </c>
      <c r="D546" s="88"/>
      <c r="E546" s="89"/>
      <c r="F546" s="90"/>
      <c r="G546" s="90"/>
      <c r="H546" s="89"/>
      <c r="I546" s="89"/>
      <c r="L546" s="90"/>
      <c r="N546" s="90"/>
      <c r="O546" s="77">
        <f t="shared" si="8"/>
        <v>0</v>
      </c>
    </row>
    <row r="547" spans="1:15" s="77" customFormat="1" ht="13.5" customHeight="1" thickBot="1">
      <c r="A547" s="123"/>
      <c r="B547" s="85"/>
      <c r="C547" s="85" t="s">
        <v>617</v>
      </c>
      <c r="D547" s="85"/>
      <c r="E547" s="86">
        <v>2</v>
      </c>
      <c r="F547" s="87"/>
      <c r="G547" s="87"/>
      <c r="H547" s="86"/>
      <c r="I547" s="86"/>
      <c r="L547" s="87"/>
      <c r="N547" s="87"/>
      <c r="O547" s="77">
        <f t="shared" si="8"/>
        <v>0</v>
      </c>
    </row>
    <row r="548" spans="1:15" s="77" customFormat="1" ht="24" customHeight="1" thickBot="1">
      <c r="A548" s="181">
        <v>162</v>
      </c>
      <c r="B548" s="100" t="s">
        <v>618</v>
      </c>
      <c r="C548" s="100" t="s">
        <v>619</v>
      </c>
      <c r="D548" s="100" t="s">
        <v>37</v>
      </c>
      <c r="E548" s="101">
        <v>2</v>
      </c>
      <c r="F548" s="126"/>
      <c r="G548" s="83">
        <f>E548*F548</f>
        <v>0</v>
      </c>
      <c r="H548" s="101">
        <v>0.114</v>
      </c>
      <c r="I548" s="102">
        <v>0</v>
      </c>
      <c r="L548" s="126">
        <v>8920</v>
      </c>
      <c r="M548" s="77">
        <f>L548*L$10</f>
        <v>6244</v>
      </c>
      <c r="N548" s="126">
        <v>8920</v>
      </c>
      <c r="O548" s="77">
        <f t="shared" si="8"/>
        <v>7136</v>
      </c>
    </row>
    <row r="549" spans="1:15" s="77" customFormat="1" ht="13.5" customHeight="1">
      <c r="A549" s="125"/>
      <c r="B549" s="88"/>
      <c r="C549" s="88" t="s">
        <v>597</v>
      </c>
      <c r="D549" s="88"/>
      <c r="E549" s="89"/>
      <c r="F549" s="90"/>
      <c r="G549" s="90"/>
      <c r="H549" s="89"/>
      <c r="I549" s="89"/>
      <c r="L549" s="90"/>
      <c r="N549" s="90"/>
      <c r="O549" s="77">
        <f t="shared" si="8"/>
        <v>0</v>
      </c>
    </row>
    <row r="550" spans="1:15" s="77" customFormat="1" ht="13.5" customHeight="1" thickBot="1">
      <c r="A550" s="123"/>
      <c r="B550" s="85"/>
      <c r="C550" s="85" t="s">
        <v>620</v>
      </c>
      <c r="D550" s="85"/>
      <c r="E550" s="86">
        <v>2</v>
      </c>
      <c r="F550" s="87"/>
      <c r="G550" s="87"/>
      <c r="H550" s="86"/>
      <c r="I550" s="86"/>
      <c r="L550" s="87"/>
      <c r="N550" s="87"/>
      <c r="O550" s="77">
        <f t="shared" si="8"/>
        <v>0</v>
      </c>
    </row>
    <row r="551" spans="1:15" s="77" customFormat="1" ht="24" customHeight="1" thickBot="1">
      <c r="A551" s="181">
        <v>163</v>
      </c>
      <c r="B551" s="100" t="s">
        <v>621</v>
      </c>
      <c r="C551" s="100" t="s">
        <v>619</v>
      </c>
      <c r="D551" s="100" t="s">
        <v>37</v>
      </c>
      <c r="E551" s="101">
        <v>2</v>
      </c>
      <c r="F551" s="126"/>
      <c r="G551" s="83">
        <f>E551*F551</f>
        <v>0</v>
      </c>
      <c r="H551" s="101">
        <v>0.102</v>
      </c>
      <c r="I551" s="102">
        <v>0</v>
      </c>
      <c r="L551" s="126">
        <v>8420</v>
      </c>
      <c r="M551" s="77">
        <f>L551*L$10</f>
        <v>5894</v>
      </c>
      <c r="N551" s="126">
        <v>8420</v>
      </c>
      <c r="O551" s="77">
        <f t="shared" si="8"/>
        <v>6736</v>
      </c>
    </row>
    <row r="552" spans="1:15" s="77" customFormat="1" ht="13.5" customHeight="1">
      <c r="A552" s="125"/>
      <c r="B552" s="88"/>
      <c r="C552" s="88" t="s">
        <v>597</v>
      </c>
      <c r="D552" s="88"/>
      <c r="E552" s="89"/>
      <c r="F552" s="90"/>
      <c r="G552" s="90"/>
      <c r="H552" s="89"/>
      <c r="I552" s="89"/>
      <c r="L552" s="90"/>
      <c r="N552" s="90"/>
      <c r="O552" s="77">
        <f t="shared" si="8"/>
        <v>0</v>
      </c>
    </row>
    <row r="553" spans="1:15" s="77" customFormat="1" ht="13.5" customHeight="1" thickBot="1">
      <c r="A553" s="123"/>
      <c r="B553" s="85"/>
      <c r="C553" s="85" t="s">
        <v>622</v>
      </c>
      <c r="D553" s="85"/>
      <c r="E553" s="86">
        <v>2</v>
      </c>
      <c r="F553" s="87"/>
      <c r="G553" s="87"/>
      <c r="H553" s="86"/>
      <c r="I553" s="86"/>
      <c r="L553" s="87"/>
      <c r="N553" s="87"/>
      <c r="O553" s="77">
        <f t="shared" si="8"/>
        <v>0</v>
      </c>
    </row>
    <row r="554" spans="1:15" s="77" customFormat="1" ht="24" customHeight="1" thickBot="1">
      <c r="A554" s="181">
        <v>164</v>
      </c>
      <c r="B554" s="100" t="s">
        <v>623</v>
      </c>
      <c r="C554" s="100" t="s">
        <v>624</v>
      </c>
      <c r="D554" s="100" t="s">
        <v>37</v>
      </c>
      <c r="E554" s="101">
        <v>1</v>
      </c>
      <c r="F554" s="126"/>
      <c r="G554" s="83">
        <f>E554*F554</f>
        <v>0</v>
      </c>
      <c r="H554" s="101">
        <v>0.078</v>
      </c>
      <c r="I554" s="102">
        <v>0</v>
      </c>
      <c r="L554" s="126">
        <v>11780</v>
      </c>
      <c r="M554" s="77">
        <f>L554*L$10</f>
        <v>8246</v>
      </c>
      <c r="N554" s="126">
        <v>11780</v>
      </c>
      <c r="O554" s="77">
        <f t="shared" si="8"/>
        <v>9424</v>
      </c>
    </row>
    <row r="555" spans="1:15" s="77" customFormat="1" ht="13.5" customHeight="1">
      <c r="A555" s="125"/>
      <c r="B555" s="88"/>
      <c r="C555" s="88" t="s">
        <v>597</v>
      </c>
      <c r="D555" s="88"/>
      <c r="E555" s="89"/>
      <c r="F555" s="90"/>
      <c r="G555" s="90"/>
      <c r="H555" s="89"/>
      <c r="I555" s="89"/>
      <c r="L555" s="90"/>
      <c r="N555" s="90"/>
      <c r="O555" s="77">
        <f t="shared" si="8"/>
        <v>0</v>
      </c>
    </row>
    <row r="556" spans="1:15" s="77" customFormat="1" ht="13.5" customHeight="1" thickBot="1">
      <c r="A556" s="123"/>
      <c r="B556" s="85"/>
      <c r="C556" s="85" t="s">
        <v>625</v>
      </c>
      <c r="D556" s="85"/>
      <c r="E556" s="86">
        <v>1</v>
      </c>
      <c r="F556" s="87"/>
      <c r="G556" s="87"/>
      <c r="H556" s="86"/>
      <c r="I556" s="86"/>
      <c r="L556" s="87"/>
      <c r="N556" s="87"/>
      <c r="O556" s="77">
        <f t="shared" si="8"/>
        <v>0</v>
      </c>
    </row>
    <row r="557" spans="1:15" s="77" customFormat="1" ht="24" customHeight="1" thickBot="1">
      <c r="A557" s="181">
        <v>165</v>
      </c>
      <c r="B557" s="100" t="s">
        <v>626</v>
      </c>
      <c r="C557" s="100" t="s">
        <v>624</v>
      </c>
      <c r="D557" s="100" t="s">
        <v>37</v>
      </c>
      <c r="E557" s="101">
        <v>2</v>
      </c>
      <c r="F557" s="126"/>
      <c r="G557" s="83">
        <f>E557*F557</f>
        <v>0</v>
      </c>
      <c r="H557" s="101">
        <v>0.152</v>
      </c>
      <c r="I557" s="102">
        <v>0</v>
      </c>
      <c r="L557" s="126">
        <v>11630</v>
      </c>
      <c r="M557" s="77">
        <f>L557*L$10</f>
        <v>8140.999999999999</v>
      </c>
      <c r="N557" s="126">
        <v>11630</v>
      </c>
      <c r="O557" s="77">
        <f t="shared" si="8"/>
        <v>9304</v>
      </c>
    </row>
    <row r="558" spans="1:15" s="77" customFormat="1" ht="13.5" customHeight="1">
      <c r="A558" s="125"/>
      <c r="B558" s="88"/>
      <c r="C558" s="88" t="s">
        <v>601</v>
      </c>
      <c r="D558" s="88"/>
      <c r="E558" s="89"/>
      <c r="F558" s="90"/>
      <c r="G558" s="90"/>
      <c r="H558" s="89"/>
      <c r="I558" s="89"/>
      <c r="L558" s="90"/>
      <c r="N558" s="90"/>
      <c r="O558" s="77">
        <f t="shared" si="8"/>
        <v>0</v>
      </c>
    </row>
    <row r="559" spans="1:15" s="77" customFormat="1" ht="13.5" customHeight="1" thickBot="1">
      <c r="A559" s="123"/>
      <c r="B559" s="85"/>
      <c r="C559" s="85" t="s">
        <v>627</v>
      </c>
      <c r="D559" s="85"/>
      <c r="E559" s="86">
        <v>2</v>
      </c>
      <c r="F559" s="87"/>
      <c r="G559" s="87"/>
      <c r="H559" s="86"/>
      <c r="I559" s="86"/>
      <c r="L559" s="87"/>
      <c r="N559" s="87"/>
      <c r="O559" s="77">
        <f t="shared" si="8"/>
        <v>0</v>
      </c>
    </row>
    <row r="560" spans="1:15" s="77" customFormat="1" ht="24" customHeight="1" thickBot="1">
      <c r="A560" s="181">
        <v>166</v>
      </c>
      <c r="B560" s="100" t="s">
        <v>628</v>
      </c>
      <c r="C560" s="100" t="s">
        <v>624</v>
      </c>
      <c r="D560" s="100" t="s">
        <v>37</v>
      </c>
      <c r="E560" s="101">
        <v>2</v>
      </c>
      <c r="F560" s="126"/>
      <c r="G560" s="83">
        <f>E560*F560</f>
        <v>0</v>
      </c>
      <c r="H560" s="101">
        <v>0.152</v>
      </c>
      <c r="I560" s="102">
        <v>0</v>
      </c>
      <c r="L560" s="126">
        <v>11630</v>
      </c>
      <c r="M560" s="77">
        <f>L560*L$10</f>
        <v>8140.999999999999</v>
      </c>
      <c r="N560" s="126">
        <v>11630</v>
      </c>
      <c r="O560" s="77">
        <f t="shared" si="8"/>
        <v>9304</v>
      </c>
    </row>
    <row r="561" spans="1:15" s="77" customFormat="1" ht="13.5" customHeight="1">
      <c r="A561" s="125"/>
      <c r="B561" s="88"/>
      <c r="C561" s="88" t="s">
        <v>601</v>
      </c>
      <c r="D561" s="88"/>
      <c r="E561" s="89"/>
      <c r="F561" s="90"/>
      <c r="G561" s="90"/>
      <c r="H561" s="89"/>
      <c r="I561" s="89"/>
      <c r="L561" s="90"/>
      <c r="N561" s="90"/>
      <c r="O561" s="77">
        <f t="shared" si="8"/>
        <v>0</v>
      </c>
    </row>
    <row r="562" spans="1:15" s="77" customFormat="1" ht="13.5" customHeight="1" thickBot="1">
      <c r="A562" s="123"/>
      <c r="B562" s="85"/>
      <c r="C562" s="85" t="s">
        <v>629</v>
      </c>
      <c r="D562" s="85"/>
      <c r="E562" s="86">
        <v>2</v>
      </c>
      <c r="F562" s="87"/>
      <c r="G562" s="87"/>
      <c r="H562" s="86"/>
      <c r="I562" s="86"/>
      <c r="L562" s="87"/>
      <c r="N562" s="87"/>
      <c r="O562" s="77">
        <f t="shared" si="8"/>
        <v>0</v>
      </c>
    </row>
    <row r="563" spans="1:15" s="77" customFormat="1" ht="24" customHeight="1" thickBot="1">
      <c r="A563" s="181">
        <v>167</v>
      </c>
      <c r="B563" s="100" t="s">
        <v>630</v>
      </c>
      <c r="C563" s="100" t="s">
        <v>631</v>
      </c>
      <c r="D563" s="100" t="s">
        <v>37</v>
      </c>
      <c r="E563" s="101">
        <v>1</v>
      </c>
      <c r="F563" s="126"/>
      <c r="G563" s="83">
        <f>E563*F563</f>
        <v>0</v>
      </c>
      <c r="H563" s="101">
        <v>0.046</v>
      </c>
      <c r="I563" s="102">
        <v>0</v>
      </c>
      <c r="L563" s="126">
        <v>8830</v>
      </c>
      <c r="M563" s="77">
        <f>L563*L$10</f>
        <v>6181</v>
      </c>
      <c r="N563" s="126">
        <v>8830</v>
      </c>
      <c r="O563" s="77">
        <f aca="true" t="shared" si="9" ref="O563:O626">N563*O$10</f>
        <v>7064</v>
      </c>
    </row>
    <row r="564" spans="1:15" s="77" customFormat="1" ht="13.5" customHeight="1">
      <c r="A564" s="125"/>
      <c r="B564" s="88"/>
      <c r="C564" s="88" t="s">
        <v>601</v>
      </c>
      <c r="D564" s="88"/>
      <c r="E564" s="89"/>
      <c r="F564" s="90"/>
      <c r="G564" s="90"/>
      <c r="H564" s="89"/>
      <c r="I564" s="89"/>
      <c r="L564" s="90"/>
      <c r="N564" s="90"/>
      <c r="O564" s="77">
        <f t="shared" si="9"/>
        <v>0</v>
      </c>
    </row>
    <row r="565" spans="1:15" s="77" customFormat="1" ht="13.5" customHeight="1" thickBot="1">
      <c r="A565" s="123"/>
      <c r="B565" s="85"/>
      <c r="C565" s="85" t="s">
        <v>632</v>
      </c>
      <c r="D565" s="85"/>
      <c r="E565" s="86">
        <v>1</v>
      </c>
      <c r="F565" s="87"/>
      <c r="G565" s="87"/>
      <c r="H565" s="86"/>
      <c r="I565" s="86"/>
      <c r="L565" s="87"/>
      <c r="N565" s="87"/>
      <c r="O565" s="77">
        <f t="shared" si="9"/>
        <v>0</v>
      </c>
    </row>
    <row r="566" spans="1:15" s="77" customFormat="1" ht="24" customHeight="1" thickBot="1">
      <c r="A566" s="122">
        <v>168</v>
      </c>
      <c r="B566" s="81" t="s">
        <v>633</v>
      </c>
      <c r="C566" s="81" t="s">
        <v>634</v>
      </c>
      <c r="D566" s="81" t="s">
        <v>37</v>
      </c>
      <c r="E566" s="82">
        <v>4</v>
      </c>
      <c r="F566" s="126"/>
      <c r="G566" s="83">
        <f>E566*F566</f>
        <v>0</v>
      </c>
      <c r="H566" s="82">
        <v>0</v>
      </c>
      <c r="I566" s="84">
        <v>0</v>
      </c>
      <c r="L566" s="126">
        <v>500</v>
      </c>
      <c r="M566" s="77">
        <f>L566*L$10</f>
        <v>350</v>
      </c>
      <c r="N566" s="126">
        <v>500</v>
      </c>
      <c r="O566" s="77">
        <f t="shared" si="9"/>
        <v>400</v>
      </c>
    </row>
    <row r="567" spans="1:15" s="77" customFormat="1" ht="13.5" customHeight="1">
      <c r="A567" s="125"/>
      <c r="B567" s="88"/>
      <c r="C567" s="88" t="s">
        <v>635</v>
      </c>
      <c r="D567" s="88"/>
      <c r="E567" s="89"/>
      <c r="F567" s="90"/>
      <c r="G567" s="90"/>
      <c r="H567" s="89"/>
      <c r="I567" s="89"/>
      <c r="L567" s="90"/>
      <c r="N567" s="90"/>
      <c r="O567" s="77">
        <f t="shared" si="9"/>
        <v>0</v>
      </c>
    </row>
    <row r="568" spans="1:15" s="77" customFormat="1" ht="13.5" customHeight="1">
      <c r="A568" s="123"/>
      <c r="B568" s="85"/>
      <c r="C568" s="85" t="s">
        <v>636</v>
      </c>
      <c r="D568" s="85"/>
      <c r="E568" s="86">
        <v>1</v>
      </c>
      <c r="F568" s="87"/>
      <c r="G568" s="87"/>
      <c r="H568" s="86"/>
      <c r="I568" s="86"/>
      <c r="L568" s="87"/>
      <c r="N568" s="87"/>
      <c r="O568" s="77">
        <f t="shared" si="9"/>
        <v>0</v>
      </c>
    </row>
    <row r="569" spans="1:15" s="77" customFormat="1" ht="13.5" customHeight="1">
      <c r="A569" s="123"/>
      <c r="B569" s="85"/>
      <c r="C569" s="85" t="s">
        <v>637</v>
      </c>
      <c r="D569" s="85"/>
      <c r="E569" s="86">
        <v>1</v>
      </c>
      <c r="F569" s="87"/>
      <c r="G569" s="87"/>
      <c r="H569" s="86"/>
      <c r="I569" s="86"/>
      <c r="L569" s="87"/>
      <c r="N569" s="87"/>
      <c r="O569" s="77">
        <f t="shared" si="9"/>
        <v>0</v>
      </c>
    </row>
    <row r="570" spans="1:15" s="77" customFormat="1" ht="13.5" customHeight="1">
      <c r="A570" s="123"/>
      <c r="B570" s="85"/>
      <c r="C570" s="85" t="s">
        <v>638</v>
      </c>
      <c r="D570" s="85"/>
      <c r="E570" s="86">
        <v>1</v>
      </c>
      <c r="F570" s="87"/>
      <c r="G570" s="87"/>
      <c r="H570" s="86"/>
      <c r="I570" s="86"/>
      <c r="L570" s="87"/>
      <c r="N570" s="87"/>
      <c r="O570" s="77">
        <f t="shared" si="9"/>
        <v>0</v>
      </c>
    </row>
    <row r="571" spans="1:15" s="77" customFormat="1" ht="13.5" customHeight="1">
      <c r="A571" s="123"/>
      <c r="B571" s="85"/>
      <c r="C571" s="85" t="s">
        <v>639</v>
      </c>
      <c r="D571" s="85"/>
      <c r="E571" s="86">
        <v>1</v>
      </c>
      <c r="F571" s="87"/>
      <c r="G571" s="87"/>
      <c r="H571" s="86"/>
      <c r="I571" s="86"/>
      <c r="L571" s="87"/>
      <c r="N571" s="87"/>
      <c r="O571" s="77">
        <f t="shared" si="9"/>
        <v>0</v>
      </c>
    </row>
    <row r="572" spans="1:15" s="77" customFormat="1" ht="13.5" customHeight="1" thickBot="1">
      <c r="A572" s="124"/>
      <c r="B572" s="97"/>
      <c r="C572" s="97" t="s">
        <v>64</v>
      </c>
      <c r="D572" s="97"/>
      <c r="E572" s="98">
        <v>4</v>
      </c>
      <c r="F572" s="99"/>
      <c r="G572" s="99"/>
      <c r="H572" s="98"/>
      <c r="I572" s="98"/>
      <c r="L572" s="99"/>
      <c r="N572" s="99"/>
      <c r="O572" s="77">
        <f t="shared" si="9"/>
        <v>0</v>
      </c>
    </row>
    <row r="573" spans="1:15" s="77" customFormat="1" ht="13.5" customHeight="1" thickBot="1">
      <c r="A573" s="181">
        <v>169</v>
      </c>
      <c r="B573" s="100" t="s">
        <v>640</v>
      </c>
      <c r="C573" s="100" t="s">
        <v>641</v>
      </c>
      <c r="D573" s="100" t="s">
        <v>37</v>
      </c>
      <c r="E573" s="101">
        <v>2</v>
      </c>
      <c r="F573" s="126"/>
      <c r="G573" s="83">
        <f>E573*F573</f>
        <v>0</v>
      </c>
      <c r="H573" s="101">
        <v>0.052</v>
      </c>
      <c r="I573" s="102">
        <v>0</v>
      </c>
      <c r="L573" s="126">
        <v>6110</v>
      </c>
      <c r="M573" s="77">
        <f>L573*L$10</f>
        <v>4277</v>
      </c>
      <c r="N573" s="126">
        <v>6110</v>
      </c>
      <c r="O573" s="77">
        <f t="shared" si="9"/>
        <v>4888</v>
      </c>
    </row>
    <row r="574" spans="1:15" s="77" customFormat="1" ht="13.5" customHeight="1">
      <c r="A574" s="125"/>
      <c r="B574" s="88"/>
      <c r="C574" s="88" t="s">
        <v>642</v>
      </c>
      <c r="D574" s="88"/>
      <c r="E574" s="89"/>
      <c r="F574" s="90"/>
      <c r="G574" s="90"/>
      <c r="H574" s="89"/>
      <c r="I574" s="89"/>
      <c r="L574" s="90"/>
      <c r="N574" s="90"/>
      <c r="O574" s="77">
        <f t="shared" si="9"/>
        <v>0</v>
      </c>
    </row>
    <row r="575" spans="1:15" s="77" customFormat="1" ht="13.5" customHeight="1">
      <c r="A575" s="123"/>
      <c r="B575" s="85"/>
      <c r="C575" s="85" t="s">
        <v>643</v>
      </c>
      <c r="D575" s="85"/>
      <c r="E575" s="86">
        <v>1</v>
      </c>
      <c r="F575" s="87"/>
      <c r="G575" s="87"/>
      <c r="H575" s="86"/>
      <c r="I575" s="86"/>
      <c r="L575" s="87"/>
      <c r="N575" s="87"/>
      <c r="O575" s="77">
        <f t="shared" si="9"/>
        <v>0</v>
      </c>
    </row>
    <row r="576" spans="1:15" s="77" customFormat="1" ht="13.5" customHeight="1">
      <c r="A576" s="123"/>
      <c r="B576" s="85"/>
      <c r="C576" s="85" t="s">
        <v>644</v>
      </c>
      <c r="D576" s="85"/>
      <c r="E576" s="86">
        <v>1</v>
      </c>
      <c r="F576" s="87"/>
      <c r="G576" s="87"/>
      <c r="H576" s="86"/>
      <c r="I576" s="86"/>
      <c r="L576" s="87"/>
      <c r="N576" s="87"/>
      <c r="O576" s="77">
        <f t="shared" si="9"/>
        <v>0</v>
      </c>
    </row>
    <row r="577" spans="1:15" s="77" customFormat="1" ht="13.5" customHeight="1" thickBot="1">
      <c r="A577" s="124"/>
      <c r="B577" s="97"/>
      <c r="C577" s="97" t="s">
        <v>64</v>
      </c>
      <c r="D577" s="97"/>
      <c r="E577" s="98">
        <v>2</v>
      </c>
      <c r="F577" s="99"/>
      <c r="G577" s="99"/>
      <c r="H577" s="98"/>
      <c r="I577" s="98"/>
      <c r="L577" s="99"/>
      <c r="N577" s="99"/>
      <c r="O577" s="77">
        <f t="shared" si="9"/>
        <v>0</v>
      </c>
    </row>
    <row r="578" spans="1:15" s="77" customFormat="1" ht="13.5" customHeight="1" thickBot="1">
      <c r="A578" s="181">
        <v>170</v>
      </c>
      <c r="B578" s="100" t="s">
        <v>645</v>
      </c>
      <c r="C578" s="100" t="s">
        <v>646</v>
      </c>
      <c r="D578" s="100" t="s">
        <v>37</v>
      </c>
      <c r="E578" s="101">
        <v>2</v>
      </c>
      <c r="F578" s="126"/>
      <c r="G578" s="83">
        <f>E578*F578</f>
        <v>0</v>
      </c>
      <c r="H578" s="101">
        <v>0.056</v>
      </c>
      <c r="I578" s="102">
        <v>0</v>
      </c>
      <c r="L578" s="126">
        <v>6310</v>
      </c>
      <c r="M578" s="77">
        <f>L578*L$10</f>
        <v>4417</v>
      </c>
      <c r="N578" s="126">
        <v>6310</v>
      </c>
      <c r="O578" s="77">
        <f t="shared" si="9"/>
        <v>5048</v>
      </c>
    </row>
    <row r="579" spans="1:15" s="77" customFormat="1" ht="13.5" customHeight="1">
      <c r="A579" s="125"/>
      <c r="B579" s="88"/>
      <c r="C579" s="88" t="s">
        <v>642</v>
      </c>
      <c r="D579" s="88"/>
      <c r="E579" s="89"/>
      <c r="F579" s="90"/>
      <c r="G579" s="90"/>
      <c r="H579" s="89"/>
      <c r="I579" s="89"/>
      <c r="L579" s="90"/>
      <c r="N579" s="90"/>
      <c r="O579" s="77">
        <f t="shared" si="9"/>
        <v>0</v>
      </c>
    </row>
    <row r="580" spans="1:15" s="77" customFormat="1" ht="13.5" customHeight="1">
      <c r="A580" s="123"/>
      <c r="B580" s="85"/>
      <c r="C580" s="85" t="s">
        <v>647</v>
      </c>
      <c r="D580" s="85"/>
      <c r="E580" s="86">
        <v>1</v>
      </c>
      <c r="F580" s="87"/>
      <c r="G580" s="87"/>
      <c r="H580" s="86"/>
      <c r="I580" s="86"/>
      <c r="L580" s="87"/>
      <c r="N580" s="87"/>
      <c r="O580" s="77">
        <f t="shared" si="9"/>
        <v>0</v>
      </c>
    </row>
    <row r="581" spans="1:15" s="77" customFormat="1" ht="13.5" customHeight="1">
      <c r="A581" s="123"/>
      <c r="B581" s="85"/>
      <c r="C581" s="85" t="s">
        <v>648</v>
      </c>
      <c r="D581" s="85"/>
      <c r="E581" s="86">
        <v>1</v>
      </c>
      <c r="F581" s="87"/>
      <c r="G581" s="87"/>
      <c r="H581" s="86"/>
      <c r="I581" s="86"/>
      <c r="L581" s="87"/>
      <c r="N581" s="87"/>
      <c r="O581" s="77">
        <f t="shared" si="9"/>
        <v>0</v>
      </c>
    </row>
    <row r="582" spans="1:15" s="77" customFormat="1" ht="13.5" customHeight="1" thickBot="1">
      <c r="A582" s="124"/>
      <c r="B582" s="97"/>
      <c r="C582" s="97" t="s">
        <v>64</v>
      </c>
      <c r="D582" s="97"/>
      <c r="E582" s="98">
        <v>2</v>
      </c>
      <c r="F582" s="99"/>
      <c r="G582" s="99"/>
      <c r="H582" s="98"/>
      <c r="I582" s="98"/>
      <c r="L582" s="99"/>
      <c r="N582" s="99"/>
      <c r="O582" s="77">
        <f t="shared" si="9"/>
        <v>0</v>
      </c>
    </row>
    <row r="583" spans="1:15" s="77" customFormat="1" ht="13.5" customHeight="1" thickBot="1">
      <c r="A583" s="122">
        <v>171</v>
      </c>
      <c r="B583" s="81" t="s">
        <v>649</v>
      </c>
      <c r="C583" s="81" t="s">
        <v>650</v>
      </c>
      <c r="D583" s="81" t="s">
        <v>37</v>
      </c>
      <c r="E583" s="82">
        <v>4</v>
      </c>
      <c r="F583" s="126"/>
      <c r="G583" s="83">
        <f>E583*F583</f>
        <v>0</v>
      </c>
      <c r="H583" s="82">
        <v>0.00348</v>
      </c>
      <c r="I583" s="84">
        <v>0</v>
      </c>
      <c r="L583" s="126">
        <v>2140</v>
      </c>
      <c r="M583" s="77">
        <f>L583*L$10</f>
        <v>1498</v>
      </c>
      <c r="N583" s="126">
        <v>2140</v>
      </c>
      <c r="O583" s="77">
        <f t="shared" si="9"/>
        <v>1712</v>
      </c>
    </row>
    <row r="584" spans="1:15" s="77" customFormat="1" ht="13.5" customHeight="1">
      <c r="A584" s="125"/>
      <c r="B584" s="88"/>
      <c r="C584" s="88" t="s">
        <v>651</v>
      </c>
      <c r="D584" s="88"/>
      <c r="E584" s="89"/>
      <c r="F584" s="90"/>
      <c r="G584" s="90"/>
      <c r="H584" s="89"/>
      <c r="I584" s="89"/>
      <c r="L584" s="90"/>
      <c r="N584" s="90"/>
      <c r="O584" s="77">
        <f t="shared" si="9"/>
        <v>0</v>
      </c>
    </row>
    <row r="585" spans="1:15" s="77" customFormat="1" ht="13.5" customHeight="1">
      <c r="A585" s="123"/>
      <c r="B585" s="85"/>
      <c r="C585" s="85" t="s">
        <v>652</v>
      </c>
      <c r="D585" s="85"/>
      <c r="E585" s="86">
        <v>1</v>
      </c>
      <c r="F585" s="87"/>
      <c r="G585" s="87"/>
      <c r="H585" s="86"/>
      <c r="I585" s="86"/>
      <c r="L585" s="87"/>
      <c r="N585" s="87"/>
      <c r="O585" s="77">
        <f t="shared" si="9"/>
        <v>0</v>
      </c>
    </row>
    <row r="586" spans="1:15" s="77" customFormat="1" ht="13.5" customHeight="1">
      <c r="A586" s="123"/>
      <c r="B586" s="85"/>
      <c r="C586" s="85" t="s">
        <v>653</v>
      </c>
      <c r="D586" s="85"/>
      <c r="E586" s="86">
        <v>1</v>
      </c>
      <c r="F586" s="87"/>
      <c r="G586" s="87"/>
      <c r="H586" s="86"/>
      <c r="I586" s="86"/>
      <c r="L586" s="87"/>
      <c r="N586" s="87"/>
      <c r="O586" s="77">
        <f t="shared" si="9"/>
        <v>0</v>
      </c>
    </row>
    <row r="587" spans="1:15" s="77" customFormat="1" ht="13.5" customHeight="1">
      <c r="A587" s="123"/>
      <c r="B587" s="85"/>
      <c r="C587" s="85" t="s">
        <v>654</v>
      </c>
      <c r="D587" s="85"/>
      <c r="E587" s="86">
        <v>1</v>
      </c>
      <c r="F587" s="87"/>
      <c r="G587" s="87"/>
      <c r="H587" s="86"/>
      <c r="I587" s="86"/>
      <c r="L587" s="87"/>
      <c r="N587" s="87"/>
      <c r="O587" s="77">
        <f t="shared" si="9"/>
        <v>0</v>
      </c>
    </row>
    <row r="588" spans="1:15" s="77" customFormat="1" ht="13.5" customHeight="1">
      <c r="A588" s="123"/>
      <c r="B588" s="85"/>
      <c r="C588" s="85" t="s">
        <v>655</v>
      </c>
      <c r="D588" s="85"/>
      <c r="E588" s="86">
        <v>1</v>
      </c>
      <c r="F588" s="87"/>
      <c r="G588" s="87"/>
      <c r="H588" s="86"/>
      <c r="I588" s="86"/>
      <c r="L588" s="87"/>
      <c r="N588" s="87"/>
      <c r="O588" s="77">
        <f t="shared" si="9"/>
        <v>0</v>
      </c>
    </row>
    <row r="589" spans="1:15" s="77" customFormat="1" ht="13.5" customHeight="1" thickBot="1">
      <c r="A589" s="124"/>
      <c r="B589" s="97"/>
      <c r="C589" s="97" t="s">
        <v>64</v>
      </c>
      <c r="D589" s="97"/>
      <c r="E589" s="98">
        <v>4</v>
      </c>
      <c r="F589" s="99"/>
      <c r="G589" s="99"/>
      <c r="H589" s="98"/>
      <c r="I589" s="98"/>
      <c r="L589" s="99"/>
      <c r="N589" s="99"/>
      <c r="O589" s="77">
        <f t="shared" si="9"/>
        <v>0</v>
      </c>
    </row>
    <row r="590" spans="1:15" s="77" customFormat="1" ht="24" customHeight="1" thickBot="1">
      <c r="A590" s="181">
        <v>172</v>
      </c>
      <c r="B590" s="100" t="s">
        <v>656</v>
      </c>
      <c r="C590" s="100" t="s">
        <v>657</v>
      </c>
      <c r="D590" s="100" t="s">
        <v>37</v>
      </c>
      <c r="E590" s="101">
        <v>3</v>
      </c>
      <c r="F590" s="126"/>
      <c r="G590" s="83">
        <f>E590*F590</f>
        <v>0</v>
      </c>
      <c r="H590" s="101">
        <v>0.162</v>
      </c>
      <c r="I590" s="102">
        <v>0</v>
      </c>
      <c r="L590" s="126">
        <v>10560</v>
      </c>
      <c r="M590" s="77">
        <f>L590*L$10</f>
        <v>7391.999999999999</v>
      </c>
      <c r="N590" s="126">
        <v>10560</v>
      </c>
      <c r="O590" s="77">
        <f t="shared" si="9"/>
        <v>8448</v>
      </c>
    </row>
    <row r="591" spans="1:15" s="77" customFormat="1" ht="13.5" customHeight="1">
      <c r="A591" s="125"/>
      <c r="B591" s="88"/>
      <c r="C591" s="88" t="s">
        <v>658</v>
      </c>
      <c r="D591" s="88"/>
      <c r="E591" s="89"/>
      <c r="F591" s="90"/>
      <c r="G591" s="90"/>
      <c r="H591" s="89"/>
      <c r="I591" s="89"/>
      <c r="L591" s="90"/>
      <c r="N591" s="90"/>
      <c r="O591" s="77">
        <f t="shared" si="9"/>
        <v>0</v>
      </c>
    </row>
    <row r="592" spans="1:15" s="77" customFormat="1" ht="13.5" customHeight="1">
      <c r="A592" s="123"/>
      <c r="B592" s="85"/>
      <c r="C592" s="85" t="s">
        <v>659</v>
      </c>
      <c r="D592" s="85"/>
      <c r="E592" s="86">
        <v>1</v>
      </c>
      <c r="F592" s="87"/>
      <c r="G592" s="87"/>
      <c r="H592" s="86"/>
      <c r="I592" s="86"/>
      <c r="L592" s="87"/>
      <c r="N592" s="87"/>
      <c r="O592" s="77">
        <f t="shared" si="9"/>
        <v>0</v>
      </c>
    </row>
    <row r="593" spans="1:15" s="77" customFormat="1" ht="13.5" customHeight="1">
      <c r="A593" s="123"/>
      <c r="B593" s="85"/>
      <c r="C593" s="85" t="s">
        <v>660</v>
      </c>
      <c r="D593" s="85"/>
      <c r="E593" s="86">
        <v>1</v>
      </c>
      <c r="F593" s="87"/>
      <c r="G593" s="87"/>
      <c r="H593" s="86"/>
      <c r="I593" s="86"/>
      <c r="L593" s="87"/>
      <c r="N593" s="87"/>
      <c r="O593" s="77">
        <f t="shared" si="9"/>
        <v>0</v>
      </c>
    </row>
    <row r="594" spans="1:15" s="77" customFormat="1" ht="13.5" customHeight="1">
      <c r="A594" s="123"/>
      <c r="B594" s="85"/>
      <c r="C594" s="85" t="s">
        <v>661</v>
      </c>
      <c r="D594" s="85"/>
      <c r="E594" s="86">
        <v>1</v>
      </c>
      <c r="F594" s="87"/>
      <c r="G594" s="87"/>
      <c r="H594" s="86"/>
      <c r="I594" s="86"/>
      <c r="L594" s="87"/>
      <c r="N594" s="87"/>
      <c r="O594" s="77">
        <f t="shared" si="9"/>
        <v>0</v>
      </c>
    </row>
    <row r="595" spans="1:15" s="77" customFormat="1" ht="13.5" customHeight="1" thickBot="1">
      <c r="A595" s="124"/>
      <c r="B595" s="97"/>
      <c r="C595" s="97" t="s">
        <v>64</v>
      </c>
      <c r="D595" s="97"/>
      <c r="E595" s="98">
        <v>3</v>
      </c>
      <c r="F595" s="99"/>
      <c r="G595" s="99"/>
      <c r="H595" s="98"/>
      <c r="I595" s="98"/>
      <c r="L595" s="99"/>
      <c r="N595" s="99"/>
      <c r="O595" s="77">
        <f t="shared" si="9"/>
        <v>0</v>
      </c>
    </row>
    <row r="596" spans="1:15" s="77" customFormat="1" ht="24" customHeight="1" thickBot="1">
      <c r="A596" s="181">
        <v>173</v>
      </c>
      <c r="B596" s="100" t="s">
        <v>662</v>
      </c>
      <c r="C596" s="100" t="s">
        <v>663</v>
      </c>
      <c r="D596" s="100" t="s">
        <v>37</v>
      </c>
      <c r="E596" s="101">
        <v>1</v>
      </c>
      <c r="F596" s="126"/>
      <c r="G596" s="83">
        <f>E596*F596</f>
        <v>0</v>
      </c>
      <c r="H596" s="101">
        <v>0.046</v>
      </c>
      <c r="I596" s="102">
        <v>0</v>
      </c>
      <c r="L596" s="126">
        <v>8960</v>
      </c>
      <c r="M596" s="77">
        <f>L596*L$10</f>
        <v>6272</v>
      </c>
      <c r="N596" s="126">
        <v>8960</v>
      </c>
      <c r="O596" s="77">
        <f t="shared" si="9"/>
        <v>7168</v>
      </c>
    </row>
    <row r="597" spans="1:15" s="77" customFormat="1" ht="13.5" customHeight="1">
      <c r="A597" s="125"/>
      <c r="B597" s="88"/>
      <c r="C597" s="88" t="s">
        <v>664</v>
      </c>
      <c r="D597" s="88"/>
      <c r="E597" s="89"/>
      <c r="F597" s="90"/>
      <c r="G597" s="90"/>
      <c r="H597" s="89"/>
      <c r="I597" s="89"/>
      <c r="L597" s="90"/>
      <c r="N597" s="90"/>
      <c r="O597" s="77">
        <f t="shared" si="9"/>
        <v>0</v>
      </c>
    </row>
    <row r="598" spans="1:15" s="77" customFormat="1" ht="13.5" customHeight="1">
      <c r="A598" s="125"/>
      <c r="B598" s="88"/>
      <c r="C598" s="88" t="s">
        <v>658</v>
      </c>
      <c r="D598" s="88"/>
      <c r="E598" s="89"/>
      <c r="F598" s="90"/>
      <c r="G598" s="90"/>
      <c r="H598" s="89"/>
      <c r="I598" s="89"/>
      <c r="L598" s="90"/>
      <c r="N598" s="90"/>
      <c r="O598" s="77">
        <f t="shared" si="9"/>
        <v>0</v>
      </c>
    </row>
    <row r="599" spans="1:15" s="77" customFormat="1" ht="13.5" customHeight="1" thickBot="1">
      <c r="A599" s="123"/>
      <c r="B599" s="85"/>
      <c r="C599" s="85" t="s">
        <v>665</v>
      </c>
      <c r="D599" s="85"/>
      <c r="E599" s="86">
        <v>1</v>
      </c>
      <c r="F599" s="87"/>
      <c r="G599" s="87"/>
      <c r="H599" s="86"/>
      <c r="I599" s="86"/>
      <c r="L599" s="87"/>
      <c r="N599" s="87"/>
      <c r="O599" s="77">
        <f t="shared" si="9"/>
        <v>0</v>
      </c>
    </row>
    <row r="600" spans="1:15" s="77" customFormat="1" ht="13.5" customHeight="1" thickBot="1">
      <c r="A600" s="122">
        <v>174</v>
      </c>
      <c r="B600" s="81" t="s">
        <v>666</v>
      </c>
      <c r="C600" s="81" t="s">
        <v>667</v>
      </c>
      <c r="D600" s="81" t="s">
        <v>37</v>
      </c>
      <c r="E600" s="82">
        <v>1</v>
      </c>
      <c r="F600" s="126"/>
      <c r="G600" s="83">
        <f>E600*F600</f>
        <v>0</v>
      </c>
      <c r="H600" s="82">
        <v>0.00083</v>
      </c>
      <c r="I600" s="84">
        <v>0</v>
      </c>
      <c r="L600" s="126">
        <v>2340</v>
      </c>
      <c r="M600" s="77">
        <f>L600*L$10</f>
        <v>1638</v>
      </c>
      <c r="N600" s="126">
        <v>2340</v>
      </c>
      <c r="O600" s="77">
        <f t="shared" si="9"/>
        <v>1872</v>
      </c>
    </row>
    <row r="601" spans="1:15" s="77" customFormat="1" ht="13.5" customHeight="1">
      <c r="A601" s="125"/>
      <c r="B601" s="88"/>
      <c r="C601" s="88" t="s">
        <v>668</v>
      </c>
      <c r="D601" s="88"/>
      <c r="E601" s="89"/>
      <c r="F601" s="90"/>
      <c r="G601" s="90"/>
      <c r="H601" s="89"/>
      <c r="I601" s="89"/>
      <c r="L601" s="90"/>
      <c r="N601" s="90"/>
      <c r="O601" s="77">
        <f t="shared" si="9"/>
        <v>0</v>
      </c>
    </row>
    <row r="602" spans="1:15" s="77" customFormat="1" ht="13.5" customHeight="1" thickBot="1">
      <c r="A602" s="123"/>
      <c r="B602" s="85"/>
      <c r="C602" s="85" t="s">
        <v>669</v>
      </c>
      <c r="D602" s="85"/>
      <c r="E602" s="86">
        <v>1</v>
      </c>
      <c r="F602" s="87"/>
      <c r="G602" s="87"/>
      <c r="H602" s="86"/>
      <c r="I602" s="86"/>
      <c r="L602" s="87"/>
      <c r="N602" s="87"/>
      <c r="O602" s="77">
        <f t="shared" si="9"/>
        <v>0</v>
      </c>
    </row>
    <row r="603" spans="1:15" s="77" customFormat="1" ht="24" customHeight="1" thickBot="1">
      <c r="A603" s="181">
        <v>175</v>
      </c>
      <c r="B603" s="100" t="s">
        <v>670</v>
      </c>
      <c r="C603" s="100" t="s">
        <v>671</v>
      </c>
      <c r="D603" s="100" t="s">
        <v>37</v>
      </c>
      <c r="E603" s="101">
        <v>1</v>
      </c>
      <c r="F603" s="126"/>
      <c r="G603" s="83">
        <f>E603*F603</f>
        <v>0</v>
      </c>
      <c r="H603" s="101">
        <v>0.086</v>
      </c>
      <c r="I603" s="102">
        <v>0</v>
      </c>
      <c r="L603" s="126">
        <v>15760</v>
      </c>
      <c r="M603" s="77">
        <f>L603*L$10</f>
        <v>11032</v>
      </c>
      <c r="N603" s="126">
        <v>15760</v>
      </c>
      <c r="O603" s="77">
        <f t="shared" si="9"/>
        <v>12608</v>
      </c>
    </row>
    <row r="604" spans="1:15" s="77" customFormat="1" ht="13.5" customHeight="1">
      <c r="A604" s="125"/>
      <c r="B604" s="88"/>
      <c r="C604" s="88" t="s">
        <v>672</v>
      </c>
      <c r="D604" s="88"/>
      <c r="E604" s="89"/>
      <c r="F604" s="90"/>
      <c r="G604" s="90"/>
      <c r="H604" s="89"/>
      <c r="I604" s="89"/>
      <c r="L604" s="90"/>
      <c r="N604" s="90"/>
      <c r="O604" s="77">
        <f t="shared" si="9"/>
        <v>0</v>
      </c>
    </row>
    <row r="605" spans="1:15" s="77" customFormat="1" ht="13.5" customHeight="1" thickBot="1">
      <c r="A605" s="123"/>
      <c r="B605" s="85"/>
      <c r="C605" s="85" t="s">
        <v>673</v>
      </c>
      <c r="D605" s="85"/>
      <c r="E605" s="86">
        <v>1</v>
      </c>
      <c r="F605" s="87"/>
      <c r="G605" s="87"/>
      <c r="H605" s="86"/>
      <c r="I605" s="86"/>
      <c r="L605" s="87"/>
      <c r="N605" s="87"/>
      <c r="O605" s="77">
        <f t="shared" si="9"/>
        <v>0</v>
      </c>
    </row>
    <row r="606" spans="1:15" s="77" customFormat="1" ht="13.5" customHeight="1" thickBot="1">
      <c r="A606" s="122">
        <v>176</v>
      </c>
      <c r="B606" s="81" t="s">
        <v>674</v>
      </c>
      <c r="C606" s="81" t="s">
        <v>675</v>
      </c>
      <c r="D606" s="81" t="s">
        <v>37</v>
      </c>
      <c r="E606" s="82">
        <v>9</v>
      </c>
      <c r="F606" s="126"/>
      <c r="G606" s="83">
        <f>E606*F606</f>
        <v>0</v>
      </c>
      <c r="H606" s="82">
        <v>0.00405</v>
      </c>
      <c r="I606" s="84">
        <v>0</v>
      </c>
      <c r="L606" s="126">
        <v>1030</v>
      </c>
      <c r="M606" s="77">
        <f>L606*L$10</f>
        <v>721</v>
      </c>
      <c r="N606" s="126">
        <v>1030</v>
      </c>
      <c r="O606" s="77">
        <f t="shared" si="9"/>
        <v>824</v>
      </c>
    </row>
    <row r="607" spans="1:15" s="77" customFormat="1" ht="13.5" customHeight="1">
      <c r="A607" s="125"/>
      <c r="B607" s="88"/>
      <c r="C607" s="88" t="s">
        <v>121</v>
      </c>
      <c r="D607" s="88"/>
      <c r="E607" s="89"/>
      <c r="F607" s="90"/>
      <c r="G607" s="90"/>
      <c r="H607" s="89"/>
      <c r="I607" s="89"/>
      <c r="L607" s="90"/>
      <c r="N607" s="90"/>
      <c r="O607" s="77">
        <f t="shared" si="9"/>
        <v>0</v>
      </c>
    </row>
    <row r="608" spans="1:15" s="77" customFormat="1" ht="13.5" customHeight="1">
      <c r="A608" s="125"/>
      <c r="B608" s="88"/>
      <c r="C608" s="88" t="s">
        <v>676</v>
      </c>
      <c r="D608" s="88"/>
      <c r="E608" s="89"/>
      <c r="F608" s="90"/>
      <c r="G608" s="90"/>
      <c r="H608" s="89"/>
      <c r="I608" s="89"/>
      <c r="L608" s="90"/>
      <c r="N608" s="90"/>
      <c r="O608" s="77">
        <f t="shared" si="9"/>
        <v>0</v>
      </c>
    </row>
    <row r="609" spans="1:15" s="77" customFormat="1" ht="13.5" customHeight="1">
      <c r="A609" s="123"/>
      <c r="B609" s="85"/>
      <c r="C609" s="85" t="s">
        <v>636</v>
      </c>
      <c r="D609" s="85"/>
      <c r="E609" s="86">
        <v>1</v>
      </c>
      <c r="F609" s="87"/>
      <c r="G609" s="87"/>
      <c r="H609" s="86"/>
      <c r="I609" s="86"/>
      <c r="L609" s="87"/>
      <c r="N609" s="87"/>
      <c r="O609" s="77">
        <f t="shared" si="9"/>
        <v>0</v>
      </c>
    </row>
    <row r="610" spans="1:15" s="77" customFormat="1" ht="13.5" customHeight="1">
      <c r="A610" s="123"/>
      <c r="B610" s="85"/>
      <c r="C610" s="85" t="s">
        <v>637</v>
      </c>
      <c r="D610" s="85"/>
      <c r="E610" s="86">
        <v>1</v>
      </c>
      <c r="F610" s="87"/>
      <c r="G610" s="87"/>
      <c r="H610" s="86"/>
      <c r="I610" s="86"/>
      <c r="L610" s="87"/>
      <c r="N610" s="87"/>
      <c r="O610" s="77">
        <f t="shared" si="9"/>
        <v>0</v>
      </c>
    </row>
    <row r="611" spans="1:15" s="77" customFormat="1" ht="13.5" customHeight="1">
      <c r="A611" s="123"/>
      <c r="B611" s="85"/>
      <c r="C611" s="85" t="s">
        <v>638</v>
      </c>
      <c r="D611" s="85"/>
      <c r="E611" s="86">
        <v>1</v>
      </c>
      <c r="F611" s="87"/>
      <c r="G611" s="87"/>
      <c r="H611" s="86"/>
      <c r="I611" s="86"/>
      <c r="L611" s="87"/>
      <c r="N611" s="87"/>
      <c r="O611" s="77">
        <f t="shared" si="9"/>
        <v>0</v>
      </c>
    </row>
    <row r="612" spans="1:15" s="77" customFormat="1" ht="13.5" customHeight="1">
      <c r="A612" s="123"/>
      <c r="B612" s="85"/>
      <c r="C612" s="85" t="s">
        <v>639</v>
      </c>
      <c r="D612" s="85"/>
      <c r="E612" s="86">
        <v>1</v>
      </c>
      <c r="F612" s="87"/>
      <c r="G612" s="87"/>
      <c r="H612" s="86"/>
      <c r="I612" s="86"/>
      <c r="L612" s="87"/>
      <c r="N612" s="87"/>
      <c r="O612" s="77">
        <f t="shared" si="9"/>
        <v>0</v>
      </c>
    </row>
    <row r="613" spans="1:15" s="77" customFormat="1" ht="13.5" customHeight="1">
      <c r="A613" s="123"/>
      <c r="B613" s="85"/>
      <c r="C613" s="85" t="s">
        <v>652</v>
      </c>
      <c r="D613" s="85"/>
      <c r="E613" s="86">
        <v>1</v>
      </c>
      <c r="F613" s="87"/>
      <c r="G613" s="87"/>
      <c r="H613" s="86"/>
      <c r="I613" s="86"/>
      <c r="L613" s="87"/>
      <c r="N613" s="87"/>
      <c r="O613" s="77">
        <f t="shared" si="9"/>
        <v>0</v>
      </c>
    </row>
    <row r="614" spans="1:15" s="77" customFormat="1" ht="13.5" customHeight="1">
      <c r="A614" s="123"/>
      <c r="B614" s="85"/>
      <c r="C614" s="85" t="s">
        <v>653</v>
      </c>
      <c r="D614" s="85"/>
      <c r="E614" s="86">
        <v>1</v>
      </c>
      <c r="F614" s="87"/>
      <c r="G614" s="87"/>
      <c r="H614" s="86"/>
      <c r="I614" s="86"/>
      <c r="L614" s="87"/>
      <c r="N614" s="87"/>
      <c r="O614" s="77">
        <f t="shared" si="9"/>
        <v>0</v>
      </c>
    </row>
    <row r="615" spans="1:15" s="77" customFormat="1" ht="13.5" customHeight="1">
      <c r="A615" s="123"/>
      <c r="B615" s="85"/>
      <c r="C615" s="85" t="s">
        <v>654</v>
      </c>
      <c r="D615" s="85"/>
      <c r="E615" s="86">
        <v>1</v>
      </c>
      <c r="F615" s="87"/>
      <c r="G615" s="87"/>
      <c r="H615" s="86"/>
      <c r="I615" s="86"/>
      <c r="L615" s="87"/>
      <c r="N615" s="87"/>
      <c r="O615" s="77">
        <f t="shared" si="9"/>
        <v>0</v>
      </c>
    </row>
    <row r="616" spans="1:15" s="77" customFormat="1" ht="13.5" customHeight="1">
      <c r="A616" s="123"/>
      <c r="B616" s="85"/>
      <c r="C616" s="85" t="s">
        <v>655</v>
      </c>
      <c r="D616" s="85"/>
      <c r="E616" s="86">
        <v>1</v>
      </c>
      <c r="F616" s="87"/>
      <c r="G616" s="87"/>
      <c r="H616" s="86"/>
      <c r="I616" s="86"/>
      <c r="L616" s="87"/>
      <c r="N616" s="87"/>
      <c r="O616" s="77">
        <f t="shared" si="9"/>
        <v>0</v>
      </c>
    </row>
    <row r="617" spans="1:15" s="77" customFormat="1" ht="13.5" customHeight="1">
      <c r="A617" s="123"/>
      <c r="B617" s="85"/>
      <c r="C617" s="85" t="s">
        <v>669</v>
      </c>
      <c r="D617" s="85"/>
      <c r="E617" s="86">
        <v>1</v>
      </c>
      <c r="F617" s="87"/>
      <c r="G617" s="87"/>
      <c r="H617" s="86"/>
      <c r="I617" s="86"/>
      <c r="L617" s="87"/>
      <c r="N617" s="87"/>
      <c r="O617" s="77">
        <f t="shared" si="9"/>
        <v>0</v>
      </c>
    </row>
    <row r="618" spans="1:15" s="77" customFormat="1" ht="13.5" customHeight="1" thickBot="1">
      <c r="A618" s="124"/>
      <c r="B618" s="97"/>
      <c r="C618" s="97" t="s">
        <v>64</v>
      </c>
      <c r="D618" s="97"/>
      <c r="E618" s="98">
        <v>9</v>
      </c>
      <c r="F618" s="99"/>
      <c r="G618" s="99"/>
      <c r="H618" s="98"/>
      <c r="I618" s="98"/>
      <c r="L618" s="99"/>
      <c r="N618" s="99"/>
      <c r="O618" s="77">
        <f t="shared" si="9"/>
        <v>0</v>
      </c>
    </row>
    <row r="619" spans="1:15" s="77" customFormat="1" ht="24" customHeight="1" thickBot="1">
      <c r="A619" s="122">
        <v>177</v>
      </c>
      <c r="B619" s="81" t="s">
        <v>677</v>
      </c>
      <c r="C619" s="81" t="s">
        <v>678</v>
      </c>
      <c r="D619" s="81" t="s">
        <v>111</v>
      </c>
      <c r="E619" s="82">
        <v>30.5</v>
      </c>
      <c r="F619" s="126"/>
      <c r="G619" s="83">
        <f>E619*F619</f>
        <v>0</v>
      </c>
      <c r="H619" s="82">
        <v>0</v>
      </c>
      <c r="I619" s="84">
        <v>0</v>
      </c>
      <c r="L619" s="126">
        <v>97.8</v>
      </c>
      <c r="M619" s="77">
        <f>L619*L$10</f>
        <v>68.46</v>
      </c>
      <c r="N619" s="126">
        <v>97.8</v>
      </c>
      <c r="O619" s="77">
        <f t="shared" si="9"/>
        <v>78.24000000000001</v>
      </c>
    </row>
    <row r="620" spans="1:15" s="77" customFormat="1" ht="13.5" customHeight="1">
      <c r="A620" s="125"/>
      <c r="B620" s="88"/>
      <c r="C620" s="88" t="s">
        <v>214</v>
      </c>
      <c r="D620" s="88"/>
      <c r="E620" s="89"/>
      <c r="F620" s="90"/>
      <c r="G620" s="90"/>
      <c r="H620" s="89"/>
      <c r="I620" s="89"/>
      <c r="L620" s="90"/>
      <c r="N620" s="90"/>
      <c r="O620" s="77">
        <f t="shared" si="9"/>
        <v>0</v>
      </c>
    </row>
    <row r="621" spans="1:15" s="77" customFormat="1" ht="13.5" customHeight="1">
      <c r="A621" s="123"/>
      <c r="B621" s="85"/>
      <c r="C621" s="85" t="s">
        <v>207</v>
      </c>
      <c r="D621" s="85"/>
      <c r="E621" s="86">
        <v>20</v>
      </c>
      <c r="F621" s="87"/>
      <c r="G621" s="87"/>
      <c r="H621" s="86"/>
      <c r="I621" s="86"/>
      <c r="L621" s="87"/>
      <c r="N621" s="87"/>
      <c r="O621" s="77">
        <f t="shared" si="9"/>
        <v>0</v>
      </c>
    </row>
    <row r="622" spans="1:15" s="77" customFormat="1" ht="13.5" customHeight="1">
      <c r="A622" s="123"/>
      <c r="B622" s="85"/>
      <c r="C622" s="85" t="s">
        <v>208</v>
      </c>
      <c r="D622" s="85"/>
      <c r="E622" s="86">
        <v>6.4</v>
      </c>
      <c r="F622" s="87"/>
      <c r="G622" s="87"/>
      <c r="H622" s="86"/>
      <c r="I622" s="86"/>
      <c r="L622" s="87"/>
      <c r="N622" s="87"/>
      <c r="O622" s="77">
        <f t="shared" si="9"/>
        <v>0</v>
      </c>
    </row>
    <row r="623" spans="1:15" s="77" customFormat="1" ht="13.5" customHeight="1">
      <c r="A623" s="123"/>
      <c r="B623" s="85"/>
      <c r="C623" s="85" t="s">
        <v>209</v>
      </c>
      <c r="D623" s="85"/>
      <c r="E623" s="86">
        <v>2.9</v>
      </c>
      <c r="F623" s="87"/>
      <c r="G623" s="87"/>
      <c r="H623" s="86"/>
      <c r="I623" s="86"/>
      <c r="L623" s="87"/>
      <c r="N623" s="87"/>
      <c r="O623" s="77">
        <f t="shared" si="9"/>
        <v>0</v>
      </c>
    </row>
    <row r="624" spans="1:15" s="77" customFormat="1" ht="13.5" customHeight="1">
      <c r="A624" s="123"/>
      <c r="B624" s="85"/>
      <c r="C624" s="85" t="s">
        <v>210</v>
      </c>
      <c r="D624" s="85"/>
      <c r="E624" s="86">
        <v>1.2</v>
      </c>
      <c r="F624" s="87"/>
      <c r="G624" s="87"/>
      <c r="H624" s="86"/>
      <c r="I624" s="86"/>
      <c r="L624" s="87"/>
      <c r="N624" s="87"/>
      <c r="O624" s="77">
        <f t="shared" si="9"/>
        <v>0</v>
      </c>
    </row>
    <row r="625" spans="1:15" s="77" customFormat="1" ht="13.5" customHeight="1" thickBot="1">
      <c r="A625" s="124"/>
      <c r="B625" s="97"/>
      <c r="C625" s="97" t="s">
        <v>64</v>
      </c>
      <c r="D625" s="97"/>
      <c r="E625" s="98">
        <v>30.5</v>
      </c>
      <c r="F625" s="99"/>
      <c r="G625" s="99"/>
      <c r="H625" s="98"/>
      <c r="I625" s="98"/>
      <c r="L625" s="99"/>
      <c r="N625" s="99"/>
      <c r="O625" s="77">
        <f t="shared" si="9"/>
        <v>0</v>
      </c>
    </row>
    <row r="626" spans="1:15" s="77" customFormat="1" ht="13.5" customHeight="1" thickBot="1">
      <c r="A626" s="181">
        <v>178</v>
      </c>
      <c r="B626" s="100" t="s">
        <v>679</v>
      </c>
      <c r="C626" s="100" t="s">
        <v>680</v>
      </c>
      <c r="D626" s="100" t="s">
        <v>111</v>
      </c>
      <c r="E626" s="101">
        <v>32.025</v>
      </c>
      <c r="F626" s="126"/>
      <c r="G626" s="83">
        <f>E626*F626</f>
        <v>0</v>
      </c>
      <c r="H626" s="101">
        <v>0.160125</v>
      </c>
      <c r="I626" s="102">
        <v>0</v>
      </c>
      <c r="L626" s="126">
        <v>358</v>
      </c>
      <c r="M626" s="77">
        <f>L626*L$10</f>
        <v>250.6</v>
      </c>
      <c r="N626" s="126">
        <v>358</v>
      </c>
      <c r="O626" s="77">
        <f t="shared" si="9"/>
        <v>286.40000000000003</v>
      </c>
    </row>
    <row r="627" spans="1:15" s="77" customFormat="1" ht="13.5" customHeight="1" thickBot="1">
      <c r="A627" s="123"/>
      <c r="B627" s="85"/>
      <c r="C627" s="85" t="s">
        <v>681</v>
      </c>
      <c r="D627" s="85"/>
      <c r="E627" s="86">
        <v>32.025</v>
      </c>
      <c r="F627" s="87"/>
      <c r="G627" s="87"/>
      <c r="H627" s="86"/>
      <c r="I627" s="86"/>
      <c r="L627" s="87"/>
      <c r="N627" s="87"/>
      <c r="O627" s="77">
        <f aca="true" t="shared" si="10" ref="O627:O690">N627*O$10</f>
        <v>0</v>
      </c>
    </row>
    <row r="628" spans="1:15" s="77" customFormat="1" ht="24" customHeight="1" thickBot="1">
      <c r="A628" s="122">
        <v>179</v>
      </c>
      <c r="B628" s="81" t="s">
        <v>682</v>
      </c>
      <c r="C628" s="81" t="s">
        <v>683</v>
      </c>
      <c r="D628" s="81" t="s">
        <v>684</v>
      </c>
      <c r="E628" s="82">
        <v>422.18</v>
      </c>
      <c r="F628" s="126"/>
      <c r="G628" s="83">
        <f>E628*F628</f>
        <v>0</v>
      </c>
      <c r="H628" s="82">
        <v>0</v>
      </c>
      <c r="I628" s="84">
        <v>0</v>
      </c>
      <c r="L628" s="126">
        <v>12</v>
      </c>
      <c r="M628" s="77">
        <f>L628*L$10</f>
        <v>8.399999999999999</v>
      </c>
      <c r="N628" s="126">
        <v>12</v>
      </c>
      <c r="O628" s="77">
        <f t="shared" si="10"/>
        <v>9.600000000000001</v>
      </c>
    </row>
    <row r="629" spans="1:15" s="77" customFormat="1" ht="13.5" customHeight="1">
      <c r="A629" s="125"/>
      <c r="B629" s="88"/>
      <c r="C629" s="88" t="s">
        <v>685</v>
      </c>
      <c r="D629" s="88"/>
      <c r="E629" s="89"/>
      <c r="F629" s="90"/>
      <c r="G629" s="90"/>
      <c r="H629" s="89"/>
      <c r="I629" s="89"/>
      <c r="L629" s="90"/>
      <c r="N629" s="90"/>
      <c r="O629" s="77">
        <f t="shared" si="10"/>
        <v>0</v>
      </c>
    </row>
    <row r="630" spans="1:15" s="77" customFormat="1" ht="13.5" customHeight="1">
      <c r="A630" s="125"/>
      <c r="B630" s="88"/>
      <c r="C630" s="88" t="s">
        <v>260</v>
      </c>
      <c r="D630" s="88"/>
      <c r="E630" s="89"/>
      <c r="F630" s="90"/>
      <c r="G630" s="90"/>
      <c r="H630" s="89"/>
      <c r="I630" s="89"/>
      <c r="L630" s="90"/>
      <c r="N630" s="90"/>
      <c r="O630" s="77">
        <f t="shared" si="10"/>
        <v>0</v>
      </c>
    </row>
    <row r="631" spans="1:15" s="77" customFormat="1" ht="13.5" customHeight="1">
      <c r="A631" s="123"/>
      <c r="B631" s="85"/>
      <c r="C631" s="85" t="s">
        <v>686</v>
      </c>
      <c r="D631" s="85"/>
      <c r="E631" s="86">
        <v>323.97</v>
      </c>
      <c r="F631" s="87"/>
      <c r="G631" s="87"/>
      <c r="H631" s="86"/>
      <c r="I631" s="86"/>
      <c r="L631" s="87"/>
      <c r="N631" s="87"/>
      <c r="O631" s="77">
        <f t="shared" si="10"/>
        <v>0</v>
      </c>
    </row>
    <row r="632" spans="1:15" s="77" customFormat="1" ht="13.5" customHeight="1">
      <c r="A632" s="123"/>
      <c r="B632" s="85"/>
      <c r="C632" s="85" t="s">
        <v>687</v>
      </c>
      <c r="D632" s="85"/>
      <c r="E632" s="86">
        <v>98.21</v>
      </c>
      <c r="F632" s="87"/>
      <c r="G632" s="87"/>
      <c r="H632" s="86"/>
      <c r="I632" s="86"/>
      <c r="L632" s="87"/>
      <c r="N632" s="87"/>
      <c r="O632" s="77">
        <f t="shared" si="10"/>
        <v>0</v>
      </c>
    </row>
    <row r="633" spans="1:15" s="77" customFormat="1" ht="13.5" customHeight="1" thickBot="1">
      <c r="A633" s="124"/>
      <c r="B633" s="97"/>
      <c r="C633" s="97" t="s">
        <v>64</v>
      </c>
      <c r="D633" s="97"/>
      <c r="E633" s="98">
        <v>422.18</v>
      </c>
      <c r="F633" s="99"/>
      <c r="G633" s="99"/>
      <c r="H633" s="98"/>
      <c r="I633" s="98"/>
      <c r="L633" s="99"/>
      <c r="N633" s="99"/>
      <c r="O633" s="77">
        <f t="shared" si="10"/>
        <v>0</v>
      </c>
    </row>
    <row r="634" spans="1:15" s="77" customFormat="1" ht="13.5" customHeight="1" thickBot="1">
      <c r="A634" s="122">
        <v>180</v>
      </c>
      <c r="B634" s="81" t="s">
        <v>688</v>
      </c>
      <c r="C634" s="81" t="s">
        <v>689</v>
      </c>
      <c r="D634" s="81" t="s">
        <v>386</v>
      </c>
      <c r="E634" s="82">
        <f>SUM(G495:G628)/100</f>
        <v>0</v>
      </c>
      <c r="F634" s="166">
        <v>0.6</v>
      </c>
      <c r="G634" s="83">
        <f>E634*F634</f>
        <v>0</v>
      </c>
      <c r="H634" s="82">
        <v>0</v>
      </c>
      <c r="I634" s="84">
        <v>0</v>
      </c>
      <c r="L634" s="166">
        <v>0.6</v>
      </c>
      <c r="M634" s="77">
        <v>0.6</v>
      </c>
      <c r="N634" s="166">
        <v>0.6</v>
      </c>
      <c r="O634" s="77">
        <f t="shared" si="10"/>
        <v>0.48</v>
      </c>
    </row>
    <row r="635" spans="1:15" s="77" customFormat="1" ht="14.25" customHeight="1">
      <c r="A635" s="184"/>
      <c r="B635" s="163"/>
      <c r="C635" s="88" t="s">
        <v>2011</v>
      </c>
      <c r="D635" s="163"/>
      <c r="E635" s="164"/>
      <c r="F635" s="167"/>
      <c r="G635" s="165"/>
      <c r="H635" s="164"/>
      <c r="I635" s="164"/>
      <c r="L635" s="167"/>
      <c r="N635" s="167"/>
      <c r="O635" s="77">
        <f t="shared" si="10"/>
        <v>0</v>
      </c>
    </row>
    <row r="636" spans="1:15" s="77" customFormat="1" ht="13.5" customHeight="1" thickBot="1">
      <c r="A636" s="127"/>
      <c r="B636" s="78" t="s">
        <v>690</v>
      </c>
      <c r="C636" s="78" t="s">
        <v>691</v>
      </c>
      <c r="D636" s="78"/>
      <c r="E636" s="79"/>
      <c r="F636" s="80"/>
      <c r="G636" s="80"/>
      <c r="H636" s="79">
        <v>2.31</v>
      </c>
      <c r="I636" s="79">
        <v>0</v>
      </c>
      <c r="L636" s="80"/>
      <c r="N636" s="80"/>
      <c r="O636" s="77">
        <f t="shared" si="10"/>
        <v>0</v>
      </c>
    </row>
    <row r="637" spans="1:15" s="77" customFormat="1" ht="13.5" customHeight="1" thickBot="1">
      <c r="A637" s="122">
        <v>181</v>
      </c>
      <c r="B637" s="81" t="s">
        <v>692</v>
      </c>
      <c r="C637" s="81" t="s">
        <v>693</v>
      </c>
      <c r="D637" s="81" t="s">
        <v>116</v>
      </c>
      <c r="E637" s="82">
        <v>2200</v>
      </c>
      <c r="F637" s="126"/>
      <c r="G637" s="83">
        <f>E637*F637</f>
        <v>0</v>
      </c>
      <c r="H637" s="82">
        <v>0.11</v>
      </c>
      <c r="I637" s="84">
        <v>0</v>
      </c>
      <c r="L637" s="126">
        <v>22.8</v>
      </c>
      <c r="M637" s="77">
        <f>L637*L$10</f>
        <v>15.959999999999999</v>
      </c>
      <c r="N637" s="126">
        <v>22.8</v>
      </c>
      <c r="O637" s="77">
        <f t="shared" si="10"/>
        <v>18.240000000000002</v>
      </c>
    </row>
    <row r="638" spans="1:15" s="77" customFormat="1" ht="13.5" customHeight="1">
      <c r="A638" s="125"/>
      <c r="B638" s="88"/>
      <c r="C638" s="88" t="s">
        <v>694</v>
      </c>
      <c r="D638" s="88"/>
      <c r="E638" s="89"/>
      <c r="F638" s="90"/>
      <c r="G638" s="90"/>
      <c r="H638" s="89"/>
      <c r="I638" s="89"/>
      <c r="L638" s="90"/>
      <c r="N638" s="90"/>
      <c r="O638" s="77">
        <f t="shared" si="10"/>
        <v>0</v>
      </c>
    </row>
    <row r="639" spans="1:15" s="77" customFormat="1" ht="13.5" customHeight="1">
      <c r="A639" s="125"/>
      <c r="B639" s="88"/>
      <c r="C639" s="88" t="s">
        <v>695</v>
      </c>
      <c r="D639" s="88"/>
      <c r="E639" s="89"/>
      <c r="F639" s="90"/>
      <c r="G639" s="90"/>
      <c r="H639" s="89"/>
      <c r="I639" s="89"/>
      <c r="L639" s="90"/>
      <c r="N639" s="90"/>
      <c r="O639" s="77">
        <f t="shared" si="10"/>
        <v>0</v>
      </c>
    </row>
    <row r="640" spans="1:15" s="77" customFormat="1" ht="13.5" customHeight="1" thickBot="1">
      <c r="A640" s="123"/>
      <c r="B640" s="85"/>
      <c r="C640" s="85" t="s">
        <v>696</v>
      </c>
      <c r="D640" s="85"/>
      <c r="E640" s="86">
        <v>2200</v>
      </c>
      <c r="F640" s="87"/>
      <c r="G640" s="87"/>
      <c r="H640" s="86"/>
      <c r="I640" s="86"/>
      <c r="L640" s="87"/>
      <c r="N640" s="87"/>
      <c r="O640" s="77">
        <f t="shared" si="10"/>
        <v>0</v>
      </c>
    </row>
    <row r="641" spans="1:15" s="77" customFormat="1" ht="24" customHeight="1" thickBot="1">
      <c r="A641" s="181">
        <v>182</v>
      </c>
      <c r="B641" s="100" t="s">
        <v>697</v>
      </c>
      <c r="C641" s="100" t="s">
        <v>698</v>
      </c>
      <c r="D641" s="100" t="s">
        <v>116</v>
      </c>
      <c r="E641" s="101">
        <v>2200</v>
      </c>
      <c r="F641" s="126"/>
      <c r="G641" s="83">
        <f>E641*F641</f>
        <v>0</v>
      </c>
      <c r="H641" s="101">
        <v>2.2</v>
      </c>
      <c r="I641" s="102">
        <v>0</v>
      </c>
      <c r="L641" s="126">
        <v>36</v>
      </c>
      <c r="M641" s="77">
        <f>L641*L$10</f>
        <v>25.2</v>
      </c>
      <c r="N641" s="126">
        <v>36</v>
      </c>
      <c r="O641" s="77">
        <f t="shared" si="10"/>
        <v>28.8</v>
      </c>
    </row>
    <row r="642" spans="1:15" s="77" customFormat="1" ht="13.5" customHeight="1">
      <c r="A642" s="125"/>
      <c r="B642" s="88"/>
      <c r="C642" s="88" t="s">
        <v>694</v>
      </c>
      <c r="D642" s="88"/>
      <c r="E642" s="89"/>
      <c r="F642" s="90"/>
      <c r="G642" s="90"/>
      <c r="H642" s="89"/>
      <c r="I642" s="89"/>
      <c r="L642" s="90"/>
      <c r="N642" s="90"/>
      <c r="O642" s="77">
        <f t="shared" si="10"/>
        <v>0</v>
      </c>
    </row>
    <row r="643" spans="1:15" s="77" customFormat="1" ht="13.5" customHeight="1" thickBot="1">
      <c r="A643" s="123"/>
      <c r="B643" s="85"/>
      <c r="C643" s="85" t="s">
        <v>696</v>
      </c>
      <c r="D643" s="85"/>
      <c r="E643" s="86">
        <v>2200</v>
      </c>
      <c r="F643" s="87"/>
      <c r="G643" s="87"/>
      <c r="H643" s="86"/>
      <c r="I643" s="86"/>
      <c r="L643" s="87"/>
      <c r="N643" s="87"/>
      <c r="O643" s="77">
        <f t="shared" si="10"/>
        <v>0</v>
      </c>
    </row>
    <row r="644" spans="1:15" s="77" customFormat="1" ht="13.5" customHeight="1" thickBot="1">
      <c r="A644" s="122">
        <v>183</v>
      </c>
      <c r="B644" s="81" t="s">
        <v>699</v>
      </c>
      <c r="C644" s="81" t="s">
        <v>700</v>
      </c>
      <c r="D644" s="81" t="s">
        <v>386</v>
      </c>
      <c r="E644" s="82">
        <f>SUM(G637:G641)/100</f>
        <v>0</v>
      </c>
      <c r="F644" s="166">
        <v>1</v>
      </c>
      <c r="G644" s="83">
        <f>E644*F644</f>
        <v>0</v>
      </c>
      <c r="H644" s="82">
        <v>0</v>
      </c>
      <c r="I644" s="84">
        <v>0</v>
      </c>
      <c r="L644" s="166">
        <v>1</v>
      </c>
      <c r="M644" s="77">
        <v>1</v>
      </c>
      <c r="N644" s="166">
        <v>1</v>
      </c>
      <c r="O644" s="77">
        <f t="shared" si="10"/>
        <v>0.8</v>
      </c>
    </row>
    <row r="645" spans="1:15" s="77" customFormat="1" ht="14.25" customHeight="1">
      <c r="A645" s="184"/>
      <c r="B645" s="163"/>
      <c r="C645" s="88" t="s">
        <v>2010</v>
      </c>
      <c r="D645" s="163"/>
      <c r="E645" s="164"/>
      <c r="F645" s="167"/>
      <c r="G645" s="165"/>
      <c r="H645" s="164"/>
      <c r="I645" s="164"/>
      <c r="L645" s="167"/>
      <c r="N645" s="167"/>
      <c r="O645" s="77">
        <f t="shared" si="10"/>
        <v>0</v>
      </c>
    </row>
    <row r="646" spans="1:15" s="77" customFormat="1" ht="13.5" customHeight="1" thickBot="1">
      <c r="A646" s="127"/>
      <c r="B646" s="78" t="s">
        <v>701</v>
      </c>
      <c r="C646" s="78" t="s">
        <v>702</v>
      </c>
      <c r="D646" s="78"/>
      <c r="E646" s="79"/>
      <c r="F646" s="80"/>
      <c r="G646" s="80"/>
      <c r="H646" s="79">
        <v>0.553246</v>
      </c>
      <c r="I646" s="79">
        <v>0</v>
      </c>
      <c r="L646" s="80"/>
      <c r="N646" s="80"/>
      <c r="O646" s="77">
        <f t="shared" si="10"/>
        <v>0</v>
      </c>
    </row>
    <row r="647" spans="1:15" s="77" customFormat="1" ht="24" customHeight="1" thickBot="1">
      <c r="A647" s="122">
        <v>184</v>
      </c>
      <c r="B647" s="81" t="s">
        <v>703</v>
      </c>
      <c r="C647" s="81" t="s">
        <v>704</v>
      </c>
      <c r="D647" s="81" t="s">
        <v>90</v>
      </c>
      <c r="E647" s="82">
        <v>24.18</v>
      </c>
      <c r="F647" s="126"/>
      <c r="G647" s="83">
        <f>E647*F647</f>
        <v>0</v>
      </c>
      <c r="H647" s="82">
        <v>0.08463</v>
      </c>
      <c r="I647" s="84">
        <v>0</v>
      </c>
      <c r="L647" s="126">
        <v>273</v>
      </c>
      <c r="M647" s="77">
        <f>L647*L$10</f>
        <v>191.1</v>
      </c>
      <c r="N647" s="126">
        <v>273</v>
      </c>
      <c r="O647" s="77">
        <f t="shared" si="10"/>
        <v>218.4</v>
      </c>
    </row>
    <row r="648" spans="1:15" s="77" customFormat="1" ht="13.5" customHeight="1">
      <c r="A648" s="125"/>
      <c r="B648" s="88"/>
      <c r="C648" s="88" t="s">
        <v>218</v>
      </c>
      <c r="D648" s="88"/>
      <c r="E648" s="89"/>
      <c r="F648" s="90"/>
      <c r="G648" s="90"/>
      <c r="H648" s="89"/>
      <c r="I648" s="89"/>
      <c r="L648" s="90"/>
      <c r="N648" s="90"/>
      <c r="O648" s="77">
        <f t="shared" si="10"/>
        <v>0</v>
      </c>
    </row>
    <row r="649" spans="1:15" s="77" customFormat="1" ht="13.5" customHeight="1">
      <c r="A649" s="125"/>
      <c r="B649" s="88"/>
      <c r="C649" s="88" t="s">
        <v>705</v>
      </c>
      <c r="D649" s="88"/>
      <c r="E649" s="89"/>
      <c r="F649" s="90"/>
      <c r="G649" s="90"/>
      <c r="H649" s="89"/>
      <c r="I649" s="89"/>
      <c r="L649" s="90"/>
      <c r="N649" s="90"/>
      <c r="O649" s="77">
        <f t="shared" si="10"/>
        <v>0</v>
      </c>
    </row>
    <row r="650" spans="1:15" s="77" customFormat="1" ht="13.5" customHeight="1">
      <c r="A650" s="123"/>
      <c r="B650" s="85"/>
      <c r="C650" s="85" t="s">
        <v>224</v>
      </c>
      <c r="D650" s="85"/>
      <c r="E650" s="86">
        <v>7.625</v>
      </c>
      <c r="F650" s="87"/>
      <c r="G650" s="87"/>
      <c r="H650" s="86"/>
      <c r="I650" s="86"/>
      <c r="L650" s="87"/>
      <c r="N650" s="87"/>
      <c r="O650" s="77">
        <f t="shared" si="10"/>
        <v>0</v>
      </c>
    </row>
    <row r="651" spans="1:15" s="77" customFormat="1" ht="13.5" customHeight="1">
      <c r="A651" s="123"/>
      <c r="B651" s="85"/>
      <c r="C651" s="85" t="s">
        <v>225</v>
      </c>
      <c r="D651" s="85"/>
      <c r="E651" s="86">
        <v>1.9</v>
      </c>
      <c r="F651" s="87"/>
      <c r="G651" s="87"/>
      <c r="H651" s="86"/>
      <c r="I651" s="86"/>
      <c r="L651" s="87"/>
      <c r="N651" s="87"/>
      <c r="O651" s="77">
        <f t="shared" si="10"/>
        <v>0</v>
      </c>
    </row>
    <row r="652" spans="1:15" s="77" customFormat="1" ht="13.5" customHeight="1">
      <c r="A652" s="123"/>
      <c r="B652" s="85"/>
      <c r="C652" s="85" t="s">
        <v>226</v>
      </c>
      <c r="D652" s="85"/>
      <c r="E652" s="86">
        <v>7.625</v>
      </c>
      <c r="F652" s="87"/>
      <c r="G652" s="87"/>
      <c r="H652" s="86"/>
      <c r="I652" s="86"/>
      <c r="L652" s="87"/>
      <c r="N652" s="87"/>
      <c r="O652" s="77">
        <f t="shared" si="10"/>
        <v>0</v>
      </c>
    </row>
    <row r="653" spans="1:15" s="77" customFormat="1" ht="13.5" customHeight="1">
      <c r="A653" s="123"/>
      <c r="B653" s="85"/>
      <c r="C653" s="85" t="s">
        <v>227</v>
      </c>
      <c r="D653" s="85"/>
      <c r="E653" s="86">
        <v>1.9</v>
      </c>
      <c r="F653" s="87"/>
      <c r="G653" s="87"/>
      <c r="H653" s="86"/>
      <c r="I653" s="86"/>
      <c r="L653" s="87"/>
      <c r="N653" s="87"/>
      <c r="O653" s="77">
        <f t="shared" si="10"/>
        <v>0</v>
      </c>
    </row>
    <row r="654" spans="1:15" s="77" customFormat="1" ht="13.5" customHeight="1">
      <c r="A654" s="123"/>
      <c r="B654" s="85"/>
      <c r="C654" s="85" t="s">
        <v>228</v>
      </c>
      <c r="D654" s="85"/>
      <c r="E654" s="86">
        <v>5.13</v>
      </c>
      <c r="F654" s="87"/>
      <c r="G654" s="87"/>
      <c r="H654" s="86"/>
      <c r="I654" s="86"/>
      <c r="L654" s="87"/>
      <c r="N654" s="87"/>
      <c r="O654" s="77">
        <f t="shared" si="10"/>
        <v>0</v>
      </c>
    </row>
    <row r="655" spans="1:15" s="77" customFormat="1" ht="13.5" customHeight="1" thickBot="1">
      <c r="A655" s="124"/>
      <c r="B655" s="97"/>
      <c r="C655" s="97" t="s">
        <v>64</v>
      </c>
      <c r="D655" s="97"/>
      <c r="E655" s="98">
        <v>24.18</v>
      </c>
      <c r="F655" s="99"/>
      <c r="G655" s="99"/>
      <c r="H655" s="98"/>
      <c r="I655" s="98"/>
      <c r="L655" s="99"/>
      <c r="N655" s="99"/>
      <c r="O655" s="77">
        <f t="shared" si="10"/>
        <v>0</v>
      </c>
    </row>
    <row r="656" spans="1:15" s="77" customFormat="1" ht="13.5" customHeight="1" thickBot="1">
      <c r="A656" s="181">
        <v>185</v>
      </c>
      <c r="B656" s="100" t="s">
        <v>706</v>
      </c>
      <c r="C656" s="100" t="s">
        <v>707</v>
      </c>
      <c r="D656" s="100" t="s">
        <v>90</v>
      </c>
      <c r="E656" s="101">
        <v>24.664</v>
      </c>
      <c r="F656" s="126"/>
      <c r="G656" s="83">
        <f>E656*F656</f>
        <v>0</v>
      </c>
      <c r="H656" s="101">
        <v>0.468616</v>
      </c>
      <c r="I656" s="102">
        <v>0</v>
      </c>
      <c r="L656" s="126">
        <v>348</v>
      </c>
      <c r="M656" s="77">
        <f>L656*L$10</f>
        <v>243.6</v>
      </c>
      <c r="N656" s="126">
        <v>348</v>
      </c>
      <c r="O656" s="77">
        <f t="shared" si="10"/>
        <v>278.40000000000003</v>
      </c>
    </row>
    <row r="657" spans="1:15" s="77" customFormat="1" ht="13.5" customHeight="1" thickBot="1">
      <c r="A657" s="123"/>
      <c r="B657" s="85"/>
      <c r="C657" s="85" t="s">
        <v>394</v>
      </c>
      <c r="D657" s="85"/>
      <c r="E657" s="86">
        <v>24.664</v>
      </c>
      <c r="F657" s="87"/>
      <c r="G657" s="87"/>
      <c r="H657" s="86"/>
      <c r="I657" s="86"/>
      <c r="L657" s="87"/>
      <c r="N657" s="87"/>
      <c r="O657" s="77">
        <f t="shared" si="10"/>
        <v>0</v>
      </c>
    </row>
    <row r="658" spans="1:15" s="77" customFormat="1" ht="13.5" customHeight="1" thickBot="1">
      <c r="A658" s="122">
        <v>186</v>
      </c>
      <c r="B658" s="81" t="s">
        <v>708</v>
      </c>
      <c r="C658" s="81" t="s">
        <v>709</v>
      </c>
      <c r="D658" s="81" t="s">
        <v>90</v>
      </c>
      <c r="E658" s="82">
        <v>8.93</v>
      </c>
      <c r="F658" s="126"/>
      <c r="G658" s="83">
        <f>E658*F658</f>
        <v>0</v>
      </c>
      <c r="H658" s="82">
        <v>0</v>
      </c>
      <c r="I658" s="84">
        <v>0</v>
      </c>
      <c r="L658" s="126">
        <v>8.5</v>
      </c>
      <c r="M658" s="77">
        <f>L658*L$10</f>
        <v>5.949999999999999</v>
      </c>
      <c r="N658" s="126">
        <v>8.5</v>
      </c>
      <c r="O658" s="77">
        <f t="shared" si="10"/>
        <v>6.800000000000001</v>
      </c>
    </row>
    <row r="659" spans="1:15" s="77" customFormat="1" ht="13.5" customHeight="1">
      <c r="A659" s="125"/>
      <c r="B659" s="88"/>
      <c r="C659" s="88" t="s">
        <v>218</v>
      </c>
      <c r="D659" s="88"/>
      <c r="E659" s="89"/>
      <c r="F659" s="90"/>
      <c r="G659" s="90"/>
      <c r="H659" s="89"/>
      <c r="I659" s="89"/>
      <c r="L659" s="90"/>
      <c r="N659" s="90"/>
      <c r="O659" s="77">
        <f t="shared" si="10"/>
        <v>0</v>
      </c>
    </row>
    <row r="660" spans="1:15" s="77" customFormat="1" ht="13.5" customHeight="1">
      <c r="A660" s="125"/>
      <c r="B660" s="88"/>
      <c r="C660" s="88" t="s">
        <v>219</v>
      </c>
      <c r="D660" s="88"/>
      <c r="E660" s="89"/>
      <c r="F660" s="90"/>
      <c r="G660" s="90"/>
      <c r="H660" s="89"/>
      <c r="I660" s="89"/>
      <c r="L660" s="90"/>
      <c r="N660" s="90"/>
      <c r="O660" s="77">
        <f t="shared" si="10"/>
        <v>0</v>
      </c>
    </row>
    <row r="661" spans="1:15" s="77" customFormat="1" ht="13.5" customHeight="1">
      <c r="A661" s="123"/>
      <c r="B661" s="85"/>
      <c r="C661" s="85" t="s">
        <v>225</v>
      </c>
      <c r="D661" s="85"/>
      <c r="E661" s="86">
        <v>1.9</v>
      </c>
      <c r="F661" s="87"/>
      <c r="G661" s="87"/>
      <c r="H661" s="86"/>
      <c r="I661" s="86"/>
      <c r="L661" s="87"/>
      <c r="N661" s="87"/>
      <c r="O661" s="77">
        <f t="shared" si="10"/>
        <v>0</v>
      </c>
    </row>
    <row r="662" spans="1:15" s="77" customFormat="1" ht="13.5" customHeight="1">
      <c r="A662" s="123"/>
      <c r="B662" s="85"/>
      <c r="C662" s="85" t="s">
        <v>227</v>
      </c>
      <c r="D662" s="85"/>
      <c r="E662" s="86">
        <v>1.9</v>
      </c>
      <c r="F662" s="87"/>
      <c r="G662" s="87"/>
      <c r="H662" s="86"/>
      <c r="I662" s="86"/>
      <c r="L662" s="87"/>
      <c r="N662" s="87"/>
      <c r="O662" s="77">
        <f t="shared" si="10"/>
        <v>0</v>
      </c>
    </row>
    <row r="663" spans="1:15" s="77" customFormat="1" ht="13.5" customHeight="1">
      <c r="A663" s="123"/>
      <c r="B663" s="85"/>
      <c r="C663" s="85" t="s">
        <v>228</v>
      </c>
      <c r="D663" s="85"/>
      <c r="E663" s="86">
        <v>5.13</v>
      </c>
      <c r="F663" s="87"/>
      <c r="G663" s="87"/>
      <c r="H663" s="86"/>
      <c r="I663" s="86"/>
      <c r="L663" s="87"/>
      <c r="N663" s="87"/>
      <c r="O663" s="77">
        <f t="shared" si="10"/>
        <v>0</v>
      </c>
    </row>
    <row r="664" spans="1:15" s="77" customFormat="1" ht="13.5" customHeight="1" thickBot="1">
      <c r="A664" s="124"/>
      <c r="B664" s="97"/>
      <c r="C664" s="97" t="s">
        <v>64</v>
      </c>
      <c r="D664" s="97"/>
      <c r="E664" s="98">
        <v>8.93</v>
      </c>
      <c r="F664" s="99"/>
      <c r="G664" s="99"/>
      <c r="H664" s="98"/>
      <c r="I664" s="98"/>
      <c r="L664" s="99"/>
      <c r="N664" s="99"/>
      <c r="O664" s="77">
        <f t="shared" si="10"/>
        <v>0</v>
      </c>
    </row>
    <row r="665" spans="1:15" s="77" customFormat="1" ht="13.5" customHeight="1" thickBot="1">
      <c r="A665" s="122">
        <v>189</v>
      </c>
      <c r="B665" s="81" t="s">
        <v>710</v>
      </c>
      <c r="C665" s="81" t="s">
        <v>711</v>
      </c>
      <c r="D665" s="81" t="s">
        <v>386</v>
      </c>
      <c r="E665" s="82">
        <f>SUM(G647:G659)</f>
        <v>0</v>
      </c>
      <c r="F665" s="166">
        <v>5</v>
      </c>
      <c r="G665" s="83">
        <f>E665*F665</f>
        <v>0</v>
      </c>
      <c r="H665" s="82">
        <v>0</v>
      </c>
      <c r="I665" s="84">
        <v>0</v>
      </c>
      <c r="L665" s="166">
        <v>5</v>
      </c>
      <c r="M665" s="77">
        <v>5</v>
      </c>
      <c r="N665" s="166">
        <v>5</v>
      </c>
      <c r="O665" s="77">
        <f t="shared" si="10"/>
        <v>4</v>
      </c>
    </row>
    <row r="666" spans="1:15" s="77" customFormat="1" ht="14.25" customHeight="1">
      <c r="A666" s="184"/>
      <c r="B666" s="163"/>
      <c r="C666" s="88" t="s">
        <v>2009</v>
      </c>
      <c r="D666" s="163"/>
      <c r="E666" s="164"/>
      <c r="F666" s="167"/>
      <c r="G666" s="165"/>
      <c r="H666" s="164"/>
      <c r="I666" s="164"/>
      <c r="L666" s="167"/>
      <c r="N666" s="167"/>
      <c r="O666" s="77">
        <f t="shared" si="10"/>
        <v>0</v>
      </c>
    </row>
    <row r="667" spans="1:15" s="77" customFormat="1" ht="13.5" customHeight="1" thickBot="1">
      <c r="A667" s="127"/>
      <c r="B667" s="78" t="s">
        <v>712</v>
      </c>
      <c r="C667" s="78" t="s">
        <v>713</v>
      </c>
      <c r="D667" s="78"/>
      <c r="E667" s="79"/>
      <c r="F667" s="87"/>
      <c r="G667" s="80"/>
      <c r="H667" s="79">
        <f>SUM(H668:H704)</f>
        <v>1.91246278</v>
      </c>
      <c r="I667" s="79">
        <f>SUM(I668:I704)</f>
        <v>0.331715</v>
      </c>
      <c r="L667" s="87"/>
      <c r="N667" s="87"/>
      <c r="O667" s="77">
        <f t="shared" si="10"/>
        <v>0</v>
      </c>
    </row>
    <row r="668" spans="1:15" s="77" customFormat="1" ht="13.5" customHeight="1" thickBot="1">
      <c r="A668" s="122">
        <v>190</v>
      </c>
      <c r="B668" s="81" t="s">
        <v>714</v>
      </c>
      <c r="C668" s="81" t="s">
        <v>715</v>
      </c>
      <c r="D668" s="81" t="s">
        <v>111</v>
      </c>
      <c r="E668" s="82">
        <v>77.8</v>
      </c>
      <c r="F668" s="126"/>
      <c r="G668" s="83">
        <f>E668*F668</f>
        <v>0</v>
      </c>
      <c r="H668" s="82">
        <v>0.01167</v>
      </c>
      <c r="I668" s="84">
        <v>0</v>
      </c>
      <c r="L668" s="126">
        <v>64.8</v>
      </c>
      <c r="M668" s="77">
        <f>L668*L$10</f>
        <v>45.35999999999999</v>
      </c>
      <c r="N668" s="126">
        <v>64.8</v>
      </c>
      <c r="O668" s="77">
        <f t="shared" si="10"/>
        <v>51.84</v>
      </c>
    </row>
    <row r="669" spans="1:15" s="77" customFormat="1" ht="13.5" customHeight="1">
      <c r="A669" s="125"/>
      <c r="B669" s="88"/>
      <c r="C669" s="88" t="s">
        <v>716</v>
      </c>
      <c r="D669" s="88"/>
      <c r="E669" s="89"/>
      <c r="F669" s="90"/>
      <c r="G669" s="90"/>
      <c r="H669" s="89"/>
      <c r="I669" s="89"/>
      <c r="L669" s="90"/>
      <c r="N669" s="90"/>
      <c r="O669" s="77">
        <f t="shared" si="10"/>
        <v>0</v>
      </c>
    </row>
    <row r="670" spans="1:15" s="77" customFormat="1" ht="13.5" customHeight="1">
      <c r="A670" s="125"/>
      <c r="B670" s="88"/>
      <c r="C670" s="88" t="s">
        <v>249</v>
      </c>
      <c r="D670" s="88"/>
      <c r="E670" s="89"/>
      <c r="F670" s="90"/>
      <c r="G670" s="90"/>
      <c r="H670" s="89"/>
      <c r="I670" s="89"/>
      <c r="L670" s="90"/>
      <c r="N670" s="90"/>
      <c r="O670" s="77">
        <f t="shared" si="10"/>
        <v>0</v>
      </c>
    </row>
    <row r="671" spans="1:15" s="77" customFormat="1" ht="13.5" customHeight="1">
      <c r="A671" s="123"/>
      <c r="B671" s="85"/>
      <c r="C671" s="85" t="s">
        <v>717</v>
      </c>
      <c r="D671" s="85"/>
      <c r="E671" s="86">
        <v>30.1</v>
      </c>
      <c r="F671" s="87"/>
      <c r="G671" s="87"/>
      <c r="H671" s="86"/>
      <c r="I671" s="86"/>
      <c r="L671" s="87"/>
      <c r="N671" s="87"/>
      <c r="O671" s="77">
        <f t="shared" si="10"/>
        <v>0</v>
      </c>
    </row>
    <row r="672" spans="1:15" s="77" customFormat="1" ht="13.5" customHeight="1">
      <c r="A672" s="125"/>
      <c r="B672" s="88"/>
      <c r="C672" s="88" t="s">
        <v>248</v>
      </c>
      <c r="D672" s="88"/>
      <c r="E672" s="89"/>
      <c r="F672" s="90"/>
      <c r="G672" s="90"/>
      <c r="H672" s="89"/>
      <c r="I672" s="89"/>
      <c r="L672" s="90"/>
      <c r="N672" s="90"/>
      <c r="O672" s="77">
        <f t="shared" si="10"/>
        <v>0</v>
      </c>
    </row>
    <row r="673" spans="1:15" s="77" customFormat="1" ht="13.5" customHeight="1">
      <c r="A673" s="125"/>
      <c r="B673" s="88"/>
      <c r="C673" s="88" t="s">
        <v>219</v>
      </c>
      <c r="D673" s="88"/>
      <c r="E673" s="89"/>
      <c r="F673" s="90"/>
      <c r="G673" s="90"/>
      <c r="H673" s="89"/>
      <c r="I673" s="89"/>
      <c r="L673" s="90"/>
      <c r="N673" s="90"/>
      <c r="O673" s="77">
        <f t="shared" si="10"/>
        <v>0</v>
      </c>
    </row>
    <row r="674" spans="1:15" s="77" customFormat="1" ht="13.5" customHeight="1">
      <c r="A674" s="123"/>
      <c r="B674" s="85"/>
      <c r="C674" s="85" t="s">
        <v>718</v>
      </c>
      <c r="D674" s="85"/>
      <c r="E674" s="86">
        <v>24.2</v>
      </c>
      <c r="F674" s="87"/>
      <c r="G674" s="87"/>
      <c r="H674" s="86"/>
      <c r="I674" s="86"/>
      <c r="L674" s="87"/>
      <c r="N674" s="87"/>
      <c r="O674" s="77">
        <f t="shared" si="10"/>
        <v>0</v>
      </c>
    </row>
    <row r="675" spans="1:15" s="77" customFormat="1" ht="13.5" customHeight="1">
      <c r="A675" s="123"/>
      <c r="B675" s="85"/>
      <c r="C675" s="85" t="s">
        <v>719</v>
      </c>
      <c r="D675" s="85"/>
      <c r="E675" s="86">
        <v>23.5</v>
      </c>
      <c r="F675" s="87"/>
      <c r="G675" s="87"/>
      <c r="H675" s="86"/>
      <c r="I675" s="86"/>
      <c r="L675" s="87"/>
      <c r="N675" s="87"/>
      <c r="O675" s="77">
        <f t="shared" si="10"/>
        <v>0</v>
      </c>
    </row>
    <row r="676" spans="1:15" s="77" customFormat="1" ht="13.5" customHeight="1" thickBot="1">
      <c r="A676" s="124"/>
      <c r="B676" s="97"/>
      <c r="C676" s="97" t="s">
        <v>64</v>
      </c>
      <c r="D676" s="97"/>
      <c r="E676" s="98">
        <v>77.8</v>
      </c>
      <c r="F676" s="99"/>
      <c r="G676" s="99"/>
      <c r="H676" s="98"/>
      <c r="I676" s="98"/>
      <c r="L676" s="99"/>
      <c r="N676" s="99"/>
      <c r="O676" s="77">
        <f t="shared" si="10"/>
        <v>0</v>
      </c>
    </row>
    <row r="677" spans="1:15" s="77" customFormat="1" ht="13.5" customHeight="1" thickBot="1">
      <c r="A677" s="122">
        <v>191</v>
      </c>
      <c r="B677" s="81" t="s">
        <v>720</v>
      </c>
      <c r="C677" s="81" t="s">
        <v>721</v>
      </c>
      <c r="D677" s="81" t="s">
        <v>90</v>
      </c>
      <c r="E677" s="82">
        <v>132.686</v>
      </c>
      <c r="F677" s="126"/>
      <c r="G677" s="83">
        <f>E677*F677</f>
        <v>0</v>
      </c>
      <c r="H677" s="82">
        <v>0</v>
      </c>
      <c r="I677" s="84">
        <v>0.331715</v>
      </c>
      <c r="L677" s="126">
        <v>26.6</v>
      </c>
      <c r="M677" s="77">
        <f>L677*L$10</f>
        <v>18.62</v>
      </c>
      <c r="N677" s="126">
        <v>26.6</v>
      </c>
      <c r="O677" s="77">
        <f t="shared" si="10"/>
        <v>21.28</v>
      </c>
    </row>
    <row r="678" spans="1:15" s="77" customFormat="1" ht="13.5" customHeight="1">
      <c r="A678" s="125"/>
      <c r="B678" s="88"/>
      <c r="C678" s="88" t="s">
        <v>722</v>
      </c>
      <c r="D678" s="88"/>
      <c r="E678" s="89"/>
      <c r="F678" s="90"/>
      <c r="G678" s="90"/>
      <c r="H678" s="89"/>
      <c r="I678" s="89"/>
      <c r="L678" s="90"/>
      <c r="N678" s="90"/>
      <c r="O678" s="77">
        <f t="shared" si="10"/>
        <v>0</v>
      </c>
    </row>
    <row r="679" spans="1:15" s="77" customFormat="1" ht="13.5" customHeight="1">
      <c r="A679" s="123"/>
      <c r="B679" s="85"/>
      <c r="C679" s="85" t="s">
        <v>371</v>
      </c>
      <c r="D679" s="85"/>
      <c r="E679" s="86">
        <v>55.388</v>
      </c>
      <c r="F679" s="87"/>
      <c r="G679" s="87"/>
      <c r="H679" s="86"/>
      <c r="I679" s="86"/>
      <c r="L679" s="87"/>
      <c r="N679" s="87"/>
      <c r="O679" s="77">
        <f t="shared" si="10"/>
        <v>0</v>
      </c>
    </row>
    <row r="680" spans="1:15" s="77" customFormat="1" ht="13.5" customHeight="1">
      <c r="A680" s="123"/>
      <c r="B680" s="85"/>
      <c r="C680" s="85" t="s">
        <v>250</v>
      </c>
      <c r="D680" s="85"/>
      <c r="E680" s="86">
        <v>36</v>
      </c>
      <c r="F680" s="87"/>
      <c r="G680" s="87"/>
      <c r="H680" s="86"/>
      <c r="I680" s="86"/>
      <c r="L680" s="87"/>
      <c r="N680" s="87"/>
      <c r="O680" s="77">
        <f t="shared" si="10"/>
        <v>0</v>
      </c>
    </row>
    <row r="681" spans="1:15" s="77" customFormat="1" ht="13.5" customHeight="1">
      <c r="A681" s="123"/>
      <c r="B681" s="85"/>
      <c r="C681" s="85" t="s">
        <v>251</v>
      </c>
      <c r="D681" s="85"/>
      <c r="E681" s="86">
        <v>41.298</v>
      </c>
      <c r="F681" s="87"/>
      <c r="G681" s="87"/>
      <c r="H681" s="86"/>
      <c r="I681" s="86"/>
      <c r="L681" s="87"/>
      <c r="N681" s="87"/>
      <c r="O681" s="77">
        <f t="shared" si="10"/>
        <v>0</v>
      </c>
    </row>
    <row r="682" spans="1:15" s="77" customFormat="1" ht="13.5" customHeight="1" thickBot="1">
      <c r="A682" s="124"/>
      <c r="B682" s="97"/>
      <c r="C682" s="97" t="s">
        <v>64</v>
      </c>
      <c r="D682" s="97"/>
      <c r="E682" s="98">
        <v>132.686</v>
      </c>
      <c r="F682" s="99"/>
      <c r="G682" s="99"/>
      <c r="H682" s="98"/>
      <c r="I682" s="98"/>
      <c r="L682" s="99"/>
      <c r="N682" s="99"/>
      <c r="O682" s="77">
        <f t="shared" si="10"/>
        <v>0</v>
      </c>
    </row>
    <row r="683" spans="1:15" s="77" customFormat="1" ht="13.5" customHeight="1" thickBot="1">
      <c r="A683" s="122">
        <v>192</v>
      </c>
      <c r="B683" s="81" t="s">
        <v>723</v>
      </c>
      <c r="C683" s="81" t="s">
        <v>724</v>
      </c>
      <c r="D683" s="81" t="s">
        <v>90</v>
      </c>
      <c r="E683" s="82">
        <v>132.686</v>
      </c>
      <c r="F683" s="126"/>
      <c r="G683" s="83">
        <f>E683*F683</f>
        <v>0</v>
      </c>
      <c r="H683" s="82">
        <v>0.0199029</v>
      </c>
      <c r="I683" s="84">
        <v>0</v>
      </c>
      <c r="L683" s="126">
        <v>94</v>
      </c>
      <c r="M683" s="77">
        <f>L683*L$10</f>
        <v>65.8</v>
      </c>
      <c r="N683" s="126">
        <v>94</v>
      </c>
      <c r="O683" s="77">
        <f t="shared" si="10"/>
        <v>75.2</v>
      </c>
    </row>
    <row r="684" spans="1:15" s="77" customFormat="1" ht="13.5" customHeight="1">
      <c r="A684" s="125"/>
      <c r="B684" s="88"/>
      <c r="C684" s="88" t="s">
        <v>473</v>
      </c>
      <c r="D684" s="88"/>
      <c r="E684" s="89"/>
      <c r="F684" s="90"/>
      <c r="G684" s="90"/>
      <c r="H684" s="89"/>
      <c r="I684" s="89"/>
      <c r="L684" s="90"/>
      <c r="N684" s="90"/>
      <c r="O684" s="77">
        <f t="shared" si="10"/>
        <v>0</v>
      </c>
    </row>
    <row r="685" spans="1:15" s="77" customFormat="1" ht="13.5" customHeight="1">
      <c r="A685" s="125"/>
      <c r="B685" s="88"/>
      <c r="C685" s="88" t="s">
        <v>249</v>
      </c>
      <c r="D685" s="88"/>
      <c r="E685" s="89"/>
      <c r="F685" s="90"/>
      <c r="G685" s="90"/>
      <c r="H685" s="89"/>
      <c r="I685" s="89"/>
      <c r="L685" s="90"/>
      <c r="N685" s="90"/>
      <c r="O685" s="77">
        <f t="shared" si="10"/>
        <v>0</v>
      </c>
    </row>
    <row r="686" spans="1:15" s="77" customFormat="1" ht="13.5" customHeight="1" thickBot="1">
      <c r="A686" s="123"/>
      <c r="B686" s="85"/>
      <c r="C686" s="85" t="s">
        <v>371</v>
      </c>
      <c r="D686" s="85"/>
      <c r="E686" s="86">
        <v>55.388</v>
      </c>
      <c r="F686" s="87"/>
      <c r="G686" s="87"/>
      <c r="H686" s="86"/>
      <c r="I686" s="86"/>
      <c r="L686" s="87"/>
      <c r="N686" s="87"/>
      <c r="O686" s="77">
        <f t="shared" si="10"/>
        <v>0</v>
      </c>
    </row>
    <row r="687" spans="1:15" s="77" customFormat="1" ht="13.5" customHeight="1" thickBot="1">
      <c r="A687" s="182"/>
      <c r="B687" s="103"/>
      <c r="C687" s="103" t="s">
        <v>231</v>
      </c>
      <c r="D687" s="103"/>
      <c r="E687" s="104">
        <v>55.388</v>
      </c>
      <c r="F687" s="105"/>
      <c r="G687" s="105"/>
      <c r="H687" s="104"/>
      <c r="I687" s="106"/>
      <c r="L687" s="105"/>
      <c r="N687" s="105"/>
      <c r="O687" s="77">
        <f t="shared" si="10"/>
        <v>0</v>
      </c>
    </row>
    <row r="688" spans="1:15" s="77" customFormat="1" ht="13.5" customHeight="1">
      <c r="A688" s="125"/>
      <c r="B688" s="88"/>
      <c r="C688" s="88" t="s">
        <v>248</v>
      </c>
      <c r="D688" s="88"/>
      <c r="E688" s="89"/>
      <c r="F688" s="90"/>
      <c r="G688" s="90"/>
      <c r="H688" s="89"/>
      <c r="I688" s="89"/>
      <c r="L688" s="90"/>
      <c r="N688" s="90"/>
      <c r="O688" s="77">
        <f t="shared" si="10"/>
        <v>0</v>
      </c>
    </row>
    <row r="689" spans="1:15" s="77" customFormat="1" ht="13.5" customHeight="1">
      <c r="A689" s="125"/>
      <c r="B689" s="88"/>
      <c r="C689" s="88" t="s">
        <v>249</v>
      </c>
      <c r="D689" s="88"/>
      <c r="E689" s="89"/>
      <c r="F689" s="90"/>
      <c r="G689" s="90"/>
      <c r="H689" s="89"/>
      <c r="I689" s="89"/>
      <c r="L689" s="90"/>
      <c r="N689" s="90"/>
      <c r="O689" s="77">
        <f t="shared" si="10"/>
        <v>0</v>
      </c>
    </row>
    <row r="690" spans="1:15" s="77" customFormat="1" ht="13.5" customHeight="1">
      <c r="A690" s="123"/>
      <c r="B690" s="85"/>
      <c r="C690" s="85" t="s">
        <v>250</v>
      </c>
      <c r="D690" s="85"/>
      <c r="E690" s="86">
        <v>36</v>
      </c>
      <c r="F690" s="87"/>
      <c r="G690" s="87"/>
      <c r="H690" s="86"/>
      <c r="I690" s="86"/>
      <c r="L690" s="87"/>
      <c r="N690" s="87"/>
      <c r="O690" s="77">
        <f t="shared" si="10"/>
        <v>0</v>
      </c>
    </row>
    <row r="691" spans="1:15" s="77" customFormat="1" ht="13.5" customHeight="1" thickBot="1">
      <c r="A691" s="123"/>
      <c r="B691" s="85"/>
      <c r="C691" s="85" t="s">
        <v>251</v>
      </c>
      <c r="D691" s="85"/>
      <c r="E691" s="86">
        <v>41.298</v>
      </c>
      <c r="F691" s="87"/>
      <c r="G691" s="87"/>
      <c r="H691" s="86"/>
      <c r="I691" s="86"/>
      <c r="L691" s="87"/>
      <c r="N691" s="87"/>
      <c r="O691" s="77">
        <f aca="true" t="shared" si="11" ref="O691:O754">N691*O$10</f>
        <v>0</v>
      </c>
    </row>
    <row r="692" spans="1:15" s="77" customFormat="1" ht="13.5" customHeight="1" thickBot="1">
      <c r="A692" s="182"/>
      <c r="B692" s="103"/>
      <c r="C692" s="103" t="s">
        <v>231</v>
      </c>
      <c r="D692" s="103"/>
      <c r="E692" s="104">
        <v>77.298</v>
      </c>
      <c r="F692" s="105"/>
      <c r="G692" s="105"/>
      <c r="H692" s="104"/>
      <c r="I692" s="106"/>
      <c r="L692" s="105"/>
      <c r="N692" s="105"/>
      <c r="O692" s="77">
        <f t="shared" si="11"/>
        <v>0</v>
      </c>
    </row>
    <row r="693" spans="1:15" s="77" customFormat="1" ht="13.5" customHeight="1" thickBot="1">
      <c r="A693" s="124"/>
      <c r="B693" s="97"/>
      <c r="C693" s="97" t="s">
        <v>64</v>
      </c>
      <c r="D693" s="97"/>
      <c r="E693" s="98">
        <v>132.686</v>
      </c>
      <c r="F693" s="99"/>
      <c r="G693" s="99"/>
      <c r="H693" s="98"/>
      <c r="I693" s="98"/>
      <c r="L693" s="99"/>
      <c r="N693" s="99"/>
      <c r="O693" s="77">
        <f t="shared" si="11"/>
        <v>0</v>
      </c>
    </row>
    <row r="694" spans="1:15" s="77" customFormat="1" ht="13.5" customHeight="1" thickBot="1">
      <c r="A694" s="181">
        <v>193</v>
      </c>
      <c r="B694" s="100" t="s">
        <v>725</v>
      </c>
      <c r="C694" s="100" t="s">
        <v>726</v>
      </c>
      <c r="D694" s="100" t="s">
        <v>90</v>
      </c>
      <c r="E694" s="101">
        <v>147.489</v>
      </c>
      <c r="F694" s="126"/>
      <c r="G694" s="83">
        <f>E694*F694</f>
        <v>0</v>
      </c>
      <c r="H694" s="101">
        <v>0.4719648</v>
      </c>
      <c r="I694" s="102">
        <v>0</v>
      </c>
      <c r="L694" s="126">
        <v>550</v>
      </c>
      <c r="M694" s="77">
        <f>L694*L$10</f>
        <v>385</v>
      </c>
      <c r="N694" s="126">
        <v>550</v>
      </c>
      <c r="O694" s="77">
        <f t="shared" si="11"/>
        <v>440</v>
      </c>
    </row>
    <row r="695" spans="1:15" s="77" customFormat="1" ht="13.5" customHeight="1" thickBot="1">
      <c r="A695" s="123"/>
      <c r="B695" s="85"/>
      <c r="C695" s="85" t="s">
        <v>727</v>
      </c>
      <c r="D695" s="85"/>
      <c r="E695" s="86">
        <v>147.489</v>
      </c>
      <c r="F695" s="87"/>
      <c r="G695" s="87"/>
      <c r="H695" s="86"/>
      <c r="I695" s="86"/>
      <c r="L695" s="87"/>
      <c r="N695" s="87"/>
      <c r="O695" s="77">
        <f t="shared" si="11"/>
        <v>0</v>
      </c>
    </row>
    <row r="696" spans="1:15" s="77" customFormat="1" ht="13.5" customHeight="1" thickBot="1">
      <c r="A696" s="122">
        <v>195</v>
      </c>
      <c r="B696" s="81" t="s">
        <v>728</v>
      </c>
      <c r="C696" s="81" t="s">
        <v>729</v>
      </c>
      <c r="D696" s="81" t="s">
        <v>90</v>
      </c>
      <c r="E696" s="82">
        <v>77.298</v>
      </c>
      <c r="F696" s="126"/>
      <c r="G696" s="83">
        <f>E696*F696</f>
        <v>0</v>
      </c>
      <c r="H696" s="82">
        <v>0</v>
      </c>
      <c r="I696" s="84">
        <v>0</v>
      </c>
      <c r="L696" s="126">
        <v>32.9</v>
      </c>
      <c r="M696" s="77">
        <f>L696*L$10</f>
        <v>23.029999999999998</v>
      </c>
      <c r="N696" s="126">
        <v>32.9</v>
      </c>
      <c r="O696" s="77">
        <f t="shared" si="11"/>
        <v>26.32</v>
      </c>
    </row>
    <row r="697" spans="1:15" s="77" customFormat="1" ht="13.5" customHeight="1" thickBot="1">
      <c r="A697" s="123"/>
      <c r="B697" s="85"/>
      <c r="C697" s="85" t="s">
        <v>730</v>
      </c>
      <c r="D697" s="85"/>
      <c r="E697" s="86">
        <v>77.298</v>
      </c>
      <c r="F697" s="87"/>
      <c r="G697" s="87"/>
      <c r="H697" s="86"/>
      <c r="I697" s="86"/>
      <c r="L697" s="87"/>
      <c r="N697" s="87"/>
      <c r="O697" s="77">
        <f t="shared" si="11"/>
        <v>0</v>
      </c>
    </row>
    <row r="698" spans="1:15" s="77" customFormat="1" ht="13.5" customHeight="1" thickBot="1">
      <c r="A698" s="122">
        <v>196</v>
      </c>
      <c r="B698" s="81" t="s">
        <v>731</v>
      </c>
      <c r="C698" s="81" t="s">
        <v>732</v>
      </c>
      <c r="D698" s="81" t="s">
        <v>90</v>
      </c>
      <c r="E698" s="82">
        <v>55.388</v>
      </c>
      <c r="F698" s="126"/>
      <c r="G698" s="83">
        <f>E698*F698</f>
        <v>0</v>
      </c>
      <c r="H698" s="82">
        <v>0</v>
      </c>
      <c r="I698" s="84">
        <v>0</v>
      </c>
      <c r="L698" s="126">
        <v>48.2</v>
      </c>
      <c r="M698" s="77">
        <f>L698*L$10</f>
        <v>33.74</v>
      </c>
      <c r="N698" s="126">
        <v>48.2</v>
      </c>
      <c r="O698" s="77">
        <f t="shared" si="11"/>
        <v>38.56</v>
      </c>
    </row>
    <row r="699" spans="1:15" s="77" customFormat="1" ht="13.5" customHeight="1" thickBot="1">
      <c r="A699" s="123"/>
      <c r="B699" s="85"/>
      <c r="C699" s="85" t="s">
        <v>733</v>
      </c>
      <c r="D699" s="85"/>
      <c r="E699" s="86">
        <v>55.388</v>
      </c>
      <c r="F699" s="87"/>
      <c r="G699" s="87"/>
      <c r="H699" s="86"/>
      <c r="I699" s="86"/>
      <c r="L699" s="87"/>
      <c r="N699" s="87"/>
      <c r="O699" s="77">
        <f t="shared" si="11"/>
        <v>0</v>
      </c>
    </row>
    <row r="700" spans="1:15" s="77" customFormat="1" ht="13.5" customHeight="1" thickBot="1">
      <c r="A700" s="181">
        <v>197</v>
      </c>
      <c r="B700" s="100" t="s">
        <v>734</v>
      </c>
      <c r="C700" s="100" t="s">
        <v>735</v>
      </c>
      <c r="D700" s="100" t="s">
        <v>81</v>
      </c>
      <c r="E700" s="101">
        <v>0.642</v>
      </c>
      <c r="F700" s="126"/>
      <c r="G700" s="83">
        <f>E700*F700</f>
        <v>0</v>
      </c>
      <c r="H700" s="101">
        <v>0.642</v>
      </c>
      <c r="I700" s="102">
        <v>0</v>
      </c>
      <c r="L700" s="126">
        <v>12400</v>
      </c>
      <c r="M700" s="77">
        <f>L700*L$10</f>
        <v>8680</v>
      </c>
      <c r="N700" s="126">
        <v>12400</v>
      </c>
      <c r="O700" s="77">
        <f t="shared" si="11"/>
        <v>9920</v>
      </c>
    </row>
    <row r="701" spans="1:15" s="77" customFormat="1" ht="13.5" customHeight="1" thickBot="1">
      <c r="A701" s="123"/>
      <c r="B701" s="85"/>
      <c r="C701" s="85" t="s">
        <v>736</v>
      </c>
      <c r="D701" s="85"/>
      <c r="E701" s="86">
        <v>0.642</v>
      </c>
      <c r="F701" s="87"/>
      <c r="G701" s="87"/>
      <c r="H701" s="86"/>
      <c r="I701" s="86"/>
      <c r="L701" s="87"/>
      <c r="N701" s="87"/>
      <c r="O701" s="77">
        <f t="shared" si="11"/>
        <v>0</v>
      </c>
    </row>
    <row r="702" spans="1:15" s="77" customFormat="1" ht="13.5" customHeight="1" thickBot="1">
      <c r="A702" s="185">
        <v>199</v>
      </c>
      <c r="B702" s="169" t="s">
        <v>256</v>
      </c>
      <c r="C702" s="169" t="s">
        <v>257</v>
      </c>
      <c r="D702" s="169" t="s">
        <v>90</v>
      </c>
      <c r="E702" s="170">
        <v>132.686</v>
      </c>
      <c r="F702" s="126"/>
      <c r="G702" s="172">
        <f>E702*F702</f>
        <v>0</v>
      </c>
      <c r="H702" s="170">
        <v>0.76692508</v>
      </c>
      <c r="I702" s="173">
        <v>0</v>
      </c>
      <c r="L702" s="171">
        <v>165</v>
      </c>
      <c r="M702" s="77">
        <f>L702*L$10</f>
        <v>115.49999999999999</v>
      </c>
      <c r="N702" s="171">
        <v>165</v>
      </c>
      <c r="O702" s="77">
        <f t="shared" si="11"/>
        <v>132</v>
      </c>
    </row>
    <row r="703" spans="1:15" s="77" customFormat="1" ht="13.5" customHeight="1" thickBot="1">
      <c r="A703" s="123"/>
      <c r="B703" s="85"/>
      <c r="C703" s="85" t="s">
        <v>261</v>
      </c>
      <c r="D703" s="85"/>
      <c r="E703" s="86">
        <v>132.686</v>
      </c>
      <c r="F703" s="87"/>
      <c r="G703" s="87"/>
      <c r="H703" s="86"/>
      <c r="I703" s="86"/>
      <c r="L703" s="87"/>
      <c r="N703" s="87"/>
      <c r="O703" s="77">
        <f t="shared" si="11"/>
        <v>0</v>
      </c>
    </row>
    <row r="704" spans="1:15" s="77" customFormat="1" ht="13.5" customHeight="1" thickBot="1">
      <c r="A704" s="186">
        <v>200</v>
      </c>
      <c r="B704" s="174" t="s">
        <v>737</v>
      </c>
      <c r="C704" s="174" t="s">
        <v>738</v>
      </c>
      <c r="D704" s="174" t="s">
        <v>386</v>
      </c>
      <c r="E704" s="175">
        <f>SUM(G668:G702)/100</f>
        <v>0</v>
      </c>
      <c r="F704" s="178">
        <v>0.3</v>
      </c>
      <c r="G704" s="176">
        <f>E704*F704</f>
        <v>0</v>
      </c>
      <c r="H704" s="175">
        <v>0</v>
      </c>
      <c r="I704" s="177">
        <v>0</v>
      </c>
      <c r="L704" s="178">
        <v>0.3</v>
      </c>
      <c r="M704" s="77">
        <v>0.3</v>
      </c>
      <c r="N704" s="178">
        <v>0.3</v>
      </c>
      <c r="O704" s="77">
        <f t="shared" si="11"/>
        <v>0.24</v>
      </c>
    </row>
    <row r="705" spans="1:15" s="77" customFormat="1" ht="14.25" customHeight="1">
      <c r="A705" s="184"/>
      <c r="B705" s="163"/>
      <c r="C705" s="88" t="s">
        <v>2014</v>
      </c>
      <c r="D705" s="163"/>
      <c r="E705" s="164"/>
      <c r="F705" s="167"/>
      <c r="G705" s="165"/>
      <c r="H705" s="164"/>
      <c r="I705" s="164"/>
      <c r="L705" s="167"/>
      <c r="N705" s="167"/>
      <c r="O705" s="77">
        <f t="shared" si="11"/>
        <v>0</v>
      </c>
    </row>
    <row r="706" spans="1:15" s="77" customFormat="1" ht="13.5" customHeight="1" thickBot="1">
      <c r="A706" s="127"/>
      <c r="B706" s="78" t="s">
        <v>739</v>
      </c>
      <c r="C706" s="78" t="s">
        <v>740</v>
      </c>
      <c r="D706" s="78"/>
      <c r="E706" s="79"/>
      <c r="F706" s="80"/>
      <c r="G706" s="80"/>
      <c r="H706" s="79">
        <v>0.3132155</v>
      </c>
      <c r="I706" s="79">
        <v>0</v>
      </c>
      <c r="L706" s="80"/>
      <c r="N706" s="80"/>
      <c r="O706" s="77">
        <f t="shared" si="11"/>
        <v>0</v>
      </c>
    </row>
    <row r="707" spans="1:15" s="77" customFormat="1" ht="24" customHeight="1" thickBot="1">
      <c r="A707" s="122">
        <v>201</v>
      </c>
      <c r="B707" s="81" t="s">
        <v>741</v>
      </c>
      <c r="C707" s="81" t="s">
        <v>742</v>
      </c>
      <c r="D707" s="81" t="s">
        <v>90</v>
      </c>
      <c r="E707" s="82">
        <v>7.4</v>
      </c>
      <c r="F707" s="126"/>
      <c r="G707" s="83">
        <f>E707*F707</f>
        <v>0</v>
      </c>
      <c r="H707" s="82">
        <v>0.023828</v>
      </c>
      <c r="I707" s="84">
        <v>0</v>
      </c>
      <c r="L707" s="126">
        <v>104</v>
      </c>
      <c r="M707" s="77">
        <f>L707*L$10</f>
        <v>72.8</v>
      </c>
      <c r="N707" s="126">
        <v>104</v>
      </c>
      <c r="O707" s="77">
        <f t="shared" si="11"/>
        <v>83.2</v>
      </c>
    </row>
    <row r="708" spans="1:15" s="77" customFormat="1" ht="13.5" customHeight="1" thickBot="1">
      <c r="A708" s="123"/>
      <c r="B708" s="85"/>
      <c r="C708" s="85" t="s">
        <v>743</v>
      </c>
      <c r="D708" s="85"/>
      <c r="E708" s="86">
        <v>7.4</v>
      </c>
      <c r="F708" s="87"/>
      <c r="G708" s="87"/>
      <c r="H708" s="86"/>
      <c r="I708" s="86"/>
      <c r="L708" s="87"/>
      <c r="N708" s="87"/>
      <c r="O708" s="77">
        <f t="shared" si="11"/>
        <v>0</v>
      </c>
    </row>
    <row r="709" spans="1:15" s="77" customFormat="1" ht="13.5" customHeight="1" thickBot="1">
      <c r="A709" s="122">
        <v>202</v>
      </c>
      <c r="B709" s="81" t="s">
        <v>744</v>
      </c>
      <c r="C709" s="81" t="s">
        <v>745</v>
      </c>
      <c r="D709" s="81" t="s">
        <v>90</v>
      </c>
      <c r="E709" s="82">
        <v>38.585</v>
      </c>
      <c r="F709" s="126"/>
      <c r="G709" s="83">
        <f>E709*F709</f>
        <v>0</v>
      </c>
      <c r="H709" s="82">
        <v>0.2893875</v>
      </c>
      <c r="I709" s="84">
        <v>0</v>
      </c>
      <c r="L709" s="126">
        <v>128</v>
      </c>
      <c r="M709" s="77">
        <f>L709*L$10</f>
        <v>89.6</v>
      </c>
      <c r="N709" s="126">
        <v>128</v>
      </c>
      <c r="O709" s="77">
        <f t="shared" si="11"/>
        <v>102.4</v>
      </c>
    </row>
    <row r="710" spans="1:15" s="77" customFormat="1" ht="13.5" customHeight="1">
      <c r="A710" s="125"/>
      <c r="B710" s="88"/>
      <c r="C710" s="88" t="s">
        <v>746</v>
      </c>
      <c r="D710" s="88"/>
      <c r="E710" s="89"/>
      <c r="F710" s="90"/>
      <c r="G710" s="90"/>
      <c r="H710" s="89"/>
      <c r="I710" s="89"/>
      <c r="L710" s="90"/>
      <c r="N710" s="90"/>
      <c r="O710" s="77">
        <f t="shared" si="11"/>
        <v>0</v>
      </c>
    </row>
    <row r="711" spans="1:15" s="77" customFormat="1" ht="13.5" customHeight="1">
      <c r="A711" s="123"/>
      <c r="B711" s="85"/>
      <c r="C711" s="85" t="s">
        <v>747</v>
      </c>
      <c r="D711" s="85"/>
      <c r="E711" s="86">
        <v>31.185</v>
      </c>
      <c r="F711" s="87"/>
      <c r="G711" s="87"/>
      <c r="H711" s="86"/>
      <c r="I711" s="86"/>
      <c r="L711" s="87"/>
      <c r="N711" s="87"/>
      <c r="O711" s="77">
        <f t="shared" si="11"/>
        <v>0</v>
      </c>
    </row>
    <row r="712" spans="1:15" s="77" customFormat="1" ht="13.5" customHeight="1">
      <c r="A712" s="125"/>
      <c r="B712" s="88"/>
      <c r="C712" s="88" t="s">
        <v>748</v>
      </c>
      <c r="D712" s="88"/>
      <c r="E712" s="89"/>
      <c r="F712" s="90"/>
      <c r="G712" s="90"/>
      <c r="H712" s="89"/>
      <c r="I712" s="89"/>
      <c r="L712" s="90"/>
      <c r="N712" s="90"/>
      <c r="O712" s="77">
        <f t="shared" si="11"/>
        <v>0</v>
      </c>
    </row>
    <row r="713" spans="1:15" s="77" customFormat="1" ht="13.5" customHeight="1">
      <c r="A713" s="123"/>
      <c r="B713" s="85"/>
      <c r="C713" s="85" t="s">
        <v>743</v>
      </c>
      <c r="D713" s="85"/>
      <c r="E713" s="86">
        <v>7.4</v>
      </c>
      <c r="F713" s="87"/>
      <c r="G713" s="87"/>
      <c r="H713" s="86"/>
      <c r="I713" s="86"/>
      <c r="L713" s="87"/>
      <c r="N713" s="87"/>
      <c r="O713" s="77">
        <f t="shared" si="11"/>
        <v>0</v>
      </c>
    </row>
    <row r="714" spans="1:15" s="77" customFormat="1" ht="13.5" customHeight="1" thickBot="1">
      <c r="A714" s="124"/>
      <c r="B714" s="97"/>
      <c r="C714" s="97" t="s">
        <v>64</v>
      </c>
      <c r="D714" s="97"/>
      <c r="E714" s="98">
        <v>38.585</v>
      </c>
      <c r="F714" s="99"/>
      <c r="G714" s="99"/>
      <c r="H714" s="98"/>
      <c r="I714" s="98"/>
      <c r="L714" s="99"/>
      <c r="N714" s="99"/>
      <c r="O714" s="77">
        <f t="shared" si="11"/>
        <v>0</v>
      </c>
    </row>
    <row r="715" spans="1:15" s="77" customFormat="1" ht="13.5" customHeight="1" thickBot="1">
      <c r="A715" s="122">
        <v>203</v>
      </c>
      <c r="B715" s="81" t="s">
        <v>749</v>
      </c>
      <c r="C715" s="81" t="s">
        <v>750</v>
      </c>
      <c r="D715" s="81" t="s">
        <v>386</v>
      </c>
      <c r="E715" s="82">
        <f>SUM(G707:G709)/100</f>
        <v>0</v>
      </c>
      <c r="F715" s="166">
        <v>0.5</v>
      </c>
      <c r="G715" s="83">
        <f>E715*F715</f>
        <v>0</v>
      </c>
      <c r="H715" s="82">
        <v>0</v>
      </c>
      <c r="I715" s="84">
        <v>0</v>
      </c>
      <c r="L715" s="166">
        <v>0.5</v>
      </c>
      <c r="M715" s="77">
        <v>0.5</v>
      </c>
      <c r="N715" s="166">
        <v>0.5</v>
      </c>
      <c r="O715" s="77">
        <f t="shared" si="11"/>
        <v>0.4</v>
      </c>
    </row>
    <row r="716" spans="1:15" s="77" customFormat="1" ht="14.25" customHeight="1">
      <c r="A716" s="184"/>
      <c r="B716" s="163"/>
      <c r="C716" s="88" t="s">
        <v>2013</v>
      </c>
      <c r="D716" s="163"/>
      <c r="E716" s="164"/>
      <c r="F716" s="167"/>
      <c r="G716" s="165"/>
      <c r="H716" s="164"/>
      <c r="I716" s="164"/>
      <c r="L716" s="167"/>
      <c r="N716" s="167"/>
      <c r="O716" s="77">
        <f t="shared" si="11"/>
        <v>0</v>
      </c>
    </row>
    <row r="717" spans="1:15" s="77" customFormat="1" ht="13.5" customHeight="1" thickBot="1">
      <c r="A717" s="127"/>
      <c r="B717" s="78" t="s">
        <v>751</v>
      </c>
      <c r="C717" s="78" t="s">
        <v>752</v>
      </c>
      <c r="D717" s="78"/>
      <c r="E717" s="79"/>
      <c r="F717" s="80"/>
      <c r="G717" s="80"/>
      <c r="H717" s="79">
        <f>SUM(H718:H737)</f>
        <v>1.52751351</v>
      </c>
      <c r="I717" s="79">
        <f>SUM(I718:I737)</f>
        <v>0</v>
      </c>
      <c r="L717" s="80"/>
      <c r="N717" s="80"/>
      <c r="O717" s="77">
        <f t="shared" si="11"/>
        <v>0</v>
      </c>
    </row>
    <row r="718" spans="1:15" s="77" customFormat="1" ht="24" customHeight="1" thickBot="1">
      <c r="A718" s="122">
        <v>204</v>
      </c>
      <c r="B718" s="81" t="s">
        <v>753</v>
      </c>
      <c r="C718" s="81" t="s">
        <v>754</v>
      </c>
      <c r="D718" s="81" t="s">
        <v>90</v>
      </c>
      <c r="E718" s="82">
        <v>83.883</v>
      </c>
      <c r="F718" s="126"/>
      <c r="G718" s="83">
        <f>E718*F718</f>
        <v>0</v>
      </c>
      <c r="H718" s="82">
        <v>0.4781331</v>
      </c>
      <c r="I718" s="84">
        <v>0</v>
      </c>
      <c r="L718" s="126">
        <v>325</v>
      </c>
      <c r="M718" s="77">
        <f>L718*L$10</f>
        <v>227.49999999999997</v>
      </c>
      <c r="N718" s="126">
        <v>325</v>
      </c>
      <c r="O718" s="77">
        <f t="shared" si="11"/>
        <v>260</v>
      </c>
    </row>
    <row r="719" spans="1:15" s="77" customFormat="1" ht="13.5" customHeight="1">
      <c r="A719" s="125"/>
      <c r="B719" s="88"/>
      <c r="C719" s="88" t="s">
        <v>755</v>
      </c>
      <c r="D719" s="88"/>
      <c r="E719" s="89"/>
      <c r="F719" s="90"/>
      <c r="G719" s="90"/>
      <c r="H719" s="89"/>
      <c r="I719" s="89"/>
      <c r="L719" s="90"/>
      <c r="N719" s="90"/>
      <c r="O719" s="77">
        <f t="shared" si="11"/>
        <v>0</v>
      </c>
    </row>
    <row r="720" spans="1:15" s="77" customFormat="1" ht="13.5" customHeight="1">
      <c r="A720" s="125"/>
      <c r="B720" s="88"/>
      <c r="C720" s="88" t="s">
        <v>756</v>
      </c>
      <c r="D720" s="88"/>
      <c r="E720" s="89"/>
      <c r="F720" s="90"/>
      <c r="G720" s="90"/>
      <c r="H720" s="89"/>
      <c r="I720" s="89"/>
      <c r="L720" s="90"/>
      <c r="N720" s="90"/>
      <c r="O720" s="77">
        <f t="shared" si="11"/>
        <v>0</v>
      </c>
    </row>
    <row r="721" spans="1:15" s="77" customFormat="1" ht="13.5" customHeight="1">
      <c r="A721" s="123"/>
      <c r="B721" s="85"/>
      <c r="C721" s="85" t="s">
        <v>757</v>
      </c>
      <c r="D721" s="85"/>
      <c r="E721" s="86">
        <v>22.08</v>
      </c>
      <c r="F721" s="87"/>
      <c r="G721" s="87"/>
      <c r="H721" s="86"/>
      <c r="I721" s="86"/>
      <c r="L721" s="87"/>
      <c r="N721" s="87"/>
      <c r="O721" s="77">
        <f t="shared" si="11"/>
        <v>0</v>
      </c>
    </row>
    <row r="722" spans="1:15" s="77" customFormat="1" ht="13.5" customHeight="1">
      <c r="A722" s="123"/>
      <c r="B722" s="85"/>
      <c r="C722" s="85" t="s">
        <v>758</v>
      </c>
      <c r="D722" s="85"/>
      <c r="E722" s="86">
        <v>10.224</v>
      </c>
      <c r="F722" s="87"/>
      <c r="G722" s="87"/>
      <c r="H722" s="86"/>
      <c r="I722" s="86"/>
      <c r="L722" s="87"/>
      <c r="N722" s="87"/>
      <c r="O722" s="77">
        <f t="shared" si="11"/>
        <v>0</v>
      </c>
    </row>
    <row r="723" spans="1:15" s="77" customFormat="1" ht="13.5" customHeight="1">
      <c r="A723" s="123"/>
      <c r="B723" s="85"/>
      <c r="C723" s="85" t="s">
        <v>759</v>
      </c>
      <c r="D723" s="85"/>
      <c r="E723" s="86">
        <v>22.67</v>
      </c>
      <c r="F723" s="87"/>
      <c r="G723" s="87"/>
      <c r="H723" s="86"/>
      <c r="I723" s="86"/>
      <c r="L723" s="87"/>
      <c r="N723" s="87"/>
      <c r="O723" s="77">
        <f t="shared" si="11"/>
        <v>0</v>
      </c>
    </row>
    <row r="724" spans="1:15" s="77" customFormat="1" ht="13.5" customHeight="1">
      <c r="A724" s="123"/>
      <c r="B724" s="85"/>
      <c r="C724" s="85" t="s">
        <v>760</v>
      </c>
      <c r="D724" s="85"/>
      <c r="E724" s="86">
        <v>10.224</v>
      </c>
      <c r="F724" s="87"/>
      <c r="G724" s="87"/>
      <c r="H724" s="86"/>
      <c r="I724" s="86"/>
      <c r="L724" s="87"/>
      <c r="N724" s="87"/>
      <c r="O724" s="77">
        <f t="shared" si="11"/>
        <v>0</v>
      </c>
    </row>
    <row r="725" spans="1:15" s="77" customFormat="1" ht="13.5" customHeight="1">
      <c r="A725" s="123"/>
      <c r="B725" s="85"/>
      <c r="C725" s="85" t="s">
        <v>761</v>
      </c>
      <c r="D725" s="85"/>
      <c r="E725" s="86">
        <v>18.685</v>
      </c>
      <c r="F725" s="87"/>
      <c r="G725" s="87"/>
      <c r="H725" s="86"/>
      <c r="I725" s="86"/>
      <c r="L725" s="87"/>
      <c r="N725" s="87"/>
      <c r="O725" s="77">
        <f t="shared" si="11"/>
        <v>0</v>
      </c>
    </row>
    <row r="726" spans="1:15" s="77" customFormat="1" ht="13.5" customHeight="1" thickBot="1">
      <c r="A726" s="124"/>
      <c r="B726" s="97"/>
      <c r="C726" s="97" t="s">
        <v>64</v>
      </c>
      <c r="D726" s="97"/>
      <c r="E726" s="98">
        <v>83.883</v>
      </c>
      <c r="F726" s="99"/>
      <c r="G726" s="99"/>
      <c r="H726" s="98"/>
      <c r="I726" s="98"/>
      <c r="L726" s="99"/>
      <c r="N726" s="99"/>
      <c r="O726" s="77">
        <f t="shared" si="11"/>
        <v>0</v>
      </c>
    </row>
    <row r="727" spans="1:15" s="77" customFormat="1" ht="13.5" customHeight="1" thickBot="1">
      <c r="A727" s="181">
        <v>205</v>
      </c>
      <c r="B727" s="100" t="s">
        <v>762</v>
      </c>
      <c r="C727" s="100" t="s">
        <v>763</v>
      </c>
      <c r="D727" s="100" t="s">
        <v>90</v>
      </c>
      <c r="E727" s="101">
        <v>85.561</v>
      </c>
      <c r="F727" s="126"/>
      <c r="G727" s="83">
        <f>E727*F727</f>
        <v>0</v>
      </c>
      <c r="H727" s="101">
        <v>1.026732</v>
      </c>
      <c r="I727" s="102">
        <v>0</v>
      </c>
      <c r="L727" s="126">
        <v>325</v>
      </c>
      <c r="M727" s="77">
        <f>L727*L$10</f>
        <v>227.49999999999997</v>
      </c>
      <c r="N727" s="126">
        <v>325</v>
      </c>
      <c r="O727" s="77">
        <f t="shared" si="11"/>
        <v>260</v>
      </c>
    </row>
    <row r="728" spans="1:15" s="77" customFormat="1" ht="13.5" customHeight="1" thickBot="1">
      <c r="A728" s="123"/>
      <c r="B728" s="85"/>
      <c r="C728" s="85" t="s">
        <v>764</v>
      </c>
      <c r="D728" s="85"/>
      <c r="E728" s="86">
        <v>85.561</v>
      </c>
      <c r="F728" s="87"/>
      <c r="G728" s="87"/>
      <c r="H728" s="86"/>
      <c r="I728" s="86"/>
      <c r="L728" s="87"/>
      <c r="N728" s="87"/>
      <c r="O728" s="77">
        <f t="shared" si="11"/>
        <v>0</v>
      </c>
    </row>
    <row r="729" spans="1:15" s="77" customFormat="1" ht="13.5" customHeight="1" thickBot="1">
      <c r="A729" s="122">
        <v>206</v>
      </c>
      <c r="B729" s="81" t="s">
        <v>765</v>
      </c>
      <c r="C729" s="81" t="s">
        <v>766</v>
      </c>
      <c r="D729" s="81" t="s">
        <v>90</v>
      </c>
      <c r="E729" s="82">
        <v>20.448</v>
      </c>
      <c r="F729" s="126"/>
      <c r="G729" s="83">
        <f>E729*F729</f>
        <v>0</v>
      </c>
      <c r="H729" s="82">
        <v>0</v>
      </c>
      <c r="I729" s="84">
        <v>0</v>
      </c>
      <c r="L729" s="126">
        <v>30.5</v>
      </c>
      <c r="M729" s="77">
        <f>L729*L$10</f>
        <v>21.349999999999998</v>
      </c>
      <c r="N729" s="126">
        <v>30.5</v>
      </c>
      <c r="O729" s="77">
        <f t="shared" si="11"/>
        <v>24.400000000000002</v>
      </c>
    </row>
    <row r="730" spans="1:15" s="77" customFormat="1" ht="13.5" customHeight="1">
      <c r="A730" s="125"/>
      <c r="B730" s="88"/>
      <c r="C730" s="88" t="s">
        <v>755</v>
      </c>
      <c r="D730" s="88"/>
      <c r="E730" s="89"/>
      <c r="F730" s="90"/>
      <c r="G730" s="90"/>
      <c r="H730" s="89"/>
      <c r="I730" s="89"/>
      <c r="L730" s="90"/>
      <c r="N730" s="90"/>
      <c r="O730" s="77">
        <f t="shared" si="11"/>
        <v>0</v>
      </c>
    </row>
    <row r="731" spans="1:15" s="77" customFormat="1" ht="13.5" customHeight="1">
      <c r="A731" s="125"/>
      <c r="B731" s="88"/>
      <c r="C731" s="88" t="s">
        <v>767</v>
      </c>
      <c r="D731" s="88"/>
      <c r="E731" s="89"/>
      <c r="F731" s="90"/>
      <c r="G731" s="90"/>
      <c r="H731" s="89"/>
      <c r="I731" s="89"/>
      <c r="L731" s="90"/>
      <c r="N731" s="90"/>
      <c r="O731" s="77">
        <f t="shared" si="11"/>
        <v>0</v>
      </c>
    </row>
    <row r="732" spans="1:15" s="77" customFormat="1" ht="13.5" customHeight="1">
      <c r="A732" s="123"/>
      <c r="B732" s="85"/>
      <c r="C732" s="85" t="s">
        <v>758</v>
      </c>
      <c r="D732" s="85"/>
      <c r="E732" s="86">
        <v>10.224</v>
      </c>
      <c r="F732" s="87"/>
      <c r="G732" s="87"/>
      <c r="H732" s="86"/>
      <c r="I732" s="86"/>
      <c r="L732" s="87"/>
      <c r="N732" s="87"/>
      <c r="O732" s="77">
        <f t="shared" si="11"/>
        <v>0</v>
      </c>
    </row>
    <row r="733" spans="1:15" s="77" customFormat="1" ht="13.5" customHeight="1">
      <c r="A733" s="123"/>
      <c r="B733" s="85"/>
      <c r="C733" s="85" t="s">
        <v>760</v>
      </c>
      <c r="D733" s="85"/>
      <c r="E733" s="86">
        <v>10.224</v>
      </c>
      <c r="F733" s="87"/>
      <c r="G733" s="87"/>
      <c r="H733" s="86"/>
      <c r="I733" s="86"/>
      <c r="L733" s="87"/>
      <c r="N733" s="87"/>
      <c r="O733" s="77">
        <f t="shared" si="11"/>
        <v>0</v>
      </c>
    </row>
    <row r="734" spans="1:15" s="77" customFormat="1" ht="13.5" customHeight="1" thickBot="1">
      <c r="A734" s="124"/>
      <c r="B734" s="97"/>
      <c r="C734" s="97" t="s">
        <v>64</v>
      </c>
      <c r="D734" s="97"/>
      <c r="E734" s="98">
        <v>20.448</v>
      </c>
      <c r="F734" s="99"/>
      <c r="G734" s="99"/>
      <c r="H734" s="98"/>
      <c r="I734" s="98"/>
      <c r="L734" s="99"/>
      <c r="N734" s="99"/>
      <c r="O734" s="77">
        <f t="shared" si="11"/>
        <v>0</v>
      </c>
    </row>
    <row r="735" spans="1:15" s="77" customFormat="1" ht="24" customHeight="1" thickBot="1">
      <c r="A735" s="122">
        <v>207</v>
      </c>
      <c r="B735" s="81" t="s">
        <v>768</v>
      </c>
      <c r="C735" s="81" t="s">
        <v>769</v>
      </c>
      <c r="D735" s="81" t="s">
        <v>90</v>
      </c>
      <c r="E735" s="82">
        <v>83.883</v>
      </c>
      <c r="F735" s="126"/>
      <c r="G735" s="83">
        <f>E735*F735</f>
        <v>0</v>
      </c>
      <c r="H735" s="82">
        <v>0.02264841</v>
      </c>
      <c r="I735" s="84">
        <v>0</v>
      </c>
      <c r="L735" s="126">
        <v>4.5</v>
      </c>
      <c r="M735" s="77">
        <f>L735*L$10</f>
        <v>3.15</v>
      </c>
      <c r="N735" s="126">
        <v>4.5</v>
      </c>
      <c r="O735" s="77">
        <f t="shared" si="11"/>
        <v>3.6</v>
      </c>
    </row>
    <row r="736" spans="1:15" s="77" customFormat="1" ht="13.5" customHeight="1" thickBot="1">
      <c r="A736" s="123"/>
      <c r="B736" s="85"/>
      <c r="C736" s="85" t="s">
        <v>770</v>
      </c>
      <c r="D736" s="85"/>
      <c r="E736" s="86">
        <v>83.883</v>
      </c>
      <c r="F736" s="87"/>
      <c r="G736" s="87"/>
      <c r="H736" s="86"/>
      <c r="I736" s="86"/>
      <c r="L736" s="87"/>
      <c r="N736" s="87"/>
      <c r="O736" s="77">
        <f t="shared" si="11"/>
        <v>0</v>
      </c>
    </row>
    <row r="737" spans="1:15" s="77" customFormat="1" ht="13.5" customHeight="1" thickBot="1">
      <c r="A737" s="122">
        <v>209</v>
      </c>
      <c r="B737" s="81" t="s">
        <v>771</v>
      </c>
      <c r="C737" s="81" t="s">
        <v>772</v>
      </c>
      <c r="D737" s="81" t="s">
        <v>386</v>
      </c>
      <c r="E737" s="82">
        <f>SUM(G718:G735)/100</f>
        <v>0</v>
      </c>
      <c r="F737" s="166">
        <v>2</v>
      </c>
      <c r="G737" s="83">
        <f>E737*F737</f>
        <v>0</v>
      </c>
      <c r="H737" s="82">
        <v>0</v>
      </c>
      <c r="I737" s="84">
        <v>0</v>
      </c>
      <c r="L737" s="166">
        <v>2</v>
      </c>
      <c r="M737" s="77">
        <v>2</v>
      </c>
      <c r="N737" s="166">
        <v>2</v>
      </c>
      <c r="O737" s="77">
        <f t="shared" si="11"/>
        <v>1.6</v>
      </c>
    </row>
    <row r="738" spans="1:15" s="77" customFormat="1" ht="14.25" customHeight="1">
      <c r="A738" s="184"/>
      <c r="B738" s="163"/>
      <c r="C738" s="88" t="s">
        <v>2012</v>
      </c>
      <c r="D738" s="163"/>
      <c r="E738" s="164"/>
      <c r="F738" s="167"/>
      <c r="G738" s="165"/>
      <c r="H738" s="164"/>
      <c r="I738" s="164"/>
      <c r="L738" s="167"/>
      <c r="N738" s="167"/>
      <c r="O738" s="77">
        <f t="shared" si="11"/>
        <v>0</v>
      </c>
    </row>
    <row r="739" spans="1:15" s="77" customFormat="1" ht="13.5" customHeight="1" thickBot="1">
      <c r="A739" s="127"/>
      <c r="B739" s="78" t="s">
        <v>773</v>
      </c>
      <c r="C739" s="78" t="s">
        <v>774</v>
      </c>
      <c r="D739" s="78"/>
      <c r="E739" s="79"/>
      <c r="F739" s="80"/>
      <c r="G739" s="80"/>
      <c r="H739" s="79">
        <v>0.18638478</v>
      </c>
      <c r="I739" s="79">
        <v>0</v>
      </c>
      <c r="L739" s="80"/>
      <c r="N739" s="80"/>
      <c r="O739" s="77">
        <f t="shared" si="11"/>
        <v>0</v>
      </c>
    </row>
    <row r="740" spans="1:15" s="77" customFormat="1" ht="24" customHeight="1" thickBot="1">
      <c r="A740" s="122">
        <v>210</v>
      </c>
      <c r="B740" s="81" t="s">
        <v>775</v>
      </c>
      <c r="C740" s="81" t="s">
        <v>776</v>
      </c>
      <c r="D740" s="81" t="s">
        <v>90</v>
      </c>
      <c r="E740" s="82">
        <v>71.04</v>
      </c>
      <c r="F740" s="126"/>
      <c r="G740" s="83">
        <f>E740*F740</f>
        <v>0</v>
      </c>
      <c r="H740" s="82">
        <v>0.0468864</v>
      </c>
      <c r="I740" s="84">
        <v>0</v>
      </c>
      <c r="L740" s="126">
        <v>235</v>
      </c>
      <c r="M740" s="77">
        <f>L740*L$10</f>
        <v>164.5</v>
      </c>
      <c r="N740" s="126">
        <v>235</v>
      </c>
      <c r="O740" s="77">
        <f t="shared" si="11"/>
        <v>188</v>
      </c>
    </row>
    <row r="741" spans="1:15" s="77" customFormat="1" ht="13.5" customHeight="1">
      <c r="A741" s="125"/>
      <c r="B741" s="88"/>
      <c r="C741" s="88" t="s">
        <v>777</v>
      </c>
      <c r="D741" s="88"/>
      <c r="E741" s="89"/>
      <c r="F741" s="90"/>
      <c r="G741" s="90"/>
      <c r="H741" s="89"/>
      <c r="I741" s="89"/>
      <c r="L741" s="90"/>
      <c r="N741" s="90"/>
      <c r="O741" s="77">
        <f t="shared" si="11"/>
        <v>0</v>
      </c>
    </row>
    <row r="742" spans="1:15" s="77" customFormat="1" ht="13.5" customHeight="1" thickBot="1">
      <c r="A742" s="123"/>
      <c r="B742" s="85"/>
      <c r="C742" s="85" t="s">
        <v>778</v>
      </c>
      <c r="D742" s="85"/>
      <c r="E742" s="86">
        <v>71.04</v>
      </c>
      <c r="F742" s="87"/>
      <c r="G742" s="87"/>
      <c r="H742" s="86"/>
      <c r="I742" s="86"/>
      <c r="L742" s="87"/>
      <c r="N742" s="87"/>
      <c r="O742" s="77">
        <f t="shared" si="11"/>
        <v>0</v>
      </c>
    </row>
    <row r="743" spans="1:15" s="77" customFormat="1" ht="24" customHeight="1" thickBot="1">
      <c r="A743" s="122">
        <v>211</v>
      </c>
      <c r="B743" s="81" t="s">
        <v>779</v>
      </c>
      <c r="C743" s="81" t="s">
        <v>780</v>
      </c>
      <c r="D743" s="81" t="s">
        <v>90</v>
      </c>
      <c r="E743" s="82">
        <v>267.536</v>
      </c>
      <c r="F743" s="126"/>
      <c r="G743" s="83">
        <f>E743*F743</f>
        <v>0</v>
      </c>
      <c r="H743" s="82">
        <v>0.12841728</v>
      </c>
      <c r="I743" s="84">
        <v>0</v>
      </c>
      <c r="L743" s="126">
        <v>168</v>
      </c>
      <c r="M743" s="77">
        <f>L743*L$10</f>
        <v>117.6</v>
      </c>
      <c r="N743" s="126">
        <v>168</v>
      </c>
      <c r="O743" s="77">
        <f t="shared" si="11"/>
        <v>134.4</v>
      </c>
    </row>
    <row r="744" spans="1:15" s="77" customFormat="1" ht="13.5" customHeight="1">
      <c r="A744" s="125"/>
      <c r="B744" s="88"/>
      <c r="C744" s="88" t="s">
        <v>260</v>
      </c>
      <c r="D744" s="88"/>
      <c r="E744" s="89"/>
      <c r="F744" s="90"/>
      <c r="G744" s="90"/>
      <c r="H744" s="89"/>
      <c r="I744" s="89"/>
      <c r="L744" s="90"/>
      <c r="N744" s="90"/>
      <c r="O744" s="77">
        <f t="shared" si="11"/>
        <v>0</v>
      </c>
    </row>
    <row r="745" spans="1:15" s="77" customFormat="1" ht="13.5" customHeight="1" thickBot="1">
      <c r="A745" s="123"/>
      <c r="B745" s="85"/>
      <c r="C745" s="85" t="s">
        <v>781</v>
      </c>
      <c r="D745" s="85"/>
      <c r="E745" s="86">
        <v>267.536</v>
      </c>
      <c r="F745" s="87"/>
      <c r="G745" s="87"/>
      <c r="H745" s="86"/>
      <c r="I745" s="86"/>
      <c r="L745" s="87"/>
      <c r="N745" s="87"/>
      <c r="O745" s="77">
        <f t="shared" si="11"/>
        <v>0</v>
      </c>
    </row>
    <row r="746" spans="1:15" s="77" customFormat="1" ht="24" customHeight="1" thickBot="1">
      <c r="A746" s="122">
        <v>212</v>
      </c>
      <c r="B746" s="81" t="s">
        <v>782</v>
      </c>
      <c r="C746" s="81" t="s">
        <v>783</v>
      </c>
      <c r="D746" s="81" t="s">
        <v>90</v>
      </c>
      <c r="E746" s="82">
        <v>369.37</v>
      </c>
      <c r="F746" s="126"/>
      <c r="G746" s="83">
        <f>E746*F746</f>
        <v>0</v>
      </c>
      <c r="H746" s="82">
        <v>0.0110811</v>
      </c>
      <c r="I746" s="84">
        <v>0</v>
      </c>
      <c r="L746" s="126">
        <v>41.1</v>
      </c>
      <c r="M746" s="77">
        <f>L746*L$10</f>
        <v>28.77</v>
      </c>
      <c r="N746" s="126">
        <v>41.1</v>
      </c>
      <c r="O746" s="77">
        <f t="shared" si="11"/>
        <v>32.88</v>
      </c>
    </row>
    <row r="747" spans="1:15" s="77" customFormat="1" ht="13.5" customHeight="1">
      <c r="A747" s="125"/>
      <c r="B747" s="88"/>
      <c r="C747" s="88" t="s">
        <v>784</v>
      </c>
      <c r="D747" s="88"/>
      <c r="E747" s="89"/>
      <c r="F747" s="90"/>
      <c r="G747" s="90"/>
      <c r="H747" s="89"/>
      <c r="I747" s="89"/>
      <c r="L747" s="90"/>
      <c r="N747" s="90"/>
      <c r="O747" s="77">
        <f t="shared" si="11"/>
        <v>0</v>
      </c>
    </row>
    <row r="748" spans="1:15" s="77" customFormat="1" ht="13.5" customHeight="1">
      <c r="A748" s="123"/>
      <c r="B748" s="85"/>
      <c r="C748" s="85" t="s">
        <v>785</v>
      </c>
      <c r="D748" s="85"/>
      <c r="E748" s="86">
        <v>176.574</v>
      </c>
      <c r="F748" s="87"/>
      <c r="G748" s="87"/>
      <c r="H748" s="86"/>
      <c r="I748" s="86"/>
      <c r="L748" s="87"/>
      <c r="N748" s="87"/>
      <c r="O748" s="77">
        <f t="shared" si="11"/>
        <v>0</v>
      </c>
    </row>
    <row r="749" spans="1:15" s="77" customFormat="1" ht="13.5" customHeight="1">
      <c r="A749" s="123"/>
      <c r="B749" s="85"/>
      <c r="C749" s="85" t="s">
        <v>786</v>
      </c>
      <c r="D749" s="85"/>
      <c r="E749" s="86">
        <v>161.856</v>
      </c>
      <c r="F749" s="87"/>
      <c r="G749" s="87"/>
      <c r="H749" s="86"/>
      <c r="I749" s="86"/>
      <c r="L749" s="87"/>
      <c r="N749" s="87"/>
      <c r="O749" s="77">
        <f t="shared" si="11"/>
        <v>0</v>
      </c>
    </row>
    <row r="750" spans="1:15" s="77" customFormat="1" ht="13.5" customHeight="1">
      <c r="A750" s="123"/>
      <c r="B750" s="85"/>
      <c r="C750" s="85" t="s">
        <v>787</v>
      </c>
      <c r="D750" s="85"/>
      <c r="E750" s="86">
        <v>30.94</v>
      </c>
      <c r="F750" s="87"/>
      <c r="G750" s="87"/>
      <c r="H750" s="86"/>
      <c r="I750" s="86"/>
      <c r="L750" s="87"/>
      <c r="N750" s="87"/>
      <c r="O750" s="77">
        <f t="shared" si="11"/>
        <v>0</v>
      </c>
    </row>
    <row r="751" spans="1:15" s="77" customFormat="1" ht="13.5" customHeight="1">
      <c r="A751" s="124"/>
      <c r="B751" s="97"/>
      <c r="C751" s="97" t="s">
        <v>64</v>
      </c>
      <c r="D751" s="97"/>
      <c r="E751" s="98">
        <v>369.37</v>
      </c>
      <c r="F751" s="99"/>
      <c r="G751" s="99"/>
      <c r="H751" s="98"/>
      <c r="I751" s="98"/>
      <c r="L751" s="99"/>
      <c r="N751" s="99"/>
      <c r="O751" s="77">
        <f t="shared" si="11"/>
        <v>0</v>
      </c>
    </row>
    <row r="752" spans="1:15" s="77" customFormat="1" ht="13.5" customHeight="1" thickBot="1">
      <c r="A752" s="127"/>
      <c r="B752" s="78" t="s">
        <v>788</v>
      </c>
      <c r="C752" s="78" t="s">
        <v>789</v>
      </c>
      <c r="D752" s="78"/>
      <c r="E752" s="79"/>
      <c r="F752" s="80"/>
      <c r="G752" s="80"/>
      <c r="H752" s="79">
        <f>SUM(H753:H759)</f>
        <v>0.18052986</v>
      </c>
      <c r="I752" s="79">
        <f>SUM(I753:I759)</f>
        <v>0</v>
      </c>
      <c r="L752" s="80"/>
      <c r="N752" s="80"/>
      <c r="O752" s="77">
        <f t="shared" si="11"/>
        <v>0</v>
      </c>
    </row>
    <row r="753" spans="1:15" s="77" customFormat="1" ht="13.5" customHeight="1" thickBot="1">
      <c r="A753" s="122">
        <v>213</v>
      </c>
      <c r="B753" s="81" t="s">
        <v>790</v>
      </c>
      <c r="C753" s="81" t="s">
        <v>791</v>
      </c>
      <c r="D753" s="81" t="s">
        <v>90</v>
      </c>
      <c r="E753" s="82">
        <v>205.003</v>
      </c>
      <c r="F753" s="126"/>
      <c r="G753" s="83">
        <f>E753*F753</f>
        <v>0</v>
      </c>
      <c r="H753" s="82">
        <v>0.0820012</v>
      </c>
      <c r="I753" s="84">
        <v>0</v>
      </c>
      <c r="L753" s="126">
        <v>19.3</v>
      </c>
      <c r="M753" s="77">
        <f>L753*L$10</f>
        <v>13.51</v>
      </c>
      <c r="N753" s="126">
        <v>19.3</v>
      </c>
      <c r="O753" s="77">
        <f t="shared" si="11"/>
        <v>15.440000000000001</v>
      </c>
    </row>
    <row r="754" spans="1:15" s="77" customFormat="1" ht="13.5" customHeight="1">
      <c r="A754" s="125"/>
      <c r="B754" s="88"/>
      <c r="C754" s="88" t="s">
        <v>792</v>
      </c>
      <c r="D754" s="88"/>
      <c r="E754" s="89"/>
      <c r="F754" s="90"/>
      <c r="G754" s="90"/>
      <c r="H754" s="89"/>
      <c r="I754" s="89"/>
      <c r="L754" s="90"/>
      <c r="N754" s="90"/>
      <c r="O754" s="77">
        <f t="shared" si="11"/>
        <v>0</v>
      </c>
    </row>
    <row r="755" spans="1:15" s="77" customFormat="1" ht="13.5" customHeight="1">
      <c r="A755" s="123"/>
      <c r="B755" s="85"/>
      <c r="C755" s="85" t="s">
        <v>793</v>
      </c>
      <c r="D755" s="85"/>
      <c r="E755" s="86">
        <v>22</v>
      </c>
      <c r="F755" s="87"/>
      <c r="G755" s="87"/>
      <c r="H755" s="86"/>
      <c r="I755" s="86"/>
      <c r="L755" s="87"/>
      <c r="N755" s="87"/>
      <c r="O755" s="77">
        <f aca="true" t="shared" si="12" ref="O755:O758">N755*O$10</f>
        <v>0</v>
      </c>
    </row>
    <row r="756" spans="1:15" s="77" customFormat="1" ht="13.5" customHeight="1">
      <c r="A756" s="123"/>
      <c r="B756" s="85"/>
      <c r="C756" s="85" t="s">
        <v>794</v>
      </c>
      <c r="D756" s="85"/>
      <c r="E756" s="86">
        <v>183.003</v>
      </c>
      <c r="F756" s="87"/>
      <c r="G756" s="87"/>
      <c r="H756" s="86"/>
      <c r="I756" s="86"/>
      <c r="L756" s="87"/>
      <c r="N756" s="87"/>
      <c r="O756" s="77">
        <f t="shared" si="12"/>
        <v>0</v>
      </c>
    </row>
    <row r="757" spans="1:15" s="77" customFormat="1" ht="13.5" customHeight="1" thickBot="1">
      <c r="A757" s="124"/>
      <c r="B757" s="97"/>
      <c r="C757" s="97" t="s">
        <v>64</v>
      </c>
      <c r="D757" s="97"/>
      <c r="E757" s="98">
        <v>205.003</v>
      </c>
      <c r="F757" s="99"/>
      <c r="G757" s="99"/>
      <c r="H757" s="98"/>
      <c r="I757" s="98"/>
      <c r="L757" s="99"/>
      <c r="N757" s="99"/>
      <c r="O757" s="77">
        <f t="shared" si="12"/>
        <v>0</v>
      </c>
    </row>
    <row r="758" spans="1:15" s="77" customFormat="1" ht="24" customHeight="1" thickBot="1">
      <c r="A758" s="122">
        <v>214</v>
      </c>
      <c r="B758" s="81" t="s">
        <v>795</v>
      </c>
      <c r="C758" s="81" t="s">
        <v>796</v>
      </c>
      <c r="D758" s="81" t="s">
        <v>90</v>
      </c>
      <c r="E758" s="82">
        <v>339.754</v>
      </c>
      <c r="F758" s="126"/>
      <c r="G758" s="83">
        <f>E758*F758</f>
        <v>0</v>
      </c>
      <c r="H758" s="82">
        <v>0.09852866</v>
      </c>
      <c r="I758" s="84">
        <v>0</v>
      </c>
      <c r="L758" s="126">
        <v>28.8</v>
      </c>
      <c r="M758" s="77">
        <f>L758*L$10</f>
        <v>20.16</v>
      </c>
      <c r="N758" s="126">
        <v>28.8</v>
      </c>
      <c r="O758" s="77">
        <f t="shared" si="12"/>
        <v>23.040000000000003</v>
      </c>
    </row>
    <row r="759" spans="1:12" s="77" customFormat="1" ht="13.5" customHeight="1">
      <c r="A759" s="125"/>
      <c r="B759" s="88"/>
      <c r="C759" s="88" t="s">
        <v>797</v>
      </c>
      <c r="D759" s="88"/>
      <c r="E759" s="89"/>
      <c r="F759" s="90"/>
      <c r="G759" s="90"/>
      <c r="H759" s="89"/>
      <c r="I759" s="89"/>
      <c r="L759" s="90"/>
    </row>
    <row r="760" spans="1:12" s="77" customFormat="1" ht="13.5" customHeight="1">
      <c r="A760" s="123"/>
      <c r="B760" s="85"/>
      <c r="C760" s="85" t="s">
        <v>794</v>
      </c>
      <c r="D760" s="85"/>
      <c r="E760" s="86">
        <v>183.003</v>
      </c>
      <c r="F760" s="87"/>
      <c r="G760" s="87"/>
      <c r="H760" s="86"/>
      <c r="I760" s="86"/>
      <c r="L760" s="87"/>
    </row>
    <row r="761" spans="1:12" s="77" customFormat="1" ht="13.5" customHeight="1">
      <c r="A761" s="123"/>
      <c r="B761" s="85"/>
      <c r="C761" s="85" t="s">
        <v>798</v>
      </c>
      <c r="D761" s="85"/>
      <c r="E761" s="86">
        <v>156.751</v>
      </c>
      <c r="F761" s="87"/>
      <c r="G761" s="87"/>
      <c r="H761" s="86"/>
      <c r="I761" s="86"/>
      <c r="L761" s="87"/>
    </row>
    <row r="762" spans="1:12" s="77" customFormat="1" ht="13.5" customHeight="1">
      <c r="A762" s="124"/>
      <c r="B762" s="97"/>
      <c r="C762" s="97" t="s">
        <v>64</v>
      </c>
      <c r="D762" s="97"/>
      <c r="E762" s="98">
        <v>339.754</v>
      </c>
      <c r="F762" s="99"/>
      <c r="G762" s="99"/>
      <c r="H762" s="98"/>
      <c r="I762" s="98"/>
      <c r="L762" s="99"/>
    </row>
    <row r="763" spans="1:12" s="77" customFormat="1" ht="21" customHeight="1">
      <c r="A763" s="127"/>
      <c r="B763" s="78" t="s">
        <v>2015</v>
      </c>
      <c r="C763" s="78" t="s">
        <v>11</v>
      </c>
      <c r="D763" s="78"/>
      <c r="E763" s="79"/>
      <c r="F763" s="80"/>
      <c r="G763" s="80"/>
      <c r="H763" s="79"/>
      <c r="I763" s="79"/>
      <c r="L763" s="80"/>
    </row>
    <row r="764" spans="1:12" ht="15" customHeight="1" thickBot="1">
      <c r="A764" s="127"/>
      <c r="B764" s="78" t="s">
        <v>2016</v>
      </c>
      <c r="C764" s="78" t="s">
        <v>2017</v>
      </c>
      <c r="D764" s="78"/>
      <c r="E764" s="79"/>
      <c r="F764" s="80"/>
      <c r="G764" s="80"/>
      <c r="H764" s="79">
        <f>SUM(H765:H787)</f>
        <v>0</v>
      </c>
      <c r="I764" s="79">
        <f>SUM(I765:I787)</f>
        <v>0</v>
      </c>
      <c r="L764" s="80"/>
    </row>
    <row r="765" spans="1:13" ht="16.5" customHeight="1" thickBot="1">
      <c r="A765" s="122">
        <v>215</v>
      </c>
      <c r="B765" s="81">
        <v>766811401</v>
      </c>
      <c r="C765" s="81" t="s">
        <v>2018</v>
      </c>
      <c r="D765" s="81" t="s">
        <v>271</v>
      </c>
      <c r="E765" s="82">
        <v>2</v>
      </c>
      <c r="F765" s="126"/>
      <c r="G765" s="83">
        <f>E765*F765</f>
        <v>0</v>
      </c>
      <c r="H765" s="82">
        <v>0</v>
      </c>
      <c r="I765" s="84">
        <v>0</v>
      </c>
      <c r="L765" s="126">
        <v>20000</v>
      </c>
      <c r="M765" s="110">
        <v>20000</v>
      </c>
    </row>
    <row r="766" spans="1:9" ht="34.5" customHeight="1">
      <c r="A766" s="125"/>
      <c r="B766" s="88"/>
      <c r="C766" s="88" t="s">
        <v>2020</v>
      </c>
      <c r="D766" s="88"/>
      <c r="E766" s="89"/>
      <c r="F766" s="90"/>
      <c r="G766" s="90"/>
      <c r="H766" s="89"/>
      <c r="I766" s="89"/>
    </row>
    <row r="767" spans="1:9" ht="12" customHeight="1">
      <c r="A767" s="123"/>
      <c r="B767" s="85"/>
      <c r="C767" s="85" t="s">
        <v>2019</v>
      </c>
      <c r="D767" s="85"/>
      <c r="E767" s="86">
        <v>55.388</v>
      </c>
      <c r="F767" s="87"/>
      <c r="G767" s="87"/>
      <c r="H767" s="86"/>
      <c r="I767" s="86"/>
    </row>
    <row r="768" spans="1:9" ht="12" customHeight="1" thickBot="1">
      <c r="A768" s="123"/>
      <c r="B768" s="85"/>
      <c r="C768" s="85"/>
      <c r="D768" s="85"/>
      <c r="E768" s="86"/>
      <c r="F768" s="87"/>
      <c r="G768" s="87"/>
      <c r="H768" s="86"/>
      <c r="I768" s="86"/>
    </row>
    <row r="769" spans="1:9" ht="12" customHeight="1" thickBot="1">
      <c r="A769" s="189"/>
      <c r="B769" s="190"/>
      <c r="C769" s="190" t="s">
        <v>799</v>
      </c>
      <c r="D769" s="190"/>
      <c r="E769" s="191"/>
      <c r="F769" s="192"/>
      <c r="G769" s="192">
        <f>SUM(G11:G766)</f>
        <v>0</v>
      </c>
      <c r="H769" s="191"/>
      <c r="I769" s="193"/>
    </row>
    <row r="770" spans="1:2" ht="12" customHeight="1">
      <c r="A770" s="187" t="s">
        <v>1994</v>
      </c>
      <c r="B770" s="121"/>
    </row>
    <row r="771" spans="1:2" ht="12" customHeight="1">
      <c r="A771" s="188"/>
      <c r="B771" s="120" t="s">
        <v>1999</v>
      </c>
    </row>
  </sheetData>
  <sheetProtection password="CC60" sheet="1" objects="1" scenarios="1" selectLockedCells="1"/>
  <printOptions/>
  <pageMargins left="0.39370079040527345" right="0.39370079040527345" top="0.4724409315321181" bottom="0.511811023288303" header="0" footer="0"/>
  <pageSetup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81"/>
  <sheetViews>
    <sheetView workbookViewId="0" topLeftCell="A1">
      <pane ySplit="5" topLeftCell="A94" activePane="bottomLeft" state="frozen"/>
      <selection pane="bottomLeft" activeCell="F117" sqref="F117"/>
    </sheetView>
  </sheetViews>
  <sheetFormatPr defaultColWidth="9.33203125" defaultRowHeight="10.5"/>
  <cols>
    <col min="1" max="1" width="13.16015625" style="294" bestFit="1" customWidth="1"/>
    <col min="2" max="2" width="6.83203125" style="294" bestFit="1" customWidth="1"/>
    <col min="3" max="3" width="85.83203125" style="294" customWidth="1"/>
    <col min="4" max="4" width="4.66015625" style="294" bestFit="1" customWidth="1"/>
    <col min="5" max="5" width="6.66015625" style="295" bestFit="1" customWidth="1"/>
    <col min="6" max="6" width="9.83203125" style="295" customWidth="1"/>
    <col min="7" max="7" width="15.83203125" style="295" customWidth="1"/>
    <col min="8" max="8" width="9.83203125" style="295" customWidth="1"/>
    <col min="9" max="10" width="15.83203125" style="295" customWidth="1"/>
    <col min="11" max="11" width="14.83203125" style="278" bestFit="1" customWidth="1"/>
    <col min="12" max="13" width="9.33203125" style="278" customWidth="1"/>
    <col min="14" max="20" width="9.33203125" style="278" hidden="1" customWidth="1"/>
    <col min="21" max="16384" width="9.33203125" style="278" customWidth="1"/>
  </cols>
  <sheetData>
    <row r="1" ht="18">
      <c r="A1" s="111" t="s">
        <v>2135</v>
      </c>
    </row>
    <row r="2" spans="1:8" ht="10.5">
      <c r="A2" s="269" t="s">
        <v>12</v>
      </c>
      <c r="B2" s="343"/>
      <c r="C2" s="343"/>
      <c r="D2" s="343"/>
      <c r="E2" s="344"/>
      <c r="F2" s="344"/>
      <c r="G2" s="116" t="s">
        <v>2021</v>
      </c>
      <c r="H2" s="116"/>
    </row>
    <row r="3" spans="1:8" ht="10.5">
      <c r="A3" s="269" t="s">
        <v>2121</v>
      </c>
      <c r="B3" s="343"/>
      <c r="C3" s="345" t="s">
        <v>2548</v>
      </c>
      <c r="D3" s="343"/>
      <c r="E3" s="344"/>
      <c r="F3" s="344"/>
      <c r="G3" s="116" t="s">
        <v>14</v>
      </c>
      <c r="H3" s="116" t="str">
        <f>'1. Rekapitulace'!B6</f>
        <v>vyplní zhotovitel</v>
      </c>
    </row>
    <row r="4" spans="1:10" ht="10.5">
      <c r="A4" s="294" t="s">
        <v>2595</v>
      </c>
      <c r="G4" s="116" t="s">
        <v>1996</v>
      </c>
      <c r="H4" s="433">
        <f>'1. Rekapitulace'!F7</f>
        <v>0</v>
      </c>
      <c r="I4" s="433"/>
      <c r="J4" s="346"/>
    </row>
    <row r="5" spans="1:13" ht="10.5">
      <c r="A5" s="276" t="s">
        <v>8</v>
      </c>
      <c r="B5" s="276" t="s">
        <v>2137</v>
      </c>
      <c r="C5" s="276" t="s">
        <v>2138</v>
      </c>
      <c r="D5" s="276" t="s">
        <v>2139</v>
      </c>
      <c r="E5" s="277" t="s">
        <v>2140</v>
      </c>
      <c r="F5" s="277" t="s">
        <v>2141</v>
      </c>
      <c r="G5" s="277" t="s">
        <v>2142</v>
      </c>
      <c r="H5" s="277" t="s">
        <v>2143</v>
      </c>
      <c r="I5" s="277" t="s">
        <v>2144</v>
      </c>
      <c r="J5" s="277" t="s">
        <v>21</v>
      </c>
      <c r="M5" s="370"/>
    </row>
    <row r="6" spans="1:10" ht="16.5">
      <c r="A6" s="279" t="s">
        <v>2145</v>
      </c>
      <c r="B6" s="279" t="s">
        <v>2145</v>
      </c>
      <c r="C6" s="279" t="s">
        <v>2146</v>
      </c>
      <c r="D6" s="279" t="s">
        <v>2145</v>
      </c>
      <c r="E6" s="280"/>
      <c r="F6" s="280"/>
      <c r="G6" s="280"/>
      <c r="H6" s="280"/>
      <c r="I6" s="280"/>
      <c r="J6" s="280"/>
    </row>
    <row r="7" spans="1:10" ht="10.5">
      <c r="A7" s="281" t="s">
        <v>2145</v>
      </c>
      <c r="B7" s="281" t="s">
        <v>2145</v>
      </c>
      <c r="C7" s="281" t="s">
        <v>2147</v>
      </c>
      <c r="D7" s="281" t="s">
        <v>2145</v>
      </c>
      <c r="E7" s="282"/>
      <c r="F7" s="282"/>
      <c r="G7" s="282"/>
      <c r="H7" s="282"/>
      <c r="I7" s="282"/>
      <c r="J7" s="282"/>
    </row>
    <row r="8" spans="1:18" ht="10.5">
      <c r="A8" s="283" t="s">
        <v>2148</v>
      </c>
      <c r="B8" s="283" t="s">
        <v>2596</v>
      </c>
      <c r="C8" s="283" t="s">
        <v>2149</v>
      </c>
      <c r="D8" s="283" t="s">
        <v>2145</v>
      </c>
      <c r="E8" s="284"/>
      <c r="F8" s="284"/>
      <c r="G8" s="284"/>
      <c r="H8" s="284"/>
      <c r="I8" s="284"/>
      <c r="J8" s="284"/>
      <c r="R8" s="278">
        <v>0.7</v>
      </c>
    </row>
    <row r="9" spans="1:20" ht="10.5">
      <c r="A9" s="285" t="s">
        <v>2150</v>
      </c>
      <c r="B9" s="285" t="s">
        <v>2145</v>
      </c>
      <c r="C9" s="285" t="s">
        <v>2151</v>
      </c>
      <c r="D9" s="285" t="s">
        <v>271</v>
      </c>
      <c r="E9" s="286">
        <v>1</v>
      </c>
      <c r="F9" s="351"/>
      <c r="G9" s="286">
        <f>E9*F9</f>
        <v>0</v>
      </c>
      <c r="H9" s="351"/>
      <c r="I9" s="286">
        <f>E9*H9</f>
        <v>0</v>
      </c>
      <c r="J9" s="286">
        <f>G9+I9</f>
        <v>0</v>
      </c>
      <c r="N9" s="351">
        <v>5131</v>
      </c>
      <c r="O9" s="286"/>
      <c r="P9" s="351">
        <v>312.5</v>
      </c>
      <c r="R9" s="278">
        <f>N9*R$8</f>
        <v>3591.7</v>
      </c>
      <c r="T9" s="278">
        <f>P9*R$8</f>
        <v>218.75</v>
      </c>
    </row>
    <row r="10" spans="1:16" ht="10.5">
      <c r="A10" s="283" t="s">
        <v>2145</v>
      </c>
      <c r="B10" s="283" t="s">
        <v>2145</v>
      </c>
      <c r="C10" s="283" t="s">
        <v>2152</v>
      </c>
      <c r="D10" s="283" t="s">
        <v>2145</v>
      </c>
      <c r="E10" s="284"/>
      <c r="F10" s="284"/>
      <c r="G10" s="286"/>
      <c r="H10" s="284"/>
      <c r="I10" s="286"/>
      <c r="J10" s="286"/>
      <c r="N10" s="284"/>
      <c r="O10" s="286"/>
      <c r="P10" s="284"/>
    </row>
    <row r="11" spans="1:16" ht="10.5">
      <c r="A11" s="283" t="s">
        <v>2145</v>
      </c>
      <c r="B11" s="283" t="s">
        <v>2145</v>
      </c>
      <c r="C11" s="283" t="s">
        <v>2153</v>
      </c>
      <c r="D11" s="283" t="s">
        <v>2145</v>
      </c>
      <c r="E11" s="284"/>
      <c r="F11" s="284"/>
      <c r="G11" s="286"/>
      <c r="H11" s="284"/>
      <c r="I11" s="286"/>
      <c r="J11" s="286"/>
      <c r="N11" s="284"/>
      <c r="O11" s="286"/>
      <c r="P11" s="284"/>
    </row>
    <row r="12" spans="1:20" ht="10.5">
      <c r="A12" s="285" t="s">
        <v>2154</v>
      </c>
      <c r="B12" s="285" t="s">
        <v>2597</v>
      </c>
      <c r="C12" s="285" t="s">
        <v>2155</v>
      </c>
      <c r="D12" s="285" t="s">
        <v>2156</v>
      </c>
      <c r="E12" s="286">
        <v>1</v>
      </c>
      <c r="F12" s="351"/>
      <c r="G12" s="286">
        <f aca="true" t="shared" si="0" ref="G12:G29">E12*F12</f>
        <v>0</v>
      </c>
      <c r="H12" s="351"/>
      <c r="I12" s="286">
        <f aca="true" t="shared" si="1" ref="I12:I29">E12*H12</f>
        <v>0</v>
      </c>
      <c r="J12" s="286">
        <f aca="true" t="shared" si="2" ref="J12:J29">G12+I12</f>
        <v>0</v>
      </c>
      <c r="N12" s="351">
        <v>212</v>
      </c>
      <c r="O12" s="286"/>
      <c r="P12" s="351">
        <v>138.5</v>
      </c>
      <c r="R12" s="278">
        <f aca="true" t="shared" si="3" ref="R12:R73">N12*R$8</f>
        <v>148.39999999999998</v>
      </c>
      <c r="T12" s="278">
        <f aca="true" t="shared" si="4" ref="T12:T73">P12*R$8</f>
        <v>96.94999999999999</v>
      </c>
    </row>
    <row r="13" spans="1:20" ht="10.5">
      <c r="A13" s="285" t="s">
        <v>2157</v>
      </c>
      <c r="B13" s="285" t="s">
        <v>2598</v>
      </c>
      <c r="C13" s="285" t="s">
        <v>2158</v>
      </c>
      <c r="D13" s="285" t="s">
        <v>2156</v>
      </c>
      <c r="E13" s="286">
        <v>1</v>
      </c>
      <c r="F13" s="351"/>
      <c r="G13" s="286">
        <f t="shared" si="0"/>
        <v>0</v>
      </c>
      <c r="H13" s="351"/>
      <c r="I13" s="286">
        <f t="shared" si="1"/>
        <v>0</v>
      </c>
      <c r="J13" s="286">
        <f t="shared" si="2"/>
        <v>0</v>
      </c>
      <c r="N13" s="351">
        <v>158</v>
      </c>
      <c r="O13" s="286"/>
      <c r="P13" s="351">
        <v>138.5</v>
      </c>
      <c r="R13" s="278">
        <f t="shared" si="3"/>
        <v>110.6</v>
      </c>
      <c r="T13" s="278">
        <f t="shared" si="4"/>
        <v>96.94999999999999</v>
      </c>
    </row>
    <row r="14" spans="1:20" ht="10.5">
      <c r="A14" s="285" t="s">
        <v>2159</v>
      </c>
      <c r="B14" s="285" t="s">
        <v>2599</v>
      </c>
      <c r="C14" s="285" t="s">
        <v>2160</v>
      </c>
      <c r="D14" s="285" t="s">
        <v>2156</v>
      </c>
      <c r="E14" s="286">
        <v>14</v>
      </c>
      <c r="F14" s="351"/>
      <c r="G14" s="286">
        <f t="shared" si="0"/>
        <v>0</v>
      </c>
      <c r="H14" s="351"/>
      <c r="I14" s="286">
        <f t="shared" si="1"/>
        <v>0</v>
      </c>
      <c r="J14" s="286">
        <f t="shared" si="2"/>
        <v>0</v>
      </c>
      <c r="N14" s="351">
        <v>143</v>
      </c>
      <c r="O14" s="286"/>
      <c r="P14" s="351">
        <v>138.5</v>
      </c>
      <c r="R14" s="278">
        <f t="shared" si="3"/>
        <v>100.1</v>
      </c>
      <c r="T14" s="278">
        <f t="shared" si="4"/>
        <v>96.94999999999999</v>
      </c>
    </row>
    <row r="15" spans="1:20" ht="10.5">
      <c r="A15" s="285" t="s">
        <v>2161</v>
      </c>
      <c r="B15" s="285" t="s">
        <v>2600</v>
      </c>
      <c r="C15" s="285" t="s">
        <v>2162</v>
      </c>
      <c r="D15" s="285" t="s">
        <v>2156</v>
      </c>
      <c r="E15" s="286">
        <v>12</v>
      </c>
      <c r="F15" s="351"/>
      <c r="G15" s="286">
        <f t="shared" si="0"/>
        <v>0</v>
      </c>
      <c r="H15" s="351"/>
      <c r="I15" s="286">
        <f t="shared" si="1"/>
        <v>0</v>
      </c>
      <c r="J15" s="286">
        <f t="shared" si="2"/>
        <v>0</v>
      </c>
      <c r="N15" s="351">
        <v>123</v>
      </c>
      <c r="O15" s="286"/>
      <c r="P15" s="351">
        <v>138.5</v>
      </c>
      <c r="R15" s="278">
        <f t="shared" si="3"/>
        <v>86.1</v>
      </c>
      <c r="T15" s="278">
        <f t="shared" si="4"/>
        <v>96.94999999999999</v>
      </c>
    </row>
    <row r="16" spans="1:20" ht="10.5">
      <c r="A16" s="285" t="s">
        <v>2163</v>
      </c>
      <c r="B16" s="285" t="s">
        <v>2601</v>
      </c>
      <c r="C16" s="285" t="s">
        <v>2164</v>
      </c>
      <c r="D16" s="285" t="s">
        <v>2156</v>
      </c>
      <c r="E16" s="286">
        <v>1</v>
      </c>
      <c r="F16" s="351"/>
      <c r="G16" s="286">
        <f t="shared" si="0"/>
        <v>0</v>
      </c>
      <c r="H16" s="351"/>
      <c r="I16" s="286">
        <f t="shared" si="1"/>
        <v>0</v>
      </c>
      <c r="J16" s="286">
        <f t="shared" si="2"/>
        <v>0</v>
      </c>
      <c r="N16" s="351">
        <v>496</v>
      </c>
      <c r="O16" s="286"/>
      <c r="P16" s="351">
        <v>347.17</v>
      </c>
      <c r="R16" s="278">
        <f t="shared" si="3"/>
        <v>347.2</v>
      </c>
      <c r="T16" s="278">
        <f t="shared" si="4"/>
        <v>243.019</v>
      </c>
    </row>
    <row r="17" spans="1:20" ht="10.5">
      <c r="A17" s="285" t="s">
        <v>2165</v>
      </c>
      <c r="B17" s="285" t="s">
        <v>2602</v>
      </c>
      <c r="C17" s="285" t="s">
        <v>2166</v>
      </c>
      <c r="D17" s="285" t="s">
        <v>2156</v>
      </c>
      <c r="E17" s="286">
        <v>1</v>
      </c>
      <c r="F17" s="351"/>
      <c r="G17" s="286">
        <f t="shared" si="0"/>
        <v>0</v>
      </c>
      <c r="H17" s="351"/>
      <c r="I17" s="286">
        <f t="shared" si="1"/>
        <v>0</v>
      </c>
      <c r="J17" s="286">
        <f t="shared" si="2"/>
        <v>0</v>
      </c>
      <c r="N17" s="351">
        <v>694</v>
      </c>
      <c r="O17" s="286"/>
      <c r="P17" s="351">
        <v>969.67</v>
      </c>
      <c r="R17" s="278">
        <f t="shared" si="3"/>
        <v>485.79999999999995</v>
      </c>
      <c r="T17" s="278">
        <f t="shared" si="4"/>
        <v>678.7689999999999</v>
      </c>
    </row>
    <row r="18" spans="1:16" ht="10.5">
      <c r="A18" s="283" t="s">
        <v>2145</v>
      </c>
      <c r="B18" s="283" t="s">
        <v>2145</v>
      </c>
      <c r="C18" s="283" t="s">
        <v>2167</v>
      </c>
      <c r="D18" s="283" t="s">
        <v>2145</v>
      </c>
      <c r="E18" s="284"/>
      <c r="F18" s="284"/>
      <c r="G18" s="286"/>
      <c r="H18" s="284"/>
      <c r="I18" s="286"/>
      <c r="J18" s="286"/>
      <c r="N18" s="284"/>
      <c r="O18" s="286"/>
      <c r="P18" s="284"/>
    </row>
    <row r="19" spans="1:20" ht="10.5">
      <c r="A19" s="285" t="s">
        <v>2168</v>
      </c>
      <c r="B19" s="285" t="s">
        <v>2603</v>
      </c>
      <c r="C19" s="285" t="s">
        <v>2169</v>
      </c>
      <c r="D19" s="285" t="s">
        <v>2156</v>
      </c>
      <c r="E19" s="286">
        <v>2</v>
      </c>
      <c r="F19" s="351"/>
      <c r="G19" s="286">
        <f t="shared" si="0"/>
        <v>0</v>
      </c>
      <c r="H19" s="351"/>
      <c r="I19" s="286">
        <f t="shared" si="1"/>
        <v>0</v>
      </c>
      <c r="J19" s="286">
        <f t="shared" si="2"/>
        <v>0</v>
      </c>
      <c r="N19" s="351">
        <v>1538</v>
      </c>
      <c r="O19" s="286"/>
      <c r="P19" s="351">
        <v>1284.83</v>
      </c>
      <c r="R19" s="278">
        <f t="shared" si="3"/>
        <v>1076.6</v>
      </c>
      <c r="T19" s="278">
        <f t="shared" si="4"/>
        <v>899.3809999999999</v>
      </c>
    </row>
    <row r="20" spans="1:16" ht="10.5">
      <c r="A20" s="283" t="s">
        <v>2145</v>
      </c>
      <c r="B20" s="283" t="s">
        <v>2145</v>
      </c>
      <c r="C20" s="283" t="s">
        <v>2170</v>
      </c>
      <c r="D20" s="283" t="s">
        <v>2145</v>
      </c>
      <c r="E20" s="284"/>
      <c r="F20" s="284"/>
      <c r="G20" s="286"/>
      <c r="H20" s="284"/>
      <c r="I20" s="286"/>
      <c r="J20" s="286"/>
      <c r="N20" s="284"/>
      <c r="O20" s="286"/>
      <c r="P20" s="284"/>
    </row>
    <row r="21" spans="1:20" ht="10.5">
      <c r="A21" s="285" t="s">
        <v>2171</v>
      </c>
      <c r="B21" s="285" t="s">
        <v>2604</v>
      </c>
      <c r="C21" s="285" t="s">
        <v>2172</v>
      </c>
      <c r="D21" s="285" t="s">
        <v>2156</v>
      </c>
      <c r="E21" s="286">
        <v>1</v>
      </c>
      <c r="F21" s="351"/>
      <c r="G21" s="286">
        <f t="shared" si="0"/>
        <v>0</v>
      </c>
      <c r="H21" s="351"/>
      <c r="I21" s="286">
        <f t="shared" si="1"/>
        <v>0</v>
      </c>
      <c r="J21" s="286">
        <f t="shared" si="2"/>
        <v>0</v>
      </c>
      <c r="N21" s="351">
        <v>583</v>
      </c>
      <c r="O21" s="286"/>
      <c r="P21" s="351">
        <v>1299.67</v>
      </c>
      <c r="R21" s="278">
        <f t="shared" si="3"/>
        <v>408.09999999999997</v>
      </c>
      <c r="T21" s="278">
        <f t="shared" si="4"/>
        <v>909.769</v>
      </c>
    </row>
    <row r="22" spans="1:20" ht="10.5">
      <c r="A22" s="285" t="s">
        <v>2173</v>
      </c>
      <c r="B22" s="285" t="s">
        <v>2605</v>
      </c>
      <c r="C22" s="285" t="s">
        <v>2174</v>
      </c>
      <c r="D22" s="285" t="s">
        <v>2156</v>
      </c>
      <c r="E22" s="286">
        <v>1</v>
      </c>
      <c r="F22" s="351"/>
      <c r="G22" s="286">
        <f t="shared" si="0"/>
        <v>0</v>
      </c>
      <c r="H22" s="351"/>
      <c r="I22" s="286">
        <f t="shared" si="1"/>
        <v>0</v>
      </c>
      <c r="J22" s="286">
        <f t="shared" si="2"/>
        <v>0</v>
      </c>
      <c r="N22" s="351">
        <v>417</v>
      </c>
      <c r="O22" s="286"/>
      <c r="P22" s="351">
        <v>164</v>
      </c>
      <c r="R22" s="278">
        <f t="shared" si="3"/>
        <v>291.9</v>
      </c>
      <c r="T22" s="278">
        <f t="shared" si="4"/>
        <v>114.8</v>
      </c>
    </row>
    <row r="23" spans="1:20" ht="10.5">
      <c r="A23" s="285" t="s">
        <v>2175</v>
      </c>
      <c r="B23" s="285" t="s">
        <v>2606</v>
      </c>
      <c r="C23" s="285" t="s">
        <v>2176</v>
      </c>
      <c r="D23" s="285" t="s">
        <v>2156</v>
      </c>
      <c r="E23" s="286">
        <v>1</v>
      </c>
      <c r="F23" s="351"/>
      <c r="G23" s="286">
        <f t="shared" si="0"/>
        <v>0</v>
      </c>
      <c r="H23" s="351"/>
      <c r="I23" s="286">
        <f t="shared" si="1"/>
        <v>0</v>
      </c>
      <c r="J23" s="286">
        <f t="shared" si="2"/>
        <v>0</v>
      </c>
      <c r="N23" s="351">
        <v>1577</v>
      </c>
      <c r="O23" s="286"/>
      <c r="P23" s="351">
        <v>0</v>
      </c>
      <c r="R23" s="278">
        <f t="shared" si="3"/>
        <v>1103.8999999999999</v>
      </c>
      <c r="T23" s="278">
        <f t="shared" si="4"/>
        <v>0</v>
      </c>
    </row>
    <row r="24" spans="1:20" ht="10.5">
      <c r="A24" s="285" t="s">
        <v>2177</v>
      </c>
      <c r="B24" s="285" t="s">
        <v>2607</v>
      </c>
      <c r="C24" s="285" t="s">
        <v>2178</v>
      </c>
      <c r="D24" s="285" t="s">
        <v>2156</v>
      </c>
      <c r="E24" s="286">
        <v>2</v>
      </c>
      <c r="F24" s="351"/>
      <c r="G24" s="286">
        <f t="shared" si="0"/>
        <v>0</v>
      </c>
      <c r="H24" s="351"/>
      <c r="I24" s="286">
        <f t="shared" si="1"/>
        <v>0</v>
      </c>
      <c r="J24" s="286">
        <f t="shared" si="2"/>
        <v>0</v>
      </c>
      <c r="N24" s="351">
        <v>563</v>
      </c>
      <c r="O24" s="286"/>
      <c r="P24" s="351">
        <v>164</v>
      </c>
      <c r="R24" s="278">
        <f t="shared" si="3"/>
        <v>394.09999999999997</v>
      </c>
      <c r="T24" s="278">
        <f t="shared" si="4"/>
        <v>114.8</v>
      </c>
    </row>
    <row r="25" spans="1:16" ht="10.5">
      <c r="A25" s="283" t="s">
        <v>2145</v>
      </c>
      <c r="B25" s="283" t="s">
        <v>2145</v>
      </c>
      <c r="C25" s="283" t="s">
        <v>2179</v>
      </c>
      <c r="D25" s="283" t="s">
        <v>2145</v>
      </c>
      <c r="E25" s="284"/>
      <c r="F25" s="284"/>
      <c r="G25" s="286"/>
      <c r="H25" s="284"/>
      <c r="I25" s="286"/>
      <c r="J25" s="286"/>
      <c r="N25" s="284"/>
      <c r="O25" s="286"/>
      <c r="P25" s="284"/>
    </row>
    <row r="26" spans="1:20" ht="10.5">
      <c r="A26" s="285" t="s">
        <v>2180</v>
      </c>
      <c r="B26" s="285" t="s">
        <v>2608</v>
      </c>
      <c r="C26" s="285" t="s">
        <v>2181</v>
      </c>
      <c r="D26" s="285" t="s">
        <v>271</v>
      </c>
      <c r="E26" s="286">
        <v>1</v>
      </c>
      <c r="F26" s="351"/>
      <c r="G26" s="286">
        <f t="shared" si="0"/>
        <v>0</v>
      </c>
      <c r="H26" s="351"/>
      <c r="I26" s="286">
        <f t="shared" si="1"/>
        <v>0</v>
      </c>
      <c r="J26" s="286">
        <f t="shared" si="2"/>
        <v>0</v>
      </c>
      <c r="N26" s="351">
        <v>7614</v>
      </c>
      <c r="O26" s="286"/>
      <c r="P26" s="351">
        <v>115.83</v>
      </c>
      <c r="R26" s="278">
        <f t="shared" si="3"/>
        <v>5329.799999999999</v>
      </c>
      <c r="T26" s="278">
        <f t="shared" si="4"/>
        <v>81.08099999999999</v>
      </c>
    </row>
    <row r="27" spans="1:16" ht="10.5">
      <c r="A27" s="283" t="s">
        <v>2182</v>
      </c>
      <c r="B27" s="283" t="s">
        <v>2145</v>
      </c>
      <c r="C27" s="283" t="s">
        <v>2183</v>
      </c>
      <c r="D27" s="283" t="s">
        <v>2145</v>
      </c>
      <c r="E27" s="284"/>
      <c r="F27" s="284"/>
      <c r="G27" s="286"/>
      <c r="H27" s="284"/>
      <c r="I27" s="286"/>
      <c r="J27" s="286"/>
      <c r="N27" s="284"/>
      <c r="O27" s="286"/>
      <c r="P27" s="284"/>
    </row>
    <row r="28" spans="1:20" ht="10.5">
      <c r="A28" s="285" t="s">
        <v>2184</v>
      </c>
      <c r="B28" s="285" t="s">
        <v>2609</v>
      </c>
      <c r="C28" s="285" t="s">
        <v>2185</v>
      </c>
      <c r="D28" s="285" t="s">
        <v>271</v>
      </c>
      <c r="E28" s="286">
        <v>35</v>
      </c>
      <c r="F28" s="351"/>
      <c r="G28" s="286">
        <f t="shared" si="0"/>
        <v>0</v>
      </c>
      <c r="H28" s="351"/>
      <c r="I28" s="286">
        <f t="shared" si="1"/>
        <v>0</v>
      </c>
      <c r="J28" s="286">
        <f t="shared" si="2"/>
        <v>0</v>
      </c>
      <c r="N28" s="351">
        <v>24</v>
      </c>
      <c r="O28" s="286"/>
      <c r="P28" s="351">
        <v>12.5</v>
      </c>
      <c r="R28" s="278">
        <f t="shared" si="3"/>
        <v>16.799999999999997</v>
      </c>
      <c r="T28" s="278">
        <f t="shared" si="4"/>
        <v>8.75</v>
      </c>
    </row>
    <row r="29" spans="1:20" ht="10.5">
      <c r="A29" s="285" t="s">
        <v>2186</v>
      </c>
      <c r="B29" s="285" t="s">
        <v>2610</v>
      </c>
      <c r="C29" s="285" t="s">
        <v>2187</v>
      </c>
      <c r="D29" s="285" t="s">
        <v>271</v>
      </c>
      <c r="E29" s="286">
        <v>3</v>
      </c>
      <c r="F29" s="351"/>
      <c r="G29" s="286">
        <f t="shared" si="0"/>
        <v>0</v>
      </c>
      <c r="H29" s="351"/>
      <c r="I29" s="286">
        <f t="shared" si="1"/>
        <v>0</v>
      </c>
      <c r="J29" s="286">
        <f t="shared" si="2"/>
        <v>0</v>
      </c>
      <c r="N29" s="351">
        <v>41</v>
      </c>
      <c r="O29" s="286"/>
      <c r="P29" s="351">
        <v>20</v>
      </c>
      <c r="R29" s="278">
        <f t="shared" si="3"/>
        <v>28.7</v>
      </c>
      <c r="T29" s="278">
        <f t="shared" si="4"/>
        <v>14</v>
      </c>
    </row>
    <row r="30" spans="1:16" ht="16.5">
      <c r="A30" s="279" t="s">
        <v>2145</v>
      </c>
      <c r="B30" s="279" t="s">
        <v>2145</v>
      </c>
      <c r="C30" s="279" t="s">
        <v>2188</v>
      </c>
      <c r="D30" s="279" t="s">
        <v>2145</v>
      </c>
      <c r="E30" s="280"/>
      <c r="F30" s="280"/>
      <c r="G30" s="280">
        <f aca="true" t="shared" si="5" ref="G30:I30">SUM(G9:G29)</f>
        <v>0</v>
      </c>
      <c r="H30" s="280"/>
      <c r="I30" s="280">
        <f t="shared" si="5"/>
        <v>0</v>
      </c>
      <c r="J30" s="280">
        <f>SUM(J9:J29)</f>
        <v>0</v>
      </c>
      <c r="N30" s="280"/>
      <c r="O30" s="280"/>
      <c r="P30" s="280"/>
    </row>
    <row r="31" spans="1:20" s="354" customFormat="1" ht="16.5">
      <c r="A31" s="352"/>
      <c r="B31" s="352"/>
      <c r="C31" s="352"/>
      <c r="D31" s="352"/>
      <c r="E31" s="353"/>
      <c r="F31" s="353"/>
      <c r="G31" s="353"/>
      <c r="H31" s="353"/>
      <c r="I31" s="353"/>
      <c r="J31" s="353"/>
      <c r="L31" s="278"/>
      <c r="N31" s="353"/>
      <c r="O31" s="353"/>
      <c r="P31" s="353"/>
      <c r="R31" s="278"/>
      <c r="S31" s="278"/>
      <c r="T31" s="278"/>
    </row>
    <row r="32" spans="1:16" ht="16.5">
      <c r="A32" s="279" t="s">
        <v>2145</v>
      </c>
      <c r="B32" s="279" t="s">
        <v>2145</v>
      </c>
      <c r="C32" s="279" t="s">
        <v>2189</v>
      </c>
      <c r="D32" s="279" t="s">
        <v>2145</v>
      </c>
      <c r="E32" s="280"/>
      <c r="F32" s="280"/>
      <c r="G32" s="280"/>
      <c r="H32" s="280"/>
      <c r="I32" s="280"/>
      <c r="J32" s="280"/>
      <c r="N32" s="280"/>
      <c r="O32" s="280"/>
      <c r="P32" s="280"/>
    </row>
    <row r="33" spans="1:16" ht="10.5">
      <c r="A33" s="287" t="s">
        <v>2145</v>
      </c>
      <c r="B33" s="287" t="s">
        <v>2145</v>
      </c>
      <c r="C33" s="287" t="s">
        <v>2190</v>
      </c>
      <c r="D33" s="287" t="s">
        <v>2145</v>
      </c>
      <c r="E33" s="288"/>
      <c r="F33" s="288"/>
      <c r="G33" s="288"/>
      <c r="H33" s="288"/>
      <c r="I33" s="288"/>
      <c r="J33" s="288"/>
      <c r="N33" s="288"/>
      <c r="O33" s="288"/>
      <c r="P33" s="288"/>
    </row>
    <row r="34" spans="1:20" ht="10.5">
      <c r="A34" s="426" t="s">
        <v>2974</v>
      </c>
      <c r="B34" s="285" t="s">
        <v>2611</v>
      </c>
      <c r="C34" s="285" t="s">
        <v>2146</v>
      </c>
      <c r="D34" s="285" t="s">
        <v>271</v>
      </c>
      <c r="E34" s="286">
        <v>1</v>
      </c>
      <c r="F34" s="351"/>
      <c r="G34" s="286">
        <f aca="true" t="shared" si="6" ref="G34">E34*F34</f>
        <v>0</v>
      </c>
      <c r="H34" s="351"/>
      <c r="I34" s="286">
        <f aca="true" t="shared" si="7" ref="I34">E34*H34</f>
        <v>0</v>
      </c>
      <c r="J34" s="286">
        <f aca="true" t="shared" si="8" ref="J34">G34+I34</f>
        <v>0</v>
      </c>
      <c r="N34" s="351">
        <v>31524.92</v>
      </c>
      <c r="O34" s="286"/>
      <c r="P34" s="351">
        <v>0</v>
      </c>
      <c r="R34" s="278">
        <f t="shared" si="3"/>
        <v>22067.443999999996</v>
      </c>
      <c r="T34" s="278">
        <f t="shared" si="4"/>
        <v>0</v>
      </c>
    </row>
    <row r="35" spans="1:16" ht="10.5">
      <c r="A35" s="359" t="s">
        <v>2145</v>
      </c>
      <c r="B35" s="359" t="s">
        <v>2145</v>
      </c>
      <c r="C35" s="359" t="s">
        <v>2191</v>
      </c>
      <c r="D35" s="359" t="s">
        <v>2145</v>
      </c>
      <c r="E35" s="360"/>
      <c r="F35" s="360"/>
      <c r="G35" s="360"/>
      <c r="H35" s="360"/>
      <c r="I35" s="360"/>
      <c r="J35" s="360"/>
      <c r="N35" s="360"/>
      <c r="O35" s="360"/>
      <c r="P35" s="360"/>
    </row>
    <row r="36" spans="1:16" ht="10.5">
      <c r="A36" s="361" t="s">
        <v>2145</v>
      </c>
      <c r="B36" s="361" t="s">
        <v>2145</v>
      </c>
      <c r="C36" s="361" t="s">
        <v>2192</v>
      </c>
      <c r="D36" s="361" t="s">
        <v>2145</v>
      </c>
      <c r="E36" s="362"/>
      <c r="F36" s="362"/>
      <c r="G36" s="362"/>
      <c r="H36" s="362"/>
      <c r="I36" s="362"/>
      <c r="J36" s="362"/>
      <c r="N36" s="362"/>
      <c r="O36" s="362"/>
      <c r="P36" s="362"/>
    </row>
    <row r="37" spans="1:16" ht="10.5">
      <c r="A37" s="361" t="s">
        <v>2145</v>
      </c>
      <c r="B37" s="361" t="s">
        <v>2145</v>
      </c>
      <c r="C37" s="361" t="s">
        <v>2547</v>
      </c>
      <c r="D37" s="361" t="s">
        <v>2145</v>
      </c>
      <c r="E37" s="362"/>
      <c r="F37" s="362"/>
      <c r="G37" s="362"/>
      <c r="H37" s="362"/>
      <c r="I37" s="362"/>
      <c r="J37" s="362"/>
      <c r="N37" s="362"/>
      <c r="O37" s="362"/>
      <c r="P37" s="362"/>
    </row>
    <row r="38" spans="1:16" ht="10.5">
      <c r="A38" s="363" t="s">
        <v>2145</v>
      </c>
      <c r="B38" s="363" t="s">
        <v>2145</v>
      </c>
      <c r="C38" s="363"/>
      <c r="D38" s="363"/>
      <c r="E38" s="364"/>
      <c r="F38" s="364"/>
      <c r="G38" s="364"/>
      <c r="H38" s="364"/>
      <c r="I38" s="364"/>
      <c r="J38" s="364"/>
      <c r="N38" s="364"/>
      <c r="O38" s="364"/>
      <c r="P38" s="364"/>
    </row>
    <row r="39" spans="1:16" ht="16.5">
      <c r="A39" s="279" t="s">
        <v>2145</v>
      </c>
      <c r="B39" s="279" t="s">
        <v>2145</v>
      </c>
      <c r="C39" s="279" t="s">
        <v>2206</v>
      </c>
      <c r="D39" s="279" t="s">
        <v>2145</v>
      </c>
      <c r="E39" s="280"/>
      <c r="F39" s="280"/>
      <c r="G39" s="280">
        <f>G34</f>
        <v>0</v>
      </c>
      <c r="H39" s="280"/>
      <c r="I39" s="280">
        <f aca="true" t="shared" si="9" ref="I39:J39">I34</f>
        <v>0</v>
      </c>
      <c r="J39" s="280">
        <f t="shared" si="9"/>
        <v>0</v>
      </c>
      <c r="N39" s="280"/>
      <c r="O39" s="280"/>
      <c r="P39" s="280"/>
    </row>
    <row r="40" spans="1:20" s="354" customFormat="1" ht="16.5">
      <c r="A40" s="352"/>
      <c r="B40" s="352"/>
      <c r="C40" s="352"/>
      <c r="D40" s="352"/>
      <c r="E40" s="353"/>
      <c r="F40" s="353"/>
      <c r="G40" s="353"/>
      <c r="H40" s="353"/>
      <c r="I40" s="353"/>
      <c r="J40" s="353"/>
      <c r="L40" s="278"/>
      <c r="N40" s="353"/>
      <c r="O40" s="353"/>
      <c r="P40" s="353"/>
      <c r="R40" s="278"/>
      <c r="S40" s="278"/>
      <c r="T40" s="278"/>
    </row>
    <row r="41" spans="1:16" ht="16.5">
      <c r="A41" s="279" t="s">
        <v>2145</v>
      </c>
      <c r="B41" s="279" t="s">
        <v>2145</v>
      </c>
      <c r="C41" s="279" t="s">
        <v>2207</v>
      </c>
      <c r="D41" s="279" t="s">
        <v>2145</v>
      </c>
      <c r="E41" s="280"/>
      <c r="F41" s="280"/>
      <c r="G41" s="280"/>
      <c r="H41" s="280"/>
      <c r="I41" s="280"/>
      <c r="J41" s="280"/>
      <c r="N41" s="280"/>
      <c r="O41" s="280"/>
      <c r="P41" s="280"/>
    </row>
    <row r="42" spans="1:16" ht="10.5">
      <c r="A42" s="289" t="s">
        <v>2145</v>
      </c>
      <c r="B42" s="289" t="s">
        <v>2145</v>
      </c>
      <c r="C42" s="289" t="s">
        <v>2208</v>
      </c>
      <c r="D42" s="289" t="s">
        <v>2145</v>
      </c>
      <c r="E42" s="290"/>
      <c r="F42" s="290"/>
      <c r="G42" s="290"/>
      <c r="H42" s="290"/>
      <c r="I42" s="290"/>
      <c r="J42" s="290"/>
      <c r="N42" s="290"/>
      <c r="O42" s="290"/>
      <c r="P42" s="290"/>
    </row>
    <row r="43" spans="1:16" ht="10.5">
      <c r="A43" s="281" t="s">
        <v>2145</v>
      </c>
      <c r="B43" s="281" t="s">
        <v>2145</v>
      </c>
      <c r="C43" s="281" t="s">
        <v>2209</v>
      </c>
      <c r="D43" s="281" t="s">
        <v>2145</v>
      </c>
      <c r="E43" s="282"/>
      <c r="F43" s="282"/>
      <c r="G43" s="282"/>
      <c r="H43" s="282"/>
      <c r="I43" s="282"/>
      <c r="J43" s="282"/>
      <c r="N43" s="282"/>
      <c r="O43" s="282"/>
      <c r="P43" s="282"/>
    </row>
    <row r="44" spans="1:16" ht="10.5">
      <c r="A44" s="283" t="s">
        <v>2210</v>
      </c>
      <c r="B44" s="283" t="s">
        <v>2145</v>
      </c>
      <c r="C44" s="283" t="s">
        <v>2211</v>
      </c>
      <c r="D44" s="283" t="s">
        <v>2145</v>
      </c>
      <c r="E44" s="284"/>
      <c r="F44" s="284"/>
      <c r="G44" s="284"/>
      <c r="H44" s="284"/>
      <c r="I44" s="284"/>
      <c r="J44" s="284"/>
      <c r="N44" s="284"/>
      <c r="O44" s="284"/>
      <c r="P44" s="284"/>
    </row>
    <row r="45" spans="1:20" ht="10.5">
      <c r="A45" s="285" t="s">
        <v>2212</v>
      </c>
      <c r="B45" s="285" t="s">
        <v>2612</v>
      </c>
      <c r="C45" s="285" t="s">
        <v>2213</v>
      </c>
      <c r="D45" s="285" t="s">
        <v>271</v>
      </c>
      <c r="E45" s="286">
        <v>1</v>
      </c>
      <c r="F45" s="351"/>
      <c r="G45" s="286">
        <f aca="true" t="shared" si="10" ref="G45:G107">E45*F45</f>
        <v>0</v>
      </c>
      <c r="H45" s="351"/>
      <c r="I45" s="286">
        <f aca="true" t="shared" si="11" ref="I45">E45*H45</f>
        <v>0</v>
      </c>
      <c r="J45" s="286">
        <f aca="true" t="shared" si="12" ref="J45">G45+I45</f>
        <v>0</v>
      </c>
      <c r="N45" s="351">
        <v>0</v>
      </c>
      <c r="O45" s="286"/>
      <c r="P45" s="351">
        <v>126.58</v>
      </c>
      <c r="R45" s="278">
        <f t="shared" si="3"/>
        <v>0</v>
      </c>
      <c r="T45" s="278">
        <f t="shared" si="4"/>
        <v>88.606</v>
      </c>
    </row>
    <row r="46" spans="1:20" ht="10.5">
      <c r="A46" s="285" t="s">
        <v>2214</v>
      </c>
      <c r="B46" s="285" t="s">
        <v>2613</v>
      </c>
      <c r="C46" s="285" t="s">
        <v>2215</v>
      </c>
      <c r="D46" s="285" t="s">
        <v>271</v>
      </c>
      <c r="E46" s="286">
        <v>1</v>
      </c>
      <c r="F46" s="351"/>
      <c r="G46" s="286">
        <f t="shared" si="10"/>
        <v>0</v>
      </c>
      <c r="H46" s="351"/>
      <c r="I46" s="286">
        <f aca="true" t="shared" si="13" ref="I46:I69">E46*H46</f>
        <v>0</v>
      </c>
      <c r="J46" s="286">
        <f aca="true" t="shared" si="14" ref="J46:J69">G46+I46</f>
        <v>0</v>
      </c>
      <c r="N46" s="351">
        <v>0</v>
      </c>
      <c r="O46" s="286"/>
      <c r="P46" s="351">
        <v>216.25</v>
      </c>
      <c r="R46" s="278">
        <f t="shared" si="3"/>
        <v>0</v>
      </c>
      <c r="T46" s="278">
        <f t="shared" si="4"/>
        <v>151.375</v>
      </c>
    </row>
    <row r="47" spans="1:16" ht="10.5">
      <c r="A47" s="287" t="s">
        <v>2145</v>
      </c>
      <c r="B47" s="287" t="s">
        <v>2145</v>
      </c>
      <c r="C47" s="287" t="s">
        <v>2216</v>
      </c>
      <c r="D47" s="287" t="s">
        <v>2145</v>
      </c>
      <c r="E47" s="288"/>
      <c r="F47" s="288"/>
      <c r="G47" s="286"/>
      <c r="H47" s="288"/>
      <c r="I47" s="286"/>
      <c r="J47" s="286"/>
      <c r="N47" s="288"/>
      <c r="O47" s="286"/>
      <c r="P47" s="288"/>
    </row>
    <row r="48" spans="1:16" ht="10.5">
      <c r="A48" s="291" t="s">
        <v>2145</v>
      </c>
      <c r="B48" s="291" t="s">
        <v>2145</v>
      </c>
      <c r="C48" s="291" t="s">
        <v>2217</v>
      </c>
      <c r="D48" s="291" t="s">
        <v>2145</v>
      </c>
      <c r="E48" s="292"/>
      <c r="F48" s="292"/>
      <c r="G48" s="286"/>
      <c r="H48" s="292"/>
      <c r="I48" s="286"/>
      <c r="J48" s="286"/>
      <c r="N48" s="292"/>
      <c r="O48" s="286"/>
      <c r="P48" s="292"/>
    </row>
    <row r="49" spans="1:20" ht="10.5">
      <c r="A49" s="426" t="s">
        <v>2975</v>
      </c>
      <c r="B49" s="285" t="s">
        <v>2614</v>
      </c>
      <c r="C49" s="285" t="s">
        <v>2218</v>
      </c>
      <c r="D49" s="285" t="s">
        <v>271</v>
      </c>
      <c r="E49" s="286">
        <v>1</v>
      </c>
      <c r="F49" s="351"/>
      <c r="G49" s="286">
        <f t="shared" si="10"/>
        <v>0</v>
      </c>
      <c r="H49" s="351"/>
      <c r="I49" s="286">
        <f t="shared" si="13"/>
        <v>0</v>
      </c>
      <c r="J49" s="286">
        <f t="shared" si="14"/>
        <v>0</v>
      </c>
      <c r="N49" s="351">
        <v>410</v>
      </c>
      <c r="O49" s="286"/>
      <c r="P49" s="351">
        <v>198</v>
      </c>
      <c r="R49" s="278">
        <f t="shared" si="3"/>
        <v>287</v>
      </c>
      <c r="T49" s="278">
        <f t="shared" si="4"/>
        <v>138.6</v>
      </c>
    </row>
    <row r="50" spans="1:20" ht="10.5">
      <c r="A50" s="426" t="s">
        <v>2976</v>
      </c>
      <c r="B50" s="285" t="s">
        <v>2615</v>
      </c>
      <c r="C50" s="285" t="s">
        <v>2219</v>
      </c>
      <c r="D50" s="285" t="s">
        <v>271</v>
      </c>
      <c r="E50" s="286">
        <v>2</v>
      </c>
      <c r="F50" s="351"/>
      <c r="G50" s="286">
        <f t="shared" si="10"/>
        <v>0</v>
      </c>
      <c r="H50" s="351"/>
      <c r="I50" s="286">
        <f t="shared" si="13"/>
        <v>0</v>
      </c>
      <c r="J50" s="286">
        <f t="shared" si="14"/>
        <v>0</v>
      </c>
      <c r="N50" s="351">
        <v>340</v>
      </c>
      <c r="O50" s="286"/>
      <c r="P50" s="351">
        <v>198</v>
      </c>
      <c r="R50" s="278">
        <f t="shared" si="3"/>
        <v>237.99999999999997</v>
      </c>
      <c r="T50" s="278">
        <f t="shared" si="4"/>
        <v>138.6</v>
      </c>
    </row>
    <row r="51" spans="1:16" ht="10.5">
      <c r="A51" s="291" t="s">
        <v>2145</v>
      </c>
      <c r="B51" s="291" t="s">
        <v>2145</v>
      </c>
      <c r="C51" s="291" t="s">
        <v>2216</v>
      </c>
      <c r="D51" s="291" t="s">
        <v>2145</v>
      </c>
      <c r="E51" s="292"/>
      <c r="F51" s="292"/>
      <c r="G51" s="286"/>
      <c r="H51" s="292"/>
      <c r="I51" s="286"/>
      <c r="J51" s="286"/>
      <c r="N51" s="292"/>
      <c r="O51" s="286"/>
      <c r="P51" s="292"/>
    </row>
    <row r="52" spans="1:20" ht="10.5">
      <c r="A52" s="285" t="s">
        <v>2220</v>
      </c>
      <c r="B52" s="285" t="s">
        <v>2616</v>
      </c>
      <c r="C52" s="285" t="s">
        <v>2221</v>
      </c>
      <c r="D52" s="285" t="s">
        <v>271</v>
      </c>
      <c r="E52" s="286">
        <v>65</v>
      </c>
      <c r="F52" s="351"/>
      <c r="G52" s="286">
        <f t="shared" si="10"/>
        <v>0</v>
      </c>
      <c r="H52" s="351"/>
      <c r="I52" s="286">
        <f t="shared" si="13"/>
        <v>0</v>
      </c>
      <c r="J52" s="286">
        <f t="shared" si="14"/>
        <v>0</v>
      </c>
      <c r="N52" s="351">
        <v>9.1</v>
      </c>
      <c r="O52" s="286"/>
      <c r="P52" s="351">
        <v>22.67</v>
      </c>
      <c r="R52" s="278">
        <f t="shared" si="3"/>
        <v>6.369999999999999</v>
      </c>
      <c r="T52" s="278">
        <f t="shared" si="4"/>
        <v>15.869</v>
      </c>
    </row>
    <row r="53" spans="1:20" ht="10.5">
      <c r="A53" s="285" t="s">
        <v>2222</v>
      </c>
      <c r="B53" s="285" t="s">
        <v>2617</v>
      </c>
      <c r="C53" s="285" t="s">
        <v>2223</v>
      </c>
      <c r="D53" s="285" t="s">
        <v>271</v>
      </c>
      <c r="E53" s="286">
        <v>25</v>
      </c>
      <c r="F53" s="351"/>
      <c r="G53" s="286">
        <f t="shared" si="10"/>
        <v>0</v>
      </c>
      <c r="H53" s="351"/>
      <c r="I53" s="286">
        <f t="shared" si="13"/>
        <v>0</v>
      </c>
      <c r="J53" s="286">
        <f t="shared" si="14"/>
        <v>0</v>
      </c>
      <c r="N53" s="351">
        <v>8.9</v>
      </c>
      <c r="O53" s="286"/>
      <c r="P53" s="351">
        <v>49.46</v>
      </c>
      <c r="R53" s="278">
        <f t="shared" si="3"/>
        <v>6.2299999999999995</v>
      </c>
      <c r="T53" s="278">
        <f t="shared" si="4"/>
        <v>34.622</v>
      </c>
    </row>
    <row r="54" spans="1:20" ht="10.5">
      <c r="A54" s="285" t="s">
        <v>2224</v>
      </c>
      <c r="B54" s="285" t="s">
        <v>2618</v>
      </c>
      <c r="C54" s="285" t="s">
        <v>2225</v>
      </c>
      <c r="D54" s="285" t="s">
        <v>271</v>
      </c>
      <c r="E54" s="286">
        <v>6</v>
      </c>
      <c r="F54" s="351"/>
      <c r="G54" s="286">
        <f t="shared" si="10"/>
        <v>0</v>
      </c>
      <c r="H54" s="351"/>
      <c r="I54" s="286">
        <f t="shared" si="13"/>
        <v>0</v>
      </c>
      <c r="J54" s="286">
        <f t="shared" si="14"/>
        <v>0</v>
      </c>
      <c r="N54" s="351">
        <v>88.8</v>
      </c>
      <c r="O54" s="286"/>
      <c r="P54" s="351">
        <v>49</v>
      </c>
      <c r="R54" s="278">
        <f t="shared" si="3"/>
        <v>62.16</v>
      </c>
      <c r="T54" s="278">
        <f t="shared" si="4"/>
        <v>34.3</v>
      </c>
    </row>
    <row r="55" spans="1:20" ht="10.5">
      <c r="A55" s="285" t="s">
        <v>2226</v>
      </c>
      <c r="B55" s="285" t="s">
        <v>2619</v>
      </c>
      <c r="C55" s="285" t="s">
        <v>2227</v>
      </c>
      <c r="D55" s="285" t="s">
        <v>111</v>
      </c>
      <c r="E55" s="286">
        <v>105</v>
      </c>
      <c r="F55" s="351"/>
      <c r="G55" s="286">
        <f t="shared" si="10"/>
        <v>0</v>
      </c>
      <c r="H55" s="351"/>
      <c r="I55" s="286">
        <f t="shared" si="13"/>
        <v>0</v>
      </c>
      <c r="J55" s="286">
        <f t="shared" si="14"/>
        <v>0</v>
      </c>
      <c r="N55" s="351">
        <v>18.4</v>
      </c>
      <c r="O55" s="286"/>
      <c r="P55" s="351">
        <v>20.54</v>
      </c>
      <c r="R55" s="278">
        <f t="shared" si="3"/>
        <v>12.879999999999999</v>
      </c>
      <c r="T55" s="278">
        <f t="shared" si="4"/>
        <v>14.377999999999998</v>
      </c>
    </row>
    <row r="56" spans="1:20" ht="10.5">
      <c r="A56" s="285" t="s">
        <v>2228</v>
      </c>
      <c r="B56" s="285" t="s">
        <v>2620</v>
      </c>
      <c r="C56" s="285" t="s">
        <v>2229</v>
      </c>
      <c r="D56" s="285" t="s">
        <v>111</v>
      </c>
      <c r="E56" s="286">
        <v>15</v>
      </c>
      <c r="F56" s="351"/>
      <c r="G56" s="286">
        <f t="shared" si="10"/>
        <v>0</v>
      </c>
      <c r="H56" s="351"/>
      <c r="I56" s="286">
        <f t="shared" si="13"/>
        <v>0</v>
      </c>
      <c r="J56" s="286">
        <f t="shared" si="14"/>
        <v>0</v>
      </c>
      <c r="N56" s="351">
        <v>22.6</v>
      </c>
      <c r="O56" s="286"/>
      <c r="P56" s="351">
        <v>21.63</v>
      </c>
      <c r="R56" s="278">
        <f t="shared" si="3"/>
        <v>15.82</v>
      </c>
      <c r="T56" s="278">
        <f t="shared" si="4"/>
        <v>15.140999999999998</v>
      </c>
    </row>
    <row r="57" spans="1:20" ht="10.5">
      <c r="A57" s="285" t="s">
        <v>2230</v>
      </c>
      <c r="B57" s="285" t="s">
        <v>2621</v>
      </c>
      <c r="C57" s="285" t="s">
        <v>2231</v>
      </c>
      <c r="D57" s="285" t="s">
        <v>271</v>
      </c>
      <c r="E57" s="286">
        <v>1</v>
      </c>
      <c r="F57" s="351"/>
      <c r="G57" s="286">
        <f t="shared" si="10"/>
        <v>0</v>
      </c>
      <c r="H57" s="351"/>
      <c r="I57" s="286">
        <f t="shared" si="13"/>
        <v>0</v>
      </c>
      <c r="J57" s="286">
        <f t="shared" si="14"/>
        <v>0</v>
      </c>
      <c r="N57" s="351">
        <v>1448</v>
      </c>
      <c r="O57" s="286"/>
      <c r="P57" s="351">
        <v>1350</v>
      </c>
      <c r="R57" s="278">
        <f t="shared" si="3"/>
        <v>1013.5999999999999</v>
      </c>
      <c r="T57" s="278">
        <f t="shared" si="4"/>
        <v>944.9999999999999</v>
      </c>
    </row>
    <row r="58" spans="1:20" ht="10.5">
      <c r="A58" s="285" t="s">
        <v>2232</v>
      </c>
      <c r="B58" s="285" t="s">
        <v>2622</v>
      </c>
      <c r="C58" s="285" t="s">
        <v>2233</v>
      </c>
      <c r="D58" s="285" t="s">
        <v>271</v>
      </c>
      <c r="E58" s="286">
        <v>1</v>
      </c>
      <c r="F58" s="351"/>
      <c r="G58" s="286">
        <f t="shared" si="10"/>
        <v>0</v>
      </c>
      <c r="H58" s="351"/>
      <c r="I58" s="286">
        <f t="shared" si="13"/>
        <v>0</v>
      </c>
      <c r="J58" s="286">
        <f t="shared" si="14"/>
        <v>0</v>
      </c>
      <c r="N58" s="351">
        <v>1448</v>
      </c>
      <c r="O58" s="286"/>
      <c r="P58" s="351">
        <v>1350</v>
      </c>
      <c r="R58" s="278">
        <f t="shared" si="3"/>
        <v>1013.5999999999999</v>
      </c>
      <c r="T58" s="278">
        <f t="shared" si="4"/>
        <v>944.9999999999999</v>
      </c>
    </row>
    <row r="59" spans="1:16" ht="10.5">
      <c r="A59" s="283" t="s">
        <v>2234</v>
      </c>
      <c r="B59" s="285" t="s">
        <v>2623</v>
      </c>
      <c r="C59" s="283" t="s">
        <v>2235</v>
      </c>
      <c r="D59" s="283" t="s">
        <v>2145</v>
      </c>
      <c r="E59" s="284"/>
      <c r="F59" s="284"/>
      <c r="G59" s="286"/>
      <c r="H59" s="284"/>
      <c r="I59" s="286"/>
      <c r="J59" s="286"/>
      <c r="N59" s="284"/>
      <c r="O59" s="286"/>
      <c r="P59" s="284"/>
    </row>
    <row r="60" spans="1:20" ht="10.5">
      <c r="A60" s="285" t="s">
        <v>2236</v>
      </c>
      <c r="B60" s="285" t="s">
        <v>2624</v>
      </c>
      <c r="C60" s="285" t="s">
        <v>2237</v>
      </c>
      <c r="D60" s="285" t="s">
        <v>111</v>
      </c>
      <c r="E60" s="286">
        <v>40</v>
      </c>
      <c r="F60" s="351"/>
      <c r="G60" s="286">
        <f t="shared" si="10"/>
        <v>0</v>
      </c>
      <c r="H60" s="351"/>
      <c r="I60" s="286">
        <f t="shared" si="13"/>
        <v>0</v>
      </c>
      <c r="J60" s="286">
        <f t="shared" si="14"/>
        <v>0</v>
      </c>
      <c r="N60" s="351">
        <v>242</v>
      </c>
      <c r="O60" s="286"/>
      <c r="P60" s="351">
        <v>110</v>
      </c>
      <c r="R60" s="278">
        <f t="shared" si="3"/>
        <v>169.39999999999998</v>
      </c>
      <c r="T60" s="278">
        <f t="shared" si="4"/>
        <v>77</v>
      </c>
    </row>
    <row r="61" spans="1:16" ht="10.5">
      <c r="A61" s="283" t="s">
        <v>2238</v>
      </c>
      <c r="B61" s="285" t="s">
        <v>2625</v>
      </c>
      <c r="C61" s="283" t="s">
        <v>2239</v>
      </c>
      <c r="D61" s="283" t="s">
        <v>2145</v>
      </c>
      <c r="E61" s="284"/>
      <c r="F61" s="284"/>
      <c r="G61" s="286"/>
      <c r="H61" s="284"/>
      <c r="I61" s="286"/>
      <c r="J61" s="286"/>
      <c r="N61" s="284"/>
      <c r="O61" s="286"/>
      <c r="P61" s="284"/>
    </row>
    <row r="62" spans="1:20" ht="10.5">
      <c r="A62" s="285" t="s">
        <v>2240</v>
      </c>
      <c r="B62" s="285" t="s">
        <v>2626</v>
      </c>
      <c r="C62" s="285" t="s">
        <v>2241</v>
      </c>
      <c r="D62" s="285" t="s">
        <v>271</v>
      </c>
      <c r="E62" s="286">
        <v>32</v>
      </c>
      <c r="F62" s="351"/>
      <c r="G62" s="286">
        <f t="shared" si="10"/>
        <v>0</v>
      </c>
      <c r="H62" s="351"/>
      <c r="I62" s="286">
        <f t="shared" si="13"/>
        <v>0</v>
      </c>
      <c r="J62" s="286">
        <f t="shared" si="14"/>
        <v>0</v>
      </c>
      <c r="N62" s="351">
        <v>2.9</v>
      </c>
      <c r="O62" s="286"/>
      <c r="P62" s="351">
        <v>8.33</v>
      </c>
      <c r="R62" s="278">
        <f t="shared" si="3"/>
        <v>2.03</v>
      </c>
      <c r="T62" s="278">
        <f t="shared" si="4"/>
        <v>5.8309999999999995</v>
      </c>
    </row>
    <row r="63" spans="1:20" ht="10.5">
      <c r="A63" s="285" t="s">
        <v>2242</v>
      </c>
      <c r="B63" s="285" t="s">
        <v>2627</v>
      </c>
      <c r="C63" s="285" t="s">
        <v>2243</v>
      </c>
      <c r="D63" s="285" t="s">
        <v>271</v>
      </c>
      <c r="E63" s="286">
        <v>60</v>
      </c>
      <c r="F63" s="351"/>
      <c r="G63" s="286">
        <f t="shared" si="10"/>
        <v>0</v>
      </c>
      <c r="H63" s="351"/>
      <c r="I63" s="286">
        <f t="shared" si="13"/>
        <v>0</v>
      </c>
      <c r="J63" s="286">
        <f t="shared" si="14"/>
        <v>0</v>
      </c>
      <c r="N63" s="351">
        <v>3.2</v>
      </c>
      <c r="O63" s="286"/>
      <c r="P63" s="351">
        <v>12.5</v>
      </c>
      <c r="R63" s="278">
        <f t="shared" si="3"/>
        <v>2.2399999999999998</v>
      </c>
      <c r="T63" s="278">
        <f t="shared" si="4"/>
        <v>8.75</v>
      </c>
    </row>
    <row r="64" spans="1:20" ht="10.5">
      <c r="A64" s="285" t="s">
        <v>2244</v>
      </c>
      <c r="B64" s="285" t="s">
        <v>2628</v>
      </c>
      <c r="C64" s="285" t="s">
        <v>2245</v>
      </c>
      <c r="D64" s="285" t="s">
        <v>271</v>
      </c>
      <c r="E64" s="286">
        <v>40</v>
      </c>
      <c r="F64" s="351"/>
      <c r="G64" s="286">
        <f t="shared" si="10"/>
        <v>0</v>
      </c>
      <c r="H64" s="351"/>
      <c r="I64" s="286">
        <f t="shared" si="13"/>
        <v>0</v>
      </c>
      <c r="J64" s="286">
        <f t="shared" si="14"/>
        <v>0</v>
      </c>
      <c r="N64" s="351">
        <v>4.6</v>
      </c>
      <c r="O64" s="286"/>
      <c r="P64" s="351">
        <v>20.83</v>
      </c>
      <c r="R64" s="278">
        <f t="shared" si="3"/>
        <v>3.2199999999999998</v>
      </c>
      <c r="T64" s="278">
        <f t="shared" si="4"/>
        <v>14.580999999999998</v>
      </c>
    </row>
    <row r="65" spans="1:16" ht="10.5">
      <c r="A65" s="283" t="s">
        <v>2246</v>
      </c>
      <c r="B65" s="285" t="s">
        <v>2629</v>
      </c>
      <c r="C65" s="283" t="s">
        <v>2247</v>
      </c>
      <c r="D65" s="283" t="s">
        <v>2145</v>
      </c>
      <c r="E65" s="284"/>
      <c r="F65" s="284"/>
      <c r="G65" s="286"/>
      <c r="H65" s="284"/>
      <c r="I65" s="286"/>
      <c r="J65" s="286"/>
      <c r="N65" s="284"/>
      <c r="O65" s="286"/>
      <c r="P65" s="284"/>
    </row>
    <row r="66" spans="1:20" ht="10.5">
      <c r="A66" s="285" t="s">
        <v>2248</v>
      </c>
      <c r="B66" s="285" t="s">
        <v>2630</v>
      </c>
      <c r="C66" s="285" t="s">
        <v>2249</v>
      </c>
      <c r="D66" s="285" t="s">
        <v>111</v>
      </c>
      <c r="E66" s="286">
        <v>85</v>
      </c>
      <c r="F66" s="351"/>
      <c r="G66" s="286">
        <f t="shared" si="10"/>
        <v>0</v>
      </c>
      <c r="H66" s="351"/>
      <c r="I66" s="286">
        <f t="shared" si="13"/>
        <v>0</v>
      </c>
      <c r="J66" s="286">
        <f t="shared" si="14"/>
        <v>0</v>
      </c>
      <c r="N66" s="351">
        <v>10.5</v>
      </c>
      <c r="O66" s="286"/>
      <c r="P66" s="351">
        <v>22.63</v>
      </c>
      <c r="R66" s="278">
        <f t="shared" si="3"/>
        <v>7.35</v>
      </c>
      <c r="T66" s="278">
        <f t="shared" si="4"/>
        <v>15.840999999999998</v>
      </c>
    </row>
    <row r="67" spans="1:16" ht="10.5">
      <c r="A67" s="283" t="s">
        <v>2250</v>
      </c>
      <c r="B67" s="285" t="s">
        <v>2631</v>
      </c>
      <c r="C67" s="283" t="s">
        <v>2251</v>
      </c>
      <c r="D67" s="283" t="s">
        <v>2145</v>
      </c>
      <c r="E67" s="284"/>
      <c r="F67" s="284"/>
      <c r="G67" s="286"/>
      <c r="H67" s="284"/>
      <c r="I67" s="286"/>
      <c r="J67" s="286"/>
      <c r="N67" s="284"/>
      <c r="O67" s="286"/>
      <c r="P67" s="284"/>
    </row>
    <row r="68" spans="1:20" ht="10.5">
      <c r="A68" s="285" t="s">
        <v>2252</v>
      </c>
      <c r="B68" s="285" t="s">
        <v>2632</v>
      </c>
      <c r="C68" s="285" t="s">
        <v>2253</v>
      </c>
      <c r="D68" s="285" t="s">
        <v>271</v>
      </c>
      <c r="E68" s="286">
        <v>12</v>
      </c>
      <c r="F68" s="351"/>
      <c r="G68" s="286">
        <f t="shared" si="10"/>
        <v>0</v>
      </c>
      <c r="H68" s="351"/>
      <c r="I68" s="286">
        <f t="shared" si="13"/>
        <v>0</v>
      </c>
      <c r="J68" s="286">
        <f t="shared" si="14"/>
        <v>0</v>
      </c>
      <c r="N68" s="351">
        <v>10.78</v>
      </c>
      <c r="O68" s="286"/>
      <c r="P68" s="351">
        <v>66.04</v>
      </c>
      <c r="R68" s="278">
        <f t="shared" si="3"/>
        <v>7.545999999999999</v>
      </c>
      <c r="T68" s="278">
        <f t="shared" si="4"/>
        <v>46.228</v>
      </c>
    </row>
    <row r="69" spans="1:20" ht="10.5">
      <c r="A69" s="285" t="s">
        <v>2254</v>
      </c>
      <c r="B69" s="285" t="s">
        <v>2633</v>
      </c>
      <c r="C69" s="285" t="s">
        <v>2255</v>
      </c>
      <c r="D69" s="285" t="s">
        <v>271</v>
      </c>
      <c r="E69" s="286">
        <v>6</v>
      </c>
      <c r="F69" s="351"/>
      <c r="G69" s="286">
        <f t="shared" si="10"/>
        <v>0</v>
      </c>
      <c r="H69" s="351"/>
      <c r="I69" s="286">
        <f t="shared" si="13"/>
        <v>0</v>
      </c>
      <c r="J69" s="286">
        <f t="shared" si="14"/>
        <v>0</v>
      </c>
      <c r="N69" s="351">
        <v>14.9</v>
      </c>
      <c r="O69" s="286"/>
      <c r="P69" s="351">
        <v>10</v>
      </c>
      <c r="R69" s="278">
        <f t="shared" si="3"/>
        <v>10.43</v>
      </c>
      <c r="T69" s="278">
        <f t="shared" si="4"/>
        <v>7</v>
      </c>
    </row>
    <row r="70" spans="1:16" ht="10.5">
      <c r="A70" s="283" t="s">
        <v>2256</v>
      </c>
      <c r="B70" s="285" t="s">
        <v>2634</v>
      </c>
      <c r="C70" s="283" t="s">
        <v>2257</v>
      </c>
      <c r="D70" s="283" t="s">
        <v>2145</v>
      </c>
      <c r="E70" s="284"/>
      <c r="F70" s="284"/>
      <c r="G70" s="286"/>
      <c r="H70" s="284"/>
      <c r="I70" s="286"/>
      <c r="J70" s="286"/>
      <c r="N70" s="284"/>
      <c r="O70" s="286"/>
      <c r="P70" s="284"/>
    </row>
    <row r="71" spans="1:20" ht="10.5">
      <c r="A71" s="285" t="s">
        <v>2258</v>
      </c>
      <c r="B71" s="285" t="s">
        <v>2635</v>
      </c>
      <c r="C71" s="285" t="s">
        <v>2259</v>
      </c>
      <c r="D71" s="285" t="s">
        <v>111</v>
      </c>
      <c r="E71" s="286">
        <v>8</v>
      </c>
      <c r="F71" s="351"/>
      <c r="G71" s="286">
        <f t="shared" si="10"/>
        <v>0</v>
      </c>
      <c r="H71" s="351"/>
      <c r="I71" s="286">
        <f aca="true" t="shared" si="15" ref="I71:I123">E71*H71</f>
        <v>0</v>
      </c>
      <c r="J71" s="286">
        <f aca="true" t="shared" si="16" ref="J71:J123">G71+I71</f>
        <v>0</v>
      </c>
      <c r="N71" s="351">
        <v>11.2</v>
      </c>
      <c r="O71" s="286"/>
      <c r="P71" s="351">
        <v>124.29</v>
      </c>
      <c r="R71" s="278">
        <f t="shared" si="3"/>
        <v>7.839999999999999</v>
      </c>
      <c r="T71" s="278">
        <f t="shared" si="4"/>
        <v>87.003</v>
      </c>
    </row>
    <row r="72" spans="1:16" ht="10.5">
      <c r="A72" s="283" t="s">
        <v>2260</v>
      </c>
      <c r="B72" s="285" t="s">
        <v>2636</v>
      </c>
      <c r="C72" s="283" t="s">
        <v>2261</v>
      </c>
      <c r="D72" s="283" t="s">
        <v>2145</v>
      </c>
      <c r="E72" s="284"/>
      <c r="F72" s="284"/>
      <c r="G72" s="286"/>
      <c r="H72" s="284"/>
      <c r="I72" s="286"/>
      <c r="J72" s="286"/>
      <c r="N72" s="284"/>
      <c r="O72" s="286"/>
      <c r="P72" s="284"/>
    </row>
    <row r="73" spans="1:20" ht="10.5">
      <c r="A73" s="285" t="s">
        <v>2262</v>
      </c>
      <c r="B73" s="285" t="s">
        <v>2637</v>
      </c>
      <c r="C73" s="285" t="s">
        <v>2263</v>
      </c>
      <c r="D73" s="285" t="s">
        <v>111</v>
      </c>
      <c r="E73" s="286">
        <v>85</v>
      </c>
      <c r="F73" s="351"/>
      <c r="G73" s="286">
        <f t="shared" si="10"/>
        <v>0</v>
      </c>
      <c r="H73" s="351"/>
      <c r="I73" s="286">
        <f t="shared" si="15"/>
        <v>0</v>
      </c>
      <c r="J73" s="286">
        <f t="shared" si="16"/>
        <v>0</v>
      </c>
      <c r="N73" s="351">
        <v>17.6</v>
      </c>
      <c r="O73" s="286"/>
      <c r="P73" s="351">
        <v>22.63</v>
      </c>
      <c r="R73" s="278">
        <f t="shared" si="3"/>
        <v>12.32</v>
      </c>
      <c r="T73" s="278">
        <f t="shared" si="4"/>
        <v>15.840999999999998</v>
      </c>
    </row>
    <row r="74" spans="1:16" ht="10.5">
      <c r="A74" s="283" t="s">
        <v>2264</v>
      </c>
      <c r="B74" s="285" t="s">
        <v>2638</v>
      </c>
      <c r="C74" s="283" t="s">
        <v>2265</v>
      </c>
      <c r="D74" s="283" t="s">
        <v>2145</v>
      </c>
      <c r="E74" s="284"/>
      <c r="F74" s="284"/>
      <c r="G74" s="286"/>
      <c r="H74" s="284"/>
      <c r="I74" s="286"/>
      <c r="J74" s="286"/>
      <c r="N74" s="284"/>
      <c r="O74" s="286"/>
      <c r="P74" s="284"/>
    </row>
    <row r="75" spans="1:20" ht="10.5">
      <c r="A75" s="285" t="s">
        <v>2266</v>
      </c>
      <c r="B75" s="285" t="s">
        <v>2639</v>
      </c>
      <c r="C75" s="285" t="s">
        <v>2267</v>
      </c>
      <c r="D75" s="285" t="s">
        <v>111</v>
      </c>
      <c r="E75" s="286">
        <v>90</v>
      </c>
      <c r="F75" s="351"/>
      <c r="G75" s="286">
        <f t="shared" si="10"/>
        <v>0</v>
      </c>
      <c r="H75" s="351"/>
      <c r="I75" s="286">
        <f t="shared" si="15"/>
        <v>0</v>
      </c>
      <c r="J75" s="286">
        <f t="shared" si="16"/>
        <v>0</v>
      </c>
      <c r="N75" s="351">
        <v>16</v>
      </c>
      <c r="O75" s="286"/>
      <c r="P75" s="351">
        <v>14.25</v>
      </c>
      <c r="R75" s="278">
        <f aca="true" t="shared" si="17" ref="R75:R134">N75*R$8</f>
        <v>11.2</v>
      </c>
      <c r="T75" s="278">
        <f aca="true" t="shared" si="18" ref="T75:T134">P75*R$8</f>
        <v>9.975</v>
      </c>
    </row>
    <row r="76" spans="1:16" ht="10.5">
      <c r="A76" s="283" t="s">
        <v>2268</v>
      </c>
      <c r="B76" s="285" t="s">
        <v>2640</v>
      </c>
      <c r="C76" s="283" t="s">
        <v>2265</v>
      </c>
      <c r="D76" s="283" t="s">
        <v>2145</v>
      </c>
      <c r="E76" s="284"/>
      <c r="F76" s="284"/>
      <c r="G76" s="286"/>
      <c r="H76" s="284"/>
      <c r="I76" s="286"/>
      <c r="J76" s="286"/>
      <c r="N76" s="284"/>
      <c r="O76" s="286"/>
      <c r="P76" s="284"/>
    </row>
    <row r="77" spans="1:20" ht="10.5">
      <c r="A77" s="285" t="s">
        <v>2269</v>
      </c>
      <c r="B77" s="285" t="s">
        <v>2641</v>
      </c>
      <c r="C77" s="285" t="s">
        <v>2270</v>
      </c>
      <c r="D77" s="285" t="s">
        <v>111</v>
      </c>
      <c r="E77" s="286">
        <v>345</v>
      </c>
      <c r="F77" s="351"/>
      <c r="G77" s="286">
        <f t="shared" si="10"/>
        <v>0</v>
      </c>
      <c r="H77" s="351"/>
      <c r="I77" s="286">
        <f t="shared" si="15"/>
        <v>0</v>
      </c>
      <c r="J77" s="286">
        <f t="shared" si="16"/>
        <v>0</v>
      </c>
      <c r="N77" s="351">
        <v>16</v>
      </c>
      <c r="O77" s="286"/>
      <c r="P77" s="351">
        <v>14.25</v>
      </c>
      <c r="R77" s="278">
        <f t="shared" si="17"/>
        <v>11.2</v>
      </c>
      <c r="T77" s="278">
        <f t="shared" si="18"/>
        <v>9.975</v>
      </c>
    </row>
    <row r="78" spans="1:20" ht="10.5">
      <c r="A78" s="285" t="s">
        <v>2271</v>
      </c>
      <c r="B78" s="285" t="s">
        <v>2642</v>
      </c>
      <c r="C78" s="285" t="s">
        <v>2272</v>
      </c>
      <c r="D78" s="285" t="s">
        <v>111</v>
      </c>
      <c r="E78" s="286">
        <v>10</v>
      </c>
      <c r="F78" s="351"/>
      <c r="G78" s="286">
        <f t="shared" si="10"/>
        <v>0</v>
      </c>
      <c r="H78" s="351"/>
      <c r="I78" s="286">
        <f t="shared" si="15"/>
        <v>0</v>
      </c>
      <c r="J78" s="286">
        <f t="shared" si="16"/>
        <v>0</v>
      </c>
      <c r="N78" s="351">
        <v>26.1</v>
      </c>
      <c r="O78" s="286"/>
      <c r="P78" s="351">
        <v>14.25</v>
      </c>
      <c r="R78" s="278">
        <f t="shared" si="17"/>
        <v>18.27</v>
      </c>
      <c r="T78" s="278">
        <f t="shared" si="18"/>
        <v>9.975</v>
      </c>
    </row>
    <row r="79" spans="1:20" ht="10.5">
      <c r="A79" s="285" t="s">
        <v>2271</v>
      </c>
      <c r="B79" s="285" t="s">
        <v>2643</v>
      </c>
      <c r="C79" s="285" t="s">
        <v>2273</v>
      </c>
      <c r="D79" s="285" t="s">
        <v>111</v>
      </c>
      <c r="E79" s="286">
        <v>20</v>
      </c>
      <c r="F79" s="351"/>
      <c r="G79" s="286">
        <f t="shared" si="10"/>
        <v>0</v>
      </c>
      <c r="H79" s="351"/>
      <c r="I79" s="286">
        <f t="shared" si="15"/>
        <v>0</v>
      </c>
      <c r="J79" s="286">
        <f t="shared" si="16"/>
        <v>0</v>
      </c>
      <c r="N79" s="351">
        <v>26.1</v>
      </c>
      <c r="O79" s="286"/>
      <c r="P79" s="351">
        <v>11.58</v>
      </c>
      <c r="R79" s="278">
        <f t="shared" si="17"/>
        <v>18.27</v>
      </c>
      <c r="T79" s="278">
        <f t="shared" si="18"/>
        <v>8.106</v>
      </c>
    </row>
    <row r="80" spans="1:20" ht="10.5">
      <c r="A80" s="285" t="s">
        <v>2274</v>
      </c>
      <c r="B80" s="285" t="s">
        <v>2644</v>
      </c>
      <c r="C80" s="285" t="s">
        <v>2275</v>
      </c>
      <c r="D80" s="285" t="s">
        <v>111</v>
      </c>
      <c r="E80" s="286">
        <v>285</v>
      </c>
      <c r="F80" s="351"/>
      <c r="G80" s="286">
        <f t="shared" si="10"/>
        <v>0</v>
      </c>
      <c r="H80" s="351"/>
      <c r="I80" s="286">
        <f t="shared" si="15"/>
        <v>0</v>
      </c>
      <c r="J80" s="286">
        <f t="shared" si="16"/>
        <v>0</v>
      </c>
      <c r="N80" s="351">
        <v>25.7</v>
      </c>
      <c r="O80" s="286"/>
      <c r="P80" s="351">
        <v>14.25</v>
      </c>
      <c r="R80" s="278">
        <f t="shared" si="17"/>
        <v>17.99</v>
      </c>
      <c r="T80" s="278">
        <f t="shared" si="18"/>
        <v>9.975</v>
      </c>
    </row>
    <row r="81" spans="1:20" ht="10.5">
      <c r="A81" s="285" t="s">
        <v>2276</v>
      </c>
      <c r="B81" s="285" t="s">
        <v>2645</v>
      </c>
      <c r="C81" s="285" t="s">
        <v>2277</v>
      </c>
      <c r="D81" s="285" t="s">
        <v>111</v>
      </c>
      <c r="E81" s="286">
        <v>10</v>
      </c>
      <c r="F81" s="351"/>
      <c r="G81" s="286">
        <f t="shared" si="10"/>
        <v>0</v>
      </c>
      <c r="H81" s="351"/>
      <c r="I81" s="286">
        <f t="shared" si="15"/>
        <v>0</v>
      </c>
      <c r="J81" s="286">
        <f t="shared" si="16"/>
        <v>0</v>
      </c>
      <c r="N81" s="351">
        <v>131</v>
      </c>
      <c r="O81" s="286"/>
      <c r="P81" s="351">
        <v>17</v>
      </c>
      <c r="R81" s="278">
        <f t="shared" si="17"/>
        <v>91.69999999999999</v>
      </c>
      <c r="T81" s="278">
        <f t="shared" si="18"/>
        <v>11.899999999999999</v>
      </c>
    </row>
    <row r="82" spans="1:20" ht="10.5">
      <c r="A82" s="285" t="s">
        <v>2276</v>
      </c>
      <c r="B82" s="285" t="s">
        <v>2646</v>
      </c>
      <c r="C82" s="285" t="s">
        <v>2278</v>
      </c>
      <c r="D82" s="285" t="s">
        <v>111</v>
      </c>
      <c r="E82" s="286">
        <v>20</v>
      </c>
      <c r="F82" s="351"/>
      <c r="G82" s="286">
        <f t="shared" si="10"/>
        <v>0</v>
      </c>
      <c r="H82" s="351"/>
      <c r="I82" s="286">
        <f t="shared" si="15"/>
        <v>0</v>
      </c>
      <c r="J82" s="286">
        <f t="shared" si="16"/>
        <v>0</v>
      </c>
      <c r="N82" s="351">
        <v>131</v>
      </c>
      <c r="O82" s="286"/>
      <c r="P82" s="351">
        <v>14.21</v>
      </c>
      <c r="R82" s="278">
        <f t="shared" si="17"/>
        <v>91.69999999999999</v>
      </c>
      <c r="T82" s="278">
        <f t="shared" si="18"/>
        <v>9.947</v>
      </c>
    </row>
    <row r="83" spans="1:16" ht="10.5">
      <c r="A83" s="283" t="s">
        <v>2279</v>
      </c>
      <c r="B83" s="285" t="s">
        <v>2647</v>
      </c>
      <c r="C83" s="283" t="s">
        <v>2280</v>
      </c>
      <c r="D83" s="283" t="s">
        <v>2145</v>
      </c>
      <c r="E83" s="284"/>
      <c r="F83" s="284"/>
      <c r="G83" s="286"/>
      <c r="H83" s="284"/>
      <c r="I83" s="286"/>
      <c r="J83" s="286"/>
      <c r="N83" s="284"/>
      <c r="O83" s="286"/>
      <c r="P83" s="284"/>
    </row>
    <row r="84" spans="1:20" ht="10.5">
      <c r="A84" s="285" t="s">
        <v>2281</v>
      </c>
      <c r="B84" s="285" t="s">
        <v>2648</v>
      </c>
      <c r="C84" s="285" t="s">
        <v>2282</v>
      </c>
      <c r="D84" s="285" t="s">
        <v>271</v>
      </c>
      <c r="E84" s="286">
        <v>81</v>
      </c>
      <c r="F84" s="351"/>
      <c r="G84" s="286">
        <f t="shared" si="10"/>
        <v>0</v>
      </c>
      <c r="H84" s="351"/>
      <c r="I84" s="286">
        <f t="shared" si="15"/>
        <v>0</v>
      </c>
      <c r="J84" s="286">
        <f t="shared" si="16"/>
        <v>0</v>
      </c>
      <c r="N84" s="351">
        <v>0</v>
      </c>
      <c r="O84" s="286"/>
      <c r="P84" s="351">
        <v>12.63</v>
      </c>
      <c r="R84" s="278">
        <f t="shared" si="17"/>
        <v>0</v>
      </c>
      <c r="T84" s="278">
        <f t="shared" si="18"/>
        <v>8.841</v>
      </c>
    </row>
    <row r="85" spans="1:20" ht="10.5">
      <c r="A85" s="285" t="s">
        <v>2283</v>
      </c>
      <c r="B85" s="285" t="s">
        <v>2649</v>
      </c>
      <c r="C85" s="285" t="s">
        <v>2284</v>
      </c>
      <c r="D85" s="285" t="s">
        <v>271</v>
      </c>
      <c r="E85" s="286">
        <v>8</v>
      </c>
      <c r="F85" s="351"/>
      <c r="G85" s="286">
        <f t="shared" si="10"/>
        <v>0</v>
      </c>
      <c r="H85" s="351"/>
      <c r="I85" s="286">
        <f t="shared" si="15"/>
        <v>0</v>
      </c>
      <c r="J85" s="286">
        <f t="shared" si="16"/>
        <v>0</v>
      </c>
      <c r="N85" s="351">
        <v>0</v>
      </c>
      <c r="O85" s="286"/>
      <c r="P85" s="351">
        <v>20.54</v>
      </c>
      <c r="R85" s="278">
        <f t="shared" si="17"/>
        <v>0</v>
      </c>
      <c r="T85" s="278">
        <f t="shared" si="18"/>
        <v>14.377999999999998</v>
      </c>
    </row>
    <row r="86" spans="1:16" ht="18.75" customHeight="1">
      <c r="A86" s="287" t="s">
        <v>2145</v>
      </c>
      <c r="B86" s="287" t="s">
        <v>2145</v>
      </c>
      <c r="C86" s="293" t="s">
        <v>2581</v>
      </c>
      <c r="D86" s="287" t="s">
        <v>2145</v>
      </c>
      <c r="E86" s="288"/>
      <c r="F86" s="288"/>
      <c r="G86" s="286"/>
      <c r="H86" s="288"/>
      <c r="I86" s="286"/>
      <c r="J86" s="286"/>
      <c r="N86" s="288"/>
      <c r="O86" s="286"/>
      <c r="P86" s="288"/>
    </row>
    <row r="87" spans="1:16" ht="10.5">
      <c r="A87" s="291" t="s">
        <v>2145</v>
      </c>
      <c r="B87" s="291" t="s">
        <v>2145</v>
      </c>
      <c r="C87" s="291" t="s">
        <v>2285</v>
      </c>
      <c r="D87" s="291" t="s">
        <v>2145</v>
      </c>
      <c r="E87" s="292"/>
      <c r="F87" s="292"/>
      <c r="G87" s="286"/>
      <c r="H87" s="292"/>
      <c r="I87" s="286"/>
      <c r="J87" s="286"/>
      <c r="N87" s="292"/>
      <c r="O87" s="286"/>
      <c r="P87" s="292"/>
    </row>
    <row r="88" spans="1:16" ht="10.5">
      <c r="A88" s="291" t="s">
        <v>2145</v>
      </c>
      <c r="B88" s="291" t="s">
        <v>2145</v>
      </c>
      <c r="C88" s="291" t="s">
        <v>2286</v>
      </c>
      <c r="D88" s="291" t="s">
        <v>2145</v>
      </c>
      <c r="E88" s="292"/>
      <c r="F88" s="292"/>
      <c r="G88" s="286"/>
      <c r="H88" s="292"/>
      <c r="I88" s="286"/>
      <c r="J88" s="286"/>
      <c r="N88" s="292"/>
      <c r="O88" s="286"/>
      <c r="P88" s="292"/>
    </row>
    <row r="89" spans="1:20" ht="10.5">
      <c r="A89" s="426" t="s">
        <v>2977</v>
      </c>
      <c r="B89" s="285" t="s">
        <v>2650</v>
      </c>
      <c r="C89" s="285" t="s">
        <v>2287</v>
      </c>
      <c r="D89" s="285" t="s">
        <v>271</v>
      </c>
      <c r="E89" s="286">
        <v>5</v>
      </c>
      <c r="F89" s="351"/>
      <c r="G89" s="286">
        <f t="shared" si="10"/>
        <v>0</v>
      </c>
      <c r="H89" s="351"/>
      <c r="I89" s="286">
        <f t="shared" si="15"/>
        <v>0</v>
      </c>
      <c r="J89" s="286">
        <f t="shared" si="16"/>
        <v>0</v>
      </c>
      <c r="N89" s="351">
        <v>160</v>
      </c>
      <c r="O89" s="286"/>
      <c r="P89" s="351">
        <v>38.79</v>
      </c>
      <c r="R89" s="278">
        <f t="shared" si="17"/>
        <v>112</v>
      </c>
      <c r="T89" s="278">
        <f t="shared" si="18"/>
        <v>27.153</v>
      </c>
    </row>
    <row r="90" spans="1:20" ht="10.5">
      <c r="A90" s="426" t="s">
        <v>2978</v>
      </c>
      <c r="B90" s="285" t="s">
        <v>2651</v>
      </c>
      <c r="C90" s="285" t="s">
        <v>2288</v>
      </c>
      <c r="D90" s="285" t="s">
        <v>271</v>
      </c>
      <c r="E90" s="286">
        <v>5</v>
      </c>
      <c r="F90" s="351"/>
      <c r="G90" s="286">
        <f t="shared" si="10"/>
        <v>0</v>
      </c>
      <c r="H90" s="351"/>
      <c r="I90" s="286">
        <f t="shared" si="15"/>
        <v>0</v>
      </c>
      <c r="J90" s="286">
        <f t="shared" si="16"/>
        <v>0</v>
      </c>
      <c r="N90" s="351">
        <v>185</v>
      </c>
      <c r="O90" s="286"/>
      <c r="P90" s="351">
        <v>43.62</v>
      </c>
      <c r="R90" s="278">
        <f t="shared" si="17"/>
        <v>129.5</v>
      </c>
      <c r="T90" s="278">
        <f t="shared" si="18"/>
        <v>30.533999999999995</v>
      </c>
    </row>
    <row r="91" spans="1:20" ht="10.5">
      <c r="A91" s="426" t="s">
        <v>2979</v>
      </c>
      <c r="B91" s="285" t="s">
        <v>2652</v>
      </c>
      <c r="C91" s="285" t="s">
        <v>2289</v>
      </c>
      <c r="D91" s="285" t="s">
        <v>271</v>
      </c>
      <c r="E91" s="286">
        <v>4</v>
      </c>
      <c r="F91" s="351"/>
      <c r="G91" s="286">
        <f t="shared" si="10"/>
        <v>0</v>
      </c>
      <c r="H91" s="351"/>
      <c r="I91" s="286">
        <f t="shared" si="15"/>
        <v>0</v>
      </c>
      <c r="J91" s="286">
        <f t="shared" si="16"/>
        <v>0</v>
      </c>
      <c r="N91" s="351">
        <v>230</v>
      </c>
      <c r="O91" s="286"/>
      <c r="P91" s="351">
        <v>54.2</v>
      </c>
      <c r="R91" s="278">
        <f t="shared" si="17"/>
        <v>161</v>
      </c>
      <c r="T91" s="278">
        <f t="shared" si="18"/>
        <v>37.94</v>
      </c>
    </row>
    <row r="92" spans="1:20" ht="10.5">
      <c r="A92" s="426" t="s">
        <v>2980</v>
      </c>
      <c r="B92" s="285" t="s">
        <v>2653</v>
      </c>
      <c r="C92" s="285" t="s">
        <v>2290</v>
      </c>
      <c r="D92" s="285" t="s">
        <v>271</v>
      </c>
      <c r="E92" s="286">
        <v>3</v>
      </c>
      <c r="F92" s="351"/>
      <c r="G92" s="286">
        <f t="shared" si="10"/>
        <v>0</v>
      </c>
      <c r="H92" s="351"/>
      <c r="I92" s="286">
        <f t="shared" si="15"/>
        <v>0</v>
      </c>
      <c r="J92" s="286">
        <f t="shared" si="16"/>
        <v>0</v>
      </c>
      <c r="N92" s="351">
        <v>160</v>
      </c>
      <c r="O92" s="286"/>
      <c r="P92" s="351">
        <v>38.79</v>
      </c>
      <c r="R92" s="278">
        <f t="shared" si="17"/>
        <v>112</v>
      </c>
      <c r="T92" s="278">
        <f t="shared" si="18"/>
        <v>27.153</v>
      </c>
    </row>
    <row r="93" spans="1:20" ht="10.5">
      <c r="A93" s="426" t="s">
        <v>2981</v>
      </c>
      <c r="B93" s="285" t="s">
        <v>2654</v>
      </c>
      <c r="C93" s="285" t="s">
        <v>2291</v>
      </c>
      <c r="D93" s="285" t="s">
        <v>271</v>
      </c>
      <c r="E93" s="286">
        <v>30</v>
      </c>
      <c r="F93" s="351"/>
      <c r="G93" s="286">
        <f t="shared" si="10"/>
        <v>0</v>
      </c>
      <c r="H93" s="351"/>
      <c r="I93" s="286">
        <f t="shared" si="15"/>
        <v>0</v>
      </c>
      <c r="J93" s="286">
        <f t="shared" si="16"/>
        <v>0</v>
      </c>
      <c r="N93" s="351">
        <v>135</v>
      </c>
      <c r="O93" s="286"/>
      <c r="P93" s="351">
        <v>75</v>
      </c>
      <c r="R93" s="278">
        <f t="shared" si="17"/>
        <v>94.5</v>
      </c>
      <c r="T93" s="278">
        <f t="shared" si="18"/>
        <v>52.5</v>
      </c>
    </row>
    <row r="94" spans="1:20" ht="10.5">
      <c r="A94" s="426" t="s">
        <v>2982</v>
      </c>
      <c r="B94" s="285" t="s">
        <v>2655</v>
      </c>
      <c r="C94" s="285" t="s">
        <v>2292</v>
      </c>
      <c r="D94" s="285" t="s">
        <v>271</v>
      </c>
      <c r="E94" s="286">
        <v>17</v>
      </c>
      <c r="F94" s="351"/>
      <c r="G94" s="286">
        <f t="shared" si="10"/>
        <v>0</v>
      </c>
      <c r="H94" s="351"/>
      <c r="I94" s="286">
        <f t="shared" si="15"/>
        <v>0</v>
      </c>
      <c r="J94" s="286">
        <f t="shared" si="16"/>
        <v>0</v>
      </c>
      <c r="N94" s="351">
        <v>138</v>
      </c>
      <c r="O94" s="286"/>
      <c r="P94" s="351">
        <v>75</v>
      </c>
      <c r="R94" s="278">
        <f t="shared" si="17"/>
        <v>96.6</v>
      </c>
      <c r="T94" s="278">
        <f t="shared" si="18"/>
        <v>52.5</v>
      </c>
    </row>
    <row r="95" spans="1:16" ht="10.5">
      <c r="A95" s="427" t="s">
        <v>2145</v>
      </c>
      <c r="B95" s="285" t="s">
        <v>2656</v>
      </c>
      <c r="C95" s="291" t="s">
        <v>2293</v>
      </c>
      <c r="D95" s="291" t="s">
        <v>2145</v>
      </c>
      <c r="E95" s="292"/>
      <c r="F95" s="292"/>
      <c r="G95" s="286"/>
      <c r="H95" s="292"/>
      <c r="I95" s="286"/>
      <c r="J95" s="286"/>
      <c r="N95" s="292"/>
      <c r="O95" s="286"/>
      <c r="P95" s="292"/>
    </row>
    <row r="96" spans="1:20" ht="10.5">
      <c r="A96" s="426" t="s">
        <v>2983</v>
      </c>
      <c r="B96" s="285" t="s">
        <v>2657</v>
      </c>
      <c r="C96" s="285" t="s">
        <v>2288</v>
      </c>
      <c r="D96" s="285" t="s">
        <v>271</v>
      </c>
      <c r="E96" s="286">
        <v>2</v>
      </c>
      <c r="F96" s="351"/>
      <c r="G96" s="286">
        <f t="shared" si="10"/>
        <v>0</v>
      </c>
      <c r="H96" s="351"/>
      <c r="I96" s="286">
        <f t="shared" si="15"/>
        <v>0</v>
      </c>
      <c r="J96" s="286">
        <f t="shared" si="16"/>
        <v>0</v>
      </c>
      <c r="N96" s="351">
        <v>120.5</v>
      </c>
      <c r="O96" s="286"/>
      <c r="P96" s="351">
        <v>81.67</v>
      </c>
      <c r="R96" s="278">
        <f t="shared" si="17"/>
        <v>84.35</v>
      </c>
      <c r="T96" s="278">
        <f t="shared" si="18"/>
        <v>57.169</v>
      </c>
    </row>
    <row r="97" spans="1:20" ht="10.5">
      <c r="A97" s="426" t="s">
        <v>2984</v>
      </c>
      <c r="B97" s="285" t="s">
        <v>2658</v>
      </c>
      <c r="C97" s="285" t="s">
        <v>2294</v>
      </c>
      <c r="D97" s="285" t="s">
        <v>271</v>
      </c>
      <c r="E97" s="286">
        <v>1</v>
      </c>
      <c r="F97" s="351"/>
      <c r="G97" s="286">
        <f t="shared" si="10"/>
        <v>0</v>
      </c>
      <c r="H97" s="351"/>
      <c r="I97" s="286">
        <f t="shared" si="15"/>
        <v>0</v>
      </c>
      <c r="J97" s="286">
        <f t="shared" si="16"/>
        <v>0</v>
      </c>
      <c r="N97" s="351">
        <v>867</v>
      </c>
      <c r="O97" s="286"/>
      <c r="P97" s="351">
        <v>198</v>
      </c>
      <c r="R97" s="278">
        <f t="shared" si="17"/>
        <v>606.9</v>
      </c>
      <c r="T97" s="278">
        <f t="shared" si="18"/>
        <v>138.6</v>
      </c>
    </row>
    <row r="98" spans="1:20" ht="10.5">
      <c r="A98" s="426" t="s">
        <v>2985</v>
      </c>
      <c r="B98" s="285" t="s">
        <v>2659</v>
      </c>
      <c r="C98" s="285" t="s">
        <v>2295</v>
      </c>
      <c r="D98" s="285" t="s">
        <v>271</v>
      </c>
      <c r="E98" s="286">
        <v>3</v>
      </c>
      <c r="F98" s="351"/>
      <c r="G98" s="286">
        <f t="shared" si="10"/>
        <v>0</v>
      </c>
      <c r="H98" s="351"/>
      <c r="I98" s="286">
        <f t="shared" si="15"/>
        <v>0</v>
      </c>
      <c r="J98" s="286">
        <f t="shared" si="16"/>
        <v>0</v>
      </c>
      <c r="N98" s="351">
        <v>115</v>
      </c>
      <c r="O98" s="286"/>
      <c r="P98" s="351">
        <v>106.5</v>
      </c>
      <c r="R98" s="278">
        <f t="shared" si="17"/>
        <v>80.5</v>
      </c>
      <c r="T98" s="278">
        <f t="shared" si="18"/>
        <v>74.55</v>
      </c>
    </row>
    <row r="99" spans="1:16" ht="10.5">
      <c r="A99" s="427" t="s">
        <v>2145</v>
      </c>
      <c r="B99" s="285" t="s">
        <v>2660</v>
      </c>
      <c r="C99" s="291" t="s">
        <v>2296</v>
      </c>
      <c r="D99" s="291" t="s">
        <v>2145</v>
      </c>
      <c r="E99" s="292"/>
      <c r="F99" s="292"/>
      <c r="G99" s="286"/>
      <c r="H99" s="292"/>
      <c r="I99" s="286"/>
      <c r="J99" s="286"/>
      <c r="N99" s="292"/>
      <c r="O99" s="286"/>
      <c r="P99" s="292"/>
    </row>
    <row r="100" spans="1:20" ht="10.5">
      <c r="A100" s="426" t="s">
        <v>2986</v>
      </c>
      <c r="B100" s="285" t="s">
        <v>2661</v>
      </c>
      <c r="C100" s="285" t="s">
        <v>2297</v>
      </c>
      <c r="D100" s="285" t="s">
        <v>271</v>
      </c>
      <c r="E100" s="286">
        <v>1</v>
      </c>
      <c r="F100" s="351"/>
      <c r="G100" s="286">
        <f t="shared" si="10"/>
        <v>0</v>
      </c>
      <c r="H100" s="351"/>
      <c r="I100" s="286">
        <f t="shared" si="15"/>
        <v>0</v>
      </c>
      <c r="J100" s="286">
        <f t="shared" si="16"/>
        <v>0</v>
      </c>
      <c r="N100" s="351">
        <v>15</v>
      </c>
      <c r="O100" s="286"/>
      <c r="P100" s="351">
        <v>210</v>
      </c>
      <c r="R100" s="278">
        <f t="shared" si="17"/>
        <v>10.5</v>
      </c>
      <c r="T100" s="278">
        <f t="shared" si="18"/>
        <v>147</v>
      </c>
    </row>
    <row r="101" spans="1:20" ht="10.5">
      <c r="A101" s="426" t="s">
        <v>2987</v>
      </c>
      <c r="B101" s="285" t="s">
        <v>2662</v>
      </c>
      <c r="C101" s="285" t="s">
        <v>2298</v>
      </c>
      <c r="D101" s="285" t="s">
        <v>271</v>
      </c>
      <c r="E101" s="286">
        <v>2</v>
      </c>
      <c r="F101" s="351"/>
      <c r="G101" s="286">
        <f t="shared" si="10"/>
        <v>0</v>
      </c>
      <c r="H101" s="351"/>
      <c r="I101" s="286">
        <f t="shared" si="15"/>
        <v>0</v>
      </c>
      <c r="J101" s="286">
        <f t="shared" si="16"/>
        <v>0</v>
      </c>
      <c r="N101" s="351">
        <v>15</v>
      </c>
      <c r="O101" s="286"/>
      <c r="P101" s="351">
        <v>210</v>
      </c>
      <c r="R101" s="278">
        <f t="shared" si="17"/>
        <v>10.5</v>
      </c>
      <c r="T101" s="278">
        <f t="shared" si="18"/>
        <v>147</v>
      </c>
    </row>
    <row r="102" spans="1:20" ht="10.5">
      <c r="A102" s="426" t="s">
        <v>2988</v>
      </c>
      <c r="B102" s="285" t="s">
        <v>2663</v>
      </c>
      <c r="C102" s="285" t="s">
        <v>2299</v>
      </c>
      <c r="D102" s="285" t="s">
        <v>271</v>
      </c>
      <c r="E102" s="286">
        <v>1</v>
      </c>
      <c r="F102" s="351"/>
      <c r="G102" s="286">
        <f t="shared" si="10"/>
        <v>0</v>
      </c>
      <c r="H102" s="351"/>
      <c r="I102" s="286">
        <f t="shared" si="15"/>
        <v>0</v>
      </c>
      <c r="J102" s="286">
        <f t="shared" si="16"/>
        <v>0</v>
      </c>
      <c r="N102" s="351">
        <v>15</v>
      </c>
      <c r="O102" s="286"/>
      <c r="P102" s="351">
        <v>210</v>
      </c>
      <c r="R102" s="278">
        <f t="shared" si="17"/>
        <v>10.5</v>
      </c>
      <c r="T102" s="278">
        <f t="shared" si="18"/>
        <v>147</v>
      </c>
    </row>
    <row r="103" spans="1:20" ht="10.5">
      <c r="A103" s="426" t="s">
        <v>2989</v>
      </c>
      <c r="B103" s="285" t="s">
        <v>2664</v>
      </c>
      <c r="C103" s="285" t="s">
        <v>2300</v>
      </c>
      <c r="D103" s="285" t="s">
        <v>271</v>
      </c>
      <c r="E103" s="286">
        <v>10</v>
      </c>
      <c r="F103" s="351"/>
      <c r="G103" s="286">
        <f t="shared" si="10"/>
        <v>0</v>
      </c>
      <c r="H103" s="351"/>
      <c r="I103" s="286">
        <f t="shared" si="15"/>
        <v>0</v>
      </c>
      <c r="J103" s="286">
        <f t="shared" si="16"/>
        <v>0</v>
      </c>
      <c r="N103" s="351">
        <v>15</v>
      </c>
      <c r="O103" s="286"/>
      <c r="P103" s="351">
        <v>210</v>
      </c>
      <c r="R103" s="278">
        <f t="shared" si="17"/>
        <v>10.5</v>
      </c>
      <c r="T103" s="278">
        <f t="shared" si="18"/>
        <v>147</v>
      </c>
    </row>
    <row r="104" spans="1:16" ht="10.5">
      <c r="A104" s="291" t="s">
        <v>2145</v>
      </c>
      <c r="B104" s="291" t="s">
        <v>2145</v>
      </c>
      <c r="C104" s="291" t="s">
        <v>2301</v>
      </c>
      <c r="D104" s="291" t="s">
        <v>2145</v>
      </c>
      <c r="E104" s="292"/>
      <c r="F104" s="292"/>
      <c r="G104" s="286"/>
      <c r="H104" s="292"/>
      <c r="I104" s="286"/>
      <c r="J104" s="286"/>
      <c r="N104" s="292"/>
      <c r="O104" s="286"/>
      <c r="P104" s="292"/>
    </row>
    <row r="105" spans="1:16" ht="10.5">
      <c r="A105" s="291" t="s">
        <v>2145</v>
      </c>
      <c r="B105" s="291" t="s">
        <v>2145</v>
      </c>
      <c r="C105" s="291" t="s">
        <v>2302</v>
      </c>
      <c r="D105" s="291" t="s">
        <v>2145</v>
      </c>
      <c r="E105" s="292"/>
      <c r="F105" s="292"/>
      <c r="G105" s="286"/>
      <c r="H105" s="292"/>
      <c r="I105" s="286"/>
      <c r="J105" s="286"/>
      <c r="N105" s="292"/>
      <c r="O105" s="286"/>
      <c r="P105" s="292"/>
    </row>
    <row r="106" spans="1:16" ht="10.5">
      <c r="A106" s="291" t="s">
        <v>2145</v>
      </c>
      <c r="B106" s="291" t="s">
        <v>2145</v>
      </c>
      <c r="C106" s="291" t="s">
        <v>2303</v>
      </c>
      <c r="D106" s="291" t="s">
        <v>2145</v>
      </c>
      <c r="E106" s="292"/>
      <c r="F106" s="292"/>
      <c r="G106" s="286"/>
      <c r="H106" s="292"/>
      <c r="I106" s="286"/>
      <c r="J106" s="286"/>
      <c r="N106" s="292"/>
      <c r="O106" s="286"/>
      <c r="P106" s="292"/>
    </row>
    <row r="107" spans="1:20" ht="10.5">
      <c r="A107" s="426" t="s">
        <v>2990</v>
      </c>
      <c r="B107" s="285" t="s">
        <v>2665</v>
      </c>
      <c r="C107" s="285" t="s">
        <v>2304</v>
      </c>
      <c r="D107" s="285" t="s">
        <v>271</v>
      </c>
      <c r="E107" s="286">
        <v>2</v>
      </c>
      <c r="F107" s="351"/>
      <c r="G107" s="286">
        <f t="shared" si="10"/>
        <v>0</v>
      </c>
      <c r="H107" s="351"/>
      <c r="I107" s="286">
        <f t="shared" si="15"/>
        <v>0</v>
      </c>
      <c r="J107" s="286">
        <f t="shared" si="16"/>
        <v>0</v>
      </c>
      <c r="N107" s="351">
        <v>2450</v>
      </c>
      <c r="O107" s="286"/>
      <c r="P107" s="351">
        <v>190</v>
      </c>
      <c r="R107" s="278">
        <f t="shared" si="17"/>
        <v>1715</v>
      </c>
      <c r="T107" s="278">
        <f t="shared" si="18"/>
        <v>133</v>
      </c>
    </row>
    <row r="108" spans="1:16" ht="10.5">
      <c r="A108" s="426" t="s">
        <v>2145</v>
      </c>
      <c r="B108" s="285" t="s">
        <v>2145</v>
      </c>
      <c r="C108" s="285" t="s">
        <v>2305</v>
      </c>
      <c r="D108" s="285" t="s">
        <v>2145</v>
      </c>
      <c r="E108" s="286"/>
      <c r="F108" s="286"/>
      <c r="G108" s="286"/>
      <c r="H108" s="286"/>
      <c r="I108" s="286"/>
      <c r="J108" s="286"/>
      <c r="N108" s="286"/>
      <c r="O108" s="286"/>
      <c r="P108" s="286"/>
    </row>
    <row r="109" spans="1:20" ht="10.5">
      <c r="A109" s="426" t="s">
        <v>2991</v>
      </c>
      <c r="B109" s="285" t="s">
        <v>2666</v>
      </c>
      <c r="C109" s="285" t="s">
        <v>2306</v>
      </c>
      <c r="D109" s="285" t="s">
        <v>271</v>
      </c>
      <c r="E109" s="286">
        <v>4</v>
      </c>
      <c r="F109" s="351"/>
      <c r="G109" s="286">
        <f aca="true" t="shared" si="19" ref="G109:G123">E109*F109</f>
        <v>0</v>
      </c>
      <c r="H109" s="351"/>
      <c r="I109" s="286">
        <f t="shared" si="15"/>
        <v>0</v>
      </c>
      <c r="J109" s="286">
        <f t="shared" si="16"/>
        <v>0</v>
      </c>
      <c r="N109" s="351">
        <v>2910</v>
      </c>
      <c r="O109" s="286"/>
      <c r="P109" s="351">
        <v>190</v>
      </c>
      <c r="R109" s="278">
        <f t="shared" si="17"/>
        <v>2036.9999999999998</v>
      </c>
      <c r="T109" s="278">
        <f t="shared" si="18"/>
        <v>133</v>
      </c>
    </row>
    <row r="110" spans="1:16" ht="10.5">
      <c r="A110" s="426" t="s">
        <v>2145</v>
      </c>
      <c r="B110" s="285" t="s">
        <v>2145</v>
      </c>
      <c r="C110" s="285" t="s">
        <v>2307</v>
      </c>
      <c r="D110" s="285" t="s">
        <v>2145</v>
      </c>
      <c r="E110" s="286"/>
      <c r="F110" s="286"/>
      <c r="G110" s="286"/>
      <c r="H110" s="286"/>
      <c r="I110" s="286"/>
      <c r="J110" s="286"/>
      <c r="N110" s="286"/>
      <c r="O110" s="286"/>
      <c r="P110" s="286"/>
    </row>
    <row r="111" spans="1:20" ht="10.5">
      <c r="A111" s="426" t="s">
        <v>2992</v>
      </c>
      <c r="B111" s="285" t="s">
        <v>2667</v>
      </c>
      <c r="C111" s="285" t="s">
        <v>2309</v>
      </c>
      <c r="D111" s="285" t="s">
        <v>271</v>
      </c>
      <c r="E111" s="286">
        <v>16</v>
      </c>
      <c r="F111" s="351"/>
      <c r="G111" s="286">
        <f t="shared" si="19"/>
        <v>0</v>
      </c>
      <c r="H111" s="351"/>
      <c r="I111" s="286">
        <f t="shared" si="15"/>
        <v>0</v>
      </c>
      <c r="J111" s="286">
        <f t="shared" si="16"/>
        <v>0</v>
      </c>
      <c r="N111" s="351">
        <v>1850</v>
      </c>
      <c r="O111" s="286"/>
      <c r="P111" s="351">
        <v>190</v>
      </c>
      <c r="R111" s="278">
        <f t="shared" si="17"/>
        <v>1295</v>
      </c>
      <c r="T111" s="278">
        <f t="shared" si="18"/>
        <v>133</v>
      </c>
    </row>
    <row r="112" spans="1:16" ht="10.5">
      <c r="A112" s="426" t="s">
        <v>2145</v>
      </c>
      <c r="B112" s="285" t="s">
        <v>2145</v>
      </c>
      <c r="C112" s="285" t="s">
        <v>2310</v>
      </c>
      <c r="D112" s="285" t="s">
        <v>2145</v>
      </c>
      <c r="E112" s="286"/>
      <c r="F112" s="286"/>
      <c r="G112" s="286"/>
      <c r="H112" s="286"/>
      <c r="I112" s="286"/>
      <c r="J112" s="286"/>
      <c r="N112" s="286"/>
      <c r="O112" s="286"/>
      <c r="P112" s="286"/>
    </row>
    <row r="113" spans="1:20" ht="10.5">
      <c r="A113" s="426" t="s">
        <v>2993</v>
      </c>
      <c r="B113" s="285" t="s">
        <v>2668</v>
      </c>
      <c r="C113" s="285" t="s">
        <v>2311</v>
      </c>
      <c r="D113" s="285" t="s">
        <v>271</v>
      </c>
      <c r="E113" s="286">
        <v>1</v>
      </c>
      <c r="F113" s="351"/>
      <c r="G113" s="286">
        <f t="shared" si="19"/>
        <v>0</v>
      </c>
      <c r="H113" s="351"/>
      <c r="I113" s="286">
        <f t="shared" si="15"/>
        <v>0</v>
      </c>
      <c r="J113" s="286">
        <f t="shared" si="16"/>
        <v>0</v>
      </c>
      <c r="N113" s="351">
        <v>1436</v>
      </c>
      <c r="O113" s="286"/>
      <c r="P113" s="351">
        <v>190</v>
      </c>
      <c r="R113" s="278">
        <f t="shared" si="17"/>
        <v>1005.1999999999999</v>
      </c>
      <c r="T113" s="278">
        <f t="shared" si="18"/>
        <v>133</v>
      </c>
    </row>
    <row r="114" spans="1:16" ht="10.5">
      <c r="A114" s="426" t="s">
        <v>2145</v>
      </c>
      <c r="B114" s="285" t="s">
        <v>2145</v>
      </c>
      <c r="C114" s="285" t="s">
        <v>2194</v>
      </c>
      <c r="D114" s="285" t="s">
        <v>2145</v>
      </c>
      <c r="E114" s="286"/>
      <c r="F114" s="286"/>
      <c r="G114" s="286"/>
      <c r="H114" s="286"/>
      <c r="I114" s="286"/>
      <c r="J114" s="286"/>
      <c r="N114" s="286"/>
      <c r="O114" s="286"/>
      <c r="P114" s="286"/>
    </row>
    <row r="115" spans="1:20" ht="10.5">
      <c r="A115" s="426" t="s">
        <v>2994</v>
      </c>
      <c r="B115" s="285" t="s">
        <v>2669</v>
      </c>
      <c r="C115" s="285" t="s">
        <v>2312</v>
      </c>
      <c r="D115" s="285" t="s">
        <v>271</v>
      </c>
      <c r="E115" s="286">
        <v>2</v>
      </c>
      <c r="F115" s="351"/>
      <c r="G115" s="286">
        <f t="shared" si="19"/>
        <v>0</v>
      </c>
      <c r="H115" s="351"/>
      <c r="I115" s="286">
        <f t="shared" si="15"/>
        <v>0</v>
      </c>
      <c r="J115" s="286">
        <f t="shared" si="16"/>
        <v>0</v>
      </c>
      <c r="N115" s="351">
        <v>1622</v>
      </c>
      <c r="O115" s="286"/>
      <c r="P115" s="351">
        <v>190</v>
      </c>
      <c r="R115" s="278">
        <f t="shared" si="17"/>
        <v>1135.3999999999999</v>
      </c>
      <c r="T115" s="278">
        <f t="shared" si="18"/>
        <v>133</v>
      </c>
    </row>
    <row r="116" spans="1:16" ht="10.5">
      <c r="A116" s="426" t="s">
        <v>2145</v>
      </c>
      <c r="B116" s="285" t="s">
        <v>2145</v>
      </c>
      <c r="C116" s="285" t="s">
        <v>2313</v>
      </c>
      <c r="D116" s="285" t="s">
        <v>2145</v>
      </c>
      <c r="E116" s="286"/>
      <c r="F116" s="286"/>
      <c r="G116" s="286"/>
      <c r="H116" s="286"/>
      <c r="I116" s="286"/>
      <c r="J116" s="286"/>
      <c r="N116" s="286"/>
      <c r="O116" s="286"/>
      <c r="P116" s="286"/>
    </row>
    <row r="117" spans="1:20" ht="10.5">
      <c r="A117" s="426" t="s">
        <v>2995</v>
      </c>
      <c r="B117" s="285" t="s">
        <v>2670</v>
      </c>
      <c r="C117" s="285" t="s">
        <v>2314</v>
      </c>
      <c r="D117" s="285" t="s">
        <v>271</v>
      </c>
      <c r="E117" s="286">
        <v>4</v>
      </c>
      <c r="F117" s="351"/>
      <c r="G117" s="286">
        <f t="shared" si="19"/>
        <v>0</v>
      </c>
      <c r="H117" s="351"/>
      <c r="I117" s="286">
        <f t="shared" si="15"/>
        <v>0</v>
      </c>
      <c r="J117" s="286">
        <f t="shared" si="16"/>
        <v>0</v>
      </c>
      <c r="N117" s="351">
        <v>2040</v>
      </c>
      <c r="O117" s="286"/>
      <c r="P117" s="351">
        <v>190</v>
      </c>
      <c r="R117" s="278">
        <f t="shared" si="17"/>
        <v>1428</v>
      </c>
      <c r="T117" s="278">
        <f t="shared" si="18"/>
        <v>133</v>
      </c>
    </row>
    <row r="118" spans="1:16" ht="10.5">
      <c r="A118" s="426" t="s">
        <v>2145</v>
      </c>
      <c r="B118" s="285" t="s">
        <v>2145</v>
      </c>
      <c r="C118" s="285" t="s">
        <v>2315</v>
      </c>
      <c r="D118" s="285" t="s">
        <v>2145</v>
      </c>
      <c r="E118" s="286"/>
      <c r="F118" s="286"/>
      <c r="G118" s="286"/>
      <c r="H118" s="286"/>
      <c r="I118" s="286"/>
      <c r="J118" s="286"/>
      <c r="N118" s="286"/>
      <c r="O118" s="286"/>
      <c r="P118" s="286"/>
    </row>
    <row r="119" spans="1:20" ht="10.5">
      <c r="A119" s="426" t="s">
        <v>2996</v>
      </c>
      <c r="B119" s="285" t="s">
        <v>2671</v>
      </c>
      <c r="C119" s="285" t="s">
        <v>2316</v>
      </c>
      <c r="D119" s="285" t="s">
        <v>271</v>
      </c>
      <c r="E119" s="286">
        <v>2</v>
      </c>
      <c r="F119" s="351"/>
      <c r="G119" s="286">
        <f t="shared" si="19"/>
        <v>0</v>
      </c>
      <c r="H119" s="351"/>
      <c r="I119" s="286">
        <f t="shared" si="15"/>
        <v>0</v>
      </c>
      <c r="J119" s="286">
        <f t="shared" si="16"/>
        <v>0</v>
      </c>
      <c r="N119" s="351">
        <v>1050</v>
      </c>
      <c r="O119" s="286"/>
      <c r="P119" s="351">
        <v>190</v>
      </c>
      <c r="R119" s="278">
        <f t="shared" si="17"/>
        <v>735</v>
      </c>
      <c r="T119" s="278">
        <f t="shared" si="18"/>
        <v>133</v>
      </c>
    </row>
    <row r="120" spans="1:16" ht="10.5">
      <c r="A120" s="426" t="s">
        <v>2145</v>
      </c>
      <c r="B120" s="285" t="s">
        <v>2145</v>
      </c>
      <c r="C120" s="285" t="s">
        <v>2315</v>
      </c>
      <c r="D120" s="285" t="s">
        <v>2145</v>
      </c>
      <c r="E120" s="286"/>
      <c r="F120" s="286"/>
      <c r="G120" s="286"/>
      <c r="H120" s="286"/>
      <c r="I120" s="286"/>
      <c r="J120" s="286"/>
      <c r="N120" s="286"/>
      <c r="O120" s="286"/>
      <c r="P120" s="286"/>
    </row>
    <row r="121" spans="1:20" ht="10.5">
      <c r="A121" s="426" t="s">
        <v>2997</v>
      </c>
      <c r="B121" s="285" t="s">
        <v>2672</v>
      </c>
      <c r="C121" s="285" t="s">
        <v>2317</v>
      </c>
      <c r="D121" s="285" t="s">
        <v>271</v>
      </c>
      <c r="E121" s="286">
        <v>2</v>
      </c>
      <c r="F121" s="351"/>
      <c r="G121" s="286">
        <f t="shared" si="19"/>
        <v>0</v>
      </c>
      <c r="H121" s="351"/>
      <c r="I121" s="286">
        <f t="shared" si="15"/>
        <v>0</v>
      </c>
      <c r="J121" s="286">
        <f t="shared" si="16"/>
        <v>0</v>
      </c>
      <c r="N121" s="351">
        <v>3124</v>
      </c>
      <c r="O121" s="286"/>
      <c r="P121" s="351">
        <v>190</v>
      </c>
      <c r="R121" s="278">
        <f t="shared" si="17"/>
        <v>2186.7999999999997</v>
      </c>
      <c r="T121" s="278">
        <f t="shared" si="18"/>
        <v>133</v>
      </c>
    </row>
    <row r="122" spans="1:16" ht="10.5">
      <c r="A122" s="426" t="s">
        <v>2145</v>
      </c>
      <c r="B122" s="285" t="s">
        <v>2145</v>
      </c>
      <c r="C122" s="285" t="s">
        <v>2318</v>
      </c>
      <c r="D122" s="285" t="s">
        <v>2145</v>
      </c>
      <c r="E122" s="286"/>
      <c r="F122" s="286"/>
      <c r="G122" s="286"/>
      <c r="H122" s="286"/>
      <c r="I122" s="286"/>
      <c r="J122" s="286"/>
      <c r="N122" s="286"/>
      <c r="O122" s="286"/>
      <c r="P122" s="286"/>
    </row>
    <row r="123" spans="1:20" ht="10.5">
      <c r="A123" s="426" t="s">
        <v>2998</v>
      </c>
      <c r="B123" s="285" t="s">
        <v>2673</v>
      </c>
      <c r="C123" s="285" t="s">
        <v>2319</v>
      </c>
      <c r="D123" s="285" t="s">
        <v>271</v>
      </c>
      <c r="E123" s="286">
        <v>1</v>
      </c>
      <c r="F123" s="351"/>
      <c r="G123" s="286">
        <f t="shared" si="19"/>
        <v>0</v>
      </c>
      <c r="H123" s="351"/>
      <c r="I123" s="286">
        <f t="shared" si="15"/>
        <v>0</v>
      </c>
      <c r="J123" s="286">
        <f t="shared" si="16"/>
        <v>0</v>
      </c>
      <c r="N123" s="351">
        <v>2056</v>
      </c>
      <c r="O123" s="286"/>
      <c r="P123" s="351">
        <v>190</v>
      </c>
      <c r="R123" s="278">
        <f t="shared" si="17"/>
        <v>1439.1999999999998</v>
      </c>
      <c r="T123" s="278">
        <f t="shared" si="18"/>
        <v>133</v>
      </c>
    </row>
    <row r="124" spans="1:16" ht="10.5">
      <c r="A124" s="285" t="s">
        <v>2145</v>
      </c>
      <c r="B124" s="285" t="s">
        <v>2145</v>
      </c>
      <c r="C124" s="285" t="s">
        <v>2200</v>
      </c>
      <c r="D124" s="285" t="s">
        <v>2145</v>
      </c>
      <c r="E124" s="286"/>
      <c r="F124" s="286"/>
      <c r="G124" s="286"/>
      <c r="H124" s="286"/>
      <c r="I124" s="286"/>
      <c r="J124" s="286"/>
      <c r="N124" s="286"/>
      <c r="O124" s="286"/>
      <c r="P124" s="286"/>
    </row>
    <row r="125" spans="1:16" ht="10.5">
      <c r="A125" s="285" t="s">
        <v>2145</v>
      </c>
      <c r="B125" s="285" t="s">
        <v>2145</v>
      </c>
      <c r="C125" s="285"/>
      <c r="D125" s="285" t="s">
        <v>2145</v>
      </c>
      <c r="E125" s="286"/>
      <c r="F125" s="286"/>
      <c r="G125" s="286"/>
      <c r="H125" s="286"/>
      <c r="I125" s="286"/>
      <c r="J125" s="286"/>
      <c r="N125" s="286"/>
      <c r="O125" s="286"/>
      <c r="P125" s="286"/>
    </row>
    <row r="126" spans="1:16" ht="10.5">
      <c r="A126" s="289" t="s">
        <v>2145</v>
      </c>
      <c r="B126" s="289" t="s">
        <v>2145</v>
      </c>
      <c r="C126" s="289" t="s">
        <v>2320</v>
      </c>
      <c r="D126" s="289" t="s">
        <v>2145</v>
      </c>
      <c r="E126" s="290"/>
      <c r="F126" s="290"/>
      <c r="G126" s="290">
        <f aca="true" t="shared" si="20" ref="G126:I126">SUM(G45:G123)</f>
        <v>0</v>
      </c>
      <c r="H126" s="290"/>
      <c r="I126" s="290">
        <f t="shared" si="20"/>
        <v>0</v>
      </c>
      <c r="J126" s="290">
        <f>SUM(J45:J123)</f>
        <v>0</v>
      </c>
      <c r="N126" s="290"/>
      <c r="O126" s="290"/>
      <c r="P126" s="290"/>
    </row>
    <row r="127" spans="1:20" s="354" customFormat="1" ht="10.5">
      <c r="A127" s="365"/>
      <c r="B127" s="365"/>
      <c r="C127" s="365"/>
      <c r="D127" s="365"/>
      <c r="E127" s="366"/>
      <c r="F127" s="366"/>
      <c r="G127" s="366"/>
      <c r="H127" s="366"/>
      <c r="I127" s="366"/>
      <c r="J127" s="366"/>
      <c r="L127" s="278"/>
      <c r="M127" s="278"/>
      <c r="N127" s="366"/>
      <c r="O127" s="366"/>
      <c r="P127" s="366"/>
      <c r="R127" s="278"/>
      <c r="S127" s="278"/>
      <c r="T127" s="278"/>
    </row>
    <row r="128" spans="1:16" ht="10.5">
      <c r="A128" s="289" t="s">
        <v>2145</v>
      </c>
      <c r="B128" s="289" t="s">
        <v>2145</v>
      </c>
      <c r="C128" s="289" t="s">
        <v>2321</v>
      </c>
      <c r="D128" s="289" t="s">
        <v>2145</v>
      </c>
      <c r="E128" s="290"/>
      <c r="F128" s="290"/>
      <c r="G128" s="290"/>
      <c r="H128" s="290"/>
      <c r="I128" s="290"/>
      <c r="J128" s="290"/>
      <c r="N128" s="290"/>
      <c r="O128" s="290"/>
      <c r="P128" s="290"/>
    </row>
    <row r="129" spans="1:16" ht="10.5">
      <c r="A129" s="281" t="s">
        <v>2145</v>
      </c>
      <c r="B129" s="281" t="s">
        <v>2145</v>
      </c>
      <c r="C129" s="281" t="s">
        <v>2322</v>
      </c>
      <c r="D129" s="281" t="s">
        <v>2145</v>
      </c>
      <c r="E129" s="282"/>
      <c r="F129" s="282"/>
      <c r="G129" s="282"/>
      <c r="H129" s="282"/>
      <c r="I129" s="282"/>
      <c r="J129" s="282"/>
      <c r="N129" s="282"/>
      <c r="O129" s="282"/>
      <c r="P129" s="282"/>
    </row>
    <row r="130" spans="1:16" ht="10.5">
      <c r="A130" s="283" t="s">
        <v>2323</v>
      </c>
      <c r="B130" s="423" t="s">
        <v>2674</v>
      </c>
      <c r="C130" s="283" t="s">
        <v>2324</v>
      </c>
      <c r="D130" s="283" t="s">
        <v>2145</v>
      </c>
      <c r="E130" s="284"/>
      <c r="F130" s="284"/>
      <c r="G130" s="284"/>
      <c r="H130" s="284"/>
      <c r="I130" s="284"/>
      <c r="J130" s="284"/>
      <c r="N130" s="284"/>
      <c r="O130" s="284"/>
      <c r="P130" s="284"/>
    </row>
    <row r="131" spans="1:20" ht="10.5">
      <c r="A131" s="285" t="s">
        <v>2258</v>
      </c>
      <c r="B131" s="423" t="s">
        <v>2675</v>
      </c>
      <c r="C131" s="285" t="s">
        <v>2259</v>
      </c>
      <c r="D131" s="285" t="s">
        <v>111</v>
      </c>
      <c r="E131" s="286">
        <v>115</v>
      </c>
      <c r="F131" s="351"/>
      <c r="G131" s="286">
        <f aca="true" t="shared" si="21" ref="G131:G149">E131*F131</f>
        <v>0</v>
      </c>
      <c r="H131" s="351"/>
      <c r="I131" s="286">
        <f aca="true" t="shared" si="22" ref="I131">E131*H131</f>
        <v>0</v>
      </c>
      <c r="J131" s="286">
        <f aca="true" t="shared" si="23" ref="J131">G131+I131</f>
        <v>0</v>
      </c>
      <c r="N131" s="351">
        <v>11.2</v>
      </c>
      <c r="O131" s="286"/>
      <c r="P131" s="351">
        <v>124.29</v>
      </c>
      <c r="R131" s="278">
        <f t="shared" si="17"/>
        <v>7.839999999999999</v>
      </c>
      <c r="T131" s="278">
        <f t="shared" si="18"/>
        <v>87.003</v>
      </c>
    </row>
    <row r="132" spans="1:20" ht="10.5">
      <c r="A132" s="285" t="s">
        <v>2258</v>
      </c>
      <c r="B132" s="423" t="s">
        <v>2676</v>
      </c>
      <c r="C132" s="285" t="s">
        <v>2325</v>
      </c>
      <c r="D132" s="285" t="s">
        <v>111</v>
      </c>
      <c r="E132" s="286">
        <v>10</v>
      </c>
      <c r="F132" s="351"/>
      <c r="G132" s="286">
        <f t="shared" si="21"/>
        <v>0</v>
      </c>
      <c r="H132" s="351"/>
      <c r="I132" s="286">
        <f aca="true" t="shared" si="24" ref="I132:I149">E132*H132</f>
        <v>0</v>
      </c>
      <c r="J132" s="286">
        <f aca="true" t="shared" si="25" ref="J132:J149">G132+I132</f>
        <v>0</v>
      </c>
      <c r="N132" s="351">
        <v>11.2</v>
      </c>
      <c r="O132" s="286"/>
      <c r="P132" s="351">
        <v>67.13</v>
      </c>
      <c r="R132" s="278">
        <f t="shared" si="17"/>
        <v>7.839999999999999</v>
      </c>
      <c r="T132" s="278">
        <f t="shared" si="18"/>
        <v>46.99099999999999</v>
      </c>
    </row>
    <row r="133" spans="1:20" ht="10.5">
      <c r="A133" s="285" t="s">
        <v>2326</v>
      </c>
      <c r="B133" s="423" t="s">
        <v>2677</v>
      </c>
      <c r="C133" s="285" t="s">
        <v>2327</v>
      </c>
      <c r="D133" s="285" t="s">
        <v>111</v>
      </c>
      <c r="E133" s="286">
        <v>25</v>
      </c>
      <c r="F133" s="351"/>
      <c r="G133" s="286">
        <f t="shared" si="21"/>
        <v>0</v>
      </c>
      <c r="H133" s="351"/>
      <c r="I133" s="286">
        <f t="shared" si="24"/>
        <v>0</v>
      </c>
      <c r="J133" s="286">
        <f t="shared" si="25"/>
        <v>0</v>
      </c>
      <c r="N133" s="351">
        <v>17.4</v>
      </c>
      <c r="O133" s="286"/>
      <c r="P133" s="351">
        <v>67.13</v>
      </c>
      <c r="R133" s="278">
        <f t="shared" si="17"/>
        <v>12.179999999999998</v>
      </c>
      <c r="T133" s="278">
        <f t="shared" si="18"/>
        <v>46.99099999999999</v>
      </c>
    </row>
    <row r="134" spans="1:20" ht="10.5">
      <c r="A134" s="285" t="s">
        <v>2328</v>
      </c>
      <c r="B134" s="423" t="s">
        <v>2678</v>
      </c>
      <c r="C134" s="285" t="s">
        <v>2329</v>
      </c>
      <c r="D134" s="285" t="s">
        <v>111</v>
      </c>
      <c r="E134" s="286">
        <v>120</v>
      </c>
      <c r="F134" s="351"/>
      <c r="G134" s="286">
        <f t="shared" si="21"/>
        <v>0</v>
      </c>
      <c r="H134" s="351"/>
      <c r="I134" s="286">
        <f t="shared" si="24"/>
        <v>0</v>
      </c>
      <c r="J134" s="286">
        <f t="shared" si="25"/>
        <v>0</v>
      </c>
      <c r="N134" s="351">
        <v>22.9</v>
      </c>
      <c r="O134" s="286"/>
      <c r="P134" s="351">
        <v>34.96</v>
      </c>
      <c r="R134" s="278">
        <f t="shared" si="17"/>
        <v>16.029999999999998</v>
      </c>
      <c r="T134" s="278">
        <f t="shared" si="18"/>
        <v>24.471999999999998</v>
      </c>
    </row>
    <row r="135" spans="1:16" ht="10.5">
      <c r="A135" s="283" t="s">
        <v>2330</v>
      </c>
      <c r="B135" s="423" t="s">
        <v>2679</v>
      </c>
      <c r="C135" s="283" t="s">
        <v>2331</v>
      </c>
      <c r="D135" s="283" t="s">
        <v>2145</v>
      </c>
      <c r="E135" s="284"/>
      <c r="F135" s="284"/>
      <c r="G135" s="286"/>
      <c r="H135" s="284"/>
      <c r="I135" s="286"/>
      <c r="J135" s="286"/>
      <c r="N135" s="284"/>
      <c r="O135" s="286"/>
      <c r="P135" s="284"/>
    </row>
    <row r="136" spans="1:20" ht="10.5">
      <c r="A136" s="285" t="s">
        <v>2332</v>
      </c>
      <c r="B136" s="423" t="s">
        <v>2680</v>
      </c>
      <c r="C136" s="285" t="s">
        <v>2333</v>
      </c>
      <c r="D136" s="285" t="s">
        <v>271</v>
      </c>
      <c r="E136" s="286">
        <v>5</v>
      </c>
      <c r="F136" s="351"/>
      <c r="G136" s="286">
        <f t="shared" si="21"/>
        <v>0</v>
      </c>
      <c r="H136" s="351"/>
      <c r="I136" s="286">
        <f t="shared" si="24"/>
        <v>0</v>
      </c>
      <c r="J136" s="286">
        <f t="shared" si="25"/>
        <v>0</v>
      </c>
      <c r="N136" s="351">
        <v>142</v>
      </c>
      <c r="O136" s="286"/>
      <c r="P136" s="351">
        <v>217.75</v>
      </c>
      <c r="R136" s="278">
        <f aca="true" t="shared" si="26" ref="R136:R177">N136*R$8</f>
        <v>99.39999999999999</v>
      </c>
      <c r="T136" s="278">
        <f aca="true" t="shared" si="27" ref="T136:T177">P136*R$8</f>
        <v>152.42499999999998</v>
      </c>
    </row>
    <row r="137" spans="1:20" ht="10.5">
      <c r="A137" s="285" t="s">
        <v>2334</v>
      </c>
      <c r="B137" s="423" t="s">
        <v>2681</v>
      </c>
      <c r="C137" s="285" t="s">
        <v>2335</v>
      </c>
      <c r="D137" s="285" t="s">
        <v>271</v>
      </c>
      <c r="E137" s="286">
        <v>10</v>
      </c>
      <c r="F137" s="351"/>
      <c r="G137" s="286">
        <f t="shared" si="21"/>
        <v>0</v>
      </c>
      <c r="H137" s="351"/>
      <c r="I137" s="286">
        <f t="shared" si="24"/>
        <v>0</v>
      </c>
      <c r="J137" s="286">
        <f t="shared" si="25"/>
        <v>0</v>
      </c>
      <c r="N137" s="351">
        <v>29</v>
      </c>
      <c r="O137" s="286"/>
      <c r="P137" s="351">
        <v>148</v>
      </c>
      <c r="R137" s="278">
        <f t="shared" si="26"/>
        <v>20.299999999999997</v>
      </c>
      <c r="T137" s="278">
        <f t="shared" si="27"/>
        <v>103.6</v>
      </c>
    </row>
    <row r="138" spans="1:16" ht="10.5">
      <c r="A138" s="283" t="s">
        <v>2336</v>
      </c>
      <c r="B138" s="423" t="s">
        <v>2682</v>
      </c>
      <c r="C138" s="283" t="s">
        <v>2337</v>
      </c>
      <c r="D138" s="283" t="s">
        <v>2145</v>
      </c>
      <c r="E138" s="284"/>
      <c r="F138" s="284"/>
      <c r="G138" s="286"/>
      <c r="H138" s="284"/>
      <c r="I138" s="286"/>
      <c r="J138" s="286"/>
      <c r="N138" s="284"/>
      <c r="O138" s="286"/>
      <c r="P138" s="284"/>
    </row>
    <row r="139" spans="1:20" ht="10.5">
      <c r="A139" s="285" t="s">
        <v>2338</v>
      </c>
      <c r="B139" s="423" t="s">
        <v>2683</v>
      </c>
      <c r="C139" s="285" t="s">
        <v>2339</v>
      </c>
      <c r="D139" s="285" t="s">
        <v>271</v>
      </c>
      <c r="E139" s="286">
        <v>25</v>
      </c>
      <c r="F139" s="351"/>
      <c r="G139" s="286">
        <f t="shared" si="21"/>
        <v>0</v>
      </c>
      <c r="H139" s="351"/>
      <c r="I139" s="286">
        <f t="shared" si="24"/>
        <v>0</v>
      </c>
      <c r="J139" s="286">
        <f t="shared" si="25"/>
        <v>0</v>
      </c>
      <c r="N139" s="351">
        <v>18.9</v>
      </c>
      <c r="O139" s="286"/>
      <c r="P139" s="351">
        <v>105</v>
      </c>
      <c r="R139" s="278">
        <f t="shared" si="26"/>
        <v>13.229999999999999</v>
      </c>
      <c r="T139" s="278">
        <f t="shared" si="27"/>
        <v>73.5</v>
      </c>
    </row>
    <row r="140" spans="1:20" ht="10.5">
      <c r="A140" s="285" t="s">
        <v>2340</v>
      </c>
      <c r="B140" s="423" t="s">
        <v>2684</v>
      </c>
      <c r="C140" s="285" t="s">
        <v>2341</v>
      </c>
      <c r="D140" s="285" t="s">
        <v>271</v>
      </c>
      <c r="E140" s="286">
        <v>32</v>
      </c>
      <c r="F140" s="351"/>
      <c r="G140" s="286">
        <f t="shared" si="21"/>
        <v>0</v>
      </c>
      <c r="H140" s="351"/>
      <c r="I140" s="286">
        <f t="shared" si="24"/>
        <v>0</v>
      </c>
      <c r="J140" s="286">
        <f t="shared" si="25"/>
        <v>0</v>
      </c>
      <c r="N140" s="351">
        <v>23</v>
      </c>
      <c r="O140" s="286"/>
      <c r="P140" s="351">
        <v>105</v>
      </c>
      <c r="R140" s="278">
        <f t="shared" si="26"/>
        <v>16.099999999999998</v>
      </c>
      <c r="T140" s="278">
        <f t="shared" si="27"/>
        <v>73.5</v>
      </c>
    </row>
    <row r="141" spans="1:20" ht="10.5">
      <c r="A141" s="285" t="s">
        <v>2342</v>
      </c>
      <c r="B141" s="423" t="s">
        <v>2685</v>
      </c>
      <c r="C141" s="285" t="s">
        <v>2343</v>
      </c>
      <c r="D141" s="285" t="s">
        <v>271</v>
      </c>
      <c r="E141" s="286">
        <v>27</v>
      </c>
      <c r="F141" s="351"/>
      <c r="G141" s="286">
        <f t="shared" si="21"/>
        <v>0</v>
      </c>
      <c r="H141" s="351"/>
      <c r="I141" s="286">
        <f t="shared" si="24"/>
        <v>0</v>
      </c>
      <c r="J141" s="286">
        <f t="shared" si="25"/>
        <v>0</v>
      </c>
      <c r="N141" s="351">
        <v>23.2</v>
      </c>
      <c r="O141" s="286"/>
      <c r="P141" s="351">
        <v>105</v>
      </c>
      <c r="R141" s="278">
        <f t="shared" si="26"/>
        <v>16.24</v>
      </c>
      <c r="T141" s="278">
        <f t="shared" si="27"/>
        <v>73.5</v>
      </c>
    </row>
    <row r="142" spans="1:16" ht="10.5">
      <c r="A142" s="283" t="s">
        <v>2344</v>
      </c>
      <c r="B142" s="423" t="s">
        <v>2686</v>
      </c>
      <c r="C142" s="283" t="s">
        <v>2345</v>
      </c>
      <c r="D142" s="283" t="s">
        <v>2145</v>
      </c>
      <c r="E142" s="284"/>
      <c r="F142" s="284"/>
      <c r="G142" s="286"/>
      <c r="H142" s="284"/>
      <c r="I142" s="286"/>
      <c r="J142" s="286"/>
      <c r="N142" s="284"/>
      <c r="O142" s="286"/>
      <c r="P142" s="284"/>
    </row>
    <row r="143" spans="1:20" ht="10.5">
      <c r="A143" s="285" t="s">
        <v>2346</v>
      </c>
      <c r="B143" s="423" t="s">
        <v>2687</v>
      </c>
      <c r="C143" s="285" t="s">
        <v>2347</v>
      </c>
      <c r="D143" s="285" t="s">
        <v>271</v>
      </c>
      <c r="E143" s="286">
        <v>46</v>
      </c>
      <c r="F143" s="351"/>
      <c r="G143" s="286">
        <f t="shared" si="21"/>
        <v>0</v>
      </c>
      <c r="H143" s="351"/>
      <c r="I143" s="286">
        <f t="shared" si="24"/>
        <v>0</v>
      </c>
      <c r="J143" s="286">
        <f t="shared" si="25"/>
        <v>0</v>
      </c>
      <c r="N143" s="351">
        <v>11.2</v>
      </c>
      <c r="O143" s="286"/>
      <c r="P143" s="351">
        <v>88</v>
      </c>
      <c r="R143" s="278">
        <f t="shared" si="26"/>
        <v>7.839999999999999</v>
      </c>
      <c r="T143" s="278">
        <f t="shared" si="27"/>
        <v>61.599999999999994</v>
      </c>
    </row>
    <row r="144" spans="1:20" ht="10.5">
      <c r="A144" s="285" t="s">
        <v>2348</v>
      </c>
      <c r="B144" s="423" t="s">
        <v>2688</v>
      </c>
      <c r="C144" s="285" t="s">
        <v>2349</v>
      </c>
      <c r="D144" s="285" t="s">
        <v>271</v>
      </c>
      <c r="E144" s="286">
        <v>5</v>
      </c>
      <c r="F144" s="351"/>
      <c r="G144" s="286">
        <f t="shared" si="21"/>
        <v>0</v>
      </c>
      <c r="H144" s="351"/>
      <c r="I144" s="286">
        <f t="shared" si="24"/>
        <v>0</v>
      </c>
      <c r="J144" s="286">
        <f t="shared" si="25"/>
        <v>0</v>
      </c>
      <c r="N144" s="351">
        <v>37.9</v>
      </c>
      <c r="O144" s="286"/>
      <c r="P144" s="351">
        <v>105</v>
      </c>
      <c r="R144" s="278">
        <f t="shared" si="26"/>
        <v>26.529999999999998</v>
      </c>
      <c r="T144" s="278">
        <f t="shared" si="27"/>
        <v>73.5</v>
      </c>
    </row>
    <row r="145" spans="1:20" ht="10.5">
      <c r="A145" s="285" t="s">
        <v>2350</v>
      </c>
      <c r="B145" s="423" t="s">
        <v>2689</v>
      </c>
      <c r="C145" s="285" t="s">
        <v>2351</v>
      </c>
      <c r="D145" s="285" t="s">
        <v>271</v>
      </c>
      <c r="E145" s="286">
        <v>6</v>
      </c>
      <c r="F145" s="351"/>
      <c r="G145" s="286">
        <f t="shared" si="21"/>
        <v>0</v>
      </c>
      <c r="H145" s="351"/>
      <c r="I145" s="286">
        <f t="shared" si="24"/>
        <v>0</v>
      </c>
      <c r="J145" s="286">
        <f t="shared" si="25"/>
        <v>0</v>
      </c>
      <c r="N145" s="351">
        <v>26</v>
      </c>
      <c r="O145" s="286"/>
      <c r="P145" s="351">
        <v>88</v>
      </c>
      <c r="R145" s="278">
        <f t="shared" si="26"/>
        <v>18.2</v>
      </c>
      <c r="T145" s="278">
        <f t="shared" si="27"/>
        <v>61.599999999999994</v>
      </c>
    </row>
    <row r="146" spans="1:20" ht="10.5">
      <c r="A146" s="285" t="s">
        <v>2352</v>
      </c>
      <c r="B146" s="423" t="s">
        <v>2690</v>
      </c>
      <c r="C146" s="285" t="s">
        <v>2353</v>
      </c>
      <c r="D146" s="285" t="s">
        <v>271</v>
      </c>
      <c r="E146" s="286">
        <v>5</v>
      </c>
      <c r="F146" s="351"/>
      <c r="G146" s="286">
        <f t="shared" si="21"/>
        <v>0</v>
      </c>
      <c r="H146" s="351"/>
      <c r="I146" s="286">
        <f t="shared" si="24"/>
        <v>0</v>
      </c>
      <c r="J146" s="286">
        <f t="shared" si="25"/>
        <v>0</v>
      </c>
      <c r="N146" s="351">
        <v>26</v>
      </c>
      <c r="O146" s="286"/>
      <c r="P146" s="351">
        <v>88.04</v>
      </c>
      <c r="R146" s="278">
        <f t="shared" si="26"/>
        <v>18.2</v>
      </c>
      <c r="T146" s="278">
        <f t="shared" si="27"/>
        <v>61.628</v>
      </c>
    </row>
    <row r="147" spans="1:20" ht="10.5">
      <c r="A147" s="285" t="s">
        <v>2354</v>
      </c>
      <c r="B147" s="423" t="s">
        <v>2691</v>
      </c>
      <c r="C147" s="285" t="s">
        <v>2355</v>
      </c>
      <c r="D147" s="285" t="s">
        <v>271</v>
      </c>
      <c r="E147" s="286">
        <v>2</v>
      </c>
      <c r="F147" s="351"/>
      <c r="G147" s="286">
        <f t="shared" si="21"/>
        <v>0</v>
      </c>
      <c r="H147" s="351"/>
      <c r="I147" s="286">
        <f t="shared" si="24"/>
        <v>0</v>
      </c>
      <c r="J147" s="286">
        <f t="shared" si="25"/>
        <v>0</v>
      </c>
      <c r="N147" s="351">
        <v>22.7</v>
      </c>
      <c r="O147" s="286"/>
      <c r="P147" s="351">
        <v>391.29</v>
      </c>
      <c r="R147" s="278">
        <f t="shared" si="26"/>
        <v>15.889999999999999</v>
      </c>
      <c r="T147" s="278">
        <f t="shared" si="27"/>
        <v>273.903</v>
      </c>
    </row>
    <row r="148" spans="1:20" ht="10.5">
      <c r="A148" s="285" t="s">
        <v>2356</v>
      </c>
      <c r="B148" s="423" t="s">
        <v>2692</v>
      </c>
      <c r="C148" s="285" t="s">
        <v>2357</v>
      </c>
      <c r="D148" s="285" t="s">
        <v>271</v>
      </c>
      <c r="E148" s="286">
        <v>4</v>
      </c>
      <c r="F148" s="351"/>
      <c r="G148" s="286">
        <f t="shared" si="21"/>
        <v>0</v>
      </c>
      <c r="H148" s="351"/>
      <c r="I148" s="286">
        <f t="shared" si="24"/>
        <v>0</v>
      </c>
      <c r="J148" s="286">
        <f t="shared" si="25"/>
        <v>0</v>
      </c>
      <c r="N148" s="351">
        <v>20</v>
      </c>
      <c r="O148" s="286"/>
      <c r="P148" s="351">
        <v>88</v>
      </c>
      <c r="R148" s="278">
        <f t="shared" si="26"/>
        <v>14</v>
      </c>
      <c r="T148" s="278">
        <f t="shared" si="27"/>
        <v>61.599999999999994</v>
      </c>
    </row>
    <row r="149" spans="1:20" ht="10.5">
      <c r="A149" s="285" t="s">
        <v>2358</v>
      </c>
      <c r="B149" s="423" t="s">
        <v>2693</v>
      </c>
      <c r="C149" s="285" t="s">
        <v>2359</v>
      </c>
      <c r="D149" s="285" t="s">
        <v>271</v>
      </c>
      <c r="E149" s="286">
        <v>12</v>
      </c>
      <c r="F149" s="351"/>
      <c r="G149" s="286">
        <f t="shared" si="21"/>
        <v>0</v>
      </c>
      <c r="H149" s="351"/>
      <c r="I149" s="286">
        <f t="shared" si="24"/>
        <v>0</v>
      </c>
      <c r="J149" s="286">
        <f t="shared" si="25"/>
        <v>0</v>
      </c>
      <c r="N149" s="351">
        <v>30</v>
      </c>
      <c r="O149" s="286"/>
      <c r="P149" s="351">
        <v>88</v>
      </c>
      <c r="R149" s="278">
        <f t="shared" si="26"/>
        <v>21</v>
      </c>
      <c r="T149" s="278">
        <f t="shared" si="27"/>
        <v>61.599999999999994</v>
      </c>
    </row>
    <row r="150" spans="1:16" ht="10.5">
      <c r="A150" s="285" t="s">
        <v>2145</v>
      </c>
      <c r="B150" s="285" t="s">
        <v>2145</v>
      </c>
      <c r="C150" s="285" t="s">
        <v>2145</v>
      </c>
      <c r="D150" s="285" t="s">
        <v>2145</v>
      </c>
      <c r="E150" s="286"/>
      <c r="F150" s="286"/>
      <c r="G150" s="286"/>
      <c r="H150" s="286"/>
      <c r="I150" s="286"/>
      <c r="J150" s="286"/>
      <c r="N150" s="286"/>
      <c r="O150" s="286"/>
      <c r="P150" s="286"/>
    </row>
    <row r="151" spans="1:16" ht="10.5">
      <c r="A151" s="289" t="s">
        <v>2145</v>
      </c>
      <c r="B151" s="289" t="s">
        <v>2145</v>
      </c>
      <c r="C151" s="289" t="s">
        <v>2360</v>
      </c>
      <c r="D151" s="289" t="s">
        <v>2145</v>
      </c>
      <c r="E151" s="290"/>
      <c r="F151" s="290"/>
      <c r="G151" s="290">
        <f>SUM(G131:G149)</f>
        <v>0</v>
      </c>
      <c r="H151" s="290"/>
      <c r="I151" s="290">
        <f aca="true" t="shared" si="28" ref="I151:J151">SUM(I131:I149)</f>
        <v>0</v>
      </c>
      <c r="J151" s="290">
        <f t="shared" si="28"/>
        <v>0</v>
      </c>
      <c r="N151" s="290"/>
      <c r="O151" s="290"/>
      <c r="P151" s="290"/>
    </row>
    <row r="152" spans="1:16" ht="10.5">
      <c r="A152" s="281" t="s">
        <v>2145</v>
      </c>
      <c r="B152" s="281" t="s">
        <v>2145</v>
      </c>
      <c r="C152" s="281"/>
      <c r="D152" s="281" t="s">
        <v>2145</v>
      </c>
      <c r="E152" s="282"/>
      <c r="F152" s="282"/>
      <c r="G152" s="282"/>
      <c r="H152" s="282"/>
      <c r="I152" s="282"/>
      <c r="J152" s="282"/>
      <c r="N152" s="282"/>
      <c r="O152" s="282"/>
      <c r="P152" s="282"/>
    </row>
    <row r="153" spans="1:16" ht="42.75">
      <c r="A153" s="283" t="s">
        <v>2145</v>
      </c>
      <c r="B153" s="283" t="s">
        <v>2145</v>
      </c>
      <c r="C153" s="347" t="s">
        <v>2552</v>
      </c>
      <c r="D153" s="283" t="s">
        <v>2145</v>
      </c>
      <c r="E153" s="284"/>
      <c r="F153" s="284"/>
      <c r="G153" s="284"/>
      <c r="H153" s="284"/>
      <c r="I153" s="284"/>
      <c r="J153" s="284"/>
      <c r="N153" s="284"/>
      <c r="O153" s="284"/>
      <c r="P153" s="284"/>
    </row>
    <row r="154" spans="1:16" ht="10.5">
      <c r="A154" s="285" t="s">
        <v>2145</v>
      </c>
      <c r="B154" s="285" t="s">
        <v>2145</v>
      </c>
      <c r="C154" s="285" t="s">
        <v>2145</v>
      </c>
      <c r="D154" s="285" t="s">
        <v>2145</v>
      </c>
      <c r="E154" s="286"/>
      <c r="F154" s="286"/>
      <c r="G154" s="286"/>
      <c r="H154" s="286"/>
      <c r="I154" s="286"/>
      <c r="J154" s="286"/>
      <c r="N154" s="286"/>
      <c r="O154" s="286"/>
      <c r="P154" s="286"/>
    </row>
    <row r="155" spans="1:16" ht="16.5">
      <c r="A155" s="279" t="s">
        <v>2145</v>
      </c>
      <c r="B155" s="279" t="s">
        <v>2145</v>
      </c>
      <c r="C155" s="279" t="s">
        <v>2361</v>
      </c>
      <c r="D155" s="279" t="s">
        <v>2145</v>
      </c>
      <c r="E155" s="280"/>
      <c r="F155" s="280"/>
      <c r="G155" s="280">
        <f aca="true" t="shared" si="29" ref="G155:I155">G126+G151</f>
        <v>0</v>
      </c>
      <c r="H155" s="280"/>
      <c r="I155" s="280">
        <f t="shared" si="29"/>
        <v>0</v>
      </c>
      <c r="J155" s="280">
        <f>J126+J151</f>
        <v>0</v>
      </c>
      <c r="N155" s="280"/>
      <c r="O155" s="280"/>
      <c r="P155" s="280"/>
    </row>
    <row r="156" spans="1:20" s="354" customFormat="1" ht="16.5">
      <c r="A156" s="352"/>
      <c r="B156" s="352"/>
      <c r="C156" s="352"/>
      <c r="D156" s="352"/>
      <c r="E156" s="353"/>
      <c r="F156" s="353"/>
      <c r="G156" s="353"/>
      <c r="H156" s="353"/>
      <c r="I156" s="353"/>
      <c r="J156" s="353"/>
      <c r="N156" s="353"/>
      <c r="O156" s="353"/>
      <c r="P156" s="353"/>
      <c r="R156" s="278"/>
      <c r="S156" s="278"/>
      <c r="T156" s="278"/>
    </row>
    <row r="157" spans="1:16" ht="16.5">
      <c r="A157" s="279" t="s">
        <v>2145</v>
      </c>
      <c r="B157" s="279" t="s">
        <v>2145</v>
      </c>
      <c r="C157" s="279" t="s">
        <v>1919</v>
      </c>
      <c r="D157" s="279" t="s">
        <v>2145</v>
      </c>
      <c r="E157" s="280"/>
      <c r="F157" s="280"/>
      <c r="G157" s="280"/>
      <c r="H157" s="280"/>
      <c r="I157" s="280"/>
      <c r="J157" s="280"/>
      <c r="N157" s="280"/>
      <c r="O157" s="280"/>
      <c r="P157" s="280"/>
    </row>
    <row r="158" spans="1:16" ht="10.5">
      <c r="A158" s="281" t="s">
        <v>2145</v>
      </c>
      <c r="B158" s="281" t="s">
        <v>2145</v>
      </c>
      <c r="C158" s="281" t="s">
        <v>2362</v>
      </c>
      <c r="D158" s="281" t="s">
        <v>2145</v>
      </c>
      <c r="E158" s="282"/>
      <c r="F158" s="282"/>
      <c r="G158" s="282"/>
      <c r="H158" s="282"/>
      <c r="I158" s="282"/>
      <c r="J158" s="282"/>
      <c r="N158" s="282"/>
      <c r="O158" s="282"/>
      <c r="P158" s="282"/>
    </row>
    <row r="159" spans="1:16" ht="10.5">
      <c r="A159" s="283" t="s">
        <v>2363</v>
      </c>
      <c r="B159" s="423" t="s">
        <v>2694</v>
      </c>
      <c r="C159" s="283" t="s">
        <v>2364</v>
      </c>
      <c r="D159" s="283" t="s">
        <v>2145</v>
      </c>
      <c r="E159" s="284"/>
      <c r="F159" s="284"/>
      <c r="G159" s="284"/>
      <c r="H159" s="284"/>
      <c r="I159" s="284"/>
      <c r="J159" s="284"/>
      <c r="N159" s="284"/>
      <c r="O159" s="284"/>
      <c r="P159" s="284"/>
    </row>
    <row r="160" spans="1:20" ht="10.5">
      <c r="A160" s="285" t="s">
        <v>2365</v>
      </c>
      <c r="B160" s="423" t="s">
        <v>2695</v>
      </c>
      <c r="C160" s="285" t="s">
        <v>2366</v>
      </c>
      <c r="D160" s="285" t="s">
        <v>111</v>
      </c>
      <c r="E160" s="286">
        <v>8</v>
      </c>
      <c r="F160" s="351"/>
      <c r="G160" s="286">
        <f aca="true" t="shared" si="30" ref="G160:G177">E160*F160</f>
        <v>0</v>
      </c>
      <c r="H160" s="351"/>
      <c r="I160" s="286">
        <f aca="true" t="shared" si="31" ref="I160">E160*H160</f>
        <v>0</v>
      </c>
      <c r="J160" s="286">
        <f aca="true" t="shared" si="32" ref="J160">G160+I160</f>
        <v>0</v>
      </c>
      <c r="N160" s="351">
        <v>68.25</v>
      </c>
      <c r="O160" s="286"/>
      <c r="P160" s="351">
        <v>0</v>
      </c>
      <c r="R160" s="278">
        <f t="shared" si="26"/>
        <v>47.775</v>
      </c>
      <c r="T160" s="278">
        <f t="shared" si="27"/>
        <v>0</v>
      </c>
    </row>
    <row r="161" spans="1:20" ht="10.5">
      <c r="A161" s="285" t="s">
        <v>2365</v>
      </c>
      <c r="B161" s="423" t="s">
        <v>2696</v>
      </c>
      <c r="C161" s="285" t="s">
        <v>2367</v>
      </c>
      <c r="D161" s="285" t="s">
        <v>111</v>
      </c>
      <c r="E161" s="286">
        <v>10</v>
      </c>
      <c r="F161" s="351"/>
      <c r="G161" s="286">
        <f t="shared" si="30"/>
        <v>0</v>
      </c>
      <c r="H161" s="351"/>
      <c r="I161" s="286">
        <f aca="true" t="shared" si="33" ref="I161:I177">E161*H161</f>
        <v>0</v>
      </c>
      <c r="J161" s="286">
        <f aca="true" t="shared" si="34" ref="J161:J177">G161+I161</f>
        <v>0</v>
      </c>
      <c r="N161" s="351">
        <v>214.5</v>
      </c>
      <c r="O161" s="286"/>
      <c r="P161" s="351">
        <v>0</v>
      </c>
      <c r="R161" s="278">
        <f t="shared" si="26"/>
        <v>150.14999999999998</v>
      </c>
      <c r="T161" s="278">
        <f t="shared" si="27"/>
        <v>0</v>
      </c>
    </row>
    <row r="162" spans="1:20" ht="10.5">
      <c r="A162" s="285" t="s">
        <v>2365</v>
      </c>
      <c r="B162" s="423" t="s">
        <v>2697</v>
      </c>
      <c r="C162" s="285" t="s">
        <v>2368</v>
      </c>
      <c r="D162" s="285" t="s">
        <v>111</v>
      </c>
      <c r="E162" s="286">
        <v>90</v>
      </c>
      <c r="F162" s="351"/>
      <c r="G162" s="286">
        <f t="shared" si="30"/>
        <v>0</v>
      </c>
      <c r="H162" s="351"/>
      <c r="I162" s="286">
        <f t="shared" si="33"/>
        <v>0</v>
      </c>
      <c r="J162" s="286">
        <f t="shared" si="34"/>
        <v>0</v>
      </c>
      <c r="N162" s="351">
        <v>109.2</v>
      </c>
      <c r="O162" s="286"/>
      <c r="P162" s="351">
        <v>0</v>
      </c>
      <c r="R162" s="278">
        <f t="shared" si="26"/>
        <v>76.44</v>
      </c>
      <c r="T162" s="278">
        <f t="shared" si="27"/>
        <v>0</v>
      </c>
    </row>
    <row r="163" spans="1:16" ht="10.5">
      <c r="A163" s="285" t="s">
        <v>2145</v>
      </c>
      <c r="B163" s="285" t="s">
        <v>2145</v>
      </c>
      <c r="C163" s="285" t="s">
        <v>2369</v>
      </c>
      <c r="D163" s="285" t="s">
        <v>40</v>
      </c>
      <c r="E163" s="286">
        <v>32.1</v>
      </c>
      <c r="F163" s="284"/>
      <c r="G163" s="286"/>
      <c r="H163" s="284"/>
      <c r="I163" s="286"/>
      <c r="J163" s="286"/>
      <c r="N163" s="284"/>
      <c r="O163" s="286"/>
      <c r="P163" s="284"/>
    </row>
    <row r="164" spans="1:16" ht="10.5">
      <c r="A164" s="283" t="s">
        <v>2370</v>
      </c>
      <c r="B164" s="283" t="s">
        <v>2698</v>
      </c>
      <c r="C164" s="283" t="s">
        <v>2371</v>
      </c>
      <c r="D164" s="283" t="s">
        <v>2145</v>
      </c>
      <c r="E164" s="284"/>
      <c r="F164" s="284"/>
      <c r="G164" s="286"/>
      <c r="H164" s="284"/>
      <c r="I164" s="286"/>
      <c r="J164" s="286"/>
      <c r="N164" s="284"/>
      <c r="O164" s="286"/>
      <c r="P164" s="284"/>
    </row>
    <row r="165" spans="1:20" ht="10.5">
      <c r="A165" s="285" t="s">
        <v>2372</v>
      </c>
      <c r="B165" s="285" t="s">
        <v>2699</v>
      </c>
      <c r="C165" s="285" t="s">
        <v>2373</v>
      </c>
      <c r="D165" s="285" t="s">
        <v>111</v>
      </c>
      <c r="E165" s="286">
        <v>8</v>
      </c>
      <c r="F165" s="351"/>
      <c r="G165" s="286">
        <f t="shared" si="30"/>
        <v>0</v>
      </c>
      <c r="H165" s="351"/>
      <c r="I165" s="286">
        <f t="shared" si="33"/>
        <v>0</v>
      </c>
      <c r="J165" s="286">
        <f t="shared" si="34"/>
        <v>0</v>
      </c>
      <c r="N165" s="351">
        <v>51.5</v>
      </c>
      <c r="O165" s="286"/>
      <c r="P165" s="351">
        <v>0</v>
      </c>
      <c r="R165" s="278">
        <f t="shared" si="26"/>
        <v>36.05</v>
      </c>
      <c r="T165" s="278">
        <f t="shared" si="27"/>
        <v>0</v>
      </c>
    </row>
    <row r="166" spans="1:16" ht="10.5">
      <c r="A166" s="283" t="s">
        <v>2374</v>
      </c>
      <c r="B166" s="283" t="s">
        <v>2700</v>
      </c>
      <c r="C166" s="283" t="s">
        <v>2375</v>
      </c>
      <c r="D166" s="283" t="s">
        <v>2145</v>
      </c>
      <c r="E166" s="284"/>
      <c r="F166" s="284"/>
      <c r="G166" s="286"/>
      <c r="H166" s="284"/>
      <c r="I166" s="286"/>
      <c r="J166" s="286"/>
      <c r="N166" s="284"/>
      <c r="O166" s="286"/>
      <c r="P166" s="284"/>
    </row>
    <row r="167" spans="1:20" ht="10.5">
      <c r="A167" s="285" t="s">
        <v>2376</v>
      </c>
      <c r="B167" s="285" t="s">
        <v>2701</v>
      </c>
      <c r="C167" s="285" t="s">
        <v>2377</v>
      </c>
      <c r="D167" s="285" t="s">
        <v>111</v>
      </c>
      <c r="E167" s="286">
        <v>10</v>
      </c>
      <c r="F167" s="351"/>
      <c r="G167" s="286">
        <f t="shared" si="30"/>
        <v>0</v>
      </c>
      <c r="H167" s="351"/>
      <c r="I167" s="286">
        <f t="shared" si="33"/>
        <v>0</v>
      </c>
      <c r="J167" s="286">
        <f t="shared" si="34"/>
        <v>0</v>
      </c>
      <c r="N167" s="351">
        <v>275</v>
      </c>
      <c r="O167" s="286"/>
      <c r="P167" s="351">
        <v>0</v>
      </c>
      <c r="R167" s="278">
        <f t="shared" si="26"/>
        <v>192.5</v>
      </c>
      <c r="T167" s="278">
        <f t="shared" si="27"/>
        <v>0</v>
      </c>
    </row>
    <row r="168" spans="1:16" ht="10.5">
      <c r="A168" s="283" t="s">
        <v>2378</v>
      </c>
      <c r="B168" s="283" t="s">
        <v>2702</v>
      </c>
      <c r="C168" s="283" t="s">
        <v>2379</v>
      </c>
      <c r="D168" s="283" t="s">
        <v>2145</v>
      </c>
      <c r="E168" s="284"/>
      <c r="F168" s="284"/>
      <c r="G168" s="286"/>
      <c r="H168" s="284"/>
      <c r="I168" s="286"/>
      <c r="J168" s="286"/>
      <c r="N168" s="284"/>
      <c r="O168" s="286"/>
      <c r="P168" s="284"/>
    </row>
    <row r="169" spans="1:20" ht="10.5">
      <c r="A169" s="285" t="s">
        <v>2380</v>
      </c>
      <c r="B169" s="285" t="s">
        <v>2703</v>
      </c>
      <c r="C169" s="285" t="s">
        <v>2366</v>
      </c>
      <c r="D169" s="285" t="s">
        <v>111</v>
      </c>
      <c r="E169" s="286">
        <v>8</v>
      </c>
      <c r="F169" s="351"/>
      <c r="G169" s="286">
        <f t="shared" si="30"/>
        <v>0</v>
      </c>
      <c r="H169" s="351"/>
      <c r="I169" s="286">
        <f t="shared" si="33"/>
        <v>0</v>
      </c>
      <c r="J169" s="286">
        <f t="shared" si="34"/>
        <v>0</v>
      </c>
      <c r="N169" s="351">
        <v>40.25</v>
      </c>
      <c r="O169" s="286"/>
      <c r="P169" s="351">
        <v>0</v>
      </c>
      <c r="R169" s="278">
        <f t="shared" si="26"/>
        <v>28.174999999999997</v>
      </c>
      <c r="T169" s="278">
        <f t="shared" si="27"/>
        <v>0</v>
      </c>
    </row>
    <row r="170" spans="1:20" ht="10.5">
      <c r="A170" s="285" t="s">
        <v>2380</v>
      </c>
      <c r="B170" s="285" t="s">
        <v>2704</v>
      </c>
      <c r="C170" s="285" t="s">
        <v>2367</v>
      </c>
      <c r="D170" s="285" t="s">
        <v>111</v>
      </c>
      <c r="E170" s="286">
        <v>10</v>
      </c>
      <c r="F170" s="351"/>
      <c r="G170" s="286">
        <f t="shared" si="30"/>
        <v>0</v>
      </c>
      <c r="H170" s="351"/>
      <c r="I170" s="286">
        <f t="shared" si="33"/>
        <v>0</v>
      </c>
      <c r="J170" s="286">
        <f t="shared" si="34"/>
        <v>0</v>
      </c>
      <c r="N170" s="351">
        <v>126.5</v>
      </c>
      <c r="O170" s="286"/>
      <c r="P170" s="351">
        <v>0</v>
      </c>
      <c r="R170" s="278">
        <f t="shared" si="26"/>
        <v>88.55</v>
      </c>
      <c r="T170" s="278">
        <f t="shared" si="27"/>
        <v>0</v>
      </c>
    </row>
    <row r="171" spans="1:20" ht="10.5">
      <c r="A171" s="285" t="s">
        <v>2380</v>
      </c>
      <c r="B171" s="285" t="s">
        <v>2705</v>
      </c>
      <c r="C171" s="285" t="s">
        <v>2368</v>
      </c>
      <c r="D171" s="285" t="s">
        <v>111</v>
      </c>
      <c r="E171" s="286">
        <v>90</v>
      </c>
      <c r="F171" s="351"/>
      <c r="G171" s="286">
        <f t="shared" si="30"/>
        <v>0</v>
      </c>
      <c r="H171" s="351"/>
      <c r="I171" s="286">
        <f t="shared" si="33"/>
        <v>0</v>
      </c>
      <c r="J171" s="286">
        <f t="shared" si="34"/>
        <v>0</v>
      </c>
      <c r="N171" s="351">
        <v>64.4</v>
      </c>
      <c r="O171" s="286"/>
      <c r="P171" s="351">
        <v>0</v>
      </c>
      <c r="R171" s="278">
        <f t="shared" si="26"/>
        <v>45.08</v>
      </c>
      <c r="T171" s="278">
        <f t="shared" si="27"/>
        <v>0</v>
      </c>
    </row>
    <row r="172" spans="1:16" ht="10.5">
      <c r="A172" s="285" t="s">
        <v>2145</v>
      </c>
      <c r="B172" s="285" t="s">
        <v>2145</v>
      </c>
      <c r="C172" s="285" t="s">
        <v>2369</v>
      </c>
      <c r="D172" s="285" t="s">
        <v>40</v>
      </c>
      <c r="E172" s="286">
        <v>32.1</v>
      </c>
      <c r="F172" s="284"/>
      <c r="G172" s="286"/>
      <c r="H172" s="284"/>
      <c r="I172" s="286"/>
      <c r="J172" s="286"/>
      <c r="N172" s="284"/>
      <c r="O172" s="286"/>
      <c r="P172" s="284"/>
    </row>
    <row r="173" spans="1:16" ht="10.5">
      <c r="A173" s="283" t="s">
        <v>2381</v>
      </c>
      <c r="B173" s="283" t="s">
        <v>2706</v>
      </c>
      <c r="C173" s="283" t="s">
        <v>2382</v>
      </c>
      <c r="D173" s="283" t="s">
        <v>2145</v>
      </c>
      <c r="E173" s="284"/>
      <c r="F173" s="284"/>
      <c r="G173" s="286"/>
      <c r="H173" s="284"/>
      <c r="I173" s="286"/>
      <c r="J173" s="286"/>
      <c r="N173" s="284"/>
      <c r="O173" s="286"/>
      <c r="P173" s="284"/>
    </row>
    <row r="174" spans="1:20" ht="10.5">
      <c r="A174" s="285" t="s">
        <v>2383</v>
      </c>
      <c r="B174" s="285" t="s">
        <v>2707</v>
      </c>
      <c r="C174" s="285" t="s">
        <v>2384</v>
      </c>
      <c r="D174" s="285" t="s">
        <v>90</v>
      </c>
      <c r="E174" s="286">
        <v>56.5</v>
      </c>
      <c r="F174" s="351"/>
      <c r="G174" s="286">
        <f t="shared" si="30"/>
        <v>0</v>
      </c>
      <c r="H174" s="351"/>
      <c r="I174" s="286">
        <f t="shared" si="33"/>
        <v>0</v>
      </c>
      <c r="J174" s="286">
        <f t="shared" si="34"/>
        <v>0</v>
      </c>
      <c r="N174" s="351">
        <v>27</v>
      </c>
      <c r="O174" s="286"/>
      <c r="P174" s="351">
        <v>0</v>
      </c>
      <c r="R174" s="278">
        <f t="shared" si="26"/>
        <v>18.9</v>
      </c>
      <c r="T174" s="278">
        <f t="shared" si="27"/>
        <v>0</v>
      </c>
    </row>
    <row r="175" spans="1:16" ht="10.5">
      <c r="A175" s="285" t="s">
        <v>2145</v>
      </c>
      <c r="B175" s="285" t="s">
        <v>2145</v>
      </c>
      <c r="C175" s="285" t="s">
        <v>2385</v>
      </c>
      <c r="D175" s="285" t="s">
        <v>2145</v>
      </c>
      <c r="E175" s="286"/>
      <c r="F175" s="286"/>
      <c r="G175" s="286"/>
      <c r="H175" s="286"/>
      <c r="I175" s="286"/>
      <c r="J175" s="286"/>
      <c r="N175" s="286"/>
      <c r="O175" s="286"/>
      <c r="P175" s="286"/>
    </row>
    <row r="176" spans="1:16" ht="10.5">
      <c r="A176" s="283" t="s">
        <v>2386</v>
      </c>
      <c r="B176" s="283" t="s">
        <v>2708</v>
      </c>
      <c r="C176" s="283" t="s">
        <v>2387</v>
      </c>
      <c r="D176" s="283" t="s">
        <v>2145</v>
      </c>
      <c r="E176" s="284"/>
      <c r="F176" s="284"/>
      <c r="G176" s="286"/>
      <c r="H176" s="284"/>
      <c r="I176" s="286"/>
      <c r="J176" s="286"/>
      <c r="N176" s="284"/>
      <c r="O176" s="286"/>
      <c r="P176" s="284"/>
    </row>
    <row r="177" spans="1:20" ht="10.5">
      <c r="A177" s="285" t="s">
        <v>2388</v>
      </c>
      <c r="B177" s="285" t="s">
        <v>2709</v>
      </c>
      <c r="C177" s="285" t="s">
        <v>2389</v>
      </c>
      <c r="D177" s="285" t="s">
        <v>40</v>
      </c>
      <c r="E177" s="286">
        <v>0.56</v>
      </c>
      <c r="F177" s="351"/>
      <c r="G177" s="286">
        <f t="shared" si="30"/>
        <v>0</v>
      </c>
      <c r="H177" s="351"/>
      <c r="I177" s="286">
        <f t="shared" si="33"/>
        <v>0</v>
      </c>
      <c r="J177" s="286">
        <f t="shared" si="34"/>
        <v>0</v>
      </c>
      <c r="N177" s="351">
        <v>103</v>
      </c>
      <c r="O177" s="286"/>
      <c r="P177" s="351">
        <v>0</v>
      </c>
      <c r="R177" s="278">
        <f t="shared" si="26"/>
        <v>72.1</v>
      </c>
      <c r="T177" s="278">
        <f t="shared" si="27"/>
        <v>0</v>
      </c>
    </row>
    <row r="178" spans="1:10" ht="10.5">
      <c r="A178" s="285" t="s">
        <v>2145</v>
      </c>
      <c r="B178" s="285" t="s">
        <v>2145</v>
      </c>
      <c r="C178" s="285" t="s">
        <v>2390</v>
      </c>
      <c r="D178" s="285" t="s">
        <v>2145</v>
      </c>
      <c r="E178" s="286"/>
      <c r="F178" s="286"/>
      <c r="G178" s="286"/>
      <c r="H178" s="286"/>
      <c r="I178" s="286"/>
      <c r="J178" s="286"/>
    </row>
    <row r="179" spans="1:10" ht="16.5">
      <c r="A179" s="279" t="s">
        <v>2145</v>
      </c>
      <c r="B179" s="279" t="s">
        <v>2145</v>
      </c>
      <c r="C179" s="279" t="s">
        <v>2391</v>
      </c>
      <c r="D179" s="279" t="s">
        <v>2145</v>
      </c>
      <c r="E179" s="280"/>
      <c r="F179" s="280"/>
      <c r="G179" s="280">
        <f>SUM(G160:G177)</f>
        <v>0</v>
      </c>
      <c r="H179" s="280"/>
      <c r="I179" s="280">
        <f aca="true" t="shared" si="35" ref="I179:J179">SUM(I160:I177)</f>
        <v>0</v>
      </c>
      <c r="J179" s="280">
        <f t="shared" si="35"/>
        <v>0</v>
      </c>
    </row>
    <row r="180" spans="1:10" ht="15.75" thickBot="1">
      <c r="A180" s="285" t="s">
        <v>2145</v>
      </c>
      <c r="B180" s="285" t="s">
        <v>2145</v>
      </c>
      <c r="C180" s="285" t="s">
        <v>2145</v>
      </c>
      <c r="D180" s="285" t="s">
        <v>2145</v>
      </c>
      <c r="E180" s="286"/>
      <c r="F180" s="286"/>
      <c r="G180" s="286"/>
      <c r="H180" s="286"/>
      <c r="I180" s="286"/>
      <c r="J180" s="286"/>
    </row>
    <row r="181" spans="1:10" s="350" customFormat="1" ht="15.75" thickBot="1">
      <c r="A181" s="355"/>
      <c r="B181" s="356"/>
      <c r="C181" s="356" t="s">
        <v>2553</v>
      </c>
      <c r="D181" s="356"/>
      <c r="E181" s="357"/>
      <c r="F181" s="357"/>
      <c r="G181" s="357"/>
      <c r="H181" s="357"/>
      <c r="I181" s="357"/>
      <c r="J181" s="358">
        <f>J179+J155+J39+J30</f>
        <v>0</v>
      </c>
    </row>
  </sheetData>
  <sheetProtection password="CC60" sheet="1" objects="1" scenarios="1" selectLockedCells="1"/>
  <mergeCells count="1">
    <mergeCell ref="H4:I4"/>
  </mergeCells>
  <printOptions/>
  <pageMargins left="0.7086614173228347" right="0.7086614173228347" top="0.7874015748031497" bottom="0.7874015748031497" header="0.31496062992125984" footer="0.31496062992125984"/>
  <pageSetup blackAndWhite="1" fitToHeight="6" fitToWidth="1" horizontalDpi="600" verticalDpi="600" orientation="landscape" paperSize="9" scale="90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319"/>
  <sheetViews>
    <sheetView showGridLines="0" zoomScale="85" zoomScaleNormal="85" workbookViewId="0" topLeftCell="A1">
      <selection activeCell="F717" sqref="F717"/>
    </sheetView>
  </sheetViews>
  <sheetFormatPr defaultColWidth="10.5" defaultRowHeight="12" customHeight="1"/>
  <cols>
    <col min="1" max="1" width="5.16015625" style="211" customWidth="1"/>
    <col min="2" max="2" width="10.83203125" style="212" customWidth="1"/>
    <col min="3" max="3" width="67.16015625" style="212" customWidth="1"/>
    <col min="4" max="4" width="5.16015625" style="212" customWidth="1"/>
    <col min="5" max="5" width="9.83203125" style="213" customWidth="1"/>
    <col min="6" max="6" width="12.83203125" style="214" customWidth="1"/>
    <col min="7" max="7" width="14.5" style="214" customWidth="1"/>
    <col min="8" max="8" width="11.5" style="213" customWidth="1"/>
    <col min="9" max="9" width="11.83203125" style="213" customWidth="1"/>
    <col min="10" max="12" width="10.5" style="110" customWidth="1"/>
    <col min="13" max="16" width="10.5" style="110" hidden="1" customWidth="1"/>
    <col min="17" max="16384" width="10.5" style="110" customWidth="1"/>
  </cols>
  <sheetData>
    <row r="1" spans="1:9" s="114" customFormat="1" ht="19.5" customHeight="1">
      <c r="A1" s="111" t="s">
        <v>2135</v>
      </c>
      <c r="B1" s="112"/>
      <c r="C1" s="112"/>
      <c r="D1" s="112"/>
      <c r="E1" s="112"/>
      <c r="F1" s="112"/>
      <c r="G1" s="112"/>
      <c r="H1" s="112"/>
      <c r="I1" s="113"/>
    </row>
    <row r="2" spans="1:9" s="114" customFormat="1" ht="13.5" customHeight="1">
      <c r="A2" s="115" t="s">
        <v>12</v>
      </c>
      <c r="B2" s="116"/>
      <c r="C2" s="116"/>
      <c r="D2" s="116"/>
      <c r="E2" s="116" t="s">
        <v>13</v>
      </c>
      <c r="F2" s="112"/>
      <c r="G2" s="112"/>
      <c r="H2" s="112"/>
      <c r="I2" s="113"/>
    </row>
    <row r="3" spans="1:9" s="114" customFormat="1" ht="12.75" customHeight="1">
      <c r="A3" s="116" t="s">
        <v>2973</v>
      </c>
      <c r="B3" s="116"/>
      <c r="C3" s="116"/>
      <c r="D3" s="116"/>
      <c r="E3" s="116" t="s">
        <v>14</v>
      </c>
      <c r="F3" s="112" t="str">
        <f>'1. Rekapitulace'!B6</f>
        <v>vyplní zhotovitel</v>
      </c>
      <c r="G3" s="112"/>
      <c r="H3" s="112"/>
      <c r="I3" s="113"/>
    </row>
    <row r="4" spans="1:14" s="114" customFormat="1" ht="14.25" customHeight="1">
      <c r="A4" s="115" t="s">
        <v>2121</v>
      </c>
      <c r="B4" s="115"/>
      <c r="C4" s="115" t="s">
        <v>2123</v>
      </c>
      <c r="D4" s="116"/>
      <c r="E4" s="116" t="s">
        <v>7</v>
      </c>
      <c r="F4" s="117">
        <f>'1. Rekapitulace'!F7</f>
        <v>0</v>
      </c>
      <c r="G4" s="112"/>
      <c r="H4" s="112"/>
      <c r="I4" s="113"/>
      <c r="N4" s="370"/>
    </row>
    <row r="5" spans="1:9" s="114" customFormat="1" ht="6.75" customHeight="1" thickBot="1">
      <c r="A5" s="112"/>
      <c r="B5" s="112"/>
      <c r="C5" s="112"/>
      <c r="D5" s="112"/>
      <c r="E5" s="112"/>
      <c r="F5" s="112"/>
      <c r="G5" s="112"/>
      <c r="H5" s="112"/>
      <c r="I5" s="113"/>
    </row>
    <row r="6" spans="1:17" s="114" customFormat="1" ht="21.75" customHeight="1" thickBot="1">
      <c r="A6" s="118" t="s">
        <v>15</v>
      </c>
      <c r="B6" s="118" t="s">
        <v>16</v>
      </c>
      <c r="C6" s="118" t="s">
        <v>17</v>
      </c>
      <c r="D6" s="118" t="s">
        <v>18</v>
      </c>
      <c r="E6" s="118" t="s">
        <v>19</v>
      </c>
      <c r="F6" s="118" t="s">
        <v>20</v>
      </c>
      <c r="G6" s="118" t="s">
        <v>21</v>
      </c>
      <c r="H6" s="118" t="s">
        <v>22</v>
      </c>
      <c r="I6" s="119" t="s">
        <v>23</v>
      </c>
      <c r="Q6" s="370"/>
    </row>
    <row r="7" spans="1:9" s="114" customFormat="1" ht="11.25" customHeight="1" thickBot="1">
      <c r="A7" s="118" t="s">
        <v>24</v>
      </c>
      <c r="B7" s="118" t="s">
        <v>25</v>
      </c>
      <c r="C7" s="118" t="s">
        <v>26</v>
      </c>
      <c r="D7" s="118" t="s">
        <v>27</v>
      </c>
      <c r="E7" s="118" t="s">
        <v>28</v>
      </c>
      <c r="F7" s="118" t="s">
        <v>29</v>
      </c>
      <c r="G7" s="118" t="s">
        <v>31</v>
      </c>
      <c r="H7" s="118" t="s">
        <v>32</v>
      </c>
      <c r="I7" s="119" t="s">
        <v>33</v>
      </c>
    </row>
    <row r="8" spans="1:9" s="114" customFormat="1" ht="5.25" customHeight="1">
      <c r="A8" s="112"/>
      <c r="B8" s="112"/>
      <c r="C8" s="112"/>
      <c r="D8" s="112"/>
      <c r="E8" s="112"/>
      <c r="F8" s="112"/>
      <c r="G8" s="112"/>
      <c r="H8" s="112"/>
      <c r="I8" s="113"/>
    </row>
    <row r="9" spans="1:9" s="114" customFormat="1" ht="13.5" customHeight="1">
      <c r="A9" s="112"/>
      <c r="B9" s="269" t="s">
        <v>2125</v>
      </c>
      <c r="C9" s="112"/>
      <c r="D9" s="112"/>
      <c r="E9" s="112"/>
      <c r="F9" s="112"/>
      <c r="G9" s="112"/>
      <c r="H9" s="112"/>
      <c r="I9" s="113"/>
    </row>
    <row r="10" spans="1:9" s="114" customFormat="1" ht="21" customHeight="1">
      <c r="A10" s="127"/>
      <c r="B10" s="128" t="s">
        <v>34</v>
      </c>
      <c r="C10" s="128" t="s">
        <v>35</v>
      </c>
      <c r="D10" s="128"/>
      <c r="E10" s="129"/>
      <c r="F10" s="130"/>
      <c r="G10" s="130"/>
      <c r="H10" s="129"/>
      <c r="I10" s="129"/>
    </row>
    <row r="11" spans="1:16" s="114" customFormat="1" ht="13.5" customHeight="1" thickBot="1">
      <c r="A11" s="127"/>
      <c r="B11" s="128" t="s">
        <v>24</v>
      </c>
      <c r="C11" s="128" t="s">
        <v>36</v>
      </c>
      <c r="D11" s="128"/>
      <c r="E11" s="129"/>
      <c r="F11" s="130"/>
      <c r="G11" s="130"/>
      <c r="H11" s="129">
        <v>0</v>
      </c>
      <c r="I11" s="129">
        <v>31.59</v>
      </c>
      <c r="M11" s="130"/>
      <c r="P11" s="114">
        <v>0.7</v>
      </c>
    </row>
    <row r="12" spans="1:16" s="114" customFormat="1" ht="13.5" customHeight="1" thickBot="1">
      <c r="A12" s="141">
        <v>1</v>
      </c>
      <c r="B12" s="142" t="s">
        <v>1694</v>
      </c>
      <c r="C12" s="142" t="s">
        <v>1695</v>
      </c>
      <c r="D12" s="142" t="s">
        <v>90</v>
      </c>
      <c r="E12" s="143">
        <v>63.18</v>
      </c>
      <c r="F12" s="234"/>
      <c r="G12" s="144">
        <f>E12*F12</f>
        <v>0</v>
      </c>
      <c r="H12" s="143">
        <v>0</v>
      </c>
      <c r="I12" s="145">
        <v>31.59</v>
      </c>
      <c r="M12" s="234">
        <v>237</v>
      </c>
      <c r="P12" s="114">
        <f>M12*P$11</f>
        <v>165.89999999999998</v>
      </c>
    </row>
    <row r="13" spans="1:13" s="114" customFormat="1" ht="13.5" customHeight="1">
      <c r="A13" s="125"/>
      <c r="B13" s="146"/>
      <c r="C13" s="146" t="s">
        <v>1478</v>
      </c>
      <c r="D13" s="146"/>
      <c r="E13" s="147"/>
      <c r="F13" s="148"/>
      <c r="G13" s="148"/>
      <c r="H13" s="147"/>
      <c r="I13" s="147"/>
      <c r="M13" s="148"/>
    </row>
    <row r="14" spans="1:13" s="114" customFormat="1" ht="13.5" customHeight="1">
      <c r="A14" s="123"/>
      <c r="B14" s="149"/>
      <c r="C14" s="149" t="s">
        <v>1696</v>
      </c>
      <c r="D14" s="149"/>
      <c r="E14" s="150">
        <v>63.18</v>
      </c>
      <c r="F14" s="151"/>
      <c r="G14" s="151"/>
      <c r="H14" s="150"/>
      <c r="I14" s="150"/>
      <c r="M14" s="151"/>
    </row>
    <row r="15" spans="1:13" s="114" customFormat="1" ht="13.5" customHeight="1" thickBot="1">
      <c r="A15" s="127"/>
      <c r="B15" s="128" t="s">
        <v>31</v>
      </c>
      <c r="C15" s="128" t="s">
        <v>1682</v>
      </c>
      <c r="D15" s="128"/>
      <c r="E15" s="129"/>
      <c r="F15" s="130"/>
      <c r="G15" s="130"/>
      <c r="H15" s="129">
        <f>SUM(H16:H39)</f>
        <v>0.52</v>
      </c>
      <c r="I15" s="129">
        <f>SUM(I16:I39)</f>
        <v>46.572610999999995</v>
      </c>
      <c r="M15" s="130"/>
    </row>
    <row r="16" spans="1:16" s="114" customFormat="1" ht="13.5" customHeight="1" thickBot="1">
      <c r="A16" s="122">
        <v>2</v>
      </c>
      <c r="B16" s="152" t="s">
        <v>1698</v>
      </c>
      <c r="C16" s="152" t="s">
        <v>1699</v>
      </c>
      <c r="D16" s="152" t="s">
        <v>40</v>
      </c>
      <c r="E16" s="153">
        <v>524.474</v>
      </c>
      <c r="F16" s="234"/>
      <c r="G16" s="144">
        <f>E16*F16</f>
        <v>0</v>
      </c>
      <c r="H16" s="153">
        <v>0</v>
      </c>
      <c r="I16" s="154">
        <v>20.454486</v>
      </c>
      <c r="M16" s="234">
        <v>59.9</v>
      </c>
      <c r="P16" s="114">
        <f>M16*P$11</f>
        <v>41.93</v>
      </c>
    </row>
    <row r="17" spans="1:13" s="114" customFormat="1" ht="13.5" customHeight="1">
      <c r="A17" s="125"/>
      <c r="B17" s="146"/>
      <c r="C17" s="146" t="s">
        <v>1700</v>
      </c>
      <c r="D17" s="146"/>
      <c r="E17" s="147"/>
      <c r="F17" s="148"/>
      <c r="G17" s="148"/>
      <c r="H17" s="147"/>
      <c r="I17" s="147"/>
      <c r="M17" s="148"/>
    </row>
    <row r="18" spans="1:13" s="114" customFormat="1" ht="13.5" customHeight="1" thickBot="1">
      <c r="A18" s="123"/>
      <c r="B18" s="149"/>
      <c r="C18" s="149" t="s">
        <v>1701</v>
      </c>
      <c r="D18" s="149"/>
      <c r="E18" s="150">
        <v>524.474</v>
      </c>
      <c r="F18" s="151"/>
      <c r="G18" s="151"/>
      <c r="H18" s="150"/>
      <c r="I18" s="150"/>
      <c r="M18" s="151"/>
    </row>
    <row r="19" spans="1:16" s="114" customFormat="1" ht="13.5" customHeight="1" thickBot="1">
      <c r="A19" s="122">
        <v>3</v>
      </c>
      <c r="B19" s="152" t="s">
        <v>1702</v>
      </c>
      <c r="C19" s="152" t="s">
        <v>1703</v>
      </c>
      <c r="D19" s="152" t="s">
        <v>81</v>
      </c>
      <c r="E19" s="153">
        <v>1.166</v>
      </c>
      <c r="F19" s="234"/>
      <c r="G19" s="144">
        <f>E19*F19</f>
        <v>0</v>
      </c>
      <c r="H19" s="153">
        <v>0</v>
      </c>
      <c r="I19" s="154">
        <v>1.166</v>
      </c>
      <c r="M19" s="234">
        <v>2940</v>
      </c>
      <c r="P19" s="114">
        <f>M19*P$11</f>
        <v>2058</v>
      </c>
    </row>
    <row r="20" spans="1:13" s="114" customFormat="1" ht="13.5" customHeight="1">
      <c r="A20" s="125"/>
      <c r="B20" s="146"/>
      <c r="C20" s="146" t="s">
        <v>1478</v>
      </c>
      <c r="D20" s="146"/>
      <c r="E20" s="147"/>
      <c r="F20" s="148"/>
      <c r="G20" s="148"/>
      <c r="H20" s="147"/>
      <c r="I20" s="147"/>
      <c r="M20" s="148"/>
    </row>
    <row r="21" spans="1:13" s="114" customFormat="1" ht="13.5" customHeight="1">
      <c r="A21" s="125"/>
      <c r="B21" s="146"/>
      <c r="C21" s="146" t="s">
        <v>1704</v>
      </c>
      <c r="D21" s="146"/>
      <c r="E21" s="147"/>
      <c r="F21" s="148"/>
      <c r="G21" s="148"/>
      <c r="H21" s="147"/>
      <c r="I21" s="147"/>
      <c r="M21" s="148"/>
    </row>
    <row r="22" spans="1:13" s="114" customFormat="1" ht="13.5" customHeight="1">
      <c r="A22" s="123"/>
      <c r="B22" s="149"/>
      <c r="C22" s="149" t="s">
        <v>1705</v>
      </c>
      <c r="D22" s="149"/>
      <c r="E22" s="150">
        <v>180.894</v>
      </c>
      <c r="F22" s="151"/>
      <c r="G22" s="151"/>
      <c r="H22" s="150"/>
      <c r="I22" s="150"/>
      <c r="M22" s="151"/>
    </row>
    <row r="23" spans="1:13" s="114" customFormat="1" ht="13.5" customHeight="1">
      <c r="A23" s="125"/>
      <c r="B23" s="146"/>
      <c r="C23" s="146" t="s">
        <v>1706</v>
      </c>
      <c r="D23" s="146"/>
      <c r="E23" s="147"/>
      <c r="F23" s="148"/>
      <c r="G23" s="148"/>
      <c r="H23" s="147"/>
      <c r="I23" s="147"/>
      <c r="M23" s="148"/>
    </row>
    <row r="24" spans="1:13" s="114" customFormat="1" ht="13.5" customHeight="1" thickBot="1">
      <c r="A24" s="123"/>
      <c r="B24" s="149"/>
      <c r="C24" s="149" t="s">
        <v>1707</v>
      </c>
      <c r="D24" s="149"/>
      <c r="E24" s="150">
        <v>1.166</v>
      </c>
      <c r="F24" s="151"/>
      <c r="G24" s="151"/>
      <c r="H24" s="150"/>
      <c r="I24" s="150"/>
      <c r="M24" s="151"/>
    </row>
    <row r="25" spans="1:16" s="114" customFormat="1" ht="13.5" customHeight="1" thickBot="1">
      <c r="A25" s="122">
        <v>4</v>
      </c>
      <c r="B25" s="152" t="s">
        <v>1708</v>
      </c>
      <c r="C25" s="152" t="s">
        <v>1709</v>
      </c>
      <c r="D25" s="152" t="s">
        <v>40</v>
      </c>
      <c r="E25" s="153">
        <v>3.477</v>
      </c>
      <c r="F25" s="234"/>
      <c r="G25" s="144">
        <f>E25*F25</f>
        <v>0</v>
      </c>
      <c r="H25" s="153">
        <v>0</v>
      </c>
      <c r="I25" s="154">
        <v>6.275985</v>
      </c>
      <c r="M25" s="234">
        <v>854</v>
      </c>
      <c r="P25" s="114">
        <f>M25*P$11</f>
        <v>597.8</v>
      </c>
    </row>
    <row r="26" spans="1:13" s="114" customFormat="1" ht="13.5" customHeight="1">
      <c r="A26" s="125"/>
      <c r="B26" s="146"/>
      <c r="C26" s="146" t="s">
        <v>1697</v>
      </c>
      <c r="D26" s="146"/>
      <c r="E26" s="147"/>
      <c r="F26" s="148"/>
      <c r="G26" s="148"/>
      <c r="H26" s="147"/>
      <c r="I26" s="147"/>
      <c r="M26" s="148"/>
    </row>
    <row r="27" spans="1:13" s="114" customFormat="1" ht="13.5" customHeight="1" thickBot="1">
      <c r="A27" s="123"/>
      <c r="B27" s="149"/>
      <c r="C27" s="149" t="s">
        <v>1710</v>
      </c>
      <c r="D27" s="149"/>
      <c r="E27" s="150">
        <v>3.477</v>
      </c>
      <c r="F27" s="151"/>
      <c r="G27" s="151"/>
      <c r="H27" s="150"/>
      <c r="I27" s="150"/>
      <c r="M27" s="151"/>
    </row>
    <row r="28" spans="1:16" s="114" customFormat="1" ht="24" customHeight="1" thickBot="1">
      <c r="A28" s="122">
        <v>5</v>
      </c>
      <c r="B28" s="152" t="s">
        <v>1711</v>
      </c>
      <c r="C28" s="152" t="s">
        <v>1712</v>
      </c>
      <c r="D28" s="152" t="s">
        <v>40</v>
      </c>
      <c r="E28" s="153">
        <v>2.553</v>
      </c>
      <c r="F28" s="234"/>
      <c r="G28" s="144">
        <f>E28*F28</f>
        <v>0</v>
      </c>
      <c r="H28" s="153">
        <v>0</v>
      </c>
      <c r="I28" s="154">
        <v>6.07614</v>
      </c>
      <c r="M28" s="234">
        <v>2400</v>
      </c>
      <c r="P28" s="114">
        <f>M28*P$11</f>
        <v>1680</v>
      </c>
    </row>
    <row r="29" spans="1:13" s="114" customFormat="1" ht="13.5" customHeight="1">
      <c r="A29" s="125"/>
      <c r="B29" s="146"/>
      <c r="C29" s="146" t="s">
        <v>1466</v>
      </c>
      <c r="D29" s="146"/>
      <c r="E29" s="147"/>
      <c r="F29" s="148"/>
      <c r="G29" s="148"/>
      <c r="H29" s="147"/>
      <c r="I29" s="147"/>
      <c r="M29" s="148"/>
    </row>
    <row r="30" spans="1:13" s="114" customFormat="1" ht="13.5" customHeight="1">
      <c r="A30" s="125"/>
      <c r="B30" s="146"/>
      <c r="C30" s="146" t="s">
        <v>1713</v>
      </c>
      <c r="D30" s="146"/>
      <c r="E30" s="147"/>
      <c r="F30" s="148"/>
      <c r="G30" s="148"/>
      <c r="H30" s="147"/>
      <c r="I30" s="147"/>
      <c r="M30" s="148"/>
    </row>
    <row r="31" spans="1:13" s="114" customFormat="1" ht="13.5" customHeight="1">
      <c r="A31" s="123"/>
      <c r="B31" s="149"/>
      <c r="C31" s="149" t="s">
        <v>1714</v>
      </c>
      <c r="D31" s="149"/>
      <c r="E31" s="150">
        <v>1.032</v>
      </c>
      <c r="F31" s="151"/>
      <c r="G31" s="151"/>
      <c r="H31" s="150"/>
      <c r="I31" s="150"/>
      <c r="M31" s="151"/>
    </row>
    <row r="32" spans="1:13" s="114" customFormat="1" ht="13.5" customHeight="1">
      <c r="A32" s="125"/>
      <c r="B32" s="146"/>
      <c r="C32" s="146" t="s">
        <v>1715</v>
      </c>
      <c r="D32" s="146"/>
      <c r="E32" s="147"/>
      <c r="F32" s="148"/>
      <c r="G32" s="148"/>
      <c r="H32" s="147"/>
      <c r="I32" s="147"/>
      <c r="M32" s="148"/>
    </row>
    <row r="33" spans="1:13" s="114" customFormat="1" ht="13.5" customHeight="1">
      <c r="A33" s="123"/>
      <c r="B33" s="149"/>
      <c r="C33" s="149" t="s">
        <v>1716</v>
      </c>
      <c r="D33" s="149"/>
      <c r="E33" s="150">
        <v>1.257</v>
      </c>
      <c r="F33" s="151"/>
      <c r="G33" s="151"/>
      <c r="H33" s="150"/>
      <c r="I33" s="150"/>
      <c r="M33" s="151"/>
    </row>
    <row r="34" spans="1:13" s="114" customFormat="1" ht="13.5" customHeight="1">
      <c r="A34" s="123"/>
      <c r="B34" s="149"/>
      <c r="C34" s="149" t="s">
        <v>1717</v>
      </c>
      <c r="D34" s="149"/>
      <c r="E34" s="150">
        <v>0.048</v>
      </c>
      <c r="F34" s="151"/>
      <c r="G34" s="151"/>
      <c r="H34" s="150"/>
      <c r="I34" s="150"/>
      <c r="M34" s="151"/>
    </row>
    <row r="35" spans="1:13" s="114" customFormat="1" ht="13.5" customHeight="1">
      <c r="A35" s="123"/>
      <c r="B35" s="149"/>
      <c r="C35" s="149" t="s">
        <v>1718</v>
      </c>
      <c r="D35" s="149"/>
      <c r="E35" s="150">
        <v>0.216</v>
      </c>
      <c r="F35" s="151"/>
      <c r="G35" s="151"/>
      <c r="H35" s="150"/>
      <c r="I35" s="150"/>
      <c r="M35" s="151"/>
    </row>
    <row r="36" spans="1:13" s="114" customFormat="1" ht="13.5" customHeight="1" thickBot="1">
      <c r="A36" s="124"/>
      <c r="B36" s="155"/>
      <c r="C36" s="155" t="s">
        <v>64</v>
      </c>
      <c r="D36" s="155"/>
      <c r="E36" s="156">
        <v>2.553</v>
      </c>
      <c r="F36" s="157"/>
      <c r="G36" s="157"/>
      <c r="H36" s="156"/>
      <c r="I36" s="156"/>
      <c r="M36" s="157"/>
    </row>
    <row r="37" spans="1:16" s="114" customFormat="1" ht="13.5" customHeight="1" thickBot="1">
      <c r="A37" s="122">
        <v>6</v>
      </c>
      <c r="B37" s="152" t="s">
        <v>1719</v>
      </c>
      <c r="C37" s="152" t="s">
        <v>1720</v>
      </c>
      <c r="D37" s="152" t="s">
        <v>37</v>
      </c>
      <c r="E37" s="153">
        <v>4</v>
      </c>
      <c r="F37" s="234"/>
      <c r="G37" s="144">
        <f>E37*F37</f>
        <v>0</v>
      </c>
      <c r="H37" s="153">
        <v>0.4</v>
      </c>
      <c r="I37" s="154">
        <v>10.8</v>
      </c>
      <c r="M37" s="234">
        <v>1900</v>
      </c>
      <c r="P37" s="114">
        <f>M37*P$11</f>
        <v>1330</v>
      </c>
    </row>
    <row r="38" spans="1:13" s="114" customFormat="1" ht="13.5" customHeight="1" thickBot="1">
      <c r="A38" s="123"/>
      <c r="B38" s="149"/>
      <c r="C38" s="149" t="s">
        <v>1721</v>
      </c>
      <c r="D38" s="149"/>
      <c r="E38" s="150">
        <v>4</v>
      </c>
      <c r="F38" s="151"/>
      <c r="G38" s="151"/>
      <c r="H38" s="150"/>
      <c r="I38" s="150"/>
      <c r="M38" s="151"/>
    </row>
    <row r="39" spans="1:16" s="114" customFormat="1" ht="13.5" customHeight="1" thickBot="1">
      <c r="A39" s="122">
        <v>7</v>
      </c>
      <c r="B39" s="152" t="s">
        <v>1722</v>
      </c>
      <c r="C39" s="152" t="s">
        <v>1723</v>
      </c>
      <c r="D39" s="152" t="s">
        <v>37</v>
      </c>
      <c r="E39" s="153">
        <v>2</v>
      </c>
      <c r="F39" s="234"/>
      <c r="G39" s="144">
        <f>E39*F39</f>
        <v>0</v>
      </c>
      <c r="H39" s="153">
        <v>0.12</v>
      </c>
      <c r="I39" s="154">
        <v>1.8</v>
      </c>
      <c r="M39" s="234">
        <v>700</v>
      </c>
      <c r="P39" s="114">
        <f>M39*P$11</f>
        <v>489.99999999999994</v>
      </c>
    </row>
    <row r="40" spans="1:13" s="114" customFormat="1" ht="13.5" customHeight="1">
      <c r="A40" s="123"/>
      <c r="B40" s="149"/>
      <c r="C40" s="149" t="s">
        <v>1724</v>
      </c>
      <c r="D40" s="149"/>
      <c r="E40" s="150">
        <v>2</v>
      </c>
      <c r="F40" s="151"/>
      <c r="G40" s="151"/>
      <c r="H40" s="150"/>
      <c r="I40" s="150"/>
      <c r="M40" s="151"/>
    </row>
    <row r="41" spans="1:13" s="114" customFormat="1" ht="13.5" customHeight="1" thickBot="1">
      <c r="A41" s="127"/>
      <c r="B41" s="128" t="s">
        <v>352</v>
      </c>
      <c r="C41" s="128" t="s">
        <v>353</v>
      </c>
      <c r="D41" s="128"/>
      <c r="E41" s="129"/>
      <c r="F41" s="130"/>
      <c r="G41" s="130"/>
      <c r="H41" s="129">
        <v>0</v>
      </c>
      <c r="I41" s="129">
        <v>0</v>
      </c>
      <c r="M41" s="130"/>
    </row>
    <row r="42" spans="1:16" s="114" customFormat="1" ht="13.5" customHeight="1" thickBot="1">
      <c r="A42" s="122">
        <v>8</v>
      </c>
      <c r="B42" s="152" t="s">
        <v>354</v>
      </c>
      <c r="C42" s="152" t="s">
        <v>355</v>
      </c>
      <c r="D42" s="152" t="s">
        <v>81</v>
      </c>
      <c r="E42" s="153">
        <v>70.687</v>
      </c>
      <c r="F42" s="234"/>
      <c r="G42" s="144">
        <f>E42*F42</f>
        <v>0</v>
      </c>
      <c r="H42" s="153">
        <v>0</v>
      </c>
      <c r="I42" s="154">
        <v>0</v>
      </c>
      <c r="M42" s="234">
        <v>122</v>
      </c>
      <c r="P42" s="114">
        <f>M42*P$11</f>
        <v>85.39999999999999</v>
      </c>
    </row>
    <row r="43" spans="1:13" s="114" customFormat="1" ht="13.5" customHeight="1">
      <c r="A43" s="125"/>
      <c r="B43" s="146"/>
      <c r="C43" s="146" t="s">
        <v>1725</v>
      </c>
      <c r="D43" s="146"/>
      <c r="E43" s="147"/>
      <c r="F43" s="148"/>
      <c r="G43" s="148"/>
      <c r="H43" s="147"/>
      <c r="I43" s="147"/>
      <c r="M43" s="148"/>
    </row>
    <row r="44" spans="1:13" s="114" customFormat="1" ht="13.5" customHeight="1">
      <c r="A44" s="123"/>
      <c r="B44" s="149"/>
      <c r="C44" s="149" t="s">
        <v>1726</v>
      </c>
      <c r="D44" s="149"/>
      <c r="E44" s="150">
        <v>78.218</v>
      </c>
      <c r="F44" s="151"/>
      <c r="G44" s="151"/>
      <c r="H44" s="150"/>
      <c r="I44" s="150"/>
      <c r="M44" s="151"/>
    </row>
    <row r="45" spans="1:13" s="114" customFormat="1" ht="13.5" customHeight="1">
      <c r="A45" s="123"/>
      <c r="B45" s="149"/>
      <c r="C45" s="149" t="s">
        <v>1727</v>
      </c>
      <c r="D45" s="149"/>
      <c r="E45" s="150">
        <v>-10.8</v>
      </c>
      <c r="F45" s="151"/>
      <c r="G45" s="151"/>
      <c r="H45" s="150"/>
      <c r="I45" s="150"/>
      <c r="M45" s="151"/>
    </row>
    <row r="46" spans="1:13" s="114" customFormat="1" ht="13.5" customHeight="1">
      <c r="A46" s="123"/>
      <c r="B46" s="149"/>
      <c r="C46" s="149" t="s">
        <v>1728</v>
      </c>
      <c r="D46" s="149"/>
      <c r="E46" s="150">
        <v>3.269</v>
      </c>
      <c r="F46" s="151"/>
      <c r="G46" s="151"/>
      <c r="H46" s="150"/>
      <c r="I46" s="150"/>
      <c r="M46" s="151"/>
    </row>
    <row r="47" spans="1:13" s="114" customFormat="1" ht="13.5" customHeight="1" thickBot="1">
      <c r="A47" s="124"/>
      <c r="B47" s="155"/>
      <c r="C47" s="155" t="s">
        <v>64</v>
      </c>
      <c r="D47" s="155"/>
      <c r="E47" s="156">
        <v>70.687</v>
      </c>
      <c r="F47" s="157"/>
      <c r="G47" s="157"/>
      <c r="H47" s="156"/>
      <c r="I47" s="156"/>
      <c r="M47" s="157"/>
    </row>
    <row r="48" spans="1:16" s="114" customFormat="1" ht="13.5" customHeight="1" thickBot="1">
      <c r="A48" s="122">
        <v>9</v>
      </c>
      <c r="B48" s="152" t="s">
        <v>356</v>
      </c>
      <c r="C48" s="152" t="s">
        <v>357</v>
      </c>
      <c r="D48" s="152" t="s">
        <v>81</v>
      </c>
      <c r="E48" s="153">
        <v>708.101</v>
      </c>
      <c r="F48" s="234"/>
      <c r="G48" s="144">
        <f>E48*F48</f>
        <v>0</v>
      </c>
      <c r="H48" s="153">
        <v>0</v>
      </c>
      <c r="I48" s="154">
        <v>0</v>
      </c>
      <c r="M48" s="234">
        <v>12.7</v>
      </c>
      <c r="P48" s="114">
        <f>M48*P$11</f>
        <v>8.889999999999999</v>
      </c>
    </row>
    <row r="49" spans="1:13" s="114" customFormat="1" ht="13.5" customHeight="1">
      <c r="A49" s="125"/>
      <c r="B49" s="146"/>
      <c r="C49" s="146" t="s">
        <v>1725</v>
      </c>
      <c r="D49" s="146"/>
      <c r="E49" s="147"/>
      <c r="F49" s="148"/>
      <c r="G49" s="148"/>
      <c r="H49" s="147"/>
      <c r="I49" s="147"/>
      <c r="M49" s="148"/>
    </row>
    <row r="50" spans="1:13" s="114" customFormat="1" ht="13.5" customHeight="1">
      <c r="A50" s="123"/>
      <c r="B50" s="149"/>
      <c r="C50" s="149" t="s">
        <v>1729</v>
      </c>
      <c r="D50" s="149"/>
      <c r="E50" s="150">
        <v>606.762</v>
      </c>
      <c r="F50" s="151"/>
      <c r="G50" s="151"/>
      <c r="H50" s="150"/>
      <c r="I50" s="150"/>
      <c r="M50" s="151"/>
    </row>
    <row r="51" spans="1:13" s="114" customFormat="1" ht="13.5" customHeight="1">
      <c r="A51" s="125"/>
      <c r="B51" s="146"/>
      <c r="C51" s="146" t="s">
        <v>1730</v>
      </c>
      <c r="D51" s="146"/>
      <c r="E51" s="147"/>
      <c r="F51" s="148"/>
      <c r="G51" s="148"/>
      <c r="H51" s="147"/>
      <c r="I51" s="147"/>
      <c r="M51" s="148"/>
    </row>
    <row r="52" spans="1:13" s="114" customFormat="1" ht="13.5" customHeight="1">
      <c r="A52" s="123"/>
      <c r="B52" s="149"/>
      <c r="C52" s="149" t="s">
        <v>1731</v>
      </c>
      <c r="D52" s="149"/>
      <c r="E52" s="150">
        <v>101.339</v>
      </c>
      <c r="F52" s="151"/>
      <c r="G52" s="151"/>
      <c r="H52" s="150"/>
      <c r="I52" s="150"/>
      <c r="M52" s="151"/>
    </row>
    <row r="53" spans="1:13" s="114" customFormat="1" ht="13.5" customHeight="1" thickBot="1">
      <c r="A53" s="124"/>
      <c r="B53" s="155"/>
      <c r="C53" s="155" t="s">
        <v>64</v>
      </c>
      <c r="D53" s="155"/>
      <c r="E53" s="156">
        <v>708.101</v>
      </c>
      <c r="F53" s="157"/>
      <c r="G53" s="157"/>
      <c r="H53" s="156"/>
      <c r="I53" s="156"/>
      <c r="M53" s="157"/>
    </row>
    <row r="54" spans="1:16" s="114" customFormat="1" ht="24" customHeight="1" thickBot="1">
      <c r="A54" s="122">
        <v>10</v>
      </c>
      <c r="B54" s="152" t="s">
        <v>1732</v>
      </c>
      <c r="C54" s="152" t="s">
        <v>1733</v>
      </c>
      <c r="D54" s="152" t="s">
        <v>81</v>
      </c>
      <c r="E54" s="153">
        <v>3.269</v>
      </c>
      <c r="F54" s="234"/>
      <c r="G54" s="144">
        <f>E54*F54</f>
        <v>0</v>
      </c>
      <c r="H54" s="153">
        <v>0</v>
      </c>
      <c r="I54" s="154">
        <v>0</v>
      </c>
      <c r="M54" s="234">
        <v>1800</v>
      </c>
      <c r="P54" s="114">
        <f>M54*P$11</f>
        <v>1260</v>
      </c>
    </row>
    <row r="55" spans="1:13" s="114" customFormat="1" ht="13.5" customHeight="1">
      <c r="A55" s="125"/>
      <c r="B55" s="146"/>
      <c r="C55" s="146" t="s">
        <v>1734</v>
      </c>
      <c r="D55" s="146"/>
      <c r="E55" s="147"/>
      <c r="F55" s="148"/>
      <c r="G55" s="148"/>
      <c r="H55" s="147"/>
      <c r="I55" s="147"/>
      <c r="M55" s="148"/>
    </row>
    <row r="56" spans="1:13" s="114" customFormat="1" ht="13.5" customHeight="1" thickBot="1">
      <c r="A56" s="123"/>
      <c r="B56" s="149"/>
      <c r="C56" s="149" t="s">
        <v>1735</v>
      </c>
      <c r="D56" s="149"/>
      <c r="E56" s="150">
        <v>3.269</v>
      </c>
      <c r="F56" s="151"/>
      <c r="G56" s="151"/>
      <c r="H56" s="150"/>
      <c r="I56" s="150"/>
      <c r="M56" s="151"/>
    </row>
    <row r="57" spans="1:16" s="114" customFormat="1" ht="13.5" customHeight="1" thickBot="1">
      <c r="A57" s="122">
        <v>11</v>
      </c>
      <c r="B57" s="152" t="s">
        <v>359</v>
      </c>
      <c r="C57" s="152" t="s">
        <v>360</v>
      </c>
      <c r="D57" s="152" t="s">
        <v>81</v>
      </c>
      <c r="E57" s="153">
        <v>35.828</v>
      </c>
      <c r="F57" s="234"/>
      <c r="G57" s="144">
        <f>E57*F57</f>
        <v>0</v>
      </c>
      <c r="H57" s="153">
        <v>0</v>
      </c>
      <c r="I57" s="154">
        <v>0</v>
      </c>
      <c r="M57" s="234">
        <v>1300</v>
      </c>
      <c r="P57" s="114">
        <f>M57*P$11</f>
        <v>909.9999999999999</v>
      </c>
    </row>
    <row r="58" spans="1:13" s="114" customFormat="1" ht="13.5" customHeight="1">
      <c r="A58" s="125"/>
      <c r="B58" s="146"/>
      <c r="C58" s="146" t="s">
        <v>1736</v>
      </c>
      <c r="D58" s="146"/>
      <c r="E58" s="147"/>
      <c r="F58" s="148"/>
      <c r="G58" s="148"/>
      <c r="H58" s="147"/>
      <c r="I58" s="147"/>
      <c r="M58" s="148"/>
    </row>
    <row r="59" spans="1:13" s="114" customFormat="1" ht="13.5" customHeight="1">
      <c r="A59" s="123"/>
      <c r="B59" s="149"/>
      <c r="C59" s="149" t="s">
        <v>1726</v>
      </c>
      <c r="D59" s="149"/>
      <c r="E59" s="150">
        <v>78.218</v>
      </c>
      <c r="F59" s="151"/>
      <c r="G59" s="151"/>
      <c r="H59" s="150"/>
      <c r="I59" s="150"/>
      <c r="M59" s="151"/>
    </row>
    <row r="60" spans="1:13" s="114" customFormat="1" ht="13.5" customHeight="1">
      <c r="A60" s="123"/>
      <c r="B60" s="149"/>
      <c r="C60" s="149" t="s">
        <v>1737</v>
      </c>
      <c r="D60" s="149"/>
      <c r="E60" s="150">
        <v>-31.59</v>
      </c>
      <c r="F60" s="151"/>
      <c r="G60" s="151"/>
      <c r="H60" s="150"/>
      <c r="I60" s="150"/>
      <c r="M60" s="151"/>
    </row>
    <row r="61" spans="1:13" s="114" customFormat="1" ht="13.5" customHeight="1">
      <c r="A61" s="123"/>
      <c r="B61" s="149"/>
      <c r="C61" s="149" t="s">
        <v>1727</v>
      </c>
      <c r="D61" s="149"/>
      <c r="E61" s="150">
        <v>-10.8</v>
      </c>
      <c r="F61" s="151"/>
      <c r="G61" s="151"/>
      <c r="H61" s="150"/>
      <c r="I61" s="150"/>
      <c r="M61" s="151"/>
    </row>
    <row r="62" spans="1:13" s="114" customFormat="1" ht="13.5" customHeight="1" thickBot="1">
      <c r="A62" s="124"/>
      <c r="B62" s="155"/>
      <c r="C62" s="155" t="s">
        <v>64</v>
      </c>
      <c r="D62" s="155"/>
      <c r="E62" s="156">
        <v>35.828</v>
      </c>
      <c r="F62" s="157"/>
      <c r="G62" s="157"/>
      <c r="H62" s="156"/>
      <c r="I62" s="156"/>
      <c r="M62" s="157"/>
    </row>
    <row r="63" spans="1:16" s="114" customFormat="1" ht="13.5" customHeight="1" thickBot="1">
      <c r="A63" s="122">
        <v>12</v>
      </c>
      <c r="B63" s="152" t="s">
        <v>1738</v>
      </c>
      <c r="C63" s="152" t="s">
        <v>1739</v>
      </c>
      <c r="D63" s="152" t="s">
        <v>81</v>
      </c>
      <c r="E63" s="153">
        <v>10.8</v>
      </c>
      <c r="F63" s="234"/>
      <c r="G63" s="144">
        <f>E63*F63</f>
        <v>0</v>
      </c>
      <c r="H63" s="153">
        <v>0</v>
      </c>
      <c r="I63" s="154">
        <v>0</v>
      </c>
      <c r="M63" s="234">
        <v>514</v>
      </c>
      <c r="P63" s="114">
        <f>M63*P$11</f>
        <v>359.79999999999995</v>
      </c>
    </row>
    <row r="64" spans="1:13" s="114" customFormat="1" ht="13.5" customHeight="1">
      <c r="A64" s="125"/>
      <c r="B64" s="146"/>
      <c r="C64" s="146" t="s">
        <v>1740</v>
      </c>
      <c r="D64" s="146"/>
      <c r="E64" s="147"/>
      <c r="F64" s="148"/>
      <c r="G64" s="148"/>
      <c r="H64" s="147"/>
      <c r="I64" s="147"/>
      <c r="M64" s="148"/>
    </row>
    <row r="65" spans="1:13" s="114" customFormat="1" ht="13.5" customHeight="1" thickBot="1">
      <c r="A65" s="123"/>
      <c r="B65" s="149"/>
      <c r="C65" s="149" t="s">
        <v>1741</v>
      </c>
      <c r="D65" s="149"/>
      <c r="E65" s="150">
        <v>10.8</v>
      </c>
      <c r="F65" s="151"/>
      <c r="G65" s="151"/>
      <c r="H65" s="150"/>
      <c r="I65" s="150"/>
      <c r="M65" s="151"/>
    </row>
    <row r="66" spans="1:16" s="114" customFormat="1" ht="13.5" customHeight="1" thickBot="1">
      <c r="A66" s="122">
        <v>13</v>
      </c>
      <c r="B66" s="152" t="s">
        <v>1742</v>
      </c>
      <c r="C66" s="152" t="s">
        <v>1743</v>
      </c>
      <c r="D66" s="152" t="s">
        <v>81</v>
      </c>
      <c r="E66" s="153">
        <v>97.2</v>
      </c>
      <c r="F66" s="234"/>
      <c r="G66" s="144">
        <f>E66*F66</f>
        <v>0</v>
      </c>
      <c r="H66" s="153">
        <v>0</v>
      </c>
      <c r="I66" s="154">
        <v>0</v>
      </c>
      <c r="M66" s="234">
        <v>16.9</v>
      </c>
      <c r="P66" s="114">
        <f>M66*P$11</f>
        <v>11.829999999999998</v>
      </c>
    </row>
    <row r="67" spans="1:13" s="114" customFormat="1" ht="13.5" customHeight="1">
      <c r="A67" s="125"/>
      <c r="B67" s="146"/>
      <c r="C67" s="146" t="s">
        <v>1744</v>
      </c>
      <c r="D67" s="146"/>
      <c r="E67" s="147"/>
      <c r="F67" s="148"/>
      <c r="G67" s="148"/>
      <c r="H67" s="147"/>
      <c r="I67" s="147"/>
      <c r="M67" s="148"/>
    </row>
    <row r="68" spans="1:13" s="114" customFormat="1" ht="13.5" customHeight="1" thickBot="1">
      <c r="A68" s="123"/>
      <c r="B68" s="149"/>
      <c r="C68" s="149" t="s">
        <v>1745</v>
      </c>
      <c r="D68" s="149"/>
      <c r="E68" s="150">
        <v>97.2</v>
      </c>
      <c r="F68" s="151"/>
      <c r="G68" s="151"/>
      <c r="H68" s="150"/>
      <c r="I68" s="150"/>
      <c r="M68" s="151"/>
    </row>
    <row r="69" spans="1:16" s="114" customFormat="1" ht="13.5" customHeight="1" thickBot="1">
      <c r="A69" s="122">
        <v>14</v>
      </c>
      <c r="B69" s="152" t="s">
        <v>1746</v>
      </c>
      <c r="C69" s="152" t="s">
        <v>1747</v>
      </c>
      <c r="D69" s="152" t="s">
        <v>81</v>
      </c>
      <c r="E69" s="153">
        <v>10.8</v>
      </c>
      <c r="F69" s="234"/>
      <c r="G69" s="144">
        <f>E69*F69</f>
        <v>0</v>
      </c>
      <c r="H69" s="153">
        <v>0</v>
      </c>
      <c r="I69" s="154">
        <v>0</v>
      </c>
      <c r="M69" s="234">
        <v>415</v>
      </c>
      <c r="P69" s="114">
        <f>M69*P$11</f>
        <v>290.5</v>
      </c>
    </row>
    <row r="70" spans="1:13" s="114" customFormat="1" ht="13.5" customHeight="1" thickBot="1">
      <c r="A70" s="123"/>
      <c r="B70" s="149"/>
      <c r="C70" s="149" t="s">
        <v>1748</v>
      </c>
      <c r="D70" s="149"/>
      <c r="E70" s="150">
        <v>10.8</v>
      </c>
      <c r="F70" s="151"/>
      <c r="G70" s="151"/>
      <c r="H70" s="150"/>
      <c r="I70" s="150"/>
      <c r="M70" s="151"/>
    </row>
    <row r="71" spans="1:16" s="114" customFormat="1" ht="13.5" customHeight="1" thickBot="1">
      <c r="A71" s="122">
        <v>15</v>
      </c>
      <c r="B71" s="152" t="s">
        <v>1749</v>
      </c>
      <c r="C71" s="152" t="s">
        <v>1750</v>
      </c>
      <c r="D71" s="152" t="s">
        <v>81</v>
      </c>
      <c r="E71" s="153">
        <v>31.59</v>
      </c>
      <c r="F71" s="234"/>
      <c r="G71" s="144">
        <f>E71*F71</f>
        <v>0</v>
      </c>
      <c r="H71" s="153">
        <v>0</v>
      </c>
      <c r="I71" s="154">
        <v>0</v>
      </c>
      <c r="M71" s="234">
        <v>180</v>
      </c>
      <c r="P71" s="114">
        <f>M71*P$11</f>
        <v>125.99999999999999</v>
      </c>
    </row>
    <row r="72" spans="1:13" s="114" customFormat="1" ht="13.5" customHeight="1">
      <c r="A72" s="125"/>
      <c r="B72" s="146"/>
      <c r="C72" s="146" t="s">
        <v>1751</v>
      </c>
      <c r="D72" s="146"/>
      <c r="E72" s="147"/>
      <c r="F72" s="148"/>
      <c r="G72" s="148"/>
      <c r="H72" s="147"/>
      <c r="I72" s="147"/>
      <c r="M72" s="148"/>
    </row>
    <row r="73" spans="1:13" s="114" customFormat="1" ht="13.5" customHeight="1" thickBot="1">
      <c r="A73" s="123"/>
      <c r="B73" s="149"/>
      <c r="C73" s="149" t="s">
        <v>1752</v>
      </c>
      <c r="D73" s="149"/>
      <c r="E73" s="150">
        <v>31.59</v>
      </c>
      <c r="F73" s="151"/>
      <c r="G73" s="151"/>
      <c r="H73" s="150"/>
      <c r="I73" s="150"/>
      <c r="M73" s="151"/>
    </row>
    <row r="74" spans="1:16" s="114" customFormat="1" ht="13.5" customHeight="1" thickBot="1">
      <c r="A74" s="122">
        <v>16</v>
      </c>
      <c r="B74" s="152" t="s">
        <v>1753</v>
      </c>
      <c r="C74" s="152" t="s">
        <v>1754</v>
      </c>
      <c r="D74" s="152" t="s">
        <v>81</v>
      </c>
      <c r="E74" s="153">
        <v>0.574</v>
      </c>
      <c r="F74" s="234"/>
      <c r="G74" s="144">
        <f>E74*F74</f>
        <v>0</v>
      </c>
      <c r="H74" s="153">
        <v>0</v>
      </c>
      <c r="I74" s="154">
        <v>0</v>
      </c>
      <c r="M74" s="234">
        <v>642</v>
      </c>
      <c r="P74" s="114">
        <f>M74*P$11</f>
        <v>449.4</v>
      </c>
    </row>
    <row r="75" spans="1:13" s="114" customFormat="1" ht="13.5" customHeight="1">
      <c r="A75" s="125"/>
      <c r="B75" s="146"/>
      <c r="C75" s="146" t="s">
        <v>2056</v>
      </c>
      <c r="D75" s="146"/>
      <c r="E75" s="147"/>
      <c r="F75" s="148"/>
      <c r="G75" s="148"/>
      <c r="H75" s="147"/>
      <c r="I75" s="147"/>
      <c r="M75" s="148"/>
    </row>
    <row r="76" spans="1:13" s="114" customFormat="1" ht="21" customHeight="1">
      <c r="A76" s="127"/>
      <c r="B76" s="128" t="s">
        <v>364</v>
      </c>
      <c r="C76" s="128" t="s">
        <v>365</v>
      </c>
      <c r="D76" s="128"/>
      <c r="E76" s="129"/>
      <c r="F76" s="130"/>
      <c r="G76" s="130"/>
      <c r="H76" s="129"/>
      <c r="I76" s="129"/>
      <c r="M76" s="130"/>
    </row>
    <row r="77" spans="1:13" s="114" customFormat="1" ht="13.5" customHeight="1" thickBot="1">
      <c r="A77" s="127"/>
      <c r="B77" s="128" t="s">
        <v>440</v>
      </c>
      <c r="C77" s="128" t="s">
        <v>441</v>
      </c>
      <c r="D77" s="128"/>
      <c r="E77" s="129"/>
      <c r="F77" s="130"/>
      <c r="G77" s="130"/>
      <c r="H77" s="129">
        <v>0</v>
      </c>
      <c r="I77" s="129">
        <v>2.19324</v>
      </c>
      <c r="M77" s="130"/>
    </row>
    <row r="78" spans="1:16" s="114" customFormat="1" ht="13.5" customHeight="1" thickBot="1">
      <c r="A78" s="122">
        <v>17</v>
      </c>
      <c r="B78" s="152" t="s">
        <v>1755</v>
      </c>
      <c r="C78" s="152" t="s">
        <v>1756</v>
      </c>
      <c r="D78" s="152" t="s">
        <v>90</v>
      </c>
      <c r="E78" s="153">
        <v>156.66</v>
      </c>
      <c r="F78" s="234"/>
      <c r="G78" s="144">
        <f>E78*F78</f>
        <v>0</v>
      </c>
      <c r="H78" s="153">
        <v>0</v>
      </c>
      <c r="I78" s="154">
        <v>2.19324</v>
      </c>
      <c r="M78" s="234">
        <v>37.9</v>
      </c>
      <c r="P78" s="114">
        <f>M78*P$11</f>
        <v>26.529999999999998</v>
      </c>
    </row>
    <row r="79" spans="1:13" s="114" customFormat="1" ht="13.5" customHeight="1">
      <c r="A79" s="125"/>
      <c r="B79" s="146"/>
      <c r="C79" s="146" t="s">
        <v>1478</v>
      </c>
      <c r="D79" s="146"/>
      <c r="E79" s="147"/>
      <c r="F79" s="148"/>
      <c r="G79" s="148"/>
      <c r="H79" s="147"/>
      <c r="I79" s="147"/>
      <c r="M79" s="148"/>
    </row>
    <row r="80" spans="1:13" s="114" customFormat="1" ht="13.5" customHeight="1">
      <c r="A80" s="125"/>
      <c r="B80" s="146"/>
      <c r="C80" s="146" t="s">
        <v>1757</v>
      </c>
      <c r="D80" s="146"/>
      <c r="E80" s="147"/>
      <c r="F80" s="148"/>
      <c r="G80" s="148"/>
      <c r="H80" s="147"/>
      <c r="I80" s="147"/>
      <c r="M80" s="148"/>
    </row>
    <row r="81" spans="1:13" s="114" customFormat="1" ht="13.5" customHeight="1">
      <c r="A81" s="123"/>
      <c r="B81" s="149"/>
      <c r="C81" s="149" t="s">
        <v>1758</v>
      </c>
      <c r="D81" s="149"/>
      <c r="E81" s="150">
        <v>44.18</v>
      </c>
      <c r="F81" s="151"/>
      <c r="G81" s="151"/>
      <c r="H81" s="150"/>
      <c r="I81" s="150"/>
      <c r="M81" s="151"/>
    </row>
    <row r="82" spans="1:13" s="114" customFormat="1" ht="13.5" customHeight="1">
      <c r="A82" s="123"/>
      <c r="B82" s="149"/>
      <c r="C82" s="149" t="s">
        <v>1759</v>
      </c>
      <c r="D82" s="149"/>
      <c r="E82" s="150">
        <v>35.78</v>
      </c>
      <c r="F82" s="151"/>
      <c r="G82" s="151"/>
      <c r="H82" s="150"/>
      <c r="I82" s="150"/>
      <c r="M82" s="151"/>
    </row>
    <row r="83" spans="1:13" s="114" customFormat="1" ht="13.5" customHeight="1">
      <c r="A83" s="123"/>
      <c r="B83" s="149"/>
      <c r="C83" s="149" t="s">
        <v>1760</v>
      </c>
      <c r="D83" s="149"/>
      <c r="E83" s="150">
        <v>36.58</v>
      </c>
      <c r="F83" s="151"/>
      <c r="G83" s="151"/>
      <c r="H83" s="150"/>
      <c r="I83" s="150"/>
      <c r="M83" s="151"/>
    </row>
    <row r="84" spans="1:13" s="114" customFormat="1" ht="13.5" customHeight="1">
      <c r="A84" s="123"/>
      <c r="B84" s="149"/>
      <c r="C84" s="149" t="s">
        <v>1761</v>
      </c>
      <c r="D84" s="149"/>
      <c r="E84" s="150">
        <v>40.12</v>
      </c>
      <c r="F84" s="151"/>
      <c r="G84" s="151"/>
      <c r="H84" s="150"/>
      <c r="I84" s="150"/>
      <c r="M84" s="151"/>
    </row>
    <row r="85" spans="1:13" s="114" customFormat="1" ht="13.5" customHeight="1" thickBot="1">
      <c r="A85" s="124"/>
      <c r="B85" s="155"/>
      <c r="C85" s="155" t="s">
        <v>64</v>
      </c>
      <c r="D85" s="155"/>
      <c r="E85" s="156">
        <v>156.66</v>
      </c>
      <c r="F85" s="157"/>
      <c r="G85" s="157"/>
      <c r="H85" s="156"/>
      <c r="I85" s="156"/>
      <c r="M85" s="157"/>
    </row>
    <row r="86" spans="1:16" s="114" customFormat="1" ht="13.5" customHeight="1" thickBot="1">
      <c r="A86" s="122">
        <v>18</v>
      </c>
      <c r="B86" s="152" t="s">
        <v>482</v>
      </c>
      <c r="C86" s="152" t="s">
        <v>483</v>
      </c>
      <c r="D86" s="152" t="s">
        <v>386</v>
      </c>
      <c r="E86" s="153">
        <f>G78/100</f>
        <v>0</v>
      </c>
      <c r="F86" s="144">
        <v>3</v>
      </c>
      <c r="G86" s="144">
        <f>E86*F86</f>
        <v>0</v>
      </c>
      <c r="H86" s="153">
        <v>0</v>
      </c>
      <c r="I86" s="154">
        <v>0</v>
      </c>
      <c r="M86" s="144">
        <v>3</v>
      </c>
      <c r="P86" s="114">
        <v>3</v>
      </c>
    </row>
    <row r="87" spans="1:13" s="114" customFormat="1" ht="13.5" customHeight="1">
      <c r="A87" s="125"/>
      <c r="B87" s="146"/>
      <c r="C87" s="146" t="s">
        <v>2006</v>
      </c>
      <c r="D87" s="146"/>
      <c r="E87" s="147"/>
      <c r="F87" s="148"/>
      <c r="G87" s="148"/>
      <c r="H87" s="147"/>
      <c r="I87" s="147"/>
      <c r="M87" s="148"/>
    </row>
    <row r="88" spans="1:13" s="114" customFormat="1" ht="13.5" customHeight="1" thickBot="1">
      <c r="A88" s="127"/>
      <c r="B88" s="128" t="s">
        <v>1249</v>
      </c>
      <c r="C88" s="128" t="s">
        <v>1250</v>
      </c>
      <c r="D88" s="128"/>
      <c r="E88" s="129"/>
      <c r="F88" s="130"/>
      <c r="G88" s="130"/>
      <c r="H88" s="129">
        <v>0</v>
      </c>
      <c r="I88" s="129">
        <v>3.2685824</v>
      </c>
      <c r="M88" s="130"/>
    </row>
    <row r="89" spans="1:16" s="114" customFormat="1" ht="13.5" customHeight="1" thickBot="1">
      <c r="A89" s="122">
        <v>19</v>
      </c>
      <c r="B89" s="152" t="s">
        <v>1762</v>
      </c>
      <c r="C89" s="152" t="s">
        <v>1763</v>
      </c>
      <c r="D89" s="152" t="s">
        <v>90</v>
      </c>
      <c r="E89" s="153">
        <v>207.08</v>
      </c>
      <c r="F89" s="234"/>
      <c r="G89" s="144">
        <f>E89*F89</f>
        <v>0</v>
      </c>
      <c r="H89" s="153">
        <v>0</v>
      </c>
      <c r="I89" s="154">
        <v>3.1745364</v>
      </c>
      <c r="M89" s="234">
        <v>22.8</v>
      </c>
      <c r="P89" s="114">
        <f>M89*P$11</f>
        <v>15.959999999999999</v>
      </c>
    </row>
    <row r="90" spans="1:13" s="114" customFormat="1" ht="13.5" customHeight="1">
      <c r="A90" s="125"/>
      <c r="B90" s="146"/>
      <c r="C90" s="146" t="s">
        <v>1478</v>
      </c>
      <c r="D90" s="146"/>
      <c r="E90" s="147"/>
      <c r="F90" s="148"/>
      <c r="G90" s="148"/>
      <c r="H90" s="147"/>
      <c r="I90" s="147"/>
      <c r="M90" s="148"/>
    </row>
    <row r="91" spans="1:13" s="114" customFormat="1" ht="13.5" customHeight="1">
      <c r="A91" s="123"/>
      <c r="B91" s="149"/>
      <c r="C91" s="149" t="s">
        <v>1764</v>
      </c>
      <c r="D91" s="149"/>
      <c r="E91" s="150">
        <v>137.47</v>
      </c>
      <c r="F91" s="151"/>
      <c r="G91" s="151"/>
      <c r="H91" s="150"/>
      <c r="I91" s="150"/>
      <c r="M91" s="151"/>
    </row>
    <row r="92" spans="1:13" s="114" customFormat="1" ht="13.5" customHeight="1">
      <c r="A92" s="123"/>
      <c r="B92" s="149"/>
      <c r="C92" s="149" t="s">
        <v>1765</v>
      </c>
      <c r="D92" s="149"/>
      <c r="E92" s="150">
        <v>54.28</v>
      </c>
      <c r="F92" s="151"/>
      <c r="G92" s="151"/>
      <c r="H92" s="150"/>
      <c r="I92" s="150"/>
      <c r="M92" s="151"/>
    </row>
    <row r="93" spans="1:13" s="114" customFormat="1" ht="13.5" customHeight="1">
      <c r="A93" s="123"/>
      <c r="B93" s="149"/>
      <c r="C93" s="149" t="s">
        <v>1766</v>
      </c>
      <c r="D93" s="149"/>
      <c r="E93" s="150">
        <v>15.33</v>
      </c>
      <c r="F93" s="151"/>
      <c r="G93" s="151"/>
      <c r="H93" s="150"/>
      <c r="I93" s="150"/>
      <c r="M93" s="151"/>
    </row>
    <row r="94" spans="1:13" s="114" customFormat="1" ht="13.5" customHeight="1" thickBot="1">
      <c r="A94" s="124"/>
      <c r="B94" s="155"/>
      <c r="C94" s="155" t="s">
        <v>64</v>
      </c>
      <c r="D94" s="155"/>
      <c r="E94" s="156">
        <v>207.08</v>
      </c>
      <c r="F94" s="157"/>
      <c r="G94" s="157"/>
      <c r="H94" s="156"/>
      <c r="I94" s="156"/>
      <c r="M94" s="157"/>
    </row>
    <row r="95" spans="1:16" s="114" customFormat="1" ht="24" customHeight="1" thickBot="1">
      <c r="A95" s="122">
        <v>20</v>
      </c>
      <c r="B95" s="152" t="s">
        <v>1767</v>
      </c>
      <c r="C95" s="152" t="s">
        <v>1768</v>
      </c>
      <c r="D95" s="152" t="s">
        <v>111</v>
      </c>
      <c r="E95" s="153">
        <v>11.8</v>
      </c>
      <c r="F95" s="234"/>
      <c r="G95" s="144">
        <f>E95*F95</f>
        <v>0</v>
      </c>
      <c r="H95" s="153">
        <v>0</v>
      </c>
      <c r="I95" s="154">
        <v>0.094046</v>
      </c>
      <c r="M95" s="234">
        <v>19.5</v>
      </c>
      <c r="P95" s="114">
        <f>M95*P$11</f>
        <v>13.649999999999999</v>
      </c>
    </row>
    <row r="96" spans="1:13" s="114" customFormat="1" ht="13.5" customHeight="1" thickBot="1">
      <c r="A96" s="123"/>
      <c r="B96" s="149"/>
      <c r="C96" s="149" t="s">
        <v>1769</v>
      </c>
      <c r="D96" s="149"/>
      <c r="E96" s="150">
        <v>11.8</v>
      </c>
      <c r="F96" s="151"/>
      <c r="G96" s="151"/>
      <c r="H96" s="150"/>
      <c r="I96" s="150"/>
      <c r="M96" s="151"/>
    </row>
    <row r="97" spans="1:16" s="114" customFormat="1" ht="13.5" customHeight="1" thickBot="1">
      <c r="A97" s="122">
        <v>21</v>
      </c>
      <c r="B97" s="152" t="s">
        <v>1264</v>
      </c>
      <c r="C97" s="152" t="s">
        <v>1265</v>
      </c>
      <c r="D97" s="152" t="s">
        <v>386</v>
      </c>
      <c r="E97" s="153">
        <f>SUM(G89:G95)/100</f>
        <v>0</v>
      </c>
      <c r="F97" s="144">
        <v>3</v>
      </c>
      <c r="G97" s="144">
        <f>E97*F97</f>
        <v>0</v>
      </c>
      <c r="H97" s="153">
        <v>0</v>
      </c>
      <c r="I97" s="154">
        <v>0</v>
      </c>
      <c r="M97" s="144">
        <v>3</v>
      </c>
      <c r="P97" s="114">
        <v>3</v>
      </c>
    </row>
    <row r="98" spans="1:13" s="114" customFormat="1" ht="13.5" customHeight="1">
      <c r="A98" s="125"/>
      <c r="B98" s="146"/>
      <c r="C98" s="146" t="s">
        <v>2006</v>
      </c>
      <c r="D98" s="146"/>
      <c r="E98" s="147"/>
      <c r="F98" s="148"/>
      <c r="G98" s="148"/>
      <c r="H98" s="147"/>
      <c r="I98" s="147"/>
      <c r="M98" s="148"/>
    </row>
    <row r="99" spans="1:13" s="113" customFormat="1" ht="12" customHeight="1" thickBot="1">
      <c r="A99" s="158"/>
      <c r="B99" s="159"/>
      <c r="C99" s="159"/>
      <c r="D99" s="159"/>
      <c r="E99" s="160"/>
      <c r="F99" s="161"/>
      <c r="G99" s="161"/>
      <c r="H99" s="160"/>
      <c r="I99" s="160"/>
      <c r="M99" s="161"/>
    </row>
    <row r="100" spans="1:13" ht="12" customHeight="1" thickBot="1">
      <c r="A100" s="189"/>
      <c r="B100" s="190"/>
      <c r="C100" s="190" t="s">
        <v>2126</v>
      </c>
      <c r="D100" s="190"/>
      <c r="E100" s="191"/>
      <c r="F100" s="192"/>
      <c r="G100" s="192">
        <f>SUM(G12:G97)</f>
        <v>0</v>
      </c>
      <c r="H100" s="191"/>
      <c r="I100" s="193"/>
      <c r="M100" s="192"/>
    </row>
    <row r="101" spans="1:13" ht="12" customHeight="1">
      <c r="A101" s="187" t="s">
        <v>1994</v>
      </c>
      <c r="B101" s="121"/>
      <c r="C101" s="77"/>
      <c r="D101" s="77"/>
      <c r="E101" s="77"/>
      <c r="F101" s="77"/>
      <c r="G101" s="77"/>
      <c r="H101" s="77"/>
      <c r="I101" s="77"/>
      <c r="M101" s="77"/>
    </row>
    <row r="102" spans="1:13" ht="12" customHeight="1">
      <c r="A102" s="188"/>
      <c r="B102" s="120" t="s">
        <v>1999</v>
      </c>
      <c r="C102" s="77"/>
      <c r="D102" s="77"/>
      <c r="E102" s="77"/>
      <c r="F102" s="77"/>
      <c r="G102" s="77"/>
      <c r="H102" s="77"/>
      <c r="I102" s="77"/>
      <c r="M102" s="77"/>
    </row>
    <row r="103" spans="1:13" s="113" customFormat="1" ht="12" customHeight="1">
      <c r="A103" s="158"/>
      <c r="B103" s="235" t="s">
        <v>2071</v>
      </c>
      <c r="C103" s="159"/>
      <c r="D103" s="159"/>
      <c r="E103" s="160"/>
      <c r="F103" s="161"/>
      <c r="G103" s="161"/>
      <c r="H103" s="160"/>
      <c r="I103" s="160"/>
      <c r="M103" s="161"/>
    </row>
    <row r="104" spans="1:13" s="114" customFormat="1" ht="13.5" customHeight="1">
      <c r="A104" s="112"/>
      <c r="B104" s="112"/>
      <c r="C104" s="112"/>
      <c r="D104" s="112"/>
      <c r="E104" s="112"/>
      <c r="F104" s="112"/>
      <c r="G104" s="112"/>
      <c r="H104" s="112"/>
      <c r="I104" s="113"/>
      <c r="M104" s="112"/>
    </row>
    <row r="105" spans="1:13" s="114" customFormat="1" ht="13.5" customHeight="1">
      <c r="A105" s="112"/>
      <c r="B105" s="269" t="s">
        <v>2124</v>
      </c>
      <c r="C105" s="112"/>
      <c r="D105" s="112"/>
      <c r="E105" s="112"/>
      <c r="F105" s="112"/>
      <c r="G105" s="112"/>
      <c r="H105" s="112"/>
      <c r="I105" s="113"/>
      <c r="M105" s="112"/>
    </row>
    <row r="106" spans="1:13" s="114" customFormat="1" ht="21" customHeight="1">
      <c r="A106" s="127"/>
      <c r="B106" s="128" t="s">
        <v>34</v>
      </c>
      <c r="C106" s="128" t="s">
        <v>35</v>
      </c>
      <c r="D106" s="128"/>
      <c r="E106" s="129"/>
      <c r="F106" s="130"/>
      <c r="G106" s="130"/>
      <c r="H106" s="129"/>
      <c r="I106" s="129"/>
      <c r="M106" s="130"/>
    </row>
    <row r="107" spans="1:13" s="77" customFormat="1" ht="13.5" customHeight="1" thickBot="1">
      <c r="A107" s="204"/>
      <c r="B107" s="78" t="s">
        <v>24</v>
      </c>
      <c r="C107" s="78" t="s">
        <v>36</v>
      </c>
      <c r="D107" s="78"/>
      <c r="E107" s="79"/>
      <c r="F107" s="80"/>
      <c r="G107" s="80"/>
      <c r="H107" s="79">
        <v>0</v>
      </c>
      <c r="I107" s="79">
        <v>0</v>
      </c>
      <c r="M107" s="80"/>
    </row>
    <row r="108" spans="1:16" s="77" customFormat="1" ht="13.5" customHeight="1" thickBot="1">
      <c r="A108" s="205">
        <v>1</v>
      </c>
      <c r="B108" s="81" t="s">
        <v>38</v>
      </c>
      <c r="C108" s="81" t="s">
        <v>39</v>
      </c>
      <c r="D108" s="81" t="s">
        <v>40</v>
      </c>
      <c r="E108" s="82">
        <v>51.435</v>
      </c>
      <c r="F108" s="126"/>
      <c r="G108" s="83">
        <f>E108*F108</f>
        <v>0</v>
      </c>
      <c r="H108" s="82">
        <v>0</v>
      </c>
      <c r="I108" s="84">
        <v>0</v>
      </c>
      <c r="L108" s="114"/>
      <c r="M108" s="126">
        <v>26.2</v>
      </c>
      <c r="P108" s="114">
        <f>M108*P$11</f>
        <v>18.34</v>
      </c>
    </row>
    <row r="109" spans="1:13" s="77" customFormat="1" ht="13.5" customHeight="1">
      <c r="A109" s="206"/>
      <c r="B109" s="88"/>
      <c r="C109" s="88" t="s">
        <v>800</v>
      </c>
      <c r="D109" s="88"/>
      <c r="E109" s="89"/>
      <c r="F109" s="90"/>
      <c r="G109" s="90"/>
      <c r="H109" s="89"/>
      <c r="I109" s="89"/>
      <c r="M109" s="90"/>
    </row>
    <row r="110" spans="1:13" s="77" customFormat="1" ht="13.5" customHeight="1">
      <c r="A110" s="206"/>
      <c r="B110" s="88"/>
      <c r="C110" s="88" t="s">
        <v>801</v>
      </c>
      <c r="D110" s="88"/>
      <c r="E110" s="89"/>
      <c r="F110" s="90"/>
      <c r="G110" s="90"/>
      <c r="H110" s="89"/>
      <c r="I110" s="89"/>
      <c r="M110" s="90"/>
    </row>
    <row r="111" spans="1:13" s="77" customFormat="1" ht="13.5" customHeight="1">
      <c r="A111" s="206"/>
      <c r="B111" s="88"/>
      <c r="C111" s="88" t="s">
        <v>802</v>
      </c>
      <c r="D111" s="88"/>
      <c r="E111" s="89"/>
      <c r="F111" s="90"/>
      <c r="G111" s="90"/>
      <c r="H111" s="89"/>
      <c r="I111" s="89"/>
      <c r="M111" s="90"/>
    </row>
    <row r="112" spans="1:13" s="77" customFormat="1" ht="13.5" customHeight="1">
      <c r="A112" s="206"/>
      <c r="B112" s="88"/>
      <c r="C112" s="88" t="s">
        <v>803</v>
      </c>
      <c r="D112" s="88"/>
      <c r="E112" s="89"/>
      <c r="F112" s="90"/>
      <c r="G112" s="90"/>
      <c r="H112" s="89"/>
      <c r="I112" s="89"/>
      <c r="M112" s="90"/>
    </row>
    <row r="113" spans="1:13" s="77" customFormat="1" ht="13.5" customHeight="1">
      <c r="A113" s="206"/>
      <c r="B113" s="88"/>
      <c r="C113" s="88" t="s">
        <v>804</v>
      </c>
      <c r="D113" s="88"/>
      <c r="E113" s="89"/>
      <c r="F113" s="90"/>
      <c r="G113" s="90"/>
      <c r="H113" s="89"/>
      <c r="I113" s="89"/>
      <c r="M113" s="90"/>
    </row>
    <row r="114" spans="1:13" s="77" customFormat="1" ht="13.5" customHeight="1" thickBot="1">
      <c r="A114" s="207"/>
      <c r="B114" s="85"/>
      <c r="C114" s="85" t="s">
        <v>805</v>
      </c>
      <c r="D114" s="85"/>
      <c r="E114" s="86">
        <v>51.435</v>
      </c>
      <c r="F114" s="87"/>
      <c r="G114" s="87"/>
      <c r="H114" s="86"/>
      <c r="I114" s="86"/>
      <c r="M114" s="87"/>
    </row>
    <row r="115" spans="1:16" s="77" customFormat="1" ht="13.5" customHeight="1" thickBot="1">
      <c r="A115" s="205">
        <v>2</v>
      </c>
      <c r="B115" s="81" t="s">
        <v>44</v>
      </c>
      <c r="C115" s="81" t="s">
        <v>45</v>
      </c>
      <c r="D115" s="81" t="s">
        <v>40</v>
      </c>
      <c r="E115" s="82">
        <v>86.945</v>
      </c>
      <c r="F115" s="126"/>
      <c r="G115" s="83">
        <f>E115*F115</f>
        <v>0</v>
      </c>
      <c r="H115" s="82">
        <v>0</v>
      </c>
      <c r="I115" s="84">
        <v>0</v>
      </c>
      <c r="L115" s="114"/>
      <c r="M115" s="126">
        <v>201</v>
      </c>
      <c r="P115" s="114">
        <f>M115*P$11</f>
        <v>140.7</v>
      </c>
    </row>
    <row r="116" spans="1:13" s="77" customFormat="1" ht="13.5" customHeight="1">
      <c r="A116" s="206"/>
      <c r="B116" s="88"/>
      <c r="C116" s="88" t="s">
        <v>800</v>
      </c>
      <c r="D116" s="88"/>
      <c r="E116" s="89"/>
      <c r="F116" s="90"/>
      <c r="G116" s="90"/>
      <c r="H116" s="89"/>
      <c r="I116" s="89"/>
      <c r="M116" s="90"/>
    </row>
    <row r="117" spans="1:13" s="77" customFormat="1" ht="13.5" customHeight="1">
      <c r="A117" s="206"/>
      <c r="B117" s="88"/>
      <c r="C117" s="88" t="s">
        <v>806</v>
      </c>
      <c r="D117" s="88"/>
      <c r="E117" s="89"/>
      <c r="F117" s="90"/>
      <c r="G117" s="90"/>
      <c r="H117" s="89"/>
      <c r="I117" s="89"/>
      <c r="M117" s="90"/>
    </row>
    <row r="118" spans="1:13" s="77" customFormat="1" ht="13.5" customHeight="1" thickBot="1">
      <c r="A118" s="207"/>
      <c r="B118" s="85" t="s">
        <v>807</v>
      </c>
      <c r="C118" s="85" t="s">
        <v>808</v>
      </c>
      <c r="D118" s="85"/>
      <c r="E118" s="86">
        <v>86.945</v>
      </c>
      <c r="F118" s="87"/>
      <c r="G118" s="87"/>
      <c r="H118" s="86"/>
      <c r="I118" s="86"/>
      <c r="M118" s="87"/>
    </row>
    <row r="119" spans="1:16" s="77" customFormat="1" ht="13.5" customHeight="1" thickBot="1">
      <c r="A119" s="205">
        <v>3</v>
      </c>
      <c r="B119" s="81" t="s">
        <v>48</v>
      </c>
      <c r="C119" s="81" t="s">
        <v>49</v>
      </c>
      <c r="D119" s="81" t="s">
        <v>40</v>
      </c>
      <c r="E119" s="82">
        <v>86.945</v>
      </c>
      <c r="F119" s="126"/>
      <c r="G119" s="83">
        <f>E119*F119</f>
        <v>0</v>
      </c>
      <c r="H119" s="82">
        <v>0</v>
      </c>
      <c r="I119" s="84">
        <v>0</v>
      </c>
      <c r="L119" s="114"/>
      <c r="M119" s="126">
        <v>18.2</v>
      </c>
      <c r="P119" s="114">
        <f>M119*P$11</f>
        <v>12.739999999999998</v>
      </c>
    </row>
    <row r="120" spans="1:13" s="77" customFormat="1" ht="13.5" customHeight="1" thickBot="1">
      <c r="A120" s="207"/>
      <c r="B120" s="85"/>
      <c r="C120" s="85" t="s">
        <v>809</v>
      </c>
      <c r="D120" s="85"/>
      <c r="E120" s="86">
        <v>86.945</v>
      </c>
      <c r="F120" s="87"/>
      <c r="G120" s="87"/>
      <c r="H120" s="86"/>
      <c r="I120" s="86"/>
      <c r="M120" s="87"/>
    </row>
    <row r="121" spans="1:16" s="77" customFormat="1" ht="13.5" customHeight="1" thickBot="1">
      <c r="A121" s="205">
        <v>4</v>
      </c>
      <c r="B121" s="81" t="s">
        <v>50</v>
      </c>
      <c r="C121" s="81" t="s">
        <v>51</v>
      </c>
      <c r="D121" s="81" t="s">
        <v>40</v>
      </c>
      <c r="E121" s="82">
        <v>29.372</v>
      </c>
      <c r="F121" s="126"/>
      <c r="G121" s="83">
        <f>E121*F121</f>
        <v>0</v>
      </c>
      <c r="H121" s="82">
        <v>0</v>
      </c>
      <c r="I121" s="84">
        <v>0</v>
      </c>
      <c r="L121" s="114"/>
      <c r="M121" s="126">
        <v>478</v>
      </c>
      <c r="P121" s="114">
        <f>M121*P$11</f>
        <v>334.59999999999997</v>
      </c>
    </row>
    <row r="122" spans="1:13" s="77" customFormat="1" ht="13.5" customHeight="1">
      <c r="A122" s="206"/>
      <c r="B122" s="88"/>
      <c r="C122" s="88" t="s">
        <v>800</v>
      </c>
      <c r="D122" s="88"/>
      <c r="E122" s="89"/>
      <c r="F122" s="90"/>
      <c r="G122" s="90"/>
      <c r="H122" s="89"/>
      <c r="I122" s="89"/>
      <c r="M122" s="90"/>
    </row>
    <row r="123" spans="1:13" s="77" customFormat="1" ht="13.5" customHeight="1">
      <c r="A123" s="206"/>
      <c r="B123" s="88"/>
      <c r="C123" s="88" t="s">
        <v>810</v>
      </c>
      <c r="D123" s="88"/>
      <c r="E123" s="89"/>
      <c r="F123" s="90"/>
      <c r="G123" s="90"/>
      <c r="H123" s="89"/>
      <c r="I123" s="89"/>
      <c r="M123" s="90"/>
    </row>
    <row r="124" spans="1:13" s="77" customFormat="1" ht="13.5" customHeight="1" thickBot="1">
      <c r="A124" s="207"/>
      <c r="B124" s="85" t="s">
        <v>811</v>
      </c>
      <c r="C124" s="85" t="s">
        <v>812</v>
      </c>
      <c r="D124" s="85"/>
      <c r="E124" s="86">
        <v>29.372</v>
      </c>
      <c r="F124" s="87"/>
      <c r="G124" s="87"/>
      <c r="H124" s="86"/>
      <c r="I124" s="86"/>
      <c r="M124" s="87"/>
    </row>
    <row r="125" spans="1:16" s="77" customFormat="1" ht="13.5" customHeight="1" thickBot="1">
      <c r="A125" s="205">
        <v>5</v>
      </c>
      <c r="B125" s="81" t="s">
        <v>54</v>
      </c>
      <c r="C125" s="81" t="s">
        <v>55</v>
      </c>
      <c r="D125" s="81" t="s">
        <v>40</v>
      </c>
      <c r="E125" s="82">
        <v>29.372</v>
      </c>
      <c r="F125" s="126"/>
      <c r="G125" s="83">
        <f>E125*F125</f>
        <v>0</v>
      </c>
      <c r="H125" s="82">
        <v>0</v>
      </c>
      <c r="I125" s="84">
        <v>0</v>
      </c>
      <c r="L125" s="114"/>
      <c r="M125" s="126">
        <v>136</v>
      </c>
      <c r="P125" s="114">
        <f>M125*P$11</f>
        <v>95.19999999999999</v>
      </c>
    </row>
    <row r="126" spans="1:13" s="77" customFormat="1" ht="13.5" customHeight="1" thickBot="1">
      <c r="A126" s="207"/>
      <c r="B126" s="85"/>
      <c r="C126" s="85" t="s">
        <v>813</v>
      </c>
      <c r="D126" s="85"/>
      <c r="E126" s="86">
        <v>29.372</v>
      </c>
      <c r="F126" s="87"/>
      <c r="G126" s="87"/>
      <c r="H126" s="86"/>
      <c r="I126" s="86"/>
      <c r="M126" s="87"/>
    </row>
    <row r="127" spans="1:16" s="77" customFormat="1" ht="13.5" customHeight="1" thickBot="1">
      <c r="A127" s="205">
        <v>6</v>
      </c>
      <c r="B127" s="81" t="s">
        <v>814</v>
      </c>
      <c r="C127" s="81" t="s">
        <v>815</v>
      </c>
      <c r="D127" s="81" t="s">
        <v>40</v>
      </c>
      <c r="E127" s="82">
        <v>66.91</v>
      </c>
      <c r="F127" s="126"/>
      <c r="G127" s="83">
        <f>E127*F127</f>
        <v>0</v>
      </c>
      <c r="H127" s="82">
        <v>0</v>
      </c>
      <c r="I127" s="84">
        <v>0</v>
      </c>
      <c r="L127" s="114"/>
      <c r="M127" s="126">
        <v>304</v>
      </c>
      <c r="P127" s="114">
        <f>M127*P$11</f>
        <v>212.79999999999998</v>
      </c>
    </row>
    <row r="128" spans="1:13" s="77" customFormat="1" ht="13.5" customHeight="1">
      <c r="A128" s="206"/>
      <c r="B128" s="88"/>
      <c r="C128" s="88" t="s">
        <v>800</v>
      </c>
      <c r="D128" s="88"/>
      <c r="E128" s="89"/>
      <c r="F128" s="90"/>
      <c r="G128" s="90"/>
      <c r="H128" s="89"/>
      <c r="I128" s="89"/>
      <c r="M128" s="90"/>
    </row>
    <row r="129" spans="1:13" s="77" customFormat="1" ht="13.5" customHeight="1">
      <c r="A129" s="206"/>
      <c r="B129" s="88"/>
      <c r="C129" s="88" t="s">
        <v>816</v>
      </c>
      <c r="D129" s="88"/>
      <c r="E129" s="89"/>
      <c r="F129" s="90"/>
      <c r="G129" s="90"/>
      <c r="H129" s="89"/>
      <c r="I129" s="89"/>
      <c r="M129" s="90"/>
    </row>
    <row r="130" spans="1:13" s="77" customFormat="1" ht="13.5" customHeight="1" thickBot="1">
      <c r="A130" s="207"/>
      <c r="B130" s="85" t="s">
        <v>817</v>
      </c>
      <c r="C130" s="85" t="s">
        <v>818</v>
      </c>
      <c r="D130" s="85"/>
      <c r="E130" s="86">
        <v>66.91</v>
      </c>
      <c r="F130" s="87"/>
      <c r="G130" s="87"/>
      <c r="H130" s="86"/>
      <c r="I130" s="86"/>
      <c r="M130" s="87"/>
    </row>
    <row r="131" spans="1:16" s="77" customFormat="1" ht="13.5" customHeight="1" thickBot="1">
      <c r="A131" s="205">
        <v>7</v>
      </c>
      <c r="B131" s="81" t="s">
        <v>819</v>
      </c>
      <c r="C131" s="81" t="s">
        <v>820</v>
      </c>
      <c r="D131" s="81" t="s">
        <v>40</v>
      </c>
      <c r="E131" s="82">
        <v>66.91</v>
      </c>
      <c r="F131" s="126"/>
      <c r="G131" s="83">
        <f>E131*F131</f>
        <v>0</v>
      </c>
      <c r="H131" s="82">
        <v>0</v>
      </c>
      <c r="I131" s="84">
        <v>0</v>
      </c>
      <c r="L131" s="114"/>
      <c r="M131" s="126">
        <v>19.5</v>
      </c>
      <c r="P131" s="114">
        <f>M131*P$11</f>
        <v>13.649999999999999</v>
      </c>
    </row>
    <row r="132" spans="1:13" s="77" customFormat="1" ht="13.5" customHeight="1" thickBot="1">
      <c r="A132" s="207"/>
      <c r="B132" s="85"/>
      <c r="C132" s="85" t="s">
        <v>821</v>
      </c>
      <c r="D132" s="85"/>
      <c r="E132" s="86">
        <v>66.91</v>
      </c>
      <c r="F132" s="87"/>
      <c r="G132" s="87"/>
      <c r="H132" s="86"/>
      <c r="I132" s="86"/>
      <c r="M132" s="87"/>
    </row>
    <row r="133" spans="1:16" s="77" customFormat="1" ht="13.5" customHeight="1" thickBot="1">
      <c r="A133" s="205">
        <v>8</v>
      </c>
      <c r="B133" s="81" t="s">
        <v>56</v>
      </c>
      <c r="C133" s="81" t="s">
        <v>57</v>
      </c>
      <c r="D133" s="81" t="s">
        <v>40</v>
      </c>
      <c r="E133" s="82">
        <v>183.227</v>
      </c>
      <c r="F133" s="126"/>
      <c r="G133" s="83">
        <f>E133*F133</f>
        <v>0</v>
      </c>
      <c r="H133" s="82">
        <v>0</v>
      </c>
      <c r="I133" s="84">
        <v>0</v>
      </c>
      <c r="L133" s="114"/>
      <c r="M133" s="126">
        <v>62.6</v>
      </c>
      <c r="P133" s="114">
        <f>M133*P$11</f>
        <v>43.82</v>
      </c>
    </row>
    <row r="134" spans="1:13" s="77" customFormat="1" ht="13.5" customHeight="1">
      <c r="A134" s="206"/>
      <c r="B134" s="88"/>
      <c r="C134" s="88" t="s">
        <v>800</v>
      </c>
      <c r="D134" s="88"/>
      <c r="E134" s="89"/>
      <c r="F134" s="90"/>
      <c r="G134" s="90"/>
      <c r="H134" s="89"/>
      <c r="I134" s="89"/>
      <c r="M134" s="90"/>
    </row>
    <row r="135" spans="1:16" s="77" customFormat="1" ht="13.5" customHeight="1" thickBot="1">
      <c r="A135" s="207"/>
      <c r="B135" s="85"/>
      <c r="C135" s="85" t="s">
        <v>822</v>
      </c>
      <c r="D135" s="85"/>
      <c r="E135" s="86">
        <v>183.227</v>
      </c>
      <c r="F135" s="87"/>
      <c r="G135" s="87"/>
      <c r="H135" s="86"/>
      <c r="I135" s="86"/>
      <c r="L135" s="114"/>
      <c r="M135" s="87"/>
      <c r="P135" s="114"/>
    </row>
    <row r="136" spans="1:16" s="77" customFormat="1" ht="13.5" customHeight="1" thickBot="1">
      <c r="A136" s="205">
        <v>9</v>
      </c>
      <c r="B136" s="81" t="s">
        <v>59</v>
      </c>
      <c r="C136" s="81" t="s">
        <v>60</v>
      </c>
      <c r="D136" s="81" t="s">
        <v>40</v>
      </c>
      <c r="E136" s="82">
        <v>183.512</v>
      </c>
      <c r="F136" s="126"/>
      <c r="G136" s="83">
        <f>E136*F136</f>
        <v>0</v>
      </c>
      <c r="H136" s="82">
        <v>0</v>
      </c>
      <c r="I136" s="84">
        <v>0</v>
      </c>
      <c r="L136" s="114"/>
      <c r="M136" s="126">
        <v>30.2</v>
      </c>
      <c r="P136" s="114">
        <f>M136*P$11</f>
        <v>21.139999999999997</v>
      </c>
    </row>
    <row r="137" spans="1:13" s="77" customFormat="1" ht="13.5" customHeight="1">
      <c r="A137" s="206"/>
      <c r="B137" s="88"/>
      <c r="C137" s="88" t="s">
        <v>800</v>
      </c>
      <c r="D137" s="88"/>
      <c r="E137" s="89"/>
      <c r="F137" s="90"/>
      <c r="G137" s="90"/>
      <c r="H137" s="89"/>
      <c r="I137" s="89"/>
      <c r="M137" s="90"/>
    </row>
    <row r="138" spans="1:13" s="77" customFormat="1" ht="13.5" customHeight="1">
      <c r="A138" s="206"/>
      <c r="B138" s="88"/>
      <c r="C138" s="88" t="s">
        <v>62</v>
      </c>
      <c r="D138" s="88"/>
      <c r="E138" s="89"/>
      <c r="F138" s="90"/>
      <c r="G138" s="90"/>
      <c r="H138" s="89"/>
      <c r="I138" s="89"/>
      <c r="M138" s="90"/>
    </row>
    <row r="139" spans="1:13" s="77" customFormat="1" ht="13.5" customHeight="1" thickBot="1">
      <c r="A139" s="207"/>
      <c r="B139" s="85"/>
      <c r="C139" s="85" t="s">
        <v>823</v>
      </c>
      <c r="D139" s="85"/>
      <c r="E139" s="86">
        <v>183.512</v>
      </c>
      <c r="F139" s="87"/>
      <c r="G139" s="87"/>
      <c r="H139" s="86"/>
      <c r="I139" s="86"/>
      <c r="M139" s="87"/>
    </row>
    <row r="140" spans="1:16" s="77" customFormat="1" ht="13.5" customHeight="1" thickBot="1">
      <c r="A140" s="205">
        <v>10</v>
      </c>
      <c r="B140" s="81" t="s">
        <v>67</v>
      </c>
      <c r="C140" s="81" t="s">
        <v>68</v>
      </c>
      <c r="D140" s="81" t="s">
        <v>40</v>
      </c>
      <c r="E140" s="82">
        <v>91.471</v>
      </c>
      <c r="F140" s="126"/>
      <c r="G140" s="83">
        <f>E140*F140</f>
        <v>0</v>
      </c>
      <c r="H140" s="82">
        <v>0</v>
      </c>
      <c r="I140" s="84">
        <v>0</v>
      </c>
      <c r="L140" s="114"/>
      <c r="M140" s="126">
        <v>216</v>
      </c>
      <c r="P140" s="114">
        <f>M140*P$11</f>
        <v>151.2</v>
      </c>
    </row>
    <row r="141" spans="1:13" s="77" customFormat="1" ht="13.5" customHeight="1">
      <c r="A141" s="206"/>
      <c r="B141" s="88"/>
      <c r="C141" s="88" t="s">
        <v>800</v>
      </c>
      <c r="D141" s="88"/>
      <c r="E141" s="89"/>
      <c r="F141" s="90"/>
      <c r="G141" s="90"/>
      <c r="H141" s="89"/>
      <c r="I141" s="89"/>
      <c r="M141" s="90"/>
    </row>
    <row r="142" spans="1:13" s="77" customFormat="1" ht="13.5" customHeight="1">
      <c r="A142" s="206"/>
      <c r="B142" s="88"/>
      <c r="C142" s="88" t="s">
        <v>69</v>
      </c>
      <c r="D142" s="88"/>
      <c r="E142" s="89"/>
      <c r="F142" s="90"/>
      <c r="G142" s="90"/>
      <c r="H142" s="89"/>
      <c r="I142" s="89"/>
      <c r="M142" s="90"/>
    </row>
    <row r="143" spans="1:13" s="77" customFormat="1" ht="13.5" customHeight="1">
      <c r="A143" s="207"/>
      <c r="B143" s="85"/>
      <c r="C143" s="85" t="s">
        <v>824</v>
      </c>
      <c r="D143" s="85"/>
      <c r="E143" s="86">
        <v>86.945</v>
      </c>
      <c r="F143" s="87"/>
      <c r="G143" s="87"/>
      <c r="H143" s="86"/>
      <c r="I143" s="86"/>
      <c r="M143" s="87"/>
    </row>
    <row r="144" spans="1:13" s="77" customFormat="1" ht="13.5" customHeight="1">
      <c r="A144" s="207"/>
      <c r="B144" s="85"/>
      <c r="C144" s="85" t="s">
        <v>825</v>
      </c>
      <c r="D144" s="85"/>
      <c r="E144" s="86">
        <v>96.282</v>
      </c>
      <c r="F144" s="87"/>
      <c r="G144" s="87"/>
      <c r="H144" s="86"/>
      <c r="I144" s="86"/>
      <c r="M144" s="87"/>
    </row>
    <row r="145" spans="1:13" s="77" customFormat="1" ht="13.5" customHeight="1">
      <c r="A145" s="207"/>
      <c r="B145" s="85"/>
      <c r="C145" s="85" t="s">
        <v>826</v>
      </c>
      <c r="D145" s="85"/>
      <c r="E145" s="86">
        <v>-91.756</v>
      </c>
      <c r="F145" s="87"/>
      <c r="G145" s="87"/>
      <c r="H145" s="86"/>
      <c r="I145" s="86"/>
      <c r="M145" s="87"/>
    </row>
    <row r="146" spans="1:13" s="77" customFormat="1" ht="13.5" customHeight="1" thickBot="1">
      <c r="A146" s="208"/>
      <c r="B146" s="97" t="s">
        <v>827</v>
      </c>
      <c r="C146" s="97" t="s">
        <v>64</v>
      </c>
      <c r="D146" s="97"/>
      <c r="E146" s="98">
        <v>91.471</v>
      </c>
      <c r="F146" s="99"/>
      <c r="G146" s="99"/>
      <c r="H146" s="98"/>
      <c r="I146" s="98"/>
      <c r="M146" s="99"/>
    </row>
    <row r="147" spans="1:16" s="77" customFormat="1" ht="13.5" customHeight="1" thickBot="1">
      <c r="A147" s="205">
        <v>11</v>
      </c>
      <c r="B147" s="81" t="s">
        <v>73</v>
      </c>
      <c r="C147" s="81" t="s">
        <v>74</v>
      </c>
      <c r="D147" s="81" t="s">
        <v>40</v>
      </c>
      <c r="E147" s="82">
        <v>91.756</v>
      </c>
      <c r="F147" s="126"/>
      <c r="G147" s="83">
        <f>E147*F147</f>
        <v>0</v>
      </c>
      <c r="H147" s="82">
        <v>0</v>
      </c>
      <c r="I147" s="84">
        <v>0</v>
      </c>
      <c r="L147" s="114"/>
      <c r="M147" s="126">
        <v>139</v>
      </c>
      <c r="P147" s="114">
        <f>M147*P$11</f>
        <v>97.3</v>
      </c>
    </row>
    <row r="148" spans="1:13" s="77" customFormat="1" ht="13.5" customHeight="1">
      <c r="A148" s="206"/>
      <c r="B148" s="88"/>
      <c r="C148" s="88" t="s">
        <v>800</v>
      </c>
      <c r="D148" s="88"/>
      <c r="E148" s="89"/>
      <c r="F148" s="90"/>
      <c r="G148" s="90"/>
      <c r="H148" s="89"/>
      <c r="I148" s="89"/>
      <c r="M148" s="90"/>
    </row>
    <row r="149" spans="1:13" s="77" customFormat="1" ht="13.5" customHeight="1" thickBot="1">
      <c r="A149" s="207"/>
      <c r="B149" s="85"/>
      <c r="C149" s="85" t="s">
        <v>828</v>
      </c>
      <c r="D149" s="85"/>
      <c r="E149" s="86">
        <v>91.756</v>
      </c>
      <c r="F149" s="87"/>
      <c r="G149" s="87"/>
      <c r="H149" s="86"/>
      <c r="I149" s="86"/>
      <c r="M149" s="87"/>
    </row>
    <row r="150" spans="1:16" s="77" customFormat="1" ht="13.5" customHeight="1" thickBot="1">
      <c r="A150" s="205">
        <v>12</v>
      </c>
      <c r="B150" s="81" t="s">
        <v>76</v>
      </c>
      <c r="C150" s="81" t="s">
        <v>77</v>
      </c>
      <c r="D150" s="81" t="s">
        <v>40</v>
      </c>
      <c r="E150" s="82">
        <v>91.471</v>
      </c>
      <c r="F150" s="126"/>
      <c r="G150" s="83">
        <f>E150*F150</f>
        <v>0</v>
      </c>
      <c r="H150" s="82">
        <v>0</v>
      </c>
      <c r="I150" s="84">
        <v>0</v>
      </c>
      <c r="L150" s="114"/>
      <c r="M150" s="126">
        <v>14.1</v>
      </c>
      <c r="P150" s="114">
        <f>M150*P$11</f>
        <v>9.87</v>
      </c>
    </row>
    <row r="151" spans="1:13" s="77" customFormat="1" ht="13.5" customHeight="1">
      <c r="A151" s="206"/>
      <c r="B151" s="88"/>
      <c r="C151" s="88" t="s">
        <v>800</v>
      </c>
      <c r="D151" s="88"/>
      <c r="E151" s="89"/>
      <c r="F151" s="90"/>
      <c r="G151" s="90"/>
      <c r="H151" s="89"/>
      <c r="I151" s="89"/>
      <c r="M151" s="90"/>
    </row>
    <row r="152" spans="1:13" s="77" customFormat="1" ht="13.5" customHeight="1" thickBot="1">
      <c r="A152" s="207"/>
      <c r="B152" s="85"/>
      <c r="C152" s="85" t="s">
        <v>829</v>
      </c>
      <c r="D152" s="85"/>
      <c r="E152" s="86">
        <v>91.471</v>
      </c>
      <c r="F152" s="87"/>
      <c r="G152" s="87"/>
      <c r="H152" s="86"/>
      <c r="I152" s="86"/>
      <c r="M152" s="87"/>
    </row>
    <row r="153" spans="1:16" s="77" customFormat="1" ht="13.5" customHeight="1" thickBot="1">
      <c r="A153" s="205">
        <v>13</v>
      </c>
      <c r="B153" s="81" t="s">
        <v>79</v>
      </c>
      <c r="C153" s="81" t="s">
        <v>80</v>
      </c>
      <c r="D153" s="81" t="s">
        <v>81</v>
      </c>
      <c r="E153" s="82">
        <v>128.059</v>
      </c>
      <c r="F153" s="126"/>
      <c r="G153" s="83">
        <f>E153*F153</f>
        <v>0</v>
      </c>
      <c r="H153" s="82">
        <v>0</v>
      </c>
      <c r="I153" s="84">
        <v>0</v>
      </c>
      <c r="L153" s="114"/>
      <c r="M153" s="126">
        <v>150</v>
      </c>
      <c r="P153" s="114">
        <f>M153*P$11</f>
        <v>105</v>
      </c>
    </row>
    <row r="154" spans="1:13" s="77" customFormat="1" ht="13.5" customHeight="1">
      <c r="A154" s="206"/>
      <c r="B154" s="88"/>
      <c r="C154" s="88" t="s">
        <v>800</v>
      </c>
      <c r="D154" s="88"/>
      <c r="E154" s="89"/>
      <c r="F154" s="90"/>
      <c r="G154" s="90"/>
      <c r="H154" s="89"/>
      <c r="I154" s="89"/>
      <c r="M154" s="90"/>
    </row>
    <row r="155" spans="1:13" s="77" customFormat="1" ht="13.5" customHeight="1">
      <c r="A155" s="206"/>
      <c r="B155" s="88"/>
      <c r="C155" s="88" t="s">
        <v>82</v>
      </c>
      <c r="D155" s="88"/>
      <c r="E155" s="89"/>
      <c r="F155" s="90"/>
      <c r="G155" s="90"/>
      <c r="H155" s="89"/>
      <c r="I155" s="89"/>
      <c r="M155" s="90"/>
    </row>
    <row r="156" spans="1:13" s="77" customFormat="1" ht="13.5" customHeight="1" thickBot="1">
      <c r="A156" s="207"/>
      <c r="B156" s="85"/>
      <c r="C156" s="85" t="s">
        <v>830</v>
      </c>
      <c r="D156" s="85"/>
      <c r="E156" s="86">
        <v>128.059</v>
      </c>
      <c r="F156" s="87"/>
      <c r="G156" s="87"/>
      <c r="H156" s="86"/>
      <c r="I156" s="86"/>
      <c r="M156" s="87"/>
    </row>
    <row r="157" spans="1:16" s="77" customFormat="1" ht="13.5" customHeight="1" thickBot="1">
      <c r="A157" s="205">
        <v>14</v>
      </c>
      <c r="B157" s="81" t="s">
        <v>84</v>
      </c>
      <c r="C157" s="81" t="s">
        <v>85</v>
      </c>
      <c r="D157" s="81" t="s">
        <v>40</v>
      </c>
      <c r="E157" s="82">
        <v>91.756</v>
      </c>
      <c r="F157" s="126"/>
      <c r="G157" s="83">
        <f>E157*F157</f>
        <v>0</v>
      </c>
      <c r="H157" s="82">
        <v>0</v>
      </c>
      <c r="I157" s="84">
        <v>0</v>
      </c>
      <c r="L157" s="114"/>
      <c r="M157" s="126">
        <v>73.2</v>
      </c>
      <c r="P157" s="114">
        <f>M157*P$11</f>
        <v>51.24</v>
      </c>
    </row>
    <row r="158" spans="1:13" s="77" customFormat="1" ht="13.5" customHeight="1">
      <c r="A158" s="206"/>
      <c r="B158" s="88"/>
      <c r="C158" s="88" t="s">
        <v>800</v>
      </c>
      <c r="D158" s="88"/>
      <c r="E158" s="89"/>
      <c r="F158" s="90"/>
      <c r="G158" s="90"/>
      <c r="H158" s="89"/>
      <c r="I158" s="89"/>
      <c r="M158" s="90"/>
    </row>
    <row r="159" spans="1:13" s="77" customFormat="1" ht="13.5" customHeight="1">
      <c r="A159" s="206"/>
      <c r="B159" s="88"/>
      <c r="C159" s="88" t="s">
        <v>831</v>
      </c>
      <c r="D159" s="88"/>
      <c r="E159" s="89"/>
      <c r="F159" s="90"/>
      <c r="G159" s="90"/>
      <c r="H159" s="89"/>
      <c r="I159" s="89"/>
      <c r="M159" s="90"/>
    </row>
    <row r="160" spans="1:13" s="77" customFormat="1" ht="13.5" customHeight="1">
      <c r="A160" s="206"/>
      <c r="B160" s="88"/>
      <c r="C160" s="88" t="s">
        <v>832</v>
      </c>
      <c r="D160" s="88"/>
      <c r="E160" s="89"/>
      <c r="F160" s="90"/>
      <c r="G160" s="90"/>
      <c r="H160" s="89"/>
      <c r="I160" s="89"/>
      <c r="M160" s="90"/>
    </row>
    <row r="161" spans="1:13" s="77" customFormat="1" ht="21" customHeight="1" thickBot="1">
      <c r="A161" s="207"/>
      <c r="B161" s="85" t="s">
        <v>833</v>
      </c>
      <c r="C161" s="85" t="s">
        <v>834</v>
      </c>
      <c r="D161" s="85"/>
      <c r="E161" s="86">
        <v>91.756</v>
      </c>
      <c r="F161" s="87"/>
      <c r="G161" s="87"/>
      <c r="H161" s="86"/>
      <c r="I161" s="86"/>
      <c r="M161" s="87"/>
    </row>
    <row r="162" spans="1:16" s="77" customFormat="1" ht="13.5" customHeight="1" thickBot="1">
      <c r="A162" s="205">
        <v>15</v>
      </c>
      <c r="B162" s="81" t="s">
        <v>88</v>
      </c>
      <c r="C162" s="81" t="s">
        <v>835</v>
      </c>
      <c r="D162" s="81" t="s">
        <v>90</v>
      </c>
      <c r="E162" s="82">
        <v>42.64</v>
      </c>
      <c r="F162" s="126"/>
      <c r="G162" s="83">
        <f>E162*F162</f>
        <v>0</v>
      </c>
      <c r="H162" s="82">
        <v>0</v>
      </c>
      <c r="I162" s="84">
        <v>0</v>
      </c>
      <c r="L162" s="114"/>
      <c r="M162" s="126">
        <v>32.1</v>
      </c>
      <c r="P162" s="114">
        <f>M162*P$11</f>
        <v>22.47</v>
      </c>
    </row>
    <row r="163" spans="1:13" s="77" customFormat="1" ht="13.5" customHeight="1">
      <c r="A163" s="206"/>
      <c r="B163" s="88"/>
      <c r="C163" s="88" t="s">
        <v>800</v>
      </c>
      <c r="D163" s="88"/>
      <c r="E163" s="89"/>
      <c r="F163" s="90"/>
      <c r="G163" s="90"/>
      <c r="H163" s="89"/>
      <c r="I163" s="89"/>
      <c r="M163" s="90"/>
    </row>
    <row r="164" spans="1:13" s="77" customFormat="1" ht="13.5" customHeight="1" thickBot="1">
      <c r="A164" s="207"/>
      <c r="B164" s="85" t="s">
        <v>836</v>
      </c>
      <c r="C164" s="85" t="s">
        <v>837</v>
      </c>
      <c r="D164" s="85"/>
      <c r="E164" s="86">
        <v>42.64</v>
      </c>
      <c r="F164" s="87"/>
      <c r="G164" s="87"/>
      <c r="H164" s="86"/>
      <c r="I164" s="86"/>
      <c r="M164" s="87"/>
    </row>
    <row r="165" spans="1:16" s="77" customFormat="1" ht="13.5" customHeight="1" thickBot="1">
      <c r="A165" s="205">
        <v>16</v>
      </c>
      <c r="B165" s="81" t="s">
        <v>93</v>
      </c>
      <c r="C165" s="81" t="s">
        <v>94</v>
      </c>
      <c r="D165" s="81" t="s">
        <v>90</v>
      </c>
      <c r="E165" s="82">
        <v>42.64</v>
      </c>
      <c r="F165" s="126"/>
      <c r="G165" s="83">
        <f>E165*F165</f>
        <v>0</v>
      </c>
      <c r="H165" s="82">
        <v>0</v>
      </c>
      <c r="I165" s="84">
        <v>0</v>
      </c>
      <c r="L165" s="114"/>
      <c r="M165" s="126">
        <v>4.4</v>
      </c>
      <c r="P165" s="114">
        <f>M165*P$11</f>
        <v>3.08</v>
      </c>
    </row>
    <row r="166" spans="1:13" s="77" customFormat="1" ht="13.5" customHeight="1">
      <c r="A166" s="206"/>
      <c r="B166" s="88"/>
      <c r="C166" s="88" t="s">
        <v>800</v>
      </c>
      <c r="D166" s="88"/>
      <c r="E166" s="89"/>
      <c r="F166" s="90"/>
      <c r="G166" s="90"/>
      <c r="H166" s="89"/>
      <c r="I166" s="89"/>
      <c r="M166" s="90"/>
    </row>
    <row r="167" spans="1:13" s="77" customFormat="1" ht="13.5" customHeight="1">
      <c r="A167" s="207"/>
      <c r="B167" s="85"/>
      <c r="C167" s="85" t="s">
        <v>838</v>
      </c>
      <c r="D167" s="85"/>
      <c r="E167" s="86">
        <v>42.64</v>
      </c>
      <c r="F167" s="87"/>
      <c r="G167" s="87"/>
      <c r="H167" s="86"/>
      <c r="I167" s="86"/>
      <c r="M167" s="87"/>
    </row>
    <row r="168" spans="1:13" s="77" customFormat="1" ht="13.5" customHeight="1" thickBot="1">
      <c r="A168" s="204"/>
      <c r="B168" s="78" t="s">
        <v>25</v>
      </c>
      <c r="C168" s="78" t="s">
        <v>96</v>
      </c>
      <c r="D168" s="78"/>
      <c r="E168" s="79"/>
      <c r="F168" s="80"/>
      <c r="G168" s="80"/>
      <c r="H168" s="79">
        <v>334.01593604</v>
      </c>
      <c r="I168" s="79">
        <v>0</v>
      </c>
      <c r="M168" s="80"/>
    </row>
    <row r="169" spans="1:16" s="77" customFormat="1" ht="13.5" customHeight="1" thickBot="1">
      <c r="A169" s="205">
        <v>17</v>
      </c>
      <c r="B169" s="81" t="s">
        <v>839</v>
      </c>
      <c r="C169" s="81" t="s">
        <v>840</v>
      </c>
      <c r="D169" s="81" t="s">
        <v>40</v>
      </c>
      <c r="E169" s="82">
        <v>5.63</v>
      </c>
      <c r="F169" s="126"/>
      <c r="G169" s="83">
        <f>E169*F169</f>
        <v>0</v>
      </c>
      <c r="H169" s="82">
        <v>12.1608</v>
      </c>
      <c r="I169" s="84">
        <v>0</v>
      </c>
      <c r="L169" s="114"/>
      <c r="M169" s="126">
        <v>788</v>
      </c>
      <c r="P169" s="114">
        <f>M169*P$11</f>
        <v>551.5999999999999</v>
      </c>
    </row>
    <row r="170" spans="1:13" s="77" customFormat="1" ht="13.5" customHeight="1">
      <c r="A170" s="206"/>
      <c r="B170" s="88"/>
      <c r="C170" s="88" t="s">
        <v>800</v>
      </c>
      <c r="D170" s="88"/>
      <c r="E170" s="89"/>
      <c r="F170" s="90"/>
      <c r="G170" s="90"/>
      <c r="H170" s="89"/>
      <c r="I170" s="89"/>
      <c r="M170" s="90"/>
    </row>
    <row r="171" spans="1:13" s="77" customFormat="1" ht="13.5" customHeight="1">
      <c r="A171" s="206"/>
      <c r="B171" s="88"/>
      <c r="C171" s="88" t="s">
        <v>841</v>
      </c>
      <c r="D171" s="88"/>
      <c r="E171" s="89"/>
      <c r="F171" s="90"/>
      <c r="G171" s="90"/>
      <c r="H171" s="89"/>
      <c r="I171" s="89"/>
      <c r="M171" s="90"/>
    </row>
    <row r="172" spans="1:13" s="77" customFormat="1" ht="13.5" customHeight="1" thickBot="1">
      <c r="A172" s="207"/>
      <c r="B172" s="85"/>
      <c r="C172" s="85" t="s">
        <v>842</v>
      </c>
      <c r="D172" s="85"/>
      <c r="E172" s="86">
        <v>5.63</v>
      </c>
      <c r="F172" s="87"/>
      <c r="G172" s="87"/>
      <c r="H172" s="86"/>
      <c r="I172" s="86"/>
      <c r="M172" s="87"/>
    </row>
    <row r="173" spans="1:16" s="77" customFormat="1" ht="13.5" customHeight="1" thickBot="1">
      <c r="A173" s="205">
        <v>18</v>
      </c>
      <c r="B173" s="81" t="s">
        <v>97</v>
      </c>
      <c r="C173" s="81" t="s">
        <v>98</v>
      </c>
      <c r="D173" s="81" t="s">
        <v>40</v>
      </c>
      <c r="E173" s="82">
        <v>61.722</v>
      </c>
      <c r="F173" s="126"/>
      <c r="G173" s="83">
        <f>E173*F173</f>
        <v>0</v>
      </c>
      <c r="H173" s="82">
        <v>151.42196538</v>
      </c>
      <c r="I173" s="84">
        <v>0</v>
      </c>
      <c r="L173" s="114"/>
      <c r="M173" s="126">
        <v>2550</v>
      </c>
      <c r="P173" s="114">
        <f>M173*P$11</f>
        <v>1785</v>
      </c>
    </row>
    <row r="174" spans="1:13" s="77" customFormat="1" ht="13.5" customHeight="1">
      <c r="A174" s="206"/>
      <c r="B174" s="88"/>
      <c r="C174" s="88" t="s">
        <v>800</v>
      </c>
      <c r="D174" s="88"/>
      <c r="E174" s="89"/>
      <c r="F174" s="90"/>
      <c r="G174" s="90"/>
      <c r="H174" s="89"/>
      <c r="I174" s="89"/>
      <c r="M174" s="90"/>
    </row>
    <row r="175" spans="1:13" s="77" customFormat="1" ht="13.5" customHeight="1" thickBot="1">
      <c r="A175" s="207"/>
      <c r="B175" s="85"/>
      <c r="C175" s="85" t="s">
        <v>843</v>
      </c>
      <c r="D175" s="85"/>
      <c r="E175" s="86">
        <v>61.722</v>
      </c>
      <c r="F175" s="87"/>
      <c r="G175" s="87"/>
      <c r="H175" s="86"/>
      <c r="I175" s="86"/>
      <c r="M175" s="87"/>
    </row>
    <row r="176" spans="1:16" s="77" customFormat="1" ht="13.5" customHeight="1" thickBot="1">
      <c r="A176" s="205">
        <v>21</v>
      </c>
      <c r="B176" s="81" t="s">
        <v>100</v>
      </c>
      <c r="C176" s="81" t="s">
        <v>101</v>
      </c>
      <c r="D176" s="81" t="s">
        <v>81</v>
      </c>
      <c r="E176" s="82">
        <v>1.714</v>
      </c>
      <c r="F176" s="126"/>
      <c r="G176" s="83">
        <f>E176*F176</f>
        <v>0</v>
      </c>
      <c r="H176" s="82">
        <v>1.80494484</v>
      </c>
      <c r="I176" s="84">
        <v>0</v>
      </c>
      <c r="L176" s="114"/>
      <c r="M176" s="126">
        <v>31500</v>
      </c>
      <c r="P176" s="114">
        <f>M176*P$11</f>
        <v>22050</v>
      </c>
    </row>
    <row r="177" spans="1:13" s="77" customFormat="1" ht="13.5" customHeight="1">
      <c r="A177" s="206"/>
      <c r="B177" s="88"/>
      <c r="C177" s="88" t="s">
        <v>800</v>
      </c>
      <c r="D177" s="88"/>
      <c r="E177" s="89"/>
      <c r="F177" s="90"/>
      <c r="G177" s="90"/>
      <c r="H177" s="89"/>
      <c r="I177" s="89"/>
      <c r="M177" s="90"/>
    </row>
    <row r="178" spans="1:13" s="77" customFormat="1" ht="13.5" customHeight="1">
      <c r="A178" s="206"/>
      <c r="B178" s="88"/>
      <c r="C178" s="88" t="s">
        <v>844</v>
      </c>
      <c r="D178" s="88"/>
      <c r="E178" s="89"/>
      <c r="F178" s="90"/>
      <c r="G178" s="90"/>
      <c r="H178" s="89"/>
      <c r="I178" s="89"/>
      <c r="M178" s="90"/>
    </row>
    <row r="179" spans="1:13" s="77" customFormat="1" ht="13.5" customHeight="1" thickBot="1">
      <c r="A179" s="207"/>
      <c r="B179" s="85"/>
      <c r="C179" s="85" t="s">
        <v>845</v>
      </c>
      <c r="D179" s="85"/>
      <c r="E179" s="86">
        <v>1.714</v>
      </c>
      <c r="F179" s="87"/>
      <c r="G179" s="87"/>
      <c r="H179" s="86"/>
      <c r="I179" s="86"/>
      <c r="M179" s="87"/>
    </row>
    <row r="180" spans="1:16" s="77" customFormat="1" ht="13.5" customHeight="1" thickBot="1">
      <c r="A180" s="205">
        <v>22</v>
      </c>
      <c r="B180" s="81" t="s">
        <v>104</v>
      </c>
      <c r="C180" s="81" t="s">
        <v>105</v>
      </c>
      <c r="D180" s="81" t="s">
        <v>40</v>
      </c>
      <c r="E180" s="82">
        <v>34.962</v>
      </c>
      <c r="F180" s="126"/>
      <c r="G180" s="83">
        <f>E180*F180</f>
        <v>0</v>
      </c>
      <c r="H180" s="82">
        <v>78.88615908</v>
      </c>
      <c r="I180" s="84">
        <v>0</v>
      </c>
      <c r="L180" s="114"/>
      <c r="M180" s="126">
        <v>2450</v>
      </c>
      <c r="P180" s="114">
        <f>M180*P$11</f>
        <v>1715</v>
      </c>
    </row>
    <row r="181" spans="1:13" s="77" customFormat="1" ht="13.5" customHeight="1">
      <c r="A181" s="206"/>
      <c r="B181" s="88"/>
      <c r="C181" s="88" t="s">
        <v>800</v>
      </c>
      <c r="D181" s="88"/>
      <c r="E181" s="89"/>
      <c r="F181" s="90"/>
      <c r="G181" s="90"/>
      <c r="H181" s="89"/>
      <c r="I181" s="89"/>
      <c r="M181" s="90"/>
    </row>
    <row r="182" spans="1:13" s="77" customFormat="1" ht="13.5" customHeight="1">
      <c r="A182" s="206"/>
      <c r="B182" s="88"/>
      <c r="C182" s="88" t="s">
        <v>106</v>
      </c>
      <c r="D182" s="88"/>
      <c r="E182" s="89"/>
      <c r="F182" s="90"/>
      <c r="G182" s="90"/>
      <c r="H182" s="89"/>
      <c r="I182" s="89"/>
      <c r="M182" s="90"/>
    </row>
    <row r="183" spans="1:13" s="77" customFormat="1" ht="13.5" customHeight="1">
      <c r="A183" s="206"/>
      <c r="B183" s="88"/>
      <c r="C183" s="88" t="s">
        <v>846</v>
      </c>
      <c r="D183" s="88"/>
      <c r="E183" s="89"/>
      <c r="F183" s="90"/>
      <c r="G183" s="90"/>
      <c r="H183" s="89"/>
      <c r="I183" s="89"/>
      <c r="M183" s="90"/>
    </row>
    <row r="184" spans="1:13" s="77" customFormat="1" ht="13.5" customHeight="1" thickBot="1">
      <c r="A184" s="207"/>
      <c r="B184" s="85"/>
      <c r="C184" s="85" t="s">
        <v>847</v>
      </c>
      <c r="D184" s="85"/>
      <c r="E184" s="86">
        <v>34.962</v>
      </c>
      <c r="F184" s="87"/>
      <c r="G184" s="87"/>
      <c r="H184" s="86"/>
      <c r="I184" s="86"/>
      <c r="M184" s="87"/>
    </row>
    <row r="185" spans="1:16" s="77" customFormat="1" ht="13.5" customHeight="1" thickBot="1">
      <c r="A185" s="205">
        <v>23</v>
      </c>
      <c r="B185" s="81" t="s">
        <v>848</v>
      </c>
      <c r="C185" s="81" t="s">
        <v>849</v>
      </c>
      <c r="D185" s="81" t="s">
        <v>40</v>
      </c>
      <c r="E185" s="82">
        <v>0.099</v>
      </c>
      <c r="F185" s="126"/>
      <c r="G185" s="83">
        <f>E185*F185</f>
        <v>0</v>
      </c>
      <c r="H185" s="82">
        <v>0.22337766</v>
      </c>
      <c r="I185" s="84">
        <v>0</v>
      </c>
      <c r="L185" s="114"/>
      <c r="M185" s="126">
        <v>2470</v>
      </c>
      <c r="P185" s="114">
        <f>M185*P$11</f>
        <v>1729</v>
      </c>
    </row>
    <row r="186" spans="1:13" s="77" customFormat="1" ht="13.5" customHeight="1">
      <c r="A186" s="206"/>
      <c r="B186" s="88"/>
      <c r="C186" s="88" t="s">
        <v>800</v>
      </c>
      <c r="D186" s="88"/>
      <c r="E186" s="89"/>
      <c r="F186" s="90"/>
      <c r="G186" s="90"/>
      <c r="H186" s="89"/>
      <c r="I186" s="89"/>
      <c r="M186" s="90"/>
    </row>
    <row r="187" spans="1:13" s="77" customFormat="1" ht="13.5" customHeight="1">
      <c r="A187" s="206"/>
      <c r="B187" s="88"/>
      <c r="C187" s="88" t="s">
        <v>106</v>
      </c>
      <c r="D187" s="88"/>
      <c r="E187" s="89"/>
      <c r="F187" s="90"/>
      <c r="G187" s="90"/>
      <c r="H187" s="89"/>
      <c r="I187" s="89"/>
      <c r="M187" s="90"/>
    </row>
    <row r="188" spans="1:13" s="77" customFormat="1" ht="13.5" customHeight="1">
      <c r="A188" s="206"/>
      <c r="B188" s="88"/>
      <c r="C188" s="88" t="s">
        <v>850</v>
      </c>
      <c r="D188" s="88"/>
      <c r="E188" s="89"/>
      <c r="F188" s="90"/>
      <c r="G188" s="90"/>
      <c r="H188" s="89"/>
      <c r="I188" s="89"/>
      <c r="M188" s="90"/>
    </row>
    <row r="189" spans="1:13" s="77" customFormat="1" ht="13.5" customHeight="1" thickBot="1">
      <c r="A189" s="207"/>
      <c r="B189" s="85"/>
      <c r="C189" s="85" t="s">
        <v>851</v>
      </c>
      <c r="D189" s="85"/>
      <c r="E189" s="86">
        <v>0.099</v>
      </c>
      <c r="F189" s="87"/>
      <c r="G189" s="87"/>
      <c r="H189" s="86"/>
      <c r="I189" s="86"/>
      <c r="M189" s="87"/>
    </row>
    <row r="190" spans="1:16" s="77" customFormat="1" ht="13.5" customHeight="1" thickBot="1">
      <c r="A190" s="205">
        <v>24</v>
      </c>
      <c r="B190" s="81" t="s">
        <v>852</v>
      </c>
      <c r="C190" s="81" t="s">
        <v>853</v>
      </c>
      <c r="D190" s="81" t="s">
        <v>90</v>
      </c>
      <c r="E190" s="82">
        <v>98.192</v>
      </c>
      <c r="F190" s="126"/>
      <c r="G190" s="83">
        <f>E190*F190</f>
        <v>0</v>
      </c>
      <c r="H190" s="82">
        <v>89.16029984</v>
      </c>
      <c r="I190" s="84">
        <v>0</v>
      </c>
      <c r="L190" s="114"/>
      <c r="M190" s="126">
        <v>1390</v>
      </c>
      <c r="P190" s="114">
        <f>M190*P$11</f>
        <v>972.9999999999999</v>
      </c>
    </row>
    <row r="191" spans="1:13" s="77" customFormat="1" ht="13.5" customHeight="1">
      <c r="A191" s="206"/>
      <c r="B191" s="88"/>
      <c r="C191" s="88" t="s">
        <v>800</v>
      </c>
      <c r="D191" s="88"/>
      <c r="E191" s="89"/>
      <c r="F191" s="90"/>
      <c r="G191" s="90"/>
      <c r="H191" s="89"/>
      <c r="I191" s="89"/>
      <c r="M191" s="90"/>
    </row>
    <row r="192" spans="1:13" s="77" customFormat="1" ht="13.5" customHeight="1">
      <c r="A192" s="206"/>
      <c r="B192" s="88"/>
      <c r="C192" s="88" t="s">
        <v>854</v>
      </c>
      <c r="D192" s="88"/>
      <c r="E192" s="89"/>
      <c r="F192" s="90"/>
      <c r="G192" s="90"/>
      <c r="H192" s="89"/>
      <c r="I192" s="89"/>
      <c r="M192" s="90"/>
    </row>
    <row r="193" spans="1:13" s="77" customFormat="1" ht="13.5" customHeight="1">
      <c r="A193" s="207"/>
      <c r="B193" s="85"/>
      <c r="C193" s="85" t="s">
        <v>855</v>
      </c>
      <c r="D193" s="85"/>
      <c r="E193" s="86">
        <v>61.56</v>
      </c>
      <c r="F193" s="87"/>
      <c r="G193" s="87"/>
      <c r="H193" s="86"/>
      <c r="I193" s="86"/>
      <c r="M193" s="87"/>
    </row>
    <row r="194" spans="1:13" s="77" customFormat="1" ht="13.5" customHeight="1">
      <c r="A194" s="207"/>
      <c r="B194" s="85"/>
      <c r="C194" s="85" t="s">
        <v>856</v>
      </c>
      <c r="D194" s="85"/>
      <c r="E194" s="86">
        <v>36.632</v>
      </c>
      <c r="F194" s="87"/>
      <c r="G194" s="87"/>
      <c r="H194" s="86"/>
      <c r="I194" s="86"/>
      <c r="M194" s="87"/>
    </row>
    <row r="195" spans="1:13" s="77" customFormat="1" ht="13.5" customHeight="1" thickBot="1">
      <c r="A195" s="208"/>
      <c r="B195" s="97"/>
      <c r="C195" s="97" t="s">
        <v>64</v>
      </c>
      <c r="D195" s="97"/>
      <c r="E195" s="98">
        <v>98.192</v>
      </c>
      <c r="F195" s="99"/>
      <c r="G195" s="99"/>
      <c r="H195" s="98"/>
      <c r="I195" s="98"/>
      <c r="M195" s="99"/>
    </row>
    <row r="196" spans="1:16" s="77" customFormat="1" ht="13.5" customHeight="1" thickBot="1">
      <c r="A196" s="205">
        <v>25</v>
      </c>
      <c r="B196" s="81" t="s">
        <v>857</v>
      </c>
      <c r="C196" s="81" t="s">
        <v>858</v>
      </c>
      <c r="D196" s="81" t="s">
        <v>81</v>
      </c>
      <c r="E196" s="82">
        <v>0.22</v>
      </c>
      <c r="F196" s="126"/>
      <c r="G196" s="83">
        <f>E196*F196</f>
        <v>0</v>
      </c>
      <c r="H196" s="82">
        <v>0.2329162</v>
      </c>
      <c r="I196" s="84">
        <v>0</v>
      </c>
      <c r="L196" s="114"/>
      <c r="M196" s="126">
        <v>36600</v>
      </c>
      <c r="P196" s="114">
        <f>M196*P$11</f>
        <v>25620</v>
      </c>
    </row>
    <row r="197" spans="1:13" s="77" customFormat="1" ht="13.5" customHeight="1">
      <c r="A197" s="206"/>
      <c r="B197" s="88"/>
      <c r="C197" s="88" t="s">
        <v>800</v>
      </c>
      <c r="D197" s="88"/>
      <c r="E197" s="89"/>
      <c r="F197" s="90"/>
      <c r="G197" s="90"/>
      <c r="H197" s="89"/>
      <c r="I197" s="89"/>
      <c r="M197" s="90"/>
    </row>
    <row r="198" spans="1:13" s="77" customFormat="1" ht="13.5" customHeight="1">
      <c r="A198" s="206"/>
      <c r="B198" s="88"/>
      <c r="C198" s="88" t="s">
        <v>859</v>
      </c>
      <c r="D198" s="88"/>
      <c r="E198" s="89"/>
      <c r="F198" s="90"/>
      <c r="G198" s="90"/>
      <c r="H198" s="89"/>
      <c r="I198" s="89"/>
      <c r="M198" s="90"/>
    </row>
    <row r="199" spans="1:13" s="77" customFormat="1" ht="13.5" customHeight="1">
      <c r="A199" s="207"/>
      <c r="B199" s="85"/>
      <c r="C199" s="85" t="s">
        <v>860</v>
      </c>
      <c r="D199" s="85"/>
      <c r="E199" s="86">
        <v>257.6</v>
      </c>
      <c r="F199" s="87"/>
      <c r="G199" s="87"/>
      <c r="H199" s="86"/>
      <c r="I199" s="86"/>
      <c r="M199" s="87"/>
    </row>
    <row r="200" spans="1:13" s="77" customFormat="1" ht="13.5" customHeight="1">
      <c r="A200" s="206"/>
      <c r="B200" s="88"/>
      <c r="C200" s="88" t="s">
        <v>861</v>
      </c>
      <c r="D200" s="88"/>
      <c r="E200" s="89"/>
      <c r="F200" s="90"/>
      <c r="G200" s="90"/>
      <c r="H200" s="89"/>
      <c r="I200" s="89"/>
      <c r="M200" s="90"/>
    </row>
    <row r="201" spans="1:13" s="77" customFormat="1" ht="13.5" customHeight="1" thickBot="1">
      <c r="A201" s="207"/>
      <c r="B201" s="85"/>
      <c r="C201" s="85" t="s">
        <v>862</v>
      </c>
      <c r="D201" s="85"/>
      <c r="E201" s="86">
        <v>65</v>
      </c>
      <c r="F201" s="87"/>
      <c r="G201" s="87"/>
      <c r="H201" s="86"/>
      <c r="I201" s="86"/>
      <c r="M201" s="87"/>
    </row>
    <row r="202" spans="1:13" s="77" customFormat="1" ht="13.5" customHeight="1" thickBot="1">
      <c r="A202" s="209"/>
      <c r="B202" s="103"/>
      <c r="C202" s="103" t="s">
        <v>231</v>
      </c>
      <c r="D202" s="103"/>
      <c r="E202" s="104">
        <v>322.6</v>
      </c>
      <c r="F202" s="105"/>
      <c r="G202" s="105"/>
      <c r="H202" s="104"/>
      <c r="I202" s="106"/>
      <c r="M202" s="105"/>
    </row>
    <row r="203" spans="1:13" s="77" customFormat="1" ht="13.5" customHeight="1" thickBot="1">
      <c r="A203" s="207"/>
      <c r="B203" s="85"/>
      <c r="C203" s="85" t="s">
        <v>863</v>
      </c>
      <c r="D203" s="85"/>
      <c r="E203" s="86">
        <v>0.22</v>
      </c>
      <c r="F203" s="87"/>
      <c r="G203" s="87"/>
      <c r="H203" s="86"/>
      <c r="I203" s="86"/>
      <c r="M203" s="87"/>
    </row>
    <row r="204" spans="1:16" s="77" customFormat="1" ht="13.5" customHeight="1" thickBot="1">
      <c r="A204" s="205">
        <v>26</v>
      </c>
      <c r="B204" s="81" t="s">
        <v>109</v>
      </c>
      <c r="C204" s="81" t="s">
        <v>864</v>
      </c>
      <c r="D204" s="81" t="s">
        <v>111</v>
      </c>
      <c r="E204" s="82">
        <v>116.9</v>
      </c>
      <c r="F204" s="126"/>
      <c r="G204" s="83">
        <f>E204*F204</f>
        <v>0</v>
      </c>
      <c r="H204" s="82">
        <v>0</v>
      </c>
      <c r="I204" s="84">
        <v>0</v>
      </c>
      <c r="L204" s="114"/>
      <c r="M204" s="126">
        <v>35.4</v>
      </c>
      <c r="P204" s="114">
        <f>M204*P$11</f>
        <v>24.779999999999998</v>
      </c>
    </row>
    <row r="205" spans="1:13" s="77" customFormat="1" ht="13.5" customHeight="1">
      <c r="A205" s="206"/>
      <c r="B205" s="88"/>
      <c r="C205" s="88" t="s">
        <v>800</v>
      </c>
      <c r="D205" s="88"/>
      <c r="E205" s="89"/>
      <c r="F205" s="90"/>
      <c r="G205" s="90"/>
      <c r="H205" s="89"/>
      <c r="I205" s="89"/>
      <c r="M205" s="90"/>
    </row>
    <row r="206" spans="1:13" s="77" customFormat="1" ht="13.5" customHeight="1" thickBot="1">
      <c r="A206" s="207"/>
      <c r="B206" s="85"/>
      <c r="C206" s="85" t="s">
        <v>865</v>
      </c>
      <c r="D206" s="85"/>
      <c r="E206" s="86">
        <v>116.9</v>
      </c>
      <c r="F206" s="87"/>
      <c r="G206" s="87"/>
      <c r="H206" s="86"/>
      <c r="I206" s="86"/>
      <c r="M206" s="87"/>
    </row>
    <row r="207" spans="1:16" s="77" customFormat="1" ht="13.5" customHeight="1" thickBot="1">
      <c r="A207" s="210">
        <v>27</v>
      </c>
      <c r="B207" s="100" t="s">
        <v>114</v>
      </c>
      <c r="C207" s="100" t="s">
        <v>115</v>
      </c>
      <c r="D207" s="100" t="s">
        <v>116</v>
      </c>
      <c r="E207" s="101">
        <v>112.322</v>
      </c>
      <c r="F207" s="126"/>
      <c r="G207" s="83">
        <f>E207*F207</f>
        <v>0</v>
      </c>
      <c r="H207" s="101">
        <v>0.112322</v>
      </c>
      <c r="I207" s="102">
        <v>0</v>
      </c>
      <c r="L207" s="114"/>
      <c r="M207" s="126">
        <v>40.1</v>
      </c>
      <c r="P207" s="114">
        <f>M207*P$11</f>
        <v>28.07</v>
      </c>
    </row>
    <row r="208" spans="1:13" s="77" customFormat="1" ht="13.5" customHeight="1">
      <c r="A208" s="206"/>
      <c r="B208" s="88"/>
      <c r="C208" s="88" t="s">
        <v>800</v>
      </c>
      <c r="D208" s="88"/>
      <c r="E208" s="89"/>
      <c r="F208" s="90"/>
      <c r="G208" s="90"/>
      <c r="H208" s="89"/>
      <c r="I208" s="89"/>
      <c r="M208" s="90"/>
    </row>
    <row r="209" spans="1:13" s="77" customFormat="1" ht="13.5" customHeight="1">
      <c r="A209" s="207"/>
      <c r="B209" s="85"/>
      <c r="C209" s="85" t="s">
        <v>866</v>
      </c>
      <c r="D209" s="85"/>
      <c r="E209" s="86">
        <v>112.322</v>
      </c>
      <c r="F209" s="87"/>
      <c r="G209" s="87"/>
      <c r="H209" s="86"/>
      <c r="I209" s="86"/>
      <c r="M209" s="87"/>
    </row>
    <row r="210" spans="1:13" s="77" customFormat="1" ht="13.5" customHeight="1" thickBot="1">
      <c r="A210" s="204"/>
      <c r="B210" s="78" t="s">
        <v>26</v>
      </c>
      <c r="C210" s="78" t="s">
        <v>118</v>
      </c>
      <c r="D210" s="78"/>
      <c r="E210" s="79"/>
      <c r="F210" s="80"/>
      <c r="G210" s="80"/>
      <c r="H210" s="79">
        <v>118.09254878</v>
      </c>
      <c r="I210" s="79">
        <v>0</v>
      </c>
      <c r="M210" s="80"/>
    </row>
    <row r="211" spans="1:16" s="77" customFormat="1" ht="13.5" customHeight="1" thickBot="1">
      <c r="A211" s="205">
        <v>28</v>
      </c>
      <c r="B211" s="81" t="s">
        <v>867</v>
      </c>
      <c r="C211" s="81" t="s">
        <v>868</v>
      </c>
      <c r="D211" s="81" t="s">
        <v>90</v>
      </c>
      <c r="E211" s="82">
        <v>34</v>
      </c>
      <c r="F211" s="126"/>
      <c r="G211" s="83">
        <f>E211*F211</f>
        <v>0</v>
      </c>
      <c r="H211" s="82">
        <v>8.88046</v>
      </c>
      <c r="I211" s="84">
        <v>0</v>
      </c>
      <c r="L211" s="114"/>
      <c r="M211" s="126">
        <v>1030</v>
      </c>
      <c r="P211" s="114">
        <f>M211*P$11</f>
        <v>721</v>
      </c>
    </row>
    <row r="212" spans="1:13" s="77" customFormat="1" ht="13.5" customHeight="1">
      <c r="A212" s="206"/>
      <c r="B212" s="88"/>
      <c r="C212" s="88" t="s">
        <v>869</v>
      </c>
      <c r="D212" s="88"/>
      <c r="E212" s="89"/>
      <c r="F212" s="90"/>
      <c r="G212" s="90"/>
      <c r="H212" s="89"/>
      <c r="I212" s="89"/>
      <c r="M212" s="90"/>
    </row>
    <row r="213" spans="1:13" s="77" customFormat="1" ht="13.5" customHeight="1" thickBot="1">
      <c r="A213" s="207"/>
      <c r="B213" s="85"/>
      <c r="C213" s="85" t="s">
        <v>870</v>
      </c>
      <c r="D213" s="85"/>
      <c r="E213" s="86">
        <v>34</v>
      </c>
      <c r="F213" s="87"/>
      <c r="G213" s="87"/>
      <c r="H213" s="86"/>
      <c r="I213" s="86"/>
      <c r="M213" s="87"/>
    </row>
    <row r="214" spans="1:16" s="77" customFormat="1" ht="13.5" customHeight="1" thickBot="1">
      <c r="A214" s="205">
        <v>29</v>
      </c>
      <c r="B214" s="81" t="s">
        <v>871</v>
      </c>
      <c r="C214" s="81" t="s">
        <v>868</v>
      </c>
      <c r="D214" s="81" t="s">
        <v>90</v>
      </c>
      <c r="E214" s="82">
        <v>18.525</v>
      </c>
      <c r="F214" s="126"/>
      <c r="G214" s="83">
        <f>E214*F214</f>
        <v>0</v>
      </c>
      <c r="H214" s="82">
        <v>4.83854475</v>
      </c>
      <c r="I214" s="84">
        <v>0</v>
      </c>
      <c r="L214" s="114"/>
      <c r="M214" s="126">
        <v>1030</v>
      </c>
      <c r="P214" s="114">
        <f>M214*P$11</f>
        <v>721</v>
      </c>
    </row>
    <row r="215" spans="1:13" s="77" customFormat="1" ht="13.5" customHeight="1">
      <c r="A215" s="206"/>
      <c r="B215" s="88"/>
      <c r="C215" s="88" t="s">
        <v>872</v>
      </c>
      <c r="D215" s="88"/>
      <c r="E215" s="89"/>
      <c r="F215" s="90"/>
      <c r="G215" s="90"/>
      <c r="H215" s="89"/>
      <c r="I215" s="89"/>
      <c r="M215" s="90"/>
    </row>
    <row r="216" spans="1:13" s="77" customFormat="1" ht="13.5" customHeight="1" thickBot="1">
      <c r="A216" s="207"/>
      <c r="B216" s="85"/>
      <c r="C216" s="85" t="s">
        <v>873</v>
      </c>
      <c r="D216" s="85"/>
      <c r="E216" s="86">
        <v>18.525</v>
      </c>
      <c r="F216" s="87"/>
      <c r="G216" s="87"/>
      <c r="H216" s="86"/>
      <c r="I216" s="86"/>
      <c r="M216" s="87"/>
    </row>
    <row r="217" spans="1:16" s="77" customFormat="1" ht="13.5" customHeight="1" thickBot="1">
      <c r="A217" s="205">
        <v>30</v>
      </c>
      <c r="B217" s="81" t="s">
        <v>874</v>
      </c>
      <c r="C217" s="81" t="s">
        <v>875</v>
      </c>
      <c r="D217" s="81" t="s">
        <v>90</v>
      </c>
      <c r="E217" s="82">
        <v>183.642</v>
      </c>
      <c r="F217" s="126"/>
      <c r="G217" s="83">
        <f>E217*F217</f>
        <v>0</v>
      </c>
      <c r="H217" s="82">
        <v>58.63138134</v>
      </c>
      <c r="I217" s="84">
        <v>0</v>
      </c>
      <c r="L217" s="114"/>
      <c r="M217" s="126">
        <v>1340</v>
      </c>
      <c r="P217" s="114">
        <f>M217*P$11</f>
        <v>937.9999999999999</v>
      </c>
    </row>
    <row r="218" spans="1:13" s="77" customFormat="1" ht="13.5" customHeight="1">
      <c r="A218" s="206"/>
      <c r="B218" s="88"/>
      <c r="C218" s="88" t="s">
        <v>869</v>
      </c>
      <c r="D218" s="88"/>
      <c r="E218" s="89"/>
      <c r="F218" s="90"/>
      <c r="G218" s="90"/>
      <c r="H218" s="89"/>
      <c r="I218" s="89"/>
      <c r="M218" s="90"/>
    </row>
    <row r="219" spans="1:13" s="77" customFormat="1" ht="13.5" customHeight="1">
      <c r="A219" s="207"/>
      <c r="B219" s="85"/>
      <c r="C219" s="85" t="s">
        <v>876</v>
      </c>
      <c r="D219" s="85"/>
      <c r="E219" s="86">
        <v>219.492</v>
      </c>
      <c r="F219" s="87"/>
      <c r="G219" s="87"/>
      <c r="H219" s="86"/>
      <c r="I219" s="86"/>
      <c r="M219" s="87"/>
    </row>
    <row r="220" spans="1:13" s="77" customFormat="1" ht="13.5" customHeight="1">
      <c r="A220" s="207"/>
      <c r="B220" s="85"/>
      <c r="C220" s="85" t="s">
        <v>877</v>
      </c>
      <c r="D220" s="85"/>
      <c r="E220" s="86">
        <v>-22.875</v>
      </c>
      <c r="F220" s="87"/>
      <c r="G220" s="87"/>
      <c r="H220" s="86"/>
      <c r="I220" s="86"/>
      <c r="M220" s="87"/>
    </row>
    <row r="221" spans="1:13" s="77" customFormat="1" ht="13.5" customHeight="1">
      <c r="A221" s="207"/>
      <c r="B221" s="85"/>
      <c r="C221" s="85" t="s">
        <v>878</v>
      </c>
      <c r="D221" s="85"/>
      <c r="E221" s="86">
        <v>-12.975</v>
      </c>
      <c r="F221" s="87"/>
      <c r="G221" s="87"/>
      <c r="H221" s="86"/>
      <c r="I221" s="86"/>
      <c r="M221" s="87"/>
    </row>
    <row r="222" spans="1:13" s="77" customFormat="1" ht="13.5" customHeight="1" thickBot="1">
      <c r="A222" s="208"/>
      <c r="B222" s="97"/>
      <c r="C222" s="97" t="s">
        <v>64</v>
      </c>
      <c r="D222" s="97"/>
      <c r="E222" s="98">
        <v>183.642</v>
      </c>
      <c r="F222" s="99"/>
      <c r="G222" s="99"/>
      <c r="H222" s="98"/>
      <c r="I222" s="98"/>
      <c r="M222" s="99"/>
    </row>
    <row r="223" spans="1:16" s="77" customFormat="1" ht="24" customHeight="1" thickBot="1">
      <c r="A223" s="205">
        <v>31</v>
      </c>
      <c r="B223" s="81" t="s">
        <v>879</v>
      </c>
      <c r="C223" s="81" t="s">
        <v>880</v>
      </c>
      <c r="D223" s="81" t="s">
        <v>428</v>
      </c>
      <c r="E223" s="82">
        <v>1</v>
      </c>
      <c r="F223" s="126"/>
      <c r="G223" s="83">
        <f>E223*F223</f>
        <v>0</v>
      </c>
      <c r="H223" s="82">
        <v>0</v>
      </c>
      <c r="I223" s="84">
        <v>0</v>
      </c>
      <c r="L223" s="114"/>
      <c r="M223" s="126">
        <v>35000</v>
      </c>
      <c r="P223" s="114">
        <f>M223*P$11</f>
        <v>24500</v>
      </c>
    </row>
    <row r="224" spans="1:13" s="77" customFormat="1" ht="13.5" customHeight="1">
      <c r="A224" s="206"/>
      <c r="B224" s="88"/>
      <c r="C224" s="88" t="s">
        <v>869</v>
      </c>
      <c r="D224" s="88"/>
      <c r="E224" s="89"/>
      <c r="F224" s="90"/>
      <c r="G224" s="90"/>
      <c r="H224" s="89"/>
      <c r="I224" s="89"/>
      <c r="M224" s="90"/>
    </row>
    <row r="225" spans="1:13" s="77" customFormat="1" ht="13.5" customHeight="1" thickBot="1">
      <c r="A225" s="207"/>
      <c r="B225" s="85"/>
      <c r="C225" s="85" t="s">
        <v>881</v>
      </c>
      <c r="D225" s="85"/>
      <c r="E225" s="86">
        <v>1</v>
      </c>
      <c r="F225" s="87"/>
      <c r="G225" s="87"/>
      <c r="H225" s="86"/>
      <c r="I225" s="86"/>
      <c r="M225" s="87"/>
    </row>
    <row r="226" spans="1:16" s="77" customFormat="1" ht="13.5" customHeight="1" thickBot="1">
      <c r="A226" s="205">
        <v>32</v>
      </c>
      <c r="B226" s="81" t="s">
        <v>882</v>
      </c>
      <c r="C226" s="81" t="s">
        <v>883</v>
      </c>
      <c r="D226" s="81" t="s">
        <v>37</v>
      </c>
      <c r="E226" s="82">
        <v>11</v>
      </c>
      <c r="F226" s="126"/>
      <c r="G226" s="83">
        <f>E226*F226</f>
        <v>0</v>
      </c>
      <c r="H226" s="82">
        <v>0.20108</v>
      </c>
      <c r="I226" s="84">
        <v>0</v>
      </c>
      <c r="L226" s="114"/>
      <c r="M226" s="126">
        <v>209</v>
      </c>
      <c r="P226" s="114">
        <f>M226*P$11</f>
        <v>146.29999999999998</v>
      </c>
    </row>
    <row r="227" spans="1:13" s="77" customFormat="1" ht="13.5" customHeight="1">
      <c r="A227" s="206"/>
      <c r="B227" s="88"/>
      <c r="C227" s="88" t="s">
        <v>869</v>
      </c>
      <c r="D227" s="88"/>
      <c r="E227" s="89"/>
      <c r="F227" s="90"/>
      <c r="G227" s="90"/>
      <c r="H227" s="89"/>
      <c r="I227" s="89"/>
      <c r="M227" s="90"/>
    </row>
    <row r="228" spans="1:13" s="77" customFormat="1" ht="13.5" customHeight="1" thickBot="1">
      <c r="A228" s="207"/>
      <c r="B228" s="85"/>
      <c r="C228" s="85" t="s">
        <v>884</v>
      </c>
      <c r="D228" s="85"/>
      <c r="E228" s="86">
        <v>11</v>
      </c>
      <c r="F228" s="87"/>
      <c r="G228" s="87"/>
      <c r="H228" s="86"/>
      <c r="I228" s="86"/>
      <c r="M228" s="87"/>
    </row>
    <row r="229" spans="1:16" s="77" customFormat="1" ht="13.5" customHeight="1" thickBot="1">
      <c r="A229" s="205">
        <v>33</v>
      </c>
      <c r="B229" s="81" t="s">
        <v>885</v>
      </c>
      <c r="C229" s="81" t="s">
        <v>886</v>
      </c>
      <c r="D229" s="81" t="s">
        <v>37</v>
      </c>
      <c r="E229" s="82">
        <v>8</v>
      </c>
      <c r="F229" s="126"/>
      <c r="G229" s="83">
        <f>E229*F229</f>
        <v>0</v>
      </c>
      <c r="H229" s="82">
        <v>0.2604</v>
      </c>
      <c r="I229" s="84">
        <v>0</v>
      </c>
      <c r="L229" s="114"/>
      <c r="M229" s="126">
        <v>335</v>
      </c>
      <c r="P229" s="114">
        <f>M229*P$11</f>
        <v>234.49999999999997</v>
      </c>
    </row>
    <row r="230" spans="1:13" s="77" customFormat="1" ht="13.5" customHeight="1">
      <c r="A230" s="206"/>
      <c r="B230" s="88"/>
      <c r="C230" s="88" t="s">
        <v>869</v>
      </c>
      <c r="D230" s="88"/>
      <c r="E230" s="89"/>
      <c r="F230" s="90"/>
      <c r="G230" s="90"/>
      <c r="H230" s="89"/>
      <c r="I230" s="89"/>
      <c r="M230" s="90"/>
    </row>
    <row r="231" spans="1:13" s="77" customFormat="1" ht="13.5" customHeight="1" thickBot="1">
      <c r="A231" s="207"/>
      <c r="B231" s="85"/>
      <c r="C231" s="85" t="s">
        <v>887</v>
      </c>
      <c r="D231" s="85"/>
      <c r="E231" s="86">
        <v>8</v>
      </c>
      <c r="F231" s="87"/>
      <c r="G231" s="87"/>
      <c r="H231" s="86"/>
      <c r="I231" s="86"/>
      <c r="M231" s="87"/>
    </row>
    <row r="232" spans="1:16" s="77" customFormat="1" ht="13.5" customHeight="1" thickBot="1">
      <c r="A232" s="205">
        <v>34</v>
      </c>
      <c r="B232" s="81" t="s">
        <v>885</v>
      </c>
      <c r="C232" s="81" t="s">
        <v>886</v>
      </c>
      <c r="D232" s="81" t="s">
        <v>37</v>
      </c>
      <c r="E232" s="82">
        <v>2</v>
      </c>
      <c r="F232" s="126"/>
      <c r="G232" s="83">
        <f>E232*F232</f>
        <v>0</v>
      </c>
      <c r="H232" s="82">
        <v>0.0651</v>
      </c>
      <c r="I232" s="84">
        <v>0</v>
      </c>
      <c r="L232" s="114"/>
      <c r="M232" s="126">
        <v>335</v>
      </c>
      <c r="P232" s="114">
        <f>M232*P$11</f>
        <v>234.49999999999997</v>
      </c>
    </row>
    <row r="233" spans="1:13" s="77" customFormat="1" ht="13.5" customHeight="1">
      <c r="A233" s="206"/>
      <c r="B233" s="88"/>
      <c r="C233" s="88" t="s">
        <v>869</v>
      </c>
      <c r="D233" s="88"/>
      <c r="E233" s="89"/>
      <c r="F233" s="90"/>
      <c r="G233" s="90"/>
      <c r="H233" s="89"/>
      <c r="I233" s="89"/>
      <c r="M233" s="90"/>
    </row>
    <row r="234" spans="1:13" s="77" customFormat="1" ht="13.5" customHeight="1" thickBot="1">
      <c r="A234" s="207"/>
      <c r="B234" s="85"/>
      <c r="C234" s="85" t="s">
        <v>888</v>
      </c>
      <c r="D234" s="85"/>
      <c r="E234" s="86">
        <v>2</v>
      </c>
      <c r="F234" s="87"/>
      <c r="G234" s="87"/>
      <c r="H234" s="86"/>
      <c r="I234" s="86"/>
      <c r="M234" s="87"/>
    </row>
    <row r="235" spans="1:16" s="77" customFormat="1" ht="13.5" customHeight="1" thickBot="1">
      <c r="A235" s="205">
        <v>35</v>
      </c>
      <c r="B235" s="81" t="s">
        <v>135</v>
      </c>
      <c r="C235" s="81" t="s">
        <v>136</v>
      </c>
      <c r="D235" s="81" t="s">
        <v>37</v>
      </c>
      <c r="E235" s="82">
        <v>45</v>
      </c>
      <c r="F235" s="126"/>
      <c r="G235" s="83">
        <f>E235*F235</f>
        <v>0</v>
      </c>
      <c r="H235" s="82">
        <v>2.50335</v>
      </c>
      <c r="I235" s="84">
        <v>0</v>
      </c>
      <c r="L235" s="114"/>
      <c r="M235" s="126">
        <v>481</v>
      </c>
      <c r="P235" s="114">
        <f>M235*P$11</f>
        <v>336.7</v>
      </c>
    </row>
    <row r="236" spans="1:13" s="77" customFormat="1" ht="13.5" customHeight="1">
      <c r="A236" s="206"/>
      <c r="B236" s="88"/>
      <c r="C236" s="88" t="s">
        <v>869</v>
      </c>
      <c r="D236" s="88"/>
      <c r="E236" s="89"/>
      <c r="F236" s="90"/>
      <c r="G236" s="90"/>
      <c r="H236" s="89"/>
      <c r="I236" s="89"/>
      <c r="M236" s="90"/>
    </row>
    <row r="237" spans="1:13" s="77" customFormat="1" ht="13.5" customHeight="1" thickBot="1">
      <c r="A237" s="207"/>
      <c r="B237" s="85"/>
      <c r="C237" s="85" t="s">
        <v>889</v>
      </c>
      <c r="D237" s="85"/>
      <c r="E237" s="86">
        <v>45</v>
      </c>
      <c r="F237" s="87"/>
      <c r="G237" s="87"/>
      <c r="H237" s="86"/>
      <c r="I237" s="86"/>
      <c r="M237" s="87"/>
    </row>
    <row r="238" spans="1:16" s="77" customFormat="1" ht="13.5" customHeight="1" thickBot="1">
      <c r="A238" s="205">
        <v>36</v>
      </c>
      <c r="B238" s="81" t="s">
        <v>890</v>
      </c>
      <c r="C238" s="81" t="s">
        <v>891</v>
      </c>
      <c r="D238" s="81" t="s">
        <v>37</v>
      </c>
      <c r="E238" s="82">
        <v>15</v>
      </c>
      <c r="F238" s="126"/>
      <c r="G238" s="83">
        <f>E238*F238</f>
        <v>0</v>
      </c>
      <c r="H238" s="82">
        <v>1.39275</v>
      </c>
      <c r="I238" s="84">
        <v>0</v>
      </c>
      <c r="L238" s="114"/>
      <c r="M238" s="126">
        <v>1090</v>
      </c>
      <c r="P238" s="114">
        <f>M238*P$11</f>
        <v>763</v>
      </c>
    </row>
    <row r="239" spans="1:13" s="77" customFormat="1" ht="13.5" customHeight="1">
      <c r="A239" s="206"/>
      <c r="B239" s="88"/>
      <c r="C239" s="88" t="s">
        <v>869</v>
      </c>
      <c r="D239" s="88"/>
      <c r="E239" s="89"/>
      <c r="F239" s="90"/>
      <c r="G239" s="90"/>
      <c r="H239" s="89"/>
      <c r="I239" s="89"/>
      <c r="M239" s="90"/>
    </row>
    <row r="240" spans="1:13" s="77" customFormat="1" ht="13.5" customHeight="1" thickBot="1">
      <c r="A240" s="207"/>
      <c r="B240" s="85"/>
      <c r="C240" s="85" t="s">
        <v>892</v>
      </c>
      <c r="D240" s="85"/>
      <c r="E240" s="86">
        <v>15</v>
      </c>
      <c r="F240" s="87"/>
      <c r="G240" s="87"/>
      <c r="H240" s="86"/>
      <c r="I240" s="86"/>
      <c r="M240" s="87"/>
    </row>
    <row r="241" spans="1:16" s="77" customFormat="1" ht="13.5" customHeight="1" thickBot="1">
      <c r="A241" s="205">
        <v>37</v>
      </c>
      <c r="B241" s="81" t="s">
        <v>893</v>
      </c>
      <c r="C241" s="81" t="s">
        <v>894</v>
      </c>
      <c r="D241" s="81" t="s">
        <v>37</v>
      </c>
      <c r="E241" s="82">
        <v>15</v>
      </c>
      <c r="F241" s="126"/>
      <c r="G241" s="83">
        <f>E241*F241</f>
        <v>0</v>
      </c>
      <c r="H241" s="82">
        <v>1.94355</v>
      </c>
      <c r="I241" s="84">
        <v>0</v>
      </c>
      <c r="L241" s="114"/>
      <c r="M241" s="126">
        <v>1450</v>
      </c>
      <c r="P241" s="114">
        <f>M241*P$11</f>
        <v>1014.9999999999999</v>
      </c>
    </row>
    <row r="242" spans="1:13" s="77" customFormat="1" ht="13.5" customHeight="1">
      <c r="A242" s="206"/>
      <c r="B242" s="88"/>
      <c r="C242" s="88" t="s">
        <v>869</v>
      </c>
      <c r="D242" s="88"/>
      <c r="E242" s="89"/>
      <c r="F242" s="90"/>
      <c r="G242" s="90"/>
      <c r="H242" s="89"/>
      <c r="I242" s="89"/>
      <c r="M242" s="90"/>
    </row>
    <row r="243" spans="1:13" s="77" customFormat="1" ht="13.5" customHeight="1" thickBot="1">
      <c r="A243" s="207"/>
      <c r="B243" s="85"/>
      <c r="C243" s="85" t="s">
        <v>892</v>
      </c>
      <c r="D243" s="85"/>
      <c r="E243" s="86">
        <v>15</v>
      </c>
      <c r="F243" s="87"/>
      <c r="G243" s="87"/>
      <c r="H243" s="86"/>
      <c r="I243" s="86"/>
      <c r="M243" s="87"/>
    </row>
    <row r="244" spans="1:16" s="77" customFormat="1" ht="13.5" customHeight="1" thickBot="1">
      <c r="A244" s="205">
        <v>38</v>
      </c>
      <c r="B244" s="81" t="s">
        <v>895</v>
      </c>
      <c r="C244" s="81" t="s">
        <v>896</v>
      </c>
      <c r="D244" s="81" t="s">
        <v>81</v>
      </c>
      <c r="E244" s="82">
        <v>0.445</v>
      </c>
      <c r="F244" s="126"/>
      <c r="G244" s="83">
        <f>E244*F244</f>
        <v>0</v>
      </c>
      <c r="H244" s="82">
        <v>0.00543345</v>
      </c>
      <c r="I244" s="84">
        <v>0</v>
      </c>
      <c r="L244" s="114"/>
      <c r="M244" s="126">
        <v>6110</v>
      </c>
      <c r="P244" s="114">
        <f>M244*P$11</f>
        <v>4277</v>
      </c>
    </row>
    <row r="245" spans="1:13" s="77" customFormat="1" ht="13.5" customHeight="1">
      <c r="A245" s="206"/>
      <c r="B245" s="88"/>
      <c r="C245" s="88" t="s">
        <v>897</v>
      </c>
      <c r="D245" s="88"/>
      <c r="E245" s="89"/>
      <c r="F245" s="90"/>
      <c r="G245" s="90"/>
      <c r="H245" s="89"/>
      <c r="I245" s="89"/>
      <c r="M245" s="90"/>
    </row>
    <row r="246" spans="1:13" s="77" customFormat="1" ht="13.5" customHeight="1" thickBot="1">
      <c r="A246" s="207"/>
      <c r="B246" s="85" t="s">
        <v>898</v>
      </c>
      <c r="C246" s="85" t="s">
        <v>899</v>
      </c>
      <c r="D246" s="85"/>
      <c r="E246" s="86">
        <v>0.445</v>
      </c>
      <c r="F246" s="87"/>
      <c r="G246" s="87"/>
      <c r="H246" s="86"/>
      <c r="I246" s="86"/>
      <c r="M246" s="87"/>
    </row>
    <row r="247" spans="1:16" s="77" customFormat="1" ht="13.5" customHeight="1" thickBot="1">
      <c r="A247" s="210">
        <v>39</v>
      </c>
      <c r="B247" s="100" t="s">
        <v>900</v>
      </c>
      <c r="C247" s="100" t="s">
        <v>901</v>
      </c>
      <c r="D247" s="100" t="s">
        <v>81</v>
      </c>
      <c r="E247" s="101">
        <v>0.481</v>
      </c>
      <c r="F247" s="126"/>
      <c r="G247" s="83">
        <f>E247*F247</f>
        <v>0</v>
      </c>
      <c r="H247" s="101">
        <v>0.481</v>
      </c>
      <c r="I247" s="102">
        <v>0</v>
      </c>
      <c r="L247" s="114"/>
      <c r="M247" s="126">
        <v>27100</v>
      </c>
      <c r="P247" s="114">
        <f>M247*P$11</f>
        <v>18970</v>
      </c>
    </row>
    <row r="248" spans="1:13" s="77" customFormat="1" ht="13.5" customHeight="1">
      <c r="A248" s="206"/>
      <c r="B248" s="88"/>
      <c r="C248" s="88" t="s">
        <v>897</v>
      </c>
      <c r="D248" s="88"/>
      <c r="E248" s="89"/>
      <c r="F248" s="90"/>
      <c r="G248" s="90"/>
      <c r="H248" s="89"/>
      <c r="I248" s="89"/>
      <c r="M248" s="90"/>
    </row>
    <row r="249" spans="1:13" s="77" customFormat="1" ht="13.5" customHeight="1" thickBot="1">
      <c r="A249" s="207"/>
      <c r="B249" s="85"/>
      <c r="C249" s="85" t="s">
        <v>902</v>
      </c>
      <c r="D249" s="85"/>
      <c r="E249" s="86">
        <v>0.445</v>
      </c>
      <c r="F249" s="87"/>
      <c r="G249" s="87"/>
      <c r="H249" s="86"/>
      <c r="I249" s="86"/>
      <c r="M249" s="87"/>
    </row>
    <row r="250" spans="1:16" s="77" customFormat="1" ht="13.5" customHeight="1" thickBot="1">
      <c r="A250" s="205">
        <v>40</v>
      </c>
      <c r="B250" s="81" t="s">
        <v>903</v>
      </c>
      <c r="C250" s="81" t="s">
        <v>904</v>
      </c>
      <c r="D250" s="81" t="s">
        <v>111</v>
      </c>
      <c r="E250" s="82">
        <v>31.5</v>
      </c>
      <c r="F250" s="126"/>
      <c r="G250" s="83">
        <f>E250*F250</f>
        <v>0</v>
      </c>
      <c r="H250" s="82">
        <v>0.005985</v>
      </c>
      <c r="I250" s="84">
        <v>0</v>
      </c>
      <c r="L250" s="114"/>
      <c r="M250" s="126">
        <v>38.4</v>
      </c>
      <c r="P250" s="114">
        <f>M250*P$11</f>
        <v>26.88</v>
      </c>
    </row>
    <row r="251" spans="1:13" s="77" customFormat="1" ht="13.5" customHeight="1">
      <c r="A251" s="206"/>
      <c r="B251" s="88"/>
      <c r="C251" s="88" t="s">
        <v>869</v>
      </c>
      <c r="D251" s="88"/>
      <c r="E251" s="89"/>
      <c r="F251" s="90"/>
      <c r="G251" s="90"/>
      <c r="H251" s="89"/>
      <c r="I251" s="89"/>
      <c r="M251" s="90"/>
    </row>
    <row r="252" spans="1:13" s="77" customFormat="1" ht="13.5" customHeight="1" thickBot="1">
      <c r="A252" s="207"/>
      <c r="B252" s="85"/>
      <c r="C252" s="85" t="s">
        <v>905</v>
      </c>
      <c r="D252" s="85"/>
      <c r="E252" s="86">
        <v>31.5</v>
      </c>
      <c r="F252" s="87"/>
      <c r="G252" s="87"/>
      <c r="H252" s="86"/>
      <c r="I252" s="86"/>
      <c r="M252" s="87"/>
    </row>
    <row r="253" spans="1:16" s="77" customFormat="1" ht="13.5" customHeight="1" thickBot="1">
      <c r="A253" s="205">
        <v>41</v>
      </c>
      <c r="B253" s="81" t="s">
        <v>906</v>
      </c>
      <c r="C253" s="81" t="s">
        <v>907</v>
      </c>
      <c r="D253" s="81" t="s">
        <v>40</v>
      </c>
      <c r="E253" s="82">
        <v>4.26</v>
      </c>
      <c r="F253" s="126"/>
      <c r="G253" s="83">
        <f>E253*F253</f>
        <v>0</v>
      </c>
      <c r="H253" s="82">
        <v>10.4510154</v>
      </c>
      <c r="I253" s="84">
        <v>0</v>
      </c>
      <c r="L253" s="114"/>
      <c r="M253" s="126">
        <v>2460</v>
      </c>
      <c r="P253" s="114">
        <f>M253*P$11</f>
        <v>1722</v>
      </c>
    </row>
    <row r="254" spans="1:13" s="77" customFormat="1" ht="13.5" customHeight="1">
      <c r="A254" s="206"/>
      <c r="B254" s="88"/>
      <c r="C254" s="88" t="s">
        <v>908</v>
      </c>
      <c r="D254" s="88"/>
      <c r="E254" s="89"/>
      <c r="F254" s="90"/>
      <c r="G254" s="90"/>
      <c r="H254" s="89"/>
      <c r="I254" s="89"/>
      <c r="M254" s="90"/>
    </row>
    <row r="255" spans="1:13" s="77" customFormat="1" ht="13.5" customHeight="1">
      <c r="A255" s="207"/>
      <c r="B255" s="85"/>
      <c r="C255" s="85" t="s">
        <v>909</v>
      </c>
      <c r="D255" s="85"/>
      <c r="E255" s="86">
        <v>4.26</v>
      </c>
      <c r="F255" s="87"/>
      <c r="G255" s="87"/>
      <c r="H255" s="86"/>
      <c r="I255" s="86"/>
      <c r="M255" s="87"/>
    </row>
    <row r="256" spans="1:13" s="77" customFormat="1" ht="13.5" customHeight="1" thickBot="1">
      <c r="A256" s="208"/>
      <c r="B256" s="97" t="s">
        <v>910</v>
      </c>
      <c r="C256" s="97" t="s">
        <v>64</v>
      </c>
      <c r="D256" s="97"/>
      <c r="E256" s="98">
        <v>4.26</v>
      </c>
      <c r="F256" s="99"/>
      <c r="G256" s="99"/>
      <c r="H256" s="98"/>
      <c r="I256" s="98"/>
      <c r="M256" s="99"/>
    </row>
    <row r="257" spans="1:16" s="77" customFormat="1" ht="13.5" customHeight="1" thickBot="1">
      <c r="A257" s="205">
        <v>44</v>
      </c>
      <c r="B257" s="81" t="s">
        <v>911</v>
      </c>
      <c r="C257" s="81" t="s">
        <v>912</v>
      </c>
      <c r="D257" s="81" t="s">
        <v>81</v>
      </c>
      <c r="E257" s="82">
        <v>0.224</v>
      </c>
      <c r="F257" s="126"/>
      <c r="G257" s="83">
        <f>E257*F257</f>
        <v>0</v>
      </c>
      <c r="H257" s="82">
        <v>0.23370144</v>
      </c>
      <c r="I257" s="84">
        <v>0</v>
      </c>
      <c r="L257" s="114"/>
      <c r="M257" s="126">
        <v>42900</v>
      </c>
      <c r="P257" s="114">
        <f>M257*P$11</f>
        <v>30029.999999999996</v>
      </c>
    </row>
    <row r="258" spans="1:13" s="77" customFormat="1" ht="13.5" customHeight="1">
      <c r="A258" s="206"/>
      <c r="B258" s="88"/>
      <c r="C258" s="88" t="s">
        <v>908</v>
      </c>
      <c r="D258" s="88"/>
      <c r="E258" s="89"/>
      <c r="F258" s="90"/>
      <c r="G258" s="90"/>
      <c r="H258" s="89"/>
      <c r="I258" s="89"/>
      <c r="M258" s="90"/>
    </row>
    <row r="259" spans="1:13" s="77" customFormat="1" ht="13.5" customHeight="1" thickBot="1">
      <c r="A259" s="207"/>
      <c r="B259" s="85"/>
      <c r="C259" s="85" t="s">
        <v>913</v>
      </c>
      <c r="D259" s="85"/>
      <c r="E259" s="86">
        <v>0.224</v>
      </c>
      <c r="F259" s="87"/>
      <c r="G259" s="87"/>
      <c r="H259" s="86"/>
      <c r="I259" s="86"/>
      <c r="M259" s="87"/>
    </row>
    <row r="260" spans="1:16" s="77" customFormat="1" ht="13.5" customHeight="1" thickBot="1">
      <c r="A260" s="205">
        <v>45</v>
      </c>
      <c r="B260" s="81" t="s">
        <v>141</v>
      </c>
      <c r="C260" s="81" t="s">
        <v>2024</v>
      </c>
      <c r="D260" s="81" t="s">
        <v>90</v>
      </c>
      <c r="E260" s="82">
        <v>103.61</v>
      </c>
      <c r="F260" s="126"/>
      <c r="G260" s="83">
        <f>E260*F260</f>
        <v>0</v>
      </c>
      <c r="H260" s="82">
        <v>6.8776318</v>
      </c>
      <c r="I260" s="84">
        <v>0</v>
      </c>
      <c r="L260" s="114"/>
      <c r="M260" s="126">
        <v>464</v>
      </c>
      <c r="P260" s="114">
        <f>M260*P$11</f>
        <v>324.79999999999995</v>
      </c>
    </row>
    <row r="261" spans="1:13" s="77" customFormat="1" ht="13.5" customHeight="1">
      <c r="A261" s="206"/>
      <c r="B261" s="88"/>
      <c r="C261" s="88" t="s">
        <v>869</v>
      </c>
      <c r="D261" s="88"/>
      <c r="E261" s="89"/>
      <c r="F261" s="90"/>
      <c r="G261" s="90"/>
      <c r="H261" s="89"/>
      <c r="I261" s="89"/>
      <c r="M261" s="90"/>
    </row>
    <row r="262" spans="1:13" s="77" customFormat="1" ht="13.5" customHeight="1">
      <c r="A262" s="207"/>
      <c r="B262" s="85"/>
      <c r="C262" s="85" t="s">
        <v>914</v>
      </c>
      <c r="D262" s="85"/>
      <c r="E262" s="86">
        <v>84.68</v>
      </c>
      <c r="F262" s="87"/>
      <c r="G262" s="87"/>
      <c r="H262" s="86"/>
      <c r="I262" s="86"/>
      <c r="M262" s="87"/>
    </row>
    <row r="263" spans="1:13" s="77" customFormat="1" ht="13.5" customHeight="1">
      <c r="A263" s="207"/>
      <c r="B263" s="85"/>
      <c r="C263" s="85" t="s">
        <v>915</v>
      </c>
      <c r="D263" s="85"/>
      <c r="E263" s="86">
        <v>35.93</v>
      </c>
      <c r="F263" s="87"/>
      <c r="G263" s="87"/>
      <c r="H263" s="86"/>
      <c r="I263" s="86"/>
      <c r="M263" s="87"/>
    </row>
    <row r="264" spans="1:13" s="77" customFormat="1" ht="13.5" customHeight="1">
      <c r="A264" s="207"/>
      <c r="B264" s="85"/>
      <c r="C264" s="85" t="s">
        <v>916</v>
      </c>
      <c r="D264" s="85"/>
      <c r="E264" s="86">
        <v>-17</v>
      </c>
      <c r="F264" s="87"/>
      <c r="G264" s="87"/>
      <c r="H264" s="86"/>
      <c r="I264" s="86"/>
      <c r="M264" s="87"/>
    </row>
    <row r="265" spans="1:13" s="77" customFormat="1" ht="13.5" customHeight="1" thickBot="1">
      <c r="A265" s="208"/>
      <c r="B265" s="97"/>
      <c r="C265" s="97" t="s">
        <v>64</v>
      </c>
      <c r="D265" s="97"/>
      <c r="E265" s="98">
        <v>103.61</v>
      </c>
      <c r="F265" s="99"/>
      <c r="G265" s="99"/>
      <c r="H265" s="98"/>
      <c r="I265" s="98"/>
      <c r="M265" s="99"/>
    </row>
    <row r="266" spans="1:16" s="77" customFormat="1" ht="13.5" customHeight="1" thickBot="1">
      <c r="A266" s="205">
        <v>46</v>
      </c>
      <c r="B266" s="81" t="s">
        <v>144</v>
      </c>
      <c r="C266" s="81" t="s">
        <v>917</v>
      </c>
      <c r="D266" s="81" t="s">
        <v>90</v>
      </c>
      <c r="E266" s="82">
        <v>171</v>
      </c>
      <c r="F266" s="126"/>
      <c r="G266" s="83">
        <f>E266*F266</f>
        <v>0</v>
      </c>
      <c r="H266" s="82">
        <v>20.83635</v>
      </c>
      <c r="I266" s="84">
        <v>0</v>
      </c>
      <c r="L266" s="114"/>
      <c r="M266" s="126">
        <v>574</v>
      </c>
      <c r="P266" s="114">
        <f>M266*P$11</f>
        <v>401.79999999999995</v>
      </c>
    </row>
    <row r="267" spans="1:13" s="77" customFormat="1" ht="13.5" customHeight="1">
      <c r="A267" s="206"/>
      <c r="B267" s="88"/>
      <c r="C267" s="88" t="s">
        <v>869</v>
      </c>
      <c r="D267" s="88"/>
      <c r="E267" s="89"/>
      <c r="F267" s="90"/>
      <c r="G267" s="90"/>
      <c r="H267" s="89"/>
      <c r="I267" s="89"/>
      <c r="M267" s="90"/>
    </row>
    <row r="268" spans="1:13" s="77" customFormat="1" ht="13.5" customHeight="1">
      <c r="A268" s="207"/>
      <c r="B268" s="85"/>
      <c r="C268" s="85" t="s">
        <v>918</v>
      </c>
      <c r="D268" s="85"/>
      <c r="E268" s="86">
        <v>63.77</v>
      </c>
      <c r="F268" s="87"/>
      <c r="G268" s="87"/>
      <c r="H268" s="86"/>
      <c r="I268" s="86"/>
      <c r="M268" s="87"/>
    </row>
    <row r="269" spans="1:13" s="77" customFormat="1" ht="13.5" customHeight="1">
      <c r="A269" s="207"/>
      <c r="B269" s="85"/>
      <c r="C269" s="85" t="s">
        <v>919</v>
      </c>
      <c r="D269" s="85"/>
      <c r="E269" s="86">
        <v>68.73</v>
      </c>
      <c r="F269" s="87"/>
      <c r="G269" s="87"/>
      <c r="H269" s="86"/>
      <c r="I269" s="86"/>
      <c r="M269" s="87"/>
    </row>
    <row r="270" spans="1:13" s="77" customFormat="1" ht="13.5" customHeight="1">
      <c r="A270" s="207"/>
      <c r="B270" s="85"/>
      <c r="C270" s="85" t="s">
        <v>920</v>
      </c>
      <c r="D270" s="85"/>
      <c r="E270" s="86">
        <v>63.51</v>
      </c>
      <c r="F270" s="87"/>
      <c r="G270" s="87"/>
      <c r="H270" s="86"/>
      <c r="I270" s="86"/>
      <c r="M270" s="87"/>
    </row>
    <row r="271" spans="1:13" s="77" customFormat="1" ht="13.5" customHeight="1">
      <c r="A271" s="207"/>
      <c r="B271" s="85"/>
      <c r="C271" s="85" t="s">
        <v>921</v>
      </c>
      <c r="D271" s="85"/>
      <c r="E271" s="86">
        <v>-25.01</v>
      </c>
      <c r="F271" s="87"/>
      <c r="G271" s="87"/>
      <c r="H271" s="86"/>
      <c r="I271" s="86"/>
      <c r="M271" s="87"/>
    </row>
    <row r="272" spans="1:13" s="77" customFormat="1" ht="13.5" customHeight="1" thickBot="1">
      <c r="A272" s="208"/>
      <c r="B272" s="97"/>
      <c r="C272" s="97" t="s">
        <v>64</v>
      </c>
      <c r="D272" s="97"/>
      <c r="E272" s="98">
        <v>171</v>
      </c>
      <c r="F272" s="99"/>
      <c r="G272" s="99"/>
      <c r="H272" s="98"/>
      <c r="I272" s="98"/>
      <c r="M272" s="99"/>
    </row>
    <row r="273" spans="1:16" s="77" customFormat="1" ht="13.5" customHeight="1" thickBot="1">
      <c r="A273" s="205">
        <v>47</v>
      </c>
      <c r="B273" s="81" t="s">
        <v>922</v>
      </c>
      <c r="C273" s="81" t="s">
        <v>923</v>
      </c>
      <c r="D273" s="81" t="s">
        <v>90</v>
      </c>
      <c r="E273" s="82">
        <v>2.684</v>
      </c>
      <c r="F273" s="126"/>
      <c r="G273" s="83">
        <f>E273*F273</f>
        <v>0</v>
      </c>
      <c r="H273" s="82">
        <v>0.4651372</v>
      </c>
      <c r="I273" s="84">
        <v>0</v>
      </c>
      <c r="L273" s="114"/>
      <c r="M273" s="126">
        <v>496</v>
      </c>
      <c r="P273" s="114">
        <f>M273*P$11</f>
        <v>347.2</v>
      </c>
    </row>
    <row r="274" spans="1:13" s="77" customFormat="1" ht="13.5" customHeight="1">
      <c r="A274" s="206"/>
      <c r="B274" s="88"/>
      <c r="C274" s="88" t="s">
        <v>897</v>
      </c>
      <c r="D274" s="88"/>
      <c r="E274" s="89"/>
      <c r="F274" s="90"/>
      <c r="G274" s="90"/>
      <c r="H274" s="89"/>
      <c r="I274" s="89"/>
      <c r="M274" s="90"/>
    </row>
    <row r="275" spans="1:13" s="77" customFormat="1" ht="13.5" customHeight="1">
      <c r="A275" s="207"/>
      <c r="B275" s="85"/>
      <c r="C275" s="85" t="s">
        <v>924</v>
      </c>
      <c r="D275" s="85"/>
      <c r="E275" s="86">
        <v>2.684</v>
      </c>
      <c r="F275" s="87"/>
      <c r="G275" s="87"/>
      <c r="H275" s="86"/>
      <c r="I275" s="86"/>
      <c r="M275" s="87"/>
    </row>
    <row r="276" spans="1:13" s="77" customFormat="1" ht="13.5" customHeight="1" thickBot="1">
      <c r="A276" s="204"/>
      <c r="B276" s="78" t="s">
        <v>27</v>
      </c>
      <c r="C276" s="78" t="s">
        <v>925</v>
      </c>
      <c r="D276" s="78"/>
      <c r="E276" s="79"/>
      <c r="F276" s="80"/>
      <c r="G276" s="80"/>
      <c r="H276" s="79">
        <v>15.23434782</v>
      </c>
      <c r="I276" s="79">
        <v>0</v>
      </c>
      <c r="M276" s="80"/>
    </row>
    <row r="277" spans="1:16" s="77" customFormat="1" ht="24" customHeight="1" thickBot="1">
      <c r="A277" s="205">
        <v>48</v>
      </c>
      <c r="B277" s="81" t="s">
        <v>926</v>
      </c>
      <c r="C277" s="81" t="s">
        <v>2023</v>
      </c>
      <c r="D277" s="81" t="s">
        <v>111</v>
      </c>
      <c r="E277" s="82">
        <v>83.2</v>
      </c>
      <c r="F277" s="126"/>
      <c r="G277" s="83">
        <f>E277*F277</f>
        <v>0</v>
      </c>
      <c r="H277" s="82">
        <v>1.698112</v>
      </c>
      <c r="I277" s="84">
        <v>0</v>
      </c>
      <c r="L277" s="114"/>
      <c r="M277" s="126">
        <v>162</v>
      </c>
      <c r="P277" s="114">
        <f>M277*P$11</f>
        <v>113.39999999999999</v>
      </c>
    </row>
    <row r="278" spans="1:13" s="77" customFormat="1" ht="13.5" customHeight="1">
      <c r="A278" s="206"/>
      <c r="B278" s="88"/>
      <c r="C278" s="88" t="s">
        <v>927</v>
      </c>
      <c r="D278" s="88"/>
      <c r="E278" s="89"/>
      <c r="F278" s="90"/>
      <c r="G278" s="90"/>
      <c r="H278" s="89"/>
      <c r="I278" s="89"/>
      <c r="M278" s="90"/>
    </row>
    <row r="279" spans="1:13" s="77" customFormat="1" ht="13.5" customHeight="1" thickBot="1">
      <c r="A279" s="207"/>
      <c r="B279" s="85"/>
      <c r="C279" s="85" t="s">
        <v>928</v>
      </c>
      <c r="D279" s="85"/>
      <c r="E279" s="86">
        <v>83.2</v>
      </c>
      <c r="F279" s="87"/>
      <c r="G279" s="87"/>
      <c r="H279" s="86"/>
      <c r="I279" s="86"/>
      <c r="M279" s="87"/>
    </row>
    <row r="280" spans="1:16" s="77" customFormat="1" ht="13.5" customHeight="1" thickBot="1">
      <c r="A280" s="205">
        <v>49</v>
      </c>
      <c r="B280" s="81" t="s">
        <v>929</v>
      </c>
      <c r="C280" s="81" t="s">
        <v>930</v>
      </c>
      <c r="D280" s="81" t="s">
        <v>40</v>
      </c>
      <c r="E280" s="82">
        <v>5.742</v>
      </c>
      <c r="F280" s="126"/>
      <c r="G280" s="83">
        <f>E280*F280</f>
        <v>0</v>
      </c>
      <c r="H280" s="82">
        <v>12.9565359</v>
      </c>
      <c r="I280" s="84">
        <v>0</v>
      </c>
      <c r="L280" s="114"/>
      <c r="M280" s="126">
        <v>2660</v>
      </c>
      <c r="P280" s="114">
        <f>M280*P$11</f>
        <v>1861.9999999999998</v>
      </c>
    </row>
    <row r="281" spans="1:13" s="77" customFormat="1" ht="13.5" customHeight="1">
      <c r="A281" s="206"/>
      <c r="B281" s="88"/>
      <c r="C281" s="88" t="s">
        <v>931</v>
      </c>
      <c r="D281" s="88"/>
      <c r="E281" s="89"/>
      <c r="F281" s="90"/>
      <c r="G281" s="90"/>
      <c r="H281" s="89"/>
      <c r="I281" s="89"/>
      <c r="M281" s="90"/>
    </row>
    <row r="282" spans="1:13" s="77" customFormat="1" ht="13.5" customHeight="1">
      <c r="A282" s="207"/>
      <c r="B282" s="85"/>
      <c r="C282" s="85" t="s">
        <v>932</v>
      </c>
      <c r="D282" s="85"/>
      <c r="E282" s="86">
        <v>5.742</v>
      </c>
      <c r="F282" s="87"/>
      <c r="G282" s="87"/>
      <c r="H282" s="86"/>
      <c r="I282" s="86"/>
      <c r="M282" s="87"/>
    </row>
    <row r="283" spans="1:13" s="77" customFormat="1" ht="13.5" customHeight="1" thickBot="1">
      <c r="A283" s="208"/>
      <c r="B283" s="97" t="s">
        <v>933</v>
      </c>
      <c r="C283" s="97" t="s">
        <v>64</v>
      </c>
      <c r="D283" s="97"/>
      <c r="E283" s="98">
        <v>5.742</v>
      </c>
      <c r="F283" s="99"/>
      <c r="G283" s="99"/>
      <c r="H283" s="98"/>
      <c r="I283" s="98"/>
      <c r="M283" s="99"/>
    </row>
    <row r="284" spans="1:16" s="77" customFormat="1" ht="13.5" customHeight="1" thickBot="1">
      <c r="A284" s="205">
        <v>52</v>
      </c>
      <c r="B284" s="81" t="s">
        <v>934</v>
      </c>
      <c r="C284" s="81" t="s">
        <v>935</v>
      </c>
      <c r="D284" s="81" t="s">
        <v>81</v>
      </c>
      <c r="E284" s="82">
        <v>0.362</v>
      </c>
      <c r="F284" s="126"/>
      <c r="G284" s="83">
        <f>E284*F284</f>
        <v>0</v>
      </c>
      <c r="H284" s="82">
        <v>0.38102672</v>
      </c>
      <c r="I284" s="84">
        <v>0</v>
      </c>
      <c r="L284" s="114"/>
      <c r="M284" s="126">
        <v>37900</v>
      </c>
      <c r="P284" s="114">
        <f>M284*P$11</f>
        <v>26530</v>
      </c>
    </row>
    <row r="285" spans="1:13" s="77" customFormat="1" ht="13.5" customHeight="1">
      <c r="A285" s="206"/>
      <c r="B285" s="88"/>
      <c r="C285" s="88" t="s">
        <v>931</v>
      </c>
      <c r="D285" s="88"/>
      <c r="E285" s="89"/>
      <c r="F285" s="90"/>
      <c r="G285" s="90"/>
      <c r="H285" s="89"/>
      <c r="I285" s="89"/>
      <c r="M285" s="90"/>
    </row>
    <row r="286" spans="1:13" s="77" customFormat="1" ht="13.5" customHeight="1">
      <c r="A286" s="207"/>
      <c r="B286" s="85"/>
      <c r="C286" s="85" t="s">
        <v>936</v>
      </c>
      <c r="D286" s="85"/>
      <c r="E286" s="86">
        <v>0.362</v>
      </c>
      <c r="F286" s="87"/>
      <c r="G286" s="87"/>
      <c r="H286" s="86"/>
      <c r="I286" s="86"/>
      <c r="M286" s="87"/>
    </row>
    <row r="287" spans="1:13" s="77" customFormat="1" ht="13.5" customHeight="1" thickBot="1">
      <c r="A287" s="204"/>
      <c r="B287" s="78" t="s">
        <v>28</v>
      </c>
      <c r="C287" s="78" t="s">
        <v>937</v>
      </c>
      <c r="D287" s="78"/>
      <c r="E287" s="79"/>
      <c r="F287" s="80"/>
      <c r="G287" s="80"/>
      <c r="H287" s="79">
        <v>0</v>
      </c>
      <c r="I287" s="79">
        <v>0</v>
      </c>
      <c r="M287" s="80"/>
    </row>
    <row r="288" spans="1:16" s="77" customFormat="1" ht="13.5" customHeight="1" thickBot="1">
      <c r="A288" s="205">
        <v>53</v>
      </c>
      <c r="B288" s="81" t="s">
        <v>938</v>
      </c>
      <c r="C288" s="81" t="s">
        <v>939</v>
      </c>
      <c r="D288" s="81" t="s">
        <v>90</v>
      </c>
      <c r="E288" s="82">
        <v>76</v>
      </c>
      <c r="F288" s="126"/>
      <c r="G288" s="83">
        <f>E288*F288</f>
        <v>0</v>
      </c>
      <c r="H288" s="82">
        <v>0</v>
      </c>
      <c r="I288" s="84">
        <v>0</v>
      </c>
      <c r="L288" s="114"/>
      <c r="M288" s="126">
        <v>58.9</v>
      </c>
      <c r="P288" s="114">
        <f>M288*P$11</f>
        <v>41.23</v>
      </c>
    </row>
    <row r="289" spans="1:13" s="77" customFormat="1" ht="13.5" customHeight="1">
      <c r="A289" s="206"/>
      <c r="B289" s="88"/>
      <c r="C289" s="88" t="s">
        <v>869</v>
      </c>
      <c r="D289" s="88"/>
      <c r="E289" s="89"/>
      <c r="F289" s="90"/>
      <c r="G289" s="90"/>
      <c r="H289" s="89"/>
      <c r="I289" s="89"/>
      <c r="M289" s="90"/>
    </row>
    <row r="290" spans="1:13" s="77" customFormat="1" ht="13.5" customHeight="1">
      <c r="A290" s="206"/>
      <c r="B290" s="88"/>
      <c r="C290" s="88" t="s">
        <v>940</v>
      </c>
      <c r="D290" s="88"/>
      <c r="E290" s="89"/>
      <c r="F290" s="90"/>
      <c r="G290" s="90"/>
      <c r="H290" s="89"/>
      <c r="I290" s="89"/>
      <c r="M290" s="90"/>
    </row>
    <row r="291" spans="1:13" s="77" customFormat="1" ht="13.5" customHeight="1">
      <c r="A291" s="207"/>
      <c r="B291" s="85"/>
      <c r="C291" s="85" t="s">
        <v>941</v>
      </c>
      <c r="D291" s="85"/>
      <c r="E291" s="86">
        <v>76</v>
      </c>
      <c r="F291" s="87"/>
      <c r="G291" s="87"/>
      <c r="H291" s="86"/>
      <c r="I291" s="86"/>
      <c r="M291" s="87"/>
    </row>
    <row r="292" spans="1:13" s="77" customFormat="1" ht="13.5" customHeight="1" thickBot="1">
      <c r="A292" s="204"/>
      <c r="B292" s="78" t="s">
        <v>29</v>
      </c>
      <c r="C292" s="78" t="s">
        <v>942</v>
      </c>
      <c r="D292" s="78"/>
      <c r="E292" s="79"/>
      <c r="F292" s="80"/>
      <c r="G292" s="80"/>
      <c r="H292" s="79">
        <v>396.15581706</v>
      </c>
      <c r="I292" s="79">
        <v>0</v>
      </c>
      <c r="M292" s="80"/>
    </row>
    <row r="293" spans="1:16" s="77" customFormat="1" ht="13.5" customHeight="1" thickBot="1">
      <c r="A293" s="205">
        <v>54</v>
      </c>
      <c r="B293" s="81" t="s">
        <v>155</v>
      </c>
      <c r="C293" s="81" t="s">
        <v>156</v>
      </c>
      <c r="D293" s="81" t="s">
        <v>90</v>
      </c>
      <c r="E293" s="82">
        <v>603.877</v>
      </c>
      <c r="F293" s="126"/>
      <c r="G293" s="83">
        <f>E293*F293</f>
        <v>0</v>
      </c>
      <c r="H293" s="82">
        <v>11.09925926</v>
      </c>
      <c r="I293" s="84">
        <v>0</v>
      </c>
      <c r="L293" s="114"/>
      <c r="M293" s="126">
        <v>192</v>
      </c>
      <c r="P293" s="114">
        <f>M293*P$11</f>
        <v>134.39999999999998</v>
      </c>
    </row>
    <row r="294" spans="1:13" s="77" customFormat="1" ht="13.5" customHeight="1">
      <c r="A294" s="206"/>
      <c r="B294" s="88"/>
      <c r="C294" s="88" t="s">
        <v>943</v>
      </c>
      <c r="D294" s="88"/>
      <c r="E294" s="89"/>
      <c r="F294" s="90"/>
      <c r="G294" s="90"/>
      <c r="H294" s="89"/>
      <c r="I294" s="89"/>
      <c r="M294" s="90"/>
    </row>
    <row r="295" spans="1:13" s="77" customFormat="1" ht="21" customHeight="1">
      <c r="A295" s="207"/>
      <c r="B295" s="85"/>
      <c r="C295" s="85" t="s">
        <v>944</v>
      </c>
      <c r="D295" s="85"/>
      <c r="E295" s="86">
        <v>76.15</v>
      </c>
      <c r="F295" s="87"/>
      <c r="G295" s="87"/>
      <c r="H295" s="86"/>
      <c r="I295" s="86"/>
      <c r="M295" s="87"/>
    </row>
    <row r="296" spans="1:13" s="77" customFormat="1" ht="13.5" customHeight="1">
      <c r="A296" s="207"/>
      <c r="B296" s="85"/>
      <c r="C296" s="85" t="s">
        <v>945</v>
      </c>
      <c r="D296" s="85"/>
      <c r="E296" s="86">
        <v>2.969</v>
      </c>
      <c r="F296" s="87"/>
      <c r="G296" s="87"/>
      <c r="H296" s="86"/>
      <c r="I296" s="86"/>
      <c r="M296" s="87"/>
    </row>
    <row r="297" spans="1:13" s="77" customFormat="1" ht="13.5" customHeight="1">
      <c r="A297" s="207"/>
      <c r="B297" s="85"/>
      <c r="C297" s="85" t="s">
        <v>946</v>
      </c>
      <c r="D297" s="85"/>
      <c r="E297" s="86">
        <v>31.42</v>
      </c>
      <c r="F297" s="87"/>
      <c r="G297" s="87"/>
      <c r="H297" s="86"/>
      <c r="I297" s="86"/>
      <c r="M297" s="87"/>
    </row>
    <row r="298" spans="1:13" s="77" customFormat="1" ht="13.5" customHeight="1">
      <c r="A298" s="207"/>
      <c r="B298" s="85"/>
      <c r="C298" s="85" t="s">
        <v>947</v>
      </c>
      <c r="D298" s="85"/>
      <c r="E298" s="86">
        <v>14.52</v>
      </c>
      <c r="F298" s="87"/>
      <c r="G298" s="87"/>
      <c r="H298" s="86"/>
      <c r="I298" s="86"/>
      <c r="M298" s="87"/>
    </row>
    <row r="299" spans="1:13" s="77" customFormat="1" ht="13.5" customHeight="1">
      <c r="A299" s="207"/>
      <c r="B299" s="85"/>
      <c r="C299" s="85" t="s">
        <v>948</v>
      </c>
      <c r="D299" s="85"/>
      <c r="E299" s="86">
        <v>18.22</v>
      </c>
      <c r="F299" s="87"/>
      <c r="G299" s="87"/>
      <c r="H299" s="86"/>
      <c r="I299" s="86"/>
      <c r="M299" s="87"/>
    </row>
    <row r="300" spans="1:13" s="77" customFormat="1" ht="21" customHeight="1">
      <c r="A300" s="207"/>
      <c r="B300" s="85"/>
      <c r="C300" s="85" t="s">
        <v>949</v>
      </c>
      <c r="D300" s="85"/>
      <c r="E300" s="86">
        <v>39.685</v>
      </c>
      <c r="F300" s="87"/>
      <c r="G300" s="87"/>
      <c r="H300" s="86"/>
      <c r="I300" s="86"/>
      <c r="M300" s="87"/>
    </row>
    <row r="301" spans="1:13" s="77" customFormat="1" ht="13.5" customHeight="1">
      <c r="A301" s="207"/>
      <c r="B301" s="85"/>
      <c r="C301" s="85" t="s">
        <v>950</v>
      </c>
      <c r="D301" s="85"/>
      <c r="E301" s="86">
        <v>22.145</v>
      </c>
      <c r="F301" s="87"/>
      <c r="G301" s="87"/>
      <c r="H301" s="86"/>
      <c r="I301" s="86"/>
      <c r="M301" s="87"/>
    </row>
    <row r="302" spans="1:13" s="77" customFormat="1" ht="13.5" customHeight="1">
      <c r="A302" s="207"/>
      <c r="B302" s="85"/>
      <c r="C302" s="85" t="s">
        <v>951</v>
      </c>
      <c r="D302" s="85"/>
      <c r="E302" s="86">
        <v>32.505</v>
      </c>
      <c r="F302" s="87"/>
      <c r="G302" s="87"/>
      <c r="H302" s="86"/>
      <c r="I302" s="86"/>
      <c r="M302" s="87"/>
    </row>
    <row r="303" spans="1:13" s="77" customFormat="1" ht="13.5" customHeight="1">
      <c r="A303" s="207"/>
      <c r="B303" s="85"/>
      <c r="C303" s="85" t="s">
        <v>952</v>
      </c>
      <c r="D303" s="85"/>
      <c r="E303" s="86">
        <v>38.125</v>
      </c>
      <c r="F303" s="87"/>
      <c r="G303" s="87"/>
      <c r="H303" s="86"/>
      <c r="I303" s="86"/>
      <c r="M303" s="87"/>
    </row>
    <row r="304" spans="1:13" s="77" customFormat="1" ht="13.5" customHeight="1">
      <c r="A304" s="207"/>
      <c r="B304" s="85"/>
      <c r="C304" s="85" t="s">
        <v>953</v>
      </c>
      <c r="D304" s="85"/>
      <c r="E304" s="86">
        <v>29.02</v>
      </c>
      <c r="F304" s="87"/>
      <c r="G304" s="87"/>
      <c r="H304" s="86"/>
      <c r="I304" s="86"/>
      <c r="M304" s="87"/>
    </row>
    <row r="305" spans="1:13" s="77" customFormat="1" ht="13.5" customHeight="1">
      <c r="A305" s="207"/>
      <c r="B305" s="85"/>
      <c r="C305" s="85" t="s">
        <v>954</v>
      </c>
      <c r="D305" s="85"/>
      <c r="E305" s="86">
        <v>20.12</v>
      </c>
      <c r="F305" s="87"/>
      <c r="G305" s="87"/>
      <c r="H305" s="86"/>
      <c r="I305" s="86"/>
      <c r="M305" s="87"/>
    </row>
    <row r="306" spans="1:13" s="77" customFormat="1" ht="13.5" customHeight="1">
      <c r="A306" s="207"/>
      <c r="B306" s="85"/>
      <c r="C306" s="85" t="s">
        <v>955</v>
      </c>
      <c r="D306" s="85"/>
      <c r="E306" s="86">
        <v>63.05</v>
      </c>
      <c r="F306" s="87"/>
      <c r="G306" s="87"/>
      <c r="H306" s="86"/>
      <c r="I306" s="86"/>
      <c r="M306" s="87"/>
    </row>
    <row r="307" spans="1:13" s="77" customFormat="1" ht="13.5" customHeight="1">
      <c r="A307" s="207"/>
      <c r="B307" s="85"/>
      <c r="C307" s="85" t="s">
        <v>956</v>
      </c>
      <c r="D307" s="85"/>
      <c r="E307" s="86">
        <v>62.97</v>
      </c>
      <c r="F307" s="87"/>
      <c r="G307" s="87"/>
      <c r="H307" s="86"/>
      <c r="I307" s="86"/>
      <c r="M307" s="87"/>
    </row>
    <row r="308" spans="1:13" s="77" customFormat="1" ht="13.5" customHeight="1">
      <c r="A308" s="207"/>
      <c r="B308" s="85"/>
      <c r="C308" s="85" t="s">
        <v>957</v>
      </c>
      <c r="D308" s="85"/>
      <c r="E308" s="86">
        <v>15.24</v>
      </c>
      <c r="F308" s="87"/>
      <c r="G308" s="87"/>
      <c r="H308" s="86"/>
      <c r="I308" s="86"/>
      <c r="M308" s="87"/>
    </row>
    <row r="309" spans="1:13" s="77" customFormat="1" ht="13.5" customHeight="1">
      <c r="A309" s="207"/>
      <c r="B309" s="85"/>
      <c r="C309" s="85" t="s">
        <v>958</v>
      </c>
      <c r="D309" s="85"/>
      <c r="E309" s="86">
        <v>24.345</v>
      </c>
      <c r="F309" s="87"/>
      <c r="G309" s="87"/>
      <c r="H309" s="86"/>
      <c r="I309" s="86"/>
      <c r="M309" s="87"/>
    </row>
    <row r="310" spans="1:13" s="77" customFormat="1" ht="13.5" customHeight="1">
      <c r="A310" s="207"/>
      <c r="B310" s="85"/>
      <c r="C310" s="85" t="s">
        <v>959</v>
      </c>
      <c r="D310" s="85"/>
      <c r="E310" s="86">
        <v>17.13</v>
      </c>
      <c r="F310" s="87"/>
      <c r="G310" s="87"/>
      <c r="H310" s="86"/>
      <c r="I310" s="86"/>
      <c r="M310" s="87"/>
    </row>
    <row r="311" spans="1:13" s="77" customFormat="1" ht="13.5" customHeight="1">
      <c r="A311" s="207"/>
      <c r="B311" s="85"/>
      <c r="C311" s="85" t="s">
        <v>960</v>
      </c>
      <c r="D311" s="85"/>
      <c r="E311" s="86">
        <v>32.105</v>
      </c>
      <c r="F311" s="87"/>
      <c r="G311" s="87"/>
      <c r="H311" s="86"/>
      <c r="I311" s="86"/>
      <c r="M311" s="87"/>
    </row>
    <row r="312" spans="1:13" s="77" customFormat="1" ht="13.5" customHeight="1">
      <c r="A312" s="207"/>
      <c r="B312" s="85"/>
      <c r="C312" s="85" t="s">
        <v>961</v>
      </c>
      <c r="D312" s="85"/>
      <c r="E312" s="86">
        <v>12.64</v>
      </c>
      <c r="F312" s="87"/>
      <c r="G312" s="87"/>
      <c r="H312" s="86"/>
      <c r="I312" s="86"/>
      <c r="M312" s="87"/>
    </row>
    <row r="313" spans="1:13" s="77" customFormat="1" ht="13.5" customHeight="1">
      <c r="A313" s="207"/>
      <c r="B313" s="85"/>
      <c r="C313" s="85" t="s">
        <v>962</v>
      </c>
      <c r="D313" s="85"/>
      <c r="E313" s="86">
        <v>32.975</v>
      </c>
      <c r="F313" s="87"/>
      <c r="G313" s="87"/>
      <c r="H313" s="86"/>
      <c r="I313" s="86"/>
      <c r="M313" s="87"/>
    </row>
    <row r="314" spans="1:13" s="77" customFormat="1" ht="13.5" customHeight="1">
      <c r="A314" s="207"/>
      <c r="B314" s="85"/>
      <c r="C314" s="85" t="s">
        <v>963</v>
      </c>
      <c r="D314" s="85"/>
      <c r="E314" s="86">
        <v>35.055</v>
      </c>
      <c r="F314" s="87"/>
      <c r="G314" s="87"/>
      <c r="H314" s="86"/>
      <c r="I314" s="86"/>
      <c r="M314" s="87"/>
    </row>
    <row r="315" spans="1:13" s="77" customFormat="1" ht="13.5" customHeight="1">
      <c r="A315" s="207"/>
      <c r="B315" s="85"/>
      <c r="C315" s="85" t="s">
        <v>964</v>
      </c>
      <c r="D315" s="85"/>
      <c r="E315" s="86">
        <v>39.5</v>
      </c>
      <c r="F315" s="87"/>
      <c r="G315" s="87"/>
      <c r="H315" s="86"/>
      <c r="I315" s="86"/>
      <c r="M315" s="87"/>
    </row>
    <row r="316" spans="1:13" s="77" customFormat="1" ht="13.5" customHeight="1">
      <c r="A316" s="207"/>
      <c r="B316" s="85"/>
      <c r="C316" s="85" t="s">
        <v>965</v>
      </c>
      <c r="D316" s="85"/>
      <c r="E316" s="86">
        <v>2.131</v>
      </c>
      <c r="F316" s="87"/>
      <c r="G316" s="87"/>
      <c r="H316" s="86"/>
      <c r="I316" s="86"/>
      <c r="M316" s="87"/>
    </row>
    <row r="317" spans="1:13" s="77" customFormat="1" ht="13.5" customHeight="1">
      <c r="A317" s="207"/>
      <c r="B317" s="85"/>
      <c r="C317" s="85" t="s">
        <v>966</v>
      </c>
      <c r="D317" s="85"/>
      <c r="E317" s="86">
        <v>38.79</v>
      </c>
      <c r="F317" s="87"/>
      <c r="G317" s="87"/>
      <c r="H317" s="86"/>
      <c r="I317" s="86"/>
      <c r="M317" s="87"/>
    </row>
    <row r="318" spans="1:13" s="77" customFormat="1" ht="13.5" customHeight="1">
      <c r="A318" s="207"/>
      <c r="B318" s="85"/>
      <c r="C318" s="85" t="s">
        <v>967</v>
      </c>
      <c r="D318" s="85"/>
      <c r="E318" s="86">
        <v>12.64</v>
      </c>
      <c r="F318" s="87"/>
      <c r="G318" s="87"/>
      <c r="H318" s="86"/>
      <c r="I318" s="86"/>
      <c r="M318" s="87"/>
    </row>
    <row r="319" spans="1:13" s="77" customFormat="1" ht="13.5" customHeight="1">
      <c r="A319" s="207"/>
      <c r="B319" s="85"/>
      <c r="C319" s="85" t="s">
        <v>968</v>
      </c>
      <c r="D319" s="85"/>
      <c r="E319" s="86">
        <v>38.192</v>
      </c>
      <c r="F319" s="87"/>
      <c r="G319" s="87"/>
      <c r="H319" s="86"/>
      <c r="I319" s="86"/>
      <c r="M319" s="87"/>
    </row>
    <row r="320" spans="1:13" s="77" customFormat="1" ht="13.5" customHeight="1">
      <c r="A320" s="206"/>
      <c r="B320" s="88"/>
      <c r="C320" s="88" t="s">
        <v>969</v>
      </c>
      <c r="D320" s="88"/>
      <c r="E320" s="89"/>
      <c r="F320" s="90"/>
      <c r="G320" s="90"/>
      <c r="H320" s="89"/>
      <c r="I320" s="89"/>
      <c r="M320" s="90"/>
    </row>
    <row r="321" spans="1:13" s="77" customFormat="1" ht="13.5" customHeight="1">
      <c r="A321" s="207"/>
      <c r="B321" s="85"/>
      <c r="C321" s="85" t="s">
        <v>970</v>
      </c>
      <c r="D321" s="85"/>
      <c r="E321" s="86">
        <v>-12.71</v>
      </c>
      <c r="F321" s="87"/>
      <c r="G321" s="87"/>
      <c r="H321" s="86"/>
      <c r="I321" s="86"/>
      <c r="M321" s="87"/>
    </row>
    <row r="322" spans="1:13" s="77" customFormat="1" ht="13.5" customHeight="1">
      <c r="A322" s="207"/>
      <c r="B322" s="85"/>
      <c r="C322" s="85" t="s">
        <v>971</v>
      </c>
      <c r="D322" s="85"/>
      <c r="E322" s="86">
        <v>-15.785</v>
      </c>
      <c r="F322" s="87"/>
      <c r="G322" s="87"/>
      <c r="H322" s="86"/>
      <c r="I322" s="86"/>
      <c r="M322" s="87"/>
    </row>
    <row r="323" spans="1:13" s="77" customFormat="1" ht="13.5" customHeight="1">
      <c r="A323" s="207"/>
      <c r="B323" s="85"/>
      <c r="C323" s="85" t="s">
        <v>972</v>
      </c>
      <c r="D323" s="85"/>
      <c r="E323" s="86">
        <v>-35.875</v>
      </c>
      <c r="F323" s="87"/>
      <c r="G323" s="87"/>
      <c r="H323" s="86"/>
      <c r="I323" s="86"/>
      <c r="M323" s="87"/>
    </row>
    <row r="324" spans="1:13" s="77" customFormat="1" ht="13.5" customHeight="1">
      <c r="A324" s="207"/>
      <c r="B324" s="85"/>
      <c r="C324" s="85" t="s">
        <v>973</v>
      </c>
      <c r="D324" s="85"/>
      <c r="E324" s="86">
        <v>-18.04</v>
      </c>
      <c r="F324" s="87"/>
      <c r="G324" s="87"/>
      <c r="H324" s="86"/>
      <c r="I324" s="86"/>
      <c r="M324" s="87"/>
    </row>
    <row r="325" spans="1:13" s="77" customFormat="1" ht="13.5" customHeight="1">
      <c r="A325" s="207"/>
      <c r="B325" s="85"/>
      <c r="C325" s="85" t="s">
        <v>974</v>
      </c>
      <c r="D325" s="85"/>
      <c r="E325" s="86">
        <v>-13.12</v>
      </c>
      <c r="F325" s="87"/>
      <c r="G325" s="87"/>
      <c r="H325" s="86"/>
      <c r="I325" s="86"/>
      <c r="M325" s="87"/>
    </row>
    <row r="326" spans="1:13" s="77" customFormat="1" ht="13.5" customHeight="1">
      <c r="A326" s="207"/>
      <c r="B326" s="85"/>
      <c r="C326" s="85" t="s">
        <v>975</v>
      </c>
      <c r="D326" s="85"/>
      <c r="E326" s="86">
        <v>-26.855</v>
      </c>
      <c r="F326" s="87"/>
      <c r="G326" s="87"/>
      <c r="H326" s="86"/>
      <c r="I326" s="86"/>
      <c r="M326" s="87"/>
    </row>
    <row r="327" spans="1:13" s="77" customFormat="1" ht="13.5" customHeight="1">
      <c r="A327" s="207"/>
      <c r="B327" s="85"/>
      <c r="C327" s="85" t="s">
        <v>976</v>
      </c>
      <c r="D327" s="85"/>
      <c r="E327" s="86">
        <v>-11.07</v>
      </c>
      <c r="F327" s="87"/>
      <c r="G327" s="87"/>
      <c r="H327" s="86"/>
      <c r="I327" s="86"/>
      <c r="M327" s="87"/>
    </row>
    <row r="328" spans="1:13" s="77" customFormat="1" ht="13.5" customHeight="1">
      <c r="A328" s="207"/>
      <c r="B328" s="85"/>
      <c r="C328" s="85" t="s">
        <v>977</v>
      </c>
      <c r="D328" s="85"/>
      <c r="E328" s="86">
        <v>-3.24</v>
      </c>
      <c r="F328" s="87"/>
      <c r="G328" s="87"/>
      <c r="H328" s="86"/>
      <c r="I328" s="86"/>
      <c r="M328" s="87"/>
    </row>
    <row r="329" spans="1:13" s="77" customFormat="1" ht="13.5" customHeight="1">
      <c r="A329" s="207"/>
      <c r="B329" s="85"/>
      <c r="C329" s="85" t="s">
        <v>978</v>
      </c>
      <c r="D329" s="85"/>
      <c r="E329" s="86">
        <v>-11.07</v>
      </c>
      <c r="F329" s="87"/>
      <c r="G329" s="87"/>
      <c r="H329" s="86"/>
      <c r="I329" s="86"/>
      <c r="M329" s="87"/>
    </row>
    <row r="330" spans="1:13" s="77" customFormat="1" ht="13.5" customHeight="1" thickBot="1">
      <c r="A330" s="208"/>
      <c r="B330" s="97"/>
      <c r="C330" s="97" t="s">
        <v>64</v>
      </c>
      <c r="D330" s="97"/>
      <c r="E330" s="98">
        <v>603.877</v>
      </c>
      <c r="F330" s="99"/>
      <c r="G330" s="99"/>
      <c r="H330" s="98"/>
      <c r="I330" s="98"/>
      <c r="M330" s="99"/>
    </row>
    <row r="331" spans="1:16" s="77" customFormat="1" ht="13.5" customHeight="1" thickBot="1">
      <c r="A331" s="205">
        <v>55</v>
      </c>
      <c r="B331" s="81" t="s">
        <v>174</v>
      </c>
      <c r="C331" s="81" t="s">
        <v>175</v>
      </c>
      <c r="D331" s="81" t="s">
        <v>90</v>
      </c>
      <c r="E331" s="82">
        <v>129.415</v>
      </c>
      <c r="F331" s="126"/>
      <c r="G331" s="83">
        <f>E331*F331</f>
        <v>0</v>
      </c>
      <c r="H331" s="82">
        <v>2.717715</v>
      </c>
      <c r="I331" s="84">
        <v>0</v>
      </c>
      <c r="L331" s="114"/>
      <c r="M331" s="126">
        <v>204</v>
      </c>
      <c r="P331" s="114">
        <f>M331*P$11</f>
        <v>142.79999999999998</v>
      </c>
    </row>
    <row r="332" spans="1:13" s="77" customFormat="1" ht="13.5" customHeight="1">
      <c r="A332" s="206"/>
      <c r="B332" s="88"/>
      <c r="C332" s="88" t="s">
        <v>979</v>
      </c>
      <c r="D332" s="88"/>
      <c r="E332" s="89"/>
      <c r="F332" s="90"/>
      <c r="G332" s="90"/>
      <c r="H332" s="89"/>
      <c r="I332" s="89"/>
      <c r="M332" s="90"/>
    </row>
    <row r="333" spans="1:13" s="77" customFormat="1" ht="13.5" customHeight="1">
      <c r="A333" s="207"/>
      <c r="B333" s="85"/>
      <c r="C333" s="85" t="s">
        <v>980</v>
      </c>
      <c r="D333" s="85"/>
      <c r="E333" s="86">
        <v>11.11</v>
      </c>
      <c r="F333" s="87"/>
      <c r="G333" s="87"/>
      <c r="H333" s="86"/>
      <c r="I333" s="86"/>
      <c r="M333" s="87"/>
    </row>
    <row r="334" spans="1:13" s="77" customFormat="1" ht="13.5" customHeight="1">
      <c r="A334" s="207"/>
      <c r="B334" s="85"/>
      <c r="C334" s="85" t="s">
        <v>981</v>
      </c>
      <c r="D334" s="85"/>
      <c r="E334" s="86">
        <v>13.985</v>
      </c>
      <c r="F334" s="87"/>
      <c r="G334" s="87"/>
      <c r="H334" s="86"/>
      <c r="I334" s="86"/>
      <c r="M334" s="87"/>
    </row>
    <row r="335" spans="1:13" s="77" customFormat="1" ht="13.5" customHeight="1">
      <c r="A335" s="207"/>
      <c r="B335" s="85"/>
      <c r="C335" s="85" t="s">
        <v>982</v>
      </c>
      <c r="D335" s="85"/>
      <c r="E335" s="86">
        <v>28.575</v>
      </c>
      <c r="F335" s="87"/>
      <c r="G335" s="87"/>
      <c r="H335" s="86"/>
      <c r="I335" s="86"/>
      <c r="M335" s="87"/>
    </row>
    <row r="336" spans="1:13" s="77" customFormat="1" ht="13.5" customHeight="1">
      <c r="A336" s="207"/>
      <c r="B336" s="85"/>
      <c r="C336" s="85" t="s">
        <v>983</v>
      </c>
      <c r="D336" s="85"/>
      <c r="E336" s="86">
        <v>16.64</v>
      </c>
      <c r="F336" s="87"/>
      <c r="G336" s="87"/>
      <c r="H336" s="86"/>
      <c r="I336" s="86"/>
      <c r="M336" s="87"/>
    </row>
    <row r="337" spans="1:13" s="77" customFormat="1" ht="13.5" customHeight="1">
      <c r="A337" s="207"/>
      <c r="B337" s="85"/>
      <c r="C337" s="85" t="s">
        <v>984</v>
      </c>
      <c r="D337" s="85"/>
      <c r="E337" s="86">
        <v>11.72</v>
      </c>
      <c r="F337" s="87"/>
      <c r="G337" s="87"/>
      <c r="H337" s="86"/>
      <c r="I337" s="86"/>
      <c r="M337" s="87"/>
    </row>
    <row r="338" spans="1:13" s="77" customFormat="1" ht="13.5" customHeight="1">
      <c r="A338" s="207"/>
      <c r="B338" s="85"/>
      <c r="C338" s="85" t="s">
        <v>985</v>
      </c>
      <c r="D338" s="85"/>
      <c r="E338" s="86">
        <v>24.805</v>
      </c>
      <c r="F338" s="87"/>
      <c r="G338" s="87"/>
      <c r="H338" s="86"/>
      <c r="I338" s="86"/>
      <c r="M338" s="87"/>
    </row>
    <row r="339" spans="1:13" s="77" customFormat="1" ht="13.5" customHeight="1">
      <c r="A339" s="207"/>
      <c r="B339" s="85"/>
      <c r="C339" s="85" t="s">
        <v>986</v>
      </c>
      <c r="D339" s="85"/>
      <c r="E339" s="86">
        <v>9.67</v>
      </c>
      <c r="F339" s="87"/>
      <c r="G339" s="87"/>
      <c r="H339" s="86"/>
      <c r="I339" s="86"/>
      <c r="M339" s="87"/>
    </row>
    <row r="340" spans="1:13" s="77" customFormat="1" ht="13.5" customHeight="1">
      <c r="A340" s="207"/>
      <c r="B340" s="85"/>
      <c r="C340" s="85" t="s">
        <v>987</v>
      </c>
      <c r="D340" s="85"/>
      <c r="E340" s="86">
        <v>3.24</v>
      </c>
      <c r="F340" s="87"/>
      <c r="G340" s="87"/>
      <c r="H340" s="86"/>
      <c r="I340" s="86"/>
      <c r="M340" s="87"/>
    </row>
    <row r="341" spans="1:13" s="77" customFormat="1" ht="13.5" customHeight="1">
      <c r="A341" s="207"/>
      <c r="B341" s="85"/>
      <c r="C341" s="85" t="s">
        <v>988</v>
      </c>
      <c r="D341" s="85"/>
      <c r="E341" s="86">
        <v>9.67</v>
      </c>
      <c r="F341" s="87"/>
      <c r="G341" s="87"/>
      <c r="H341" s="86"/>
      <c r="I341" s="86"/>
      <c r="M341" s="87"/>
    </row>
    <row r="342" spans="1:13" s="77" customFormat="1" ht="13.5" customHeight="1" thickBot="1">
      <c r="A342" s="208"/>
      <c r="B342" s="97"/>
      <c r="C342" s="97" t="s">
        <v>64</v>
      </c>
      <c r="D342" s="97"/>
      <c r="E342" s="98">
        <v>129.415</v>
      </c>
      <c r="F342" s="99"/>
      <c r="G342" s="99"/>
      <c r="H342" s="98"/>
      <c r="I342" s="98"/>
      <c r="M342" s="99"/>
    </row>
    <row r="343" spans="1:16" s="77" customFormat="1" ht="13.5" customHeight="1" thickBot="1">
      <c r="A343" s="205">
        <v>56</v>
      </c>
      <c r="B343" s="81" t="s">
        <v>989</v>
      </c>
      <c r="C343" s="81" t="s">
        <v>990</v>
      </c>
      <c r="D343" s="81" t="s">
        <v>90</v>
      </c>
      <c r="E343" s="82">
        <v>32.4</v>
      </c>
      <c r="F343" s="126"/>
      <c r="G343" s="83">
        <f>E343*F343</f>
        <v>0</v>
      </c>
      <c r="H343" s="82">
        <v>0.203472</v>
      </c>
      <c r="I343" s="84">
        <v>0</v>
      </c>
      <c r="L343" s="114"/>
      <c r="M343" s="126">
        <v>507</v>
      </c>
      <c r="P343" s="114">
        <f>M343*P$11</f>
        <v>354.9</v>
      </c>
    </row>
    <row r="344" spans="1:13" s="77" customFormat="1" ht="13.5" customHeight="1">
      <c r="A344" s="206"/>
      <c r="B344" s="88"/>
      <c r="C344" s="88" t="s">
        <v>991</v>
      </c>
      <c r="D344" s="88"/>
      <c r="E344" s="89"/>
      <c r="F344" s="90"/>
      <c r="G344" s="90"/>
      <c r="H344" s="89"/>
      <c r="I344" s="89"/>
      <c r="M344" s="90"/>
    </row>
    <row r="345" spans="1:13" s="77" customFormat="1" ht="13.5" customHeight="1" thickBot="1">
      <c r="A345" s="207"/>
      <c r="B345" s="85"/>
      <c r="C345" s="85" t="s">
        <v>992</v>
      </c>
      <c r="D345" s="85"/>
      <c r="E345" s="86">
        <v>32.4</v>
      </c>
      <c r="F345" s="87"/>
      <c r="G345" s="87"/>
      <c r="H345" s="86"/>
      <c r="I345" s="86"/>
      <c r="M345" s="87"/>
    </row>
    <row r="346" spans="1:16" s="77" customFormat="1" ht="13.5" customHeight="1" thickBot="1">
      <c r="A346" s="205">
        <v>57</v>
      </c>
      <c r="B346" s="81" t="s">
        <v>221</v>
      </c>
      <c r="C346" s="81" t="s">
        <v>222</v>
      </c>
      <c r="D346" s="81" t="s">
        <v>40</v>
      </c>
      <c r="E346" s="82">
        <v>26.376</v>
      </c>
      <c r="F346" s="126"/>
      <c r="G346" s="83">
        <f>E346*F346</f>
        <v>0</v>
      </c>
      <c r="H346" s="82">
        <v>64.70797704</v>
      </c>
      <c r="I346" s="84">
        <v>0</v>
      </c>
      <c r="L346" s="114"/>
      <c r="M346" s="126">
        <v>3200</v>
      </c>
      <c r="P346" s="114">
        <f>M346*P$11</f>
        <v>2240</v>
      </c>
    </row>
    <row r="347" spans="1:13" s="77" customFormat="1" ht="13.5" customHeight="1">
      <c r="A347" s="206"/>
      <c r="B347" s="88"/>
      <c r="C347" s="88" t="s">
        <v>869</v>
      </c>
      <c r="D347" s="88"/>
      <c r="E347" s="89"/>
      <c r="F347" s="90"/>
      <c r="G347" s="90"/>
      <c r="H347" s="89"/>
      <c r="I347" s="89"/>
      <c r="M347" s="90"/>
    </row>
    <row r="348" spans="1:13" s="77" customFormat="1" ht="13.5" customHeight="1">
      <c r="A348" s="206"/>
      <c r="B348" s="88"/>
      <c r="C348" s="88" t="s">
        <v>993</v>
      </c>
      <c r="D348" s="88"/>
      <c r="E348" s="89"/>
      <c r="F348" s="90"/>
      <c r="G348" s="90"/>
      <c r="H348" s="89"/>
      <c r="I348" s="89"/>
      <c r="M348" s="90"/>
    </row>
    <row r="349" spans="1:13" s="77" customFormat="1" ht="13.5" customHeight="1">
      <c r="A349" s="207"/>
      <c r="B349" s="85"/>
      <c r="C349" s="85" t="s">
        <v>994</v>
      </c>
      <c r="D349" s="85"/>
      <c r="E349" s="86">
        <v>103.68</v>
      </c>
      <c r="F349" s="87"/>
      <c r="G349" s="87"/>
      <c r="H349" s="86"/>
      <c r="I349" s="86"/>
      <c r="M349" s="87"/>
    </row>
    <row r="350" spans="1:13" s="77" customFormat="1" ht="13.5" customHeight="1">
      <c r="A350" s="207"/>
      <c r="B350" s="85"/>
      <c r="C350" s="85" t="s">
        <v>995</v>
      </c>
      <c r="D350" s="85"/>
      <c r="E350" s="86">
        <v>43.52</v>
      </c>
      <c r="F350" s="87"/>
      <c r="G350" s="87"/>
      <c r="H350" s="86"/>
      <c r="I350" s="86"/>
      <c r="M350" s="87"/>
    </row>
    <row r="351" spans="1:13" s="77" customFormat="1" ht="13.5" customHeight="1">
      <c r="A351" s="206"/>
      <c r="B351" s="88"/>
      <c r="C351" s="88" t="s">
        <v>996</v>
      </c>
      <c r="D351" s="88"/>
      <c r="E351" s="89"/>
      <c r="F351" s="90"/>
      <c r="G351" s="90"/>
      <c r="H351" s="89"/>
      <c r="I351" s="89"/>
      <c r="M351" s="90"/>
    </row>
    <row r="352" spans="1:13" s="77" customFormat="1" ht="13.5" customHeight="1">
      <c r="A352" s="207"/>
      <c r="B352" s="85"/>
      <c r="C352" s="85" t="s">
        <v>997</v>
      </c>
      <c r="D352" s="85"/>
      <c r="E352" s="86">
        <v>16.76</v>
      </c>
      <c r="F352" s="87"/>
      <c r="G352" s="87"/>
      <c r="H352" s="86"/>
      <c r="I352" s="86"/>
      <c r="M352" s="87"/>
    </row>
    <row r="353" spans="1:13" s="77" customFormat="1" ht="13.5" customHeight="1">
      <c r="A353" s="207"/>
      <c r="B353" s="85"/>
      <c r="C353" s="85" t="s">
        <v>998</v>
      </c>
      <c r="D353" s="85"/>
      <c r="E353" s="86">
        <v>10.575</v>
      </c>
      <c r="F353" s="87"/>
      <c r="G353" s="87"/>
      <c r="H353" s="86"/>
      <c r="I353" s="86"/>
      <c r="M353" s="87"/>
    </row>
    <row r="354" spans="1:13" s="77" customFormat="1" ht="13.5" customHeight="1">
      <c r="A354" s="207"/>
      <c r="B354" s="85"/>
      <c r="C354" s="85" t="s">
        <v>999</v>
      </c>
      <c r="D354" s="85"/>
      <c r="E354" s="86">
        <v>15.99</v>
      </c>
      <c r="F354" s="87"/>
      <c r="G354" s="87"/>
      <c r="H354" s="86"/>
      <c r="I354" s="86"/>
      <c r="M354" s="87"/>
    </row>
    <row r="355" spans="1:13" s="77" customFormat="1" ht="13.5" customHeight="1">
      <c r="A355" s="207"/>
      <c r="B355" s="85"/>
      <c r="C355" s="85" t="s">
        <v>1000</v>
      </c>
      <c r="D355" s="85"/>
      <c r="E355" s="86">
        <v>39.6</v>
      </c>
      <c r="F355" s="87"/>
      <c r="G355" s="87"/>
      <c r="H355" s="86"/>
      <c r="I355" s="86"/>
      <c r="M355" s="87"/>
    </row>
    <row r="356" spans="1:13" s="77" customFormat="1" ht="13.5" customHeight="1">
      <c r="A356" s="207"/>
      <c r="B356" s="85"/>
      <c r="C356" s="85" t="s">
        <v>1001</v>
      </c>
      <c r="D356" s="85"/>
      <c r="E356" s="86">
        <v>7.53</v>
      </c>
      <c r="F356" s="87"/>
      <c r="G356" s="87"/>
      <c r="H356" s="86"/>
      <c r="I356" s="86"/>
      <c r="M356" s="87"/>
    </row>
    <row r="357" spans="1:13" s="77" customFormat="1" ht="13.5" customHeight="1">
      <c r="A357" s="206"/>
      <c r="B357" s="88"/>
      <c r="C357" s="88" t="s">
        <v>1002</v>
      </c>
      <c r="D357" s="88"/>
      <c r="E357" s="89"/>
      <c r="F357" s="90"/>
      <c r="G357" s="90"/>
      <c r="H357" s="89"/>
      <c r="I357" s="89"/>
      <c r="M357" s="90"/>
    </row>
    <row r="358" spans="1:13" s="77" customFormat="1" ht="13.5" customHeight="1">
      <c r="A358" s="207"/>
      <c r="B358" s="85"/>
      <c r="C358" s="85" t="s">
        <v>1003</v>
      </c>
      <c r="D358" s="85"/>
      <c r="E358" s="86">
        <v>54</v>
      </c>
      <c r="F358" s="87"/>
      <c r="G358" s="87"/>
      <c r="H358" s="86"/>
      <c r="I358" s="86"/>
      <c r="M358" s="87"/>
    </row>
    <row r="359" spans="1:13" s="77" customFormat="1" ht="13.5" customHeight="1">
      <c r="A359" s="207"/>
      <c r="B359" s="85"/>
      <c r="C359" s="85" t="s">
        <v>1004</v>
      </c>
      <c r="D359" s="85"/>
      <c r="E359" s="86">
        <v>16.81</v>
      </c>
      <c r="F359" s="87"/>
      <c r="G359" s="87"/>
      <c r="H359" s="86"/>
      <c r="I359" s="86"/>
      <c r="M359" s="87"/>
    </row>
    <row r="360" spans="1:13" s="77" customFormat="1" ht="13.5" customHeight="1">
      <c r="A360" s="207"/>
      <c r="B360" s="85"/>
      <c r="C360" s="85" t="s">
        <v>1005</v>
      </c>
      <c r="D360" s="85"/>
      <c r="E360" s="86">
        <v>9.2</v>
      </c>
      <c r="F360" s="87"/>
      <c r="G360" s="87"/>
      <c r="H360" s="86"/>
      <c r="I360" s="86"/>
      <c r="M360" s="87"/>
    </row>
    <row r="361" spans="1:13" s="77" customFormat="1" ht="13.5" customHeight="1">
      <c r="A361" s="207"/>
      <c r="B361" s="85"/>
      <c r="C361" s="85" t="s">
        <v>997</v>
      </c>
      <c r="D361" s="85"/>
      <c r="E361" s="86">
        <v>16.76</v>
      </c>
      <c r="F361" s="87"/>
      <c r="G361" s="87"/>
      <c r="H361" s="86"/>
      <c r="I361" s="86"/>
      <c r="M361" s="87"/>
    </row>
    <row r="362" spans="1:13" s="77" customFormat="1" ht="13.5" customHeight="1">
      <c r="A362" s="207"/>
      <c r="B362" s="85"/>
      <c r="C362" s="85" t="s">
        <v>998</v>
      </c>
      <c r="D362" s="85"/>
      <c r="E362" s="86">
        <v>10.575</v>
      </c>
      <c r="F362" s="87"/>
      <c r="G362" s="87"/>
      <c r="H362" s="86"/>
      <c r="I362" s="86"/>
      <c r="M362" s="87"/>
    </row>
    <row r="363" spans="1:13" s="77" customFormat="1" ht="13.5" customHeight="1">
      <c r="A363" s="207"/>
      <c r="B363" s="85"/>
      <c r="C363" s="85" t="s">
        <v>999</v>
      </c>
      <c r="D363" s="85"/>
      <c r="E363" s="86">
        <v>15.99</v>
      </c>
      <c r="F363" s="87"/>
      <c r="G363" s="87"/>
      <c r="H363" s="86"/>
      <c r="I363" s="86"/>
      <c r="M363" s="87"/>
    </row>
    <row r="364" spans="1:13" s="77" customFormat="1" ht="13.5" customHeight="1">
      <c r="A364" s="207"/>
      <c r="B364" s="85"/>
      <c r="C364" s="85" t="s">
        <v>1006</v>
      </c>
      <c r="D364" s="85"/>
      <c r="E364" s="86">
        <v>4.18</v>
      </c>
      <c r="F364" s="87"/>
      <c r="G364" s="87"/>
      <c r="H364" s="86"/>
      <c r="I364" s="86"/>
      <c r="M364" s="87"/>
    </row>
    <row r="365" spans="1:13" s="77" customFormat="1" ht="13.5" customHeight="1">
      <c r="A365" s="207"/>
      <c r="B365" s="85"/>
      <c r="C365" s="85" t="s">
        <v>1000</v>
      </c>
      <c r="D365" s="85"/>
      <c r="E365" s="86">
        <v>39.6</v>
      </c>
      <c r="F365" s="87"/>
      <c r="G365" s="87"/>
      <c r="H365" s="86"/>
      <c r="I365" s="86"/>
      <c r="M365" s="87"/>
    </row>
    <row r="366" spans="1:13" s="77" customFormat="1" ht="13.5" customHeight="1">
      <c r="A366" s="207"/>
      <c r="B366" s="85"/>
      <c r="C366" s="85" t="s">
        <v>1007</v>
      </c>
      <c r="D366" s="85"/>
      <c r="E366" s="86">
        <v>48.655</v>
      </c>
      <c r="F366" s="87"/>
      <c r="G366" s="87"/>
      <c r="H366" s="86"/>
      <c r="I366" s="86"/>
      <c r="M366" s="87"/>
    </row>
    <row r="367" spans="1:13" s="77" customFormat="1" ht="13.5" customHeight="1">
      <c r="A367" s="207"/>
      <c r="B367" s="85"/>
      <c r="C367" s="85" t="s">
        <v>1008</v>
      </c>
      <c r="D367" s="85"/>
      <c r="E367" s="86">
        <v>6.918</v>
      </c>
      <c r="F367" s="87"/>
      <c r="G367" s="87"/>
      <c r="H367" s="86"/>
      <c r="I367" s="86"/>
      <c r="M367" s="87"/>
    </row>
    <row r="368" spans="1:13" s="77" customFormat="1" ht="13.5" customHeight="1">
      <c r="A368" s="207"/>
      <c r="B368" s="85"/>
      <c r="C368" s="85" t="s">
        <v>1001</v>
      </c>
      <c r="D368" s="85"/>
      <c r="E368" s="86">
        <v>7.53</v>
      </c>
      <c r="F368" s="87"/>
      <c r="G368" s="87"/>
      <c r="H368" s="86"/>
      <c r="I368" s="86"/>
      <c r="M368" s="87"/>
    </row>
    <row r="369" spans="1:13" s="77" customFormat="1" ht="13.5" customHeight="1">
      <c r="A369" s="207"/>
      <c r="B369" s="85"/>
      <c r="C369" s="85" t="s">
        <v>1009</v>
      </c>
      <c r="D369" s="85"/>
      <c r="E369" s="86">
        <v>12</v>
      </c>
      <c r="F369" s="87"/>
      <c r="G369" s="87"/>
      <c r="H369" s="86"/>
      <c r="I369" s="86"/>
      <c r="M369" s="87"/>
    </row>
    <row r="370" spans="1:13" s="77" customFormat="1" ht="13.5" customHeight="1">
      <c r="A370" s="207"/>
      <c r="B370" s="85"/>
      <c r="C370" s="85" t="s">
        <v>1010</v>
      </c>
      <c r="D370" s="85"/>
      <c r="E370" s="86">
        <v>13.02</v>
      </c>
      <c r="F370" s="87"/>
      <c r="G370" s="87"/>
      <c r="H370" s="86"/>
      <c r="I370" s="86"/>
      <c r="M370" s="87"/>
    </row>
    <row r="371" spans="1:13" s="77" customFormat="1" ht="13.5" customHeight="1">
      <c r="A371" s="207"/>
      <c r="B371" s="85"/>
      <c r="C371" s="85" t="s">
        <v>1011</v>
      </c>
      <c r="D371" s="85"/>
      <c r="E371" s="86">
        <v>18.658</v>
      </c>
      <c r="F371" s="87"/>
      <c r="G371" s="87"/>
      <c r="H371" s="86"/>
      <c r="I371" s="86"/>
      <c r="M371" s="87"/>
    </row>
    <row r="372" spans="1:13" s="77" customFormat="1" ht="13.5" customHeight="1">
      <c r="A372" s="207"/>
      <c r="B372" s="85"/>
      <c r="C372" s="85" t="s">
        <v>1012</v>
      </c>
      <c r="D372" s="85"/>
      <c r="E372" s="86">
        <v>14.34</v>
      </c>
      <c r="F372" s="87"/>
      <c r="G372" s="87"/>
      <c r="H372" s="86"/>
      <c r="I372" s="86"/>
      <c r="M372" s="87"/>
    </row>
    <row r="373" spans="1:13" s="77" customFormat="1" ht="13.5" customHeight="1" thickBot="1">
      <c r="A373" s="207"/>
      <c r="B373" s="85"/>
      <c r="C373" s="85" t="s">
        <v>1013</v>
      </c>
      <c r="D373" s="85"/>
      <c r="E373" s="86">
        <v>1.62</v>
      </c>
      <c r="F373" s="87"/>
      <c r="G373" s="87"/>
      <c r="H373" s="86"/>
      <c r="I373" s="86"/>
      <c r="M373" s="87"/>
    </row>
    <row r="374" spans="1:13" s="77" customFormat="1" ht="13.5" customHeight="1" thickBot="1">
      <c r="A374" s="209"/>
      <c r="B374" s="103"/>
      <c r="C374" s="103" t="s">
        <v>231</v>
      </c>
      <c r="D374" s="103"/>
      <c r="E374" s="104">
        <v>527.511</v>
      </c>
      <c r="F374" s="105"/>
      <c r="G374" s="105"/>
      <c r="H374" s="104"/>
      <c r="I374" s="106"/>
      <c r="M374" s="105"/>
    </row>
    <row r="375" spans="1:13" s="77" customFormat="1" ht="13.5" customHeight="1" thickBot="1">
      <c r="A375" s="207"/>
      <c r="B375" s="85"/>
      <c r="C375" s="85" t="s">
        <v>1014</v>
      </c>
      <c r="D375" s="85"/>
      <c r="E375" s="86">
        <v>26.376</v>
      </c>
      <c r="F375" s="87"/>
      <c r="G375" s="87"/>
      <c r="H375" s="86"/>
      <c r="I375" s="86"/>
      <c r="M375" s="87"/>
    </row>
    <row r="376" spans="1:16" s="77" customFormat="1" ht="13.5" customHeight="1" thickBot="1">
      <c r="A376" s="205">
        <v>58</v>
      </c>
      <c r="B376" s="81" t="s">
        <v>233</v>
      </c>
      <c r="C376" s="81" t="s">
        <v>234</v>
      </c>
      <c r="D376" s="81" t="s">
        <v>40</v>
      </c>
      <c r="E376" s="82">
        <v>7.6</v>
      </c>
      <c r="F376" s="126"/>
      <c r="G376" s="83">
        <f>E376*F376</f>
        <v>0</v>
      </c>
      <c r="H376" s="82">
        <v>18.645004</v>
      </c>
      <c r="I376" s="84">
        <v>0</v>
      </c>
      <c r="L376" s="114"/>
      <c r="M376" s="126">
        <v>3050</v>
      </c>
      <c r="P376" s="114">
        <f>M376*P$11</f>
        <v>2135</v>
      </c>
    </row>
    <row r="377" spans="1:13" s="77" customFormat="1" ht="13.5" customHeight="1">
      <c r="A377" s="206"/>
      <c r="B377" s="88"/>
      <c r="C377" s="88" t="s">
        <v>869</v>
      </c>
      <c r="D377" s="88"/>
      <c r="E377" s="89"/>
      <c r="F377" s="90"/>
      <c r="G377" s="90"/>
      <c r="H377" s="89"/>
      <c r="I377" s="89"/>
      <c r="M377" s="90"/>
    </row>
    <row r="378" spans="1:13" s="77" customFormat="1" ht="13.5" customHeight="1">
      <c r="A378" s="206"/>
      <c r="B378" s="88"/>
      <c r="C378" s="88" t="s">
        <v>1015</v>
      </c>
      <c r="D378" s="88"/>
      <c r="E378" s="89"/>
      <c r="F378" s="90"/>
      <c r="G378" s="90"/>
      <c r="H378" s="89"/>
      <c r="I378" s="89"/>
      <c r="M378" s="90"/>
    </row>
    <row r="379" spans="1:13" s="77" customFormat="1" ht="13.5" customHeight="1" thickBot="1">
      <c r="A379" s="207"/>
      <c r="B379" s="85"/>
      <c r="C379" s="85" t="s">
        <v>941</v>
      </c>
      <c r="D379" s="85"/>
      <c r="E379" s="86">
        <v>76</v>
      </c>
      <c r="F379" s="87"/>
      <c r="G379" s="87"/>
      <c r="H379" s="86"/>
      <c r="I379" s="86"/>
      <c r="M379" s="87"/>
    </row>
    <row r="380" spans="1:13" s="77" customFormat="1" ht="13.5" customHeight="1" thickBot="1">
      <c r="A380" s="209"/>
      <c r="B380" s="103"/>
      <c r="C380" s="103" t="s">
        <v>231</v>
      </c>
      <c r="D380" s="103"/>
      <c r="E380" s="104">
        <v>76</v>
      </c>
      <c r="F380" s="105"/>
      <c r="G380" s="105"/>
      <c r="H380" s="104"/>
      <c r="I380" s="106"/>
      <c r="M380" s="105"/>
    </row>
    <row r="381" spans="1:13" s="77" customFormat="1" ht="13.5" customHeight="1" thickBot="1">
      <c r="A381" s="207"/>
      <c r="B381" s="85"/>
      <c r="C381" s="85" t="s">
        <v>1016</v>
      </c>
      <c r="D381" s="85"/>
      <c r="E381" s="86">
        <v>7.6</v>
      </c>
      <c r="F381" s="87"/>
      <c r="G381" s="87"/>
      <c r="H381" s="86"/>
      <c r="I381" s="86"/>
      <c r="M381" s="87"/>
    </row>
    <row r="382" spans="1:16" s="77" customFormat="1" ht="13.5" customHeight="1" thickBot="1">
      <c r="A382" s="205">
        <v>59</v>
      </c>
      <c r="B382" s="81" t="s">
        <v>233</v>
      </c>
      <c r="C382" s="81" t="s">
        <v>234</v>
      </c>
      <c r="D382" s="81" t="s">
        <v>40</v>
      </c>
      <c r="E382" s="82">
        <v>61.722</v>
      </c>
      <c r="F382" s="126"/>
      <c r="G382" s="83">
        <f>E382*F382</f>
        <v>0</v>
      </c>
      <c r="H382" s="82">
        <v>151.42196538</v>
      </c>
      <c r="I382" s="84">
        <v>0</v>
      </c>
      <c r="L382" s="114"/>
      <c r="M382" s="126">
        <v>3050</v>
      </c>
      <c r="P382" s="114">
        <f>M382*P$11</f>
        <v>2135</v>
      </c>
    </row>
    <row r="383" spans="1:13" s="77" customFormat="1" ht="13.5" customHeight="1">
      <c r="A383" s="206"/>
      <c r="B383" s="88"/>
      <c r="C383" s="88" t="s">
        <v>869</v>
      </c>
      <c r="D383" s="88"/>
      <c r="E383" s="89"/>
      <c r="F383" s="90"/>
      <c r="G383" s="90"/>
      <c r="H383" s="89"/>
      <c r="I383" s="89"/>
      <c r="M383" s="90"/>
    </row>
    <row r="384" spans="1:13" s="77" customFormat="1" ht="13.5" customHeight="1">
      <c r="A384" s="206"/>
      <c r="B384" s="88"/>
      <c r="C384" s="88" t="s">
        <v>1017</v>
      </c>
      <c r="D384" s="88"/>
      <c r="E384" s="89"/>
      <c r="F384" s="90"/>
      <c r="G384" s="90"/>
      <c r="H384" s="89"/>
      <c r="I384" s="89"/>
      <c r="M384" s="90"/>
    </row>
    <row r="385" spans="1:13" s="77" customFormat="1" ht="13.5" customHeight="1" thickBot="1">
      <c r="A385" s="207"/>
      <c r="B385" s="85"/>
      <c r="C385" s="85" t="s">
        <v>1018</v>
      </c>
      <c r="D385" s="85"/>
      <c r="E385" s="86">
        <v>61.722</v>
      </c>
      <c r="F385" s="87"/>
      <c r="G385" s="87"/>
      <c r="H385" s="86"/>
      <c r="I385" s="86"/>
      <c r="M385" s="87"/>
    </row>
    <row r="386" spans="1:16" s="77" customFormat="1" ht="24" customHeight="1" thickBot="1">
      <c r="A386" s="205">
        <v>60</v>
      </c>
      <c r="B386" s="81" t="s">
        <v>239</v>
      </c>
      <c r="C386" s="81" t="s">
        <v>1019</v>
      </c>
      <c r="D386" s="81" t="s">
        <v>40</v>
      </c>
      <c r="E386" s="82">
        <v>7.6</v>
      </c>
      <c r="F386" s="126"/>
      <c r="G386" s="83">
        <f>E386*F386</f>
        <v>0</v>
      </c>
      <c r="H386" s="82">
        <v>0</v>
      </c>
      <c r="I386" s="84">
        <v>0</v>
      </c>
      <c r="L386" s="114"/>
      <c r="M386" s="126">
        <v>96.4</v>
      </c>
      <c r="P386" s="114">
        <f>M386*P$11</f>
        <v>67.48</v>
      </c>
    </row>
    <row r="387" spans="1:13" s="77" customFormat="1" ht="13.5" customHeight="1">
      <c r="A387" s="206"/>
      <c r="B387" s="88"/>
      <c r="C387" s="88" t="s">
        <v>869</v>
      </c>
      <c r="D387" s="88"/>
      <c r="E387" s="89"/>
      <c r="F387" s="90"/>
      <c r="G387" s="90"/>
      <c r="H387" s="89"/>
      <c r="I387" s="89"/>
      <c r="M387" s="90"/>
    </row>
    <row r="388" spans="1:13" s="77" customFormat="1" ht="13.5" customHeight="1">
      <c r="A388" s="206"/>
      <c r="B388" s="88"/>
      <c r="C388" s="88" t="s">
        <v>1015</v>
      </c>
      <c r="D388" s="88"/>
      <c r="E388" s="89"/>
      <c r="F388" s="90"/>
      <c r="G388" s="90"/>
      <c r="H388" s="89"/>
      <c r="I388" s="89"/>
      <c r="M388" s="90"/>
    </row>
    <row r="389" spans="1:13" s="77" customFormat="1" ht="13.5" customHeight="1" thickBot="1">
      <c r="A389" s="207"/>
      <c r="B389" s="85"/>
      <c r="C389" s="85" t="s">
        <v>941</v>
      </c>
      <c r="D389" s="85"/>
      <c r="E389" s="86">
        <v>76</v>
      </c>
      <c r="F389" s="87"/>
      <c r="G389" s="87"/>
      <c r="H389" s="86"/>
      <c r="I389" s="86"/>
      <c r="M389" s="87"/>
    </row>
    <row r="390" spans="1:13" s="77" customFormat="1" ht="13.5" customHeight="1" thickBot="1">
      <c r="A390" s="209"/>
      <c r="B390" s="103"/>
      <c r="C390" s="103" t="s">
        <v>231</v>
      </c>
      <c r="D390" s="103"/>
      <c r="E390" s="104">
        <v>76</v>
      </c>
      <c r="F390" s="105"/>
      <c r="G390" s="105"/>
      <c r="H390" s="104"/>
      <c r="I390" s="106"/>
      <c r="M390" s="105"/>
    </row>
    <row r="391" spans="1:13" s="77" customFormat="1" ht="13.5" customHeight="1" thickBot="1">
      <c r="A391" s="207"/>
      <c r="B391" s="85"/>
      <c r="C391" s="85" t="s">
        <v>1016</v>
      </c>
      <c r="D391" s="85"/>
      <c r="E391" s="86">
        <v>7.6</v>
      </c>
      <c r="F391" s="87"/>
      <c r="G391" s="87"/>
      <c r="H391" s="86"/>
      <c r="I391" s="86"/>
      <c r="M391" s="87"/>
    </row>
    <row r="392" spans="1:16" s="77" customFormat="1" ht="24" customHeight="1" thickBot="1">
      <c r="A392" s="205">
        <v>61</v>
      </c>
      <c r="B392" s="81" t="s">
        <v>239</v>
      </c>
      <c r="C392" s="81" t="s">
        <v>1019</v>
      </c>
      <c r="D392" s="81" t="s">
        <v>40</v>
      </c>
      <c r="E392" s="82">
        <v>61.722</v>
      </c>
      <c r="F392" s="126"/>
      <c r="G392" s="83">
        <f>E392*F392</f>
        <v>0</v>
      </c>
      <c r="H392" s="82">
        <v>0</v>
      </c>
      <c r="I392" s="84">
        <v>0</v>
      </c>
      <c r="L392" s="114"/>
      <c r="M392" s="126">
        <v>96.4</v>
      </c>
      <c r="P392" s="114">
        <f>M392*P$11</f>
        <v>67.48</v>
      </c>
    </row>
    <row r="393" spans="1:13" s="77" customFormat="1" ht="13.5" customHeight="1">
      <c r="A393" s="206"/>
      <c r="B393" s="88"/>
      <c r="C393" s="88" t="s">
        <v>869</v>
      </c>
      <c r="D393" s="88"/>
      <c r="E393" s="89"/>
      <c r="F393" s="90"/>
      <c r="G393" s="90"/>
      <c r="H393" s="89"/>
      <c r="I393" s="89"/>
      <c r="M393" s="90"/>
    </row>
    <row r="394" spans="1:13" s="77" customFormat="1" ht="13.5" customHeight="1">
      <c r="A394" s="206"/>
      <c r="B394" s="88"/>
      <c r="C394" s="88" t="s">
        <v>1017</v>
      </c>
      <c r="D394" s="88"/>
      <c r="E394" s="89"/>
      <c r="F394" s="90"/>
      <c r="G394" s="90"/>
      <c r="H394" s="89"/>
      <c r="I394" s="89"/>
      <c r="M394" s="90"/>
    </row>
    <row r="395" spans="1:13" s="77" customFormat="1" ht="13.5" customHeight="1" thickBot="1">
      <c r="A395" s="207"/>
      <c r="B395" s="85"/>
      <c r="C395" s="85" t="s">
        <v>1018</v>
      </c>
      <c r="D395" s="85"/>
      <c r="E395" s="86">
        <v>61.722</v>
      </c>
      <c r="F395" s="87"/>
      <c r="G395" s="87"/>
      <c r="H395" s="86"/>
      <c r="I395" s="86"/>
      <c r="M395" s="87"/>
    </row>
    <row r="396" spans="1:16" s="77" customFormat="1" ht="13.5" customHeight="1" thickBot="1">
      <c r="A396" s="205">
        <v>64</v>
      </c>
      <c r="B396" s="81" t="s">
        <v>241</v>
      </c>
      <c r="C396" s="81" t="s">
        <v>242</v>
      </c>
      <c r="D396" s="81" t="s">
        <v>81</v>
      </c>
      <c r="E396" s="82">
        <v>0.406</v>
      </c>
      <c r="F396" s="126"/>
      <c r="G396" s="83">
        <f>E396*F396</f>
        <v>0</v>
      </c>
      <c r="H396" s="82">
        <v>0.42754236</v>
      </c>
      <c r="I396" s="84">
        <v>0</v>
      </c>
      <c r="L396" s="114"/>
      <c r="M396" s="126">
        <v>31500</v>
      </c>
      <c r="P396" s="114">
        <f>M396*P$11</f>
        <v>22050</v>
      </c>
    </row>
    <row r="397" spans="1:13" s="77" customFormat="1" ht="13.5" customHeight="1">
      <c r="A397" s="206"/>
      <c r="B397" s="88"/>
      <c r="C397" s="88" t="s">
        <v>869</v>
      </c>
      <c r="D397" s="88"/>
      <c r="E397" s="89"/>
      <c r="F397" s="90"/>
      <c r="G397" s="90"/>
      <c r="H397" s="89"/>
      <c r="I397" s="89"/>
      <c r="M397" s="90"/>
    </row>
    <row r="398" spans="1:13" s="77" customFormat="1" ht="13.5" customHeight="1">
      <c r="A398" s="206"/>
      <c r="B398" s="88"/>
      <c r="C398" s="88" t="s">
        <v>1015</v>
      </c>
      <c r="D398" s="88"/>
      <c r="E398" s="89"/>
      <c r="F398" s="90"/>
      <c r="G398" s="90"/>
      <c r="H398" s="89"/>
      <c r="I398" s="89"/>
      <c r="M398" s="90"/>
    </row>
    <row r="399" spans="1:13" s="77" customFormat="1" ht="13.5" customHeight="1" thickBot="1">
      <c r="A399" s="207"/>
      <c r="B399" s="85"/>
      <c r="C399" s="85" t="s">
        <v>941</v>
      </c>
      <c r="D399" s="85"/>
      <c r="E399" s="86">
        <v>76</v>
      </c>
      <c r="F399" s="87"/>
      <c r="G399" s="87"/>
      <c r="H399" s="86"/>
      <c r="I399" s="86"/>
      <c r="M399" s="87"/>
    </row>
    <row r="400" spans="1:13" s="77" customFormat="1" ht="13.5" customHeight="1" thickBot="1">
      <c r="A400" s="209"/>
      <c r="B400" s="103"/>
      <c r="C400" s="103" t="s">
        <v>231</v>
      </c>
      <c r="D400" s="103"/>
      <c r="E400" s="104">
        <v>76</v>
      </c>
      <c r="F400" s="105"/>
      <c r="G400" s="105"/>
      <c r="H400" s="104"/>
      <c r="I400" s="106"/>
      <c r="M400" s="105"/>
    </row>
    <row r="401" spans="1:13" s="77" customFormat="1" ht="13.5" customHeight="1" thickBot="1">
      <c r="A401" s="207"/>
      <c r="B401" s="85"/>
      <c r="C401" s="85" t="s">
        <v>1020</v>
      </c>
      <c r="D401" s="85"/>
      <c r="E401" s="86">
        <v>0.406</v>
      </c>
      <c r="F401" s="87"/>
      <c r="G401" s="87"/>
      <c r="H401" s="86"/>
      <c r="I401" s="86"/>
      <c r="M401" s="87"/>
    </row>
    <row r="402" spans="1:16" s="77" customFormat="1" ht="13.5" customHeight="1" thickBot="1">
      <c r="A402" s="205">
        <v>65</v>
      </c>
      <c r="B402" s="81" t="s">
        <v>241</v>
      </c>
      <c r="C402" s="81" t="s">
        <v>242</v>
      </c>
      <c r="D402" s="81" t="s">
        <v>81</v>
      </c>
      <c r="E402" s="82">
        <v>2.747</v>
      </c>
      <c r="F402" s="126"/>
      <c r="G402" s="83">
        <f>E402*F402</f>
        <v>0</v>
      </c>
      <c r="H402" s="82">
        <v>2.89275582</v>
      </c>
      <c r="I402" s="84">
        <v>0</v>
      </c>
      <c r="L402" s="114"/>
      <c r="M402" s="126">
        <v>31500</v>
      </c>
      <c r="P402" s="114">
        <f>M402*P$11</f>
        <v>22050</v>
      </c>
    </row>
    <row r="403" spans="1:13" s="77" customFormat="1" ht="13.5" customHeight="1">
      <c r="A403" s="206"/>
      <c r="B403" s="88"/>
      <c r="C403" s="88" t="s">
        <v>869</v>
      </c>
      <c r="D403" s="88"/>
      <c r="E403" s="89"/>
      <c r="F403" s="90"/>
      <c r="G403" s="90"/>
      <c r="H403" s="89"/>
      <c r="I403" s="89"/>
      <c r="M403" s="90"/>
    </row>
    <row r="404" spans="1:13" s="77" customFormat="1" ht="13.5" customHeight="1">
      <c r="A404" s="206"/>
      <c r="B404" s="88"/>
      <c r="C404" s="88" t="s">
        <v>1017</v>
      </c>
      <c r="D404" s="88"/>
      <c r="E404" s="89"/>
      <c r="F404" s="90"/>
      <c r="G404" s="90"/>
      <c r="H404" s="89"/>
      <c r="I404" s="89"/>
      <c r="M404" s="90"/>
    </row>
    <row r="405" spans="1:13" s="77" customFormat="1" ht="13.5" customHeight="1" thickBot="1">
      <c r="A405" s="207"/>
      <c r="B405" s="85"/>
      <c r="C405" s="85" t="s">
        <v>1021</v>
      </c>
      <c r="D405" s="85"/>
      <c r="E405" s="86">
        <v>2.747</v>
      </c>
      <c r="F405" s="87"/>
      <c r="G405" s="87"/>
      <c r="H405" s="86"/>
      <c r="I405" s="86"/>
      <c r="M405" s="87"/>
    </row>
    <row r="406" spans="1:16" s="77" customFormat="1" ht="13.5" customHeight="1" thickBot="1">
      <c r="A406" s="205">
        <v>66</v>
      </c>
      <c r="B406" s="81" t="s">
        <v>1022</v>
      </c>
      <c r="C406" s="81" t="s">
        <v>1023</v>
      </c>
      <c r="D406" s="81" t="s">
        <v>90</v>
      </c>
      <c r="E406" s="82">
        <v>193.601</v>
      </c>
      <c r="F406" s="126"/>
      <c r="G406" s="83">
        <f>E406*F406</f>
        <v>0</v>
      </c>
      <c r="H406" s="82">
        <v>18.2952945</v>
      </c>
      <c r="I406" s="84">
        <v>0</v>
      </c>
      <c r="L406" s="114"/>
      <c r="M406" s="126">
        <v>732</v>
      </c>
      <c r="P406" s="114">
        <f>M406*P$11</f>
        <v>512.4</v>
      </c>
    </row>
    <row r="407" spans="1:13" s="77" customFormat="1" ht="13.5" customHeight="1">
      <c r="A407" s="206"/>
      <c r="B407" s="88"/>
      <c r="C407" s="88" t="s">
        <v>1024</v>
      </c>
      <c r="D407" s="88"/>
      <c r="E407" s="89"/>
      <c r="F407" s="90"/>
      <c r="G407" s="90"/>
      <c r="H407" s="89"/>
      <c r="I407" s="89"/>
      <c r="M407" s="90"/>
    </row>
    <row r="408" spans="1:13" s="77" customFormat="1" ht="13.5" customHeight="1">
      <c r="A408" s="206"/>
      <c r="B408" s="88"/>
      <c r="C408" s="88" t="s">
        <v>1025</v>
      </c>
      <c r="D408" s="88"/>
      <c r="E408" s="89"/>
      <c r="F408" s="90"/>
      <c r="G408" s="90"/>
      <c r="H408" s="89"/>
      <c r="I408" s="89"/>
      <c r="M408" s="90"/>
    </row>
    <row r="409" spans="1:13" s="77" customFormat="1" ht="13.5" customHeight="1">
      <c r="A409" s="207"/>
      <c r="B409" s="85"/>
      <c r="C409" s="85" t="s">
        <v>1003</v>
      </c>
      <c r="D409" s="85"/>
      <c r="E409" s="86">
        <v>54</v>
      </c>
      <c r="F409" s="87"/>
      <c r="G409" s="87"/>
      <c r="H409" s="86"/>
      <c r="I409" s="86"/>
      <c r="M409" s="87"/>
    </row>
    <row r="410" spans="1:13" s="77" customFormat="1" ht="13.5" customHeight="1">
      <c r="A410" s="207"/>
      <c r="B410" s="85"/>
      <c r="C410" s="85" t="s">
        <v>1004</v>
      </c>
      <c r="D410" s="85"/>
      <c r="E410" s="86">
        <v>16.81</v>
      </c>
      <c r="F410" s="87"/>
      <c r="G410" s="87"/>
      <c r="H410" s="86"/>
      <c r="I410" s="86"/>
      <c r="M410" s="87"/>
    </row>
    <row r="411" spans="1:13" s="77" customFormat="1" ht="13.5" customHeight="1">
      <c r="A411" s="207"/>
      <c r="B411" s="85"/>
      <c r="C411" s="85" t="s">
        <v>1005</v>
      </c>
      <c r="D411" s="85"/>
      <c r="E411" s="86">
        <v>9.2</v>
      </c>
      <c r="F411" s="87"/>
      <c r="G411" s="87"/>
      <c r="H411" s="86"/>
      <c r="I411" s="86"/>
      <c r="M411" s="87"/>
    </row>
    <row r="412" spans="1:13" s="77" customFormat="1" ht="13.5" customHeight="1">
      <c r="A412" s="207"/>
      <c r="B412" s="85"/>
      <c r="C412" s="85" t="s">
        <v>1007</v>
      </c>
      <c r="D412" s="85"/>
      <c r="E412" s="86">
        <v>48.655</v>
      </c>
      <c r="F412" s="87"/>
      <c r="G412" s="87"/>
      <c r="H412" s="86"/>
      <c r="I412" s="86"/>
      <c r="M412" s="87"/>
    </row>
    <row r="413" spans="1:13" s="77" customFormat="1" ht="13.5" customHeight="1">
      <c r="A413" s="207"/>
      <c r="B413" s="85"/>
      <c r="C413" s="85" t="s">
        <v>1008</v>
      </c>
      <c r="D413" s="85"/>
      <c r="E413" s="86">
        <v>6.918</v>
      </c>
      <c r="F413" s="87"/>
      <c r="G413" s="87"/>
      <c r="H413" s="86"/>
      <c r="I413" s="86"/>
      <c r="M413" s="87"/>
    </row>
    <row r="414" spans="1:13" s="77" customFormat="1" ht="13.5" customHeight="1">
      <c r="A414" s="207"/>
      <c r="B414" s="85"/>
      <c r="C414" s="85" t="s">
        <v>1009</v>
      </c>
      <c r="D414" s="85"/>
      <c r="E414" s="86">
        <v>12</v>
      </c>
      <c r="F414" s="87"/>
      <c r="G414" s="87"/>
      <c r="H414" s="86"/>
      <c r="I414" s="86"/>
      <c r="M414" s="87"/>
    </row>
    <row r="415" spans="1:13" s="77" customFormat="1" ht="13.5" customHeight="1">
      <c r="A415" s="207"/>
      <c r="B415" s="85"/>
      <c r="C415" s="85" t="s">
        <v>1010</v>
      </c>
      <c r="D415" s="85"/>
      <c r="E415" s="86">
        <v>13.02</v>
      </c>
      <c r="F415" s="87"/>
      <c r="G415" s="87"/>
      <c r="H415" s="86"/>
      <c r="I415" s="86"/>
      <c r="M415" s="87"/>
    </row>
    <row r="416" spans="1:13" s="77" customFormat="1" ht="13.5" customHeight="1">
      <c r="A416" s="207"/>
      <c r="B416" s="85"/>
      <c r="C416" s="85" t="s">
        <v>1011</v>
      </c>
      <c r="D416" s="85"/>
      <c r="E416" s="86">
        <v>18.658</v>
      </c>
      <c r="F416" s="87"/>
      <c r="G416" s="87"/>
      <c r="H416" s="86"/>
      <c r="I416" s="86"/>
      <c r="M416" s="87"/>
    </row>
    <row r="417" spans="1:13" s="77" customFormat="1" ht="13.5" customHeight="1">
      <c r="A417" s="207"/>
      <c r="B417" s="85"/>
      <c r="C417" s="85" t="s">
        <v>1012</v>
      </c>
      <c r="D417" s="85"/>
      <c r="E417" s="86">
        <v>14.34</v>
      </c>
      <c r="F417" s="87"/>
      <c r="G417" s="87"/>
      <c r="H417" s="86"/>
      <c r="I417" s="86"/>
      <c r="M417" s="87"/>
    </row>
    <row r="418" spans="1:13" s="77" customFormat="1" ht="13.5" customHeight="1" thickBot="1">
      <c r="A418" s="208"/>
      <c r="B418" s="97"/>
      <c r="C418" s="97" t="s">
        <v>64</v>
      </c>
      <c r="D418" s="97"/>
      <c r="E418" s="98">
        <v>193.601</v>
      </c>
      <c r="F418" s="99"/>
      <c r="G418" s="99"/>
      <c r="H418" s="98"/>
      <c r="I418" s="98"/>
      <c r="M418" s="99"/>
    </row>
    <row r="419" spans="1:16" s="77" customFormat="1" ht="13.5" customHeight="1" thickBot="1">
      <c r="A419" s="205">
        <v>68</v>
      </c>
      <c r="B419" s="81" t="s">
        <v>252</v>
      </c>
      <c r="C419" s="81" t="s">
        <v>253</v>
      </c>
      <c r="D419" s="81" t="s">
        <v>40</v>
      </c>
      <c r="E419" s="82">
        <v>53.238</v>
      </c>
      <c r="F419" s="126"/>
      <c r="G419" s="83">
        <f>E419*F419</f>
        <v>0</v>
      </c>
      <c r="H419" s="82">
        <v>105.41124</v>
      </c>
      <c r="I419" s="84">
        <v>0</v>
      </c>
      <c r="L419" s="114"/>
      <c r="M419" s="126">
        <v>967</v>
      </c>
      <c r="P419" s="114">
        <f>M419*P$11</f>
        <v>676.9</v>
      </c>
    </row>
    <row r="420" spans="1:13" s="77" customFormat="1" ht="13.5" customHeight="1">
      <c r="A420" s="206"/>
      <c r="B420" s="88"/>
      <c r="C420" s="88" t="s">
        <v>869</v>
      </c>
      <c r="D420" s="88"/>
      <c r="E420" s="89"/>
      <c r="F420" s="90"/>
      <c r="G420" s="90"/>
      <c r="H420" s="89"/>
      <c r="I420" s="89"/>
      <c r="M420" s="90"/>
    </row>
    <row r="421" spans="1:13" s="77" customFormat="1" ht="13.5" customHeight="1">
      <c r="A421" s="206"/>
      <c r="B421" s="88"/>
      <c r="C421" s="88" t="s">
        <v>1026</v>
      </c>
      <c r="D421" s="88"/>
      <c r="E421" s="89"/>
      <c r="F421" s="90"/>
      <c r="G421" s="90"/>
      <c r="H421" s="89"/>
      <c r="I421" s="89"/>
      <c r="M421" s="90"/>
    </row>
    <row r="422" spans="1:13" s="77" customFormat="1" ht="13.5" customHeight="1">
      <c r="A422" s="207"/>
      <c r="B422" s="85"/>
      <c r="C422" s="85" t="s">
        <v>1027</v>
      </c>
      <c r="D422" s="85"/>
      <c r="E422" s="86">
        <v>39.794</v>
      </c>
      <c r="F422" s="87"/>
      <c r="G422" s="87"/>
      <c r="H422" s="86"/>
      <c r="I422" s="86"/>
      <c r="M422" s="87"/>
    </row>
    <row r="423" spans="1:13" s="77" customFormat="1" ht="13.5" customHeight="1">
      <c r="A423" s="207"/>
      <c r="B423" s="85"/>
      <c r="C423" s="85" t="s">
        <v>1028</v>
      </c>
      <c r="D423" s="85"/>
      <c r="E423" s="86">
        <v>13.444</v>
      </c>
      <c r="F423" s="87"/>
      <c r="G423" s="87"/>
      <c r="H423" s="86"/>
      <c r="I423" s="86"/>
      <c r="M423" s="87"/>
    </row>
    <row r="424" spans="1:13" s="77" customFormat="1" ht="13.5" customHeight="1">
      <c r="A424" s="208"/>
      <c r="B424" s="97"/>
      <c r="C424" s="97" t="s">
        <v>64</v>
      </c>
      <c r="D424" s="97"/>
      <c r="E424" s="98">
        <v>53.238</v>
      </c>
      <c r="F424" s="99"/>
      <c r="G424" s="99"/>
      <c r="H424" s="98"/>
      <c r="I424" s="98"/>
      <c r="M424" s="99"/>
    </row>
    <row r="425" spans="1:13" s="77" customFormat="1" ht="13.5" customHeight="1" thickBot="1">
      <c r="A425" s="204"/>
      <c r="B425" s="78" t="s">
        <v>31</v>
      </c>
      <c r="C425" s="78" t="s">
        <v>259</v>
      </c>
      <c r="D425" s="78"/>
      <c r="E425" s="79"/>
      <c r="F425" s="80"/>
      <c r="G425" s="80"/>
      <c r="H425" s="79">
        <v>2.54180816</v>
      </c>
      <c r="I425" s="79">
        <v>0</v>
      </c>
      <c r="M425" s="80"/>
    </row>
    <row r="426" spans="1:16" s="77" customFormat="1" ht="24" customHeight="1" thickBot="1">
      <c r="A426" s="205">
        <v>75</v>
      </c>
      <c r="B426" s="81" t="s">
        <v>1029</v>
      </c>
      <c r="C426" s="81" t="s">
        <v>1030</v>
      </c>
      <c r="D426" s="81" t="s">
        <v>271</v>
      </c>
      <c r="E426" s="82">
        <v>4</v>
      </c>
      <c r="F426" s="126"/>
      <c r="G426" s="83">
        <f>E426*F426</f>
        <v>0</v>
      </c>
      <c r="H426" s="82">
        <v>0.02664</v>
      </c>
      <c r="I426" s="84">
        <v>0</v>
      </c>
      <c r="L426" s="114"/>
      <c r="M426" s="126">
        <v>3800</v>
      </c>
      <c r="P426" s="114">
        <f>M426*P$11</f>
        <v>2660</v>
      </c>
    </row>
    <row r="427" spans="1:13" s="77" customFormat="1" ht="13.5" customHeight="1">
      <c r="A427" s="206"/>
      <c r="B427" s="88"/>
      <c r="C427" s="88" t="s">
        <v>272</v>
      </c>
      <c r="D427" s="88"/>
      <c r="E427" s="89"/>
      <c r="F427" s="90"/>
      <c r="G427" s="90"/>
      <c r="H427" s="89"/>
      <c r="I427" s="89"/>
      <c r="M427" s="90"/>
    </row>
    <row r="428" spans="1:13" s="77" customFormat="1" ht="13.5" customHeight="1" thickBot="1">
      <c r="A428" s="207"/>
      <c r="B428" s="85"/>
      <c r="C428" s="85" t="s">
        <v>1031</v>
      </c>
      <c r="D428" s="85"/>
      <c r="E428" s="86">
        <v>4</v>
      </c>
      <c r="F428" s="87"/>
      <c r="G428" s="87"/>
      <c r="H428" s="86"/>
      <c r="I428" s="86"/>
      <c r="M428" s="87"/>
    </row>
    <row r="429" spans="1:16" s="77" customFormat="1" ht="24" customHeight="1" thickBot="1">
      <c r="A429" s="205">
        <v>76</v>
      </c>
      <c r="B429" s="81" t="s">
        <v>1032</v>
      </c>
      <c r="C429" s="81" t="s">
        <v>1033</v>
      </c>
      <c r="D429" s="81" t="s">
        <v>271</v>
      </c>
      <c r="E429" s="82">
        <v>1</v>
      </c>
      <c r="F429" s="126"/>
      <c r="G429" s="83">
        <f>E429*F429</f>
        <v>0</v>
      </c>
      <c r="H429" s="82">
        <v>0.00666</v>
      </c>
      <c r="I429" s="84">
        <v>0</v>
      </c>
      <c r="L429" s="114"/>
      <c r="M429" s="126">
        <v>2500</v>
      </c>
      <c r="P429" s="114">
        <f>M429*P$11</f>
        <v>1750</v>
      </c>
    </row>
    <row r="430" spans="1:13" s="77" customFormat="1" ht="13.5" customHeight="1">
      <c r="A430" s="206"/>
      <c r="B430" s="88"/>
      <c r="C430" s="88" t="s">
        <v>1034</v>
      </c>
      <c r="D430" s="88"/>
      <c r="E430" s="89"/>
      <c r="F430" s="90"/>
      <c r="G430" s="90"/>
      <c r="H430" s="89"/>
      <c r="I430" s="89"/>
      <c r="M430" s="90"/>
    </row>
    <row r="431" spans="1:13" s="77" customFormat="1" ht="13.5" customHeight="1" thickBot="1">
      <c r="A431" s="207"/>
      <c r="B431" s="85"/>
      <c r="C431" s="85" t="s">
        <v>1035</v>
      </c>
      <c r="D431" s="85"/>
      <c r="E431" s="86">
        <v>1</v>
      </c>
      <c r="F431" s="87"/>
      <c r="G431" s="87"/>
      <c r="H431" s="86"/>
      <c r="I431" s="86"/>
      <c r="M431" s="87"/>
    </row>
    <row r="432" spans="1:16" s="77" customFormat="1" ht="24" customHeight="1" thickBot="1">
      <c r="A432" s="205">
        <v>77</v>
      </c>
      <c r="B432" s="81" t="s">
        <v>1036</v>
      </c>
      <c r="C432" s="81" t="s">
        <v>1037</v>
      </c>
      <c r="D432" s="81" t="s">
        <v>37</v>
      </c>
      <c r="E432" s="82">
        <v>10</v>
      </c>
      <c r="F432" s="126"/>
      <c r="G432" s="83">
        <f>E432*F432</f>
        <v>0</v>
      </c>
      <c r="H432" s="82">
        <v>0.1555672</v>
      </c>
      <c r="I432" s="84">
        <v>0</v>
      </c>
      <c r="L432" s="114"/>
      <c r="M432" s="126">
        <v>235</v>
      </c>
      <c r="P432" s="114">
        <f>M432*P$11</f>
        <v>164.5</v>
      </c>
    </row>
    <row r="433" spans="1:13" s="77" customFormat="1" ht="13.5" customHeight="1">
      <c r="A433" s="206"/>
      <c r="B433" s="88"/>
      <c r="C433" s="88" t="s">
        <v>1038</v>
      </c>
      <c r="D433" s="88"/>
      <c r="E433" s="89"/>
      <c r="F433" s="90"/>
      <c r="G433" s="90"/>
      <c r="H433" s="89"/>
      <c r="I433" s="89"/>
      <c r="M433" s="90"/>
    </row>
    <row r="434" spans="1:13" s="77" customFormat="1" ht="13.5" customHeight="1" thickBot="1">
      <c r="A434" s="207"/>
      <c r="B434" s="85"/>
      <c r="C434" s="85" t="s">
        <v>1039</v>
      </c>
      <c r="D434" s="85"/>
      <c r="E434" s="86">
        <v>10</v>
      </c>
      <c r="F434" s="87"/>
      <c r="G434" s="87"/>
      <c r="H434" s="86"/>
      <c r="I434" s="86"/>
      <c r="M434" s="87"/>
    </row>
    <row r="435" spans="1:16" s="77" customFormat="1" ht="24" customHeight="1" thickBot="1">
      <c r="A435" s="205">
        <v>78</v>
      </c>
      <c r="B435" s="81" t="s">
        <v>1040</v>
      </c>
      <c r="C435" s="81" t="s">
        <v>1041</v>
      </c>
      <c r="D435" s="81" t="s">
        <v>37</v>
      </c>
      <c r="E435" s="82">
        <v>3</v>
      </c>
      <c r="F435" s="126"/>
      <c r="G435" s="83">
        <f>E435*F435</f>
        <v>0</v>
      </c>
      <c r="H435" s="82">
        <v>0.06075696</v>
      </c>
      <c r="I435" s="84">
        <v>0</v>
      </c>
      <c r="L435" s="114"/>
      <c r="M435" s="126">
        <v>205</v>
      </c>
      <c r="P435" s="114">
        <f>M435*P$11</f>
        <v>143.5</v>
      </c>
    </row>
    <row r="436" spans="1:13" s="77" customFormat="1" ht="13.5" customHeight="1">
      <c r="A436" s="206"/>
      <c r="B436" s="88"/>
      <c r="C436" s="88" t="s">
        <v>1042</v>
      </c>
      <c r="D436" s="88"/>
      <c r="E436" s="89"/>
      <c r="F436" s="90"/>
      <c r="G436" s="90"/>
      <c r="H436" s="89"/>
      <c r="I436" s="89"/>
      <c r="M436" s="90"/>
    </row>
    <row r="437" spans="1:13" s="77" customFormat="1" ht="13.5" customHeight="1" thickBot="1">
      <c r="A437" s="207"/>
      <c r="B437" s="85"/>
      <c r="C437" s="85" t="s">
        <v>1043</v>
      </c>
      <c r="D437" s="85"/>
      <c r="E437" s="86">
        <v>3</v>
      </c>
      <c r="F437" s="87"/>
      <c r="G437" s="87"/>
      <c r="H437" s="86"/>
      <c r="I437" s="86"/>
      <c r="M437" s="87"/>
    </row>
    <row r="438" spans="1:16" s="77" customFormat="1" ht="24" customHeight="1" thickBot="1">
      <c r="A438" s="205">
        <v>79</v>
      </c>
      <c r="B438" s="81" t="s">
        <v>1044</v>
      </c>
      <c r="C438" s="81" t="s">
        <v>1045</v>
      </c>
      <c r="D438" s="81" t="s">
        <v>111</v>
      </c>
      <c r="E438" s="82">
        <v>31.9</v>
      </c>
      <c r="F438" s="126"/>
      <c r="G438" s="83">
        <f>E438*F438</f>
        <v>0</v>
      </c>
      <c r="H438" s="82">
        <v>0.515504</v>
      </c>
      <c r="I438" s="84">
        <v>0</v>
      </c>
      <c r="L438" s="114"/>
      <c r="M438" s="126">
        <v>215</v>
      </c>
      <c r="P438" s="114">
        <f>M438*P$11</f>
        <v>150.5</v>
      </c>
    </row>
    <row r="439" spans="1:13" s="77" customFormat="1" ht="13.5" customHeight="1">
      <c r="A439" s="206"/>
      <c r="B439" s="88"/>
      <c r="C439" s="88" t="s">
        <v>1042</v>
      </c>
      <c r="D439" s="88"/>
      <c r="E439" s="89"/>
      <c r="F439" s="90"/>
      <c r="G439" s="90"/>
      <c r="H439" s="89"/>
      <c r="I439" s="89"/>
      <c r="M439" s="90"/>
    </row>
    <row r="440" spans="1:13" s="77" customFormat="1" ht="13.5" customHeight="1">
      <c r="A440" s="207"/>
      <c r="B440" s="85"/>
      <c r="C440" s="85" t="s">
        <v>1046</v>
      </c>
      <c r="D440" s="85"/>
      <c r="E440" s="86">
        <v>8.4</v>
      </c>
      <c r="F440" s="87"/>
      <c r="G440" s="87"/>
      <c r="H440" s="86"/>
      <c r="I440" s="86"/>
      <c r="M440" s="87"/>
    </row>
    <row r="441" spans="1:13" s="77" customFormat="1" ht="13.5" customHeight="1">
      <c r="A441" s="207"/>
      <c r="B441" s="85"/>
      <c r="C441" s="85" t="s">
        <v>1047</v>
      </c>
      <c r="D441" s="85"/>
      <c r="E441" s="86">
        <v>4.7</v>
      </c>
      <c r="F441" s="87"/>
      <c r="G441" s="87"/>
      <c r="H441" s="86"/>
      <c r="I441" s="86"/>
      <c r="M441" s="87"/>
    </row>
    <row r="442" spans="1:13" s="77" customFormat="1" ht="13.5" customHeight="1">
      <c r="A442" s="207"/>
      <c r="B442" s="85"/>
      <c r="C442" s="85" t="s">
        <v>1048</v>
      </c>
      <c r="D442" s="85"/>
      <c r="E442" s="86">
        <v>18.8</v>
      </c>
      <c r="F442" s="87"/>
      <c r="G442" s="87"/>
      <c r="H442" s="86"/>
      <c r="I442" s="86"/>
      <c r="M442" s="87"/>
    </row>
    <row r="443" spans="1:13" s="77" customFormat="1" ht="13.5" customHeight="1" thickBot="1">
      <c r="A443" s="208"/>
      <c r="B443" s="97"/>
      <c r="C443" s="97" t="s">
        <v>64</v>
      </c>
      <c r="D443" s="97"/>
      <c r="E443" s="98">
        <v>31.9</v>
      </c>
      <c r="F443" s="99"/>
      <c r="G443" s="99"/>
      <c r="H443" s="98"/>
      <c r="I443" s="98"/>
      <c r="M443" s="99"/>
    </row>
    <row r="444" spans="1:16" s="77" customFormat="1" ht="13.5" customHeight="1" thickBot="1">
      <c r="A444" s="205">
        <v>80</v>
      </c>
      <c r="B444" s="81" t="s">
        <v>1049</v>
      </c>
      <c r="C444" s="81" t="s">
        <v>1050</v>
      </c>
      <c r="D444" s="81" t="s">
        <v>37</v>
      </c>
      <c r="E444" s="82">
        <v>70</v>
      </c>
      <c r="F444" s="126"/>
      <c r="G444" s="83">
        <f>E444*F444</f>
        <v>0</v>
      </c>
      <c r="H444" s="82">
        <v>0.0175</v>
      </c>
      <c r="I444" s="84">
        <v>0</v>
      </c>
      <c r="L444" s="114"/>
      <c r="M444" s="126">
        <v>112</v>
      </c>
      <c r="P444" s="114">
        <f>M444*P$11</f>
        <v>78.39999999999999</v>
      </c>
    </row>
    <row r="445" spans="1:13" s="77" customFormat="1" ht="13.5" customHeight="1">
      <c r="A445" s="206"/>
      <c r="B445" s="88"/>
      <c r="C445" s="88" t="s">
        <v>1051</v>
      </c>
      <c r="D445" s="88"/>
      <c r="E445" s="89"/>
      <c r="F445" s="90"/>
      <c r="G445" s="90"/>
      <c r="H445" s="89"/>
      <c r="I445" s="89"/>
      <c r="M445" s="90"/>
    </row>
    <row r="446" spans="1:13" s="77" customFormat="1" ht="13.5" customHeight="1" thickBot="1">
      <c r="A446" s="207"/>
      <c r="B446" s="85"/>
      <c r="C446" s="85" t="s">
        <v>1052</v>
      </c>
      <c r="D446" s="85"/>
      <c r="E446" s="86">
        <v>70</v>
      </c>
      <c r="F446" s="87"/>
      <c r="G446" s="87"/>
      <c r="H446" s="86"/>
      <c r="I446" s="86"/>
      <c r="M446" s="87"/>
    </row>
    <row r="447" spans="1:16" s="77" customFormat="1" ht="24" customHeight="1" thickBot="1">
      <c r="A447" s="210">
        <v>81</v>
      </c>
      <c r="B447" s="100" t="s">
        <v>1053</v>
      </c>
      <c r="C447" s="100" t="s">
        <v>1054</v>
      </c>
      <c r="D447" s="100" t="s">
        <v>37</v>
      </c>
      <c r="E447" s="101">
        <v>70</v>
      </c>
      <c r="F447" s="126"/>
      <c r="G447" s="83">
        <f>E447*F447</f>
        <v>0</v>
      </c>
      <c r="H447" s="101">
        <v>0.98</v>
      </c>
      <c r="I447" s="102">
        <v>0</v>
      </c>
      <c r="L447" s="114"/>
      <c r="M447" s="126">
        <v>1170</v>
      </c>
      <c r="P447" s="114">
        <f>M447*P$11</f>
        <v>819</v>
      </c>
    </row>
    <row r="448" spans="1:13" s="77" customFormat="1" ht="13.5" customHeight="1">
      <c r="A448" s="206"/>
      <c r="B448" s="88"/>
      <c r="C448" s="88" t="s">
        <v>1051</v>
      </c>
      <c r="D448" s="88"/>
      <c r="E448" s="89"/>
      <c r="F448" s="90"/>
      <c r="G448" s="90"/>
      <c r="H448" s="89"/>
      <c r="I448" s="89"/>
      <c r="M448" s="90"/>
    </row>
    <row r="449" spans="1:13" s="77" customFormat="1" ht="13.5" customHeight="1" thickBot="1">
      <c r="A449" s="207"/>
      <c r="B449" s="85"/>
      <c r="C449" s="85" t="s">
        <v>1052</v>
      </c>
      <c r="D449" s="85"/>
      <c r="E449" s="86">
        <v>70</v>
      </c>
      <c r="F449" s="87"/>
      <c r="G449" s="87"/>
      <c r="H449" s="86"/>
      <c r="I449" s="86"/>
      <c r="M449" s="87"/>
    </row>
    <row r="450" spans="1:16" s="77" customFormat="1" ht="13.5" customHeight="1" thickBot="1">
      <c r="A450" s="205">
        <v>82</v>
      </c>
      <c r="B450" s="81" t="s">
        <v>1055</v>
      </c>
      <c r="C450" s="81" t="s">
        <v>1056</v>
      </c>
      <c r="D450" s="81" t="s">
        <v>37</v>
      </c>
      <c r="E450" s="82">
        <v>40</v>
      </c>
      <c r="F450" s="126"/>
      <c r="G450" s="83">
        <f>E450*F450</f>
        <v>0</v>
      </c>
      <c r="H450" s="82">
        <v>0.0176</v>
      </c>
      <c r="I450" s="84">
        <v>0</v>
      </c>
      <c r="L450" s="114"/>
      <c r="M450" s="126">
        <v>266</v>
      </c>
      <c r="P450" s="114">
        <f>M450*P$11</f>
        <v>186.2</v>
      </c>
    </row>
    <row r="451" spans="1:13" s="77" customFormat="1" ht="13.5" customHeight="1">
      <c r="A451" s="206"/>
      <c r="B451" s="88"/>
      <c r="C451" s="88" t="s">
        <v>869</v>
      </c>
      <c r="D451" s="88"/>
      <c r="E451" s="89"/>
      <c r="F451" s="90"/>
      <c r="G451" s="90"/>
      <c r="H451" s="89"/>
      <c r="I451" s="89"/>
      <c r="M451" s="90"/>
    </row>
    <row r="452" spans="1:13" s="77" customFormat="1" ht="13.5" customHeight="1" thickBot="1">
      <c r="A452" s="207"/>
      <c r="B452" s="85"/>
      <c r="C452" s="85" t="s">
        <v>1057</v>
      </c>
      <c r="D452" s="85"/>
      <c r="E452" s="86">
        <v>40</v>
      </c>
      <c r="F452" s="87"/>
      <c r="G452" s="87"/>
      <c r="H452" s="86"/>
      <c r="I452" s="86"/>
      <c r="M452" s="87"/>
    </row>
    <row r="453" spans="1:16" s="77" customFormat="1" ht="24" customHeight="1" thickBot="1">
      <c r="A453" s="210">
        <v>83</v>
      </c>
      <c r="B453" s="100" t="s">
        <v>1058</v>
      </c>
      <c r="C453" s="100" t="s">
        <v>1059</v>
      </c>
      <c r="D453" s="100" t="s">
        <v>37</v>
      </c>
      <c r="E453" s="101">
        <v>40</v>
      </c>
      <c r="F453" s="126"/>
      <c r="G453" s="83">
        <f>E453*F453</f>
        <v>0</v>
      </c>
      <c r="H453" s="101">
        <v>0.68</v>
      </c>
      <c r="I453" s="102">
        <v>0</v>
      </c>
      <c r="L453" s="114"/>
      <c r="M453" s="126">
        <v>1387.9</v>
      </c>
      <c r="P453" s="114">
        <f>M453*P$11</f>
        <v>971.53</v>
      </c>
    </row>
    <row r="454" spans="1:13" s="77" customFormat="1" ht="13.5" customHeight="1">
      <c r="A454" s="206"/>
      <c r="B454" s="88"/>
      <c r="C454" s="88" t="s">
        <v>869</v>
      </c>
      <c r="D454" s="88"/>
      <c r="E454" s="89"/>
      <c r="F454" s="90"/>
      <c r="G454" s="90"/>
      <c r="H454" s="89"/>
      <c r="I454" s="89"/>
      <c r="M454" s="90"/>
    </row>
    <row r="455" spans="1:13" s="77" customFormat="1" ht="13.5" customHeight="1">
      <c r="A455" s="207"/>
      <c r="B455" s="85"/>
      <c r="C455" s="85" t="s">
        <v>1057</v>
      </c>
      <c r="D455" s="85"/>
      <c r="E455" s="86">
        <v>40</v>
      </c>
      <c r="F455" s="87"/>
      <c r="G455" s="87"/>
      <c r="H455" s="86"/>
      <c r="I455" s="86"/>
      <c r="M455" s="87"/>
    </row>
    <row r="456" spans="1:13" s="77" customFormat="1" ht="13.5" customHeight="1" thickBot="1">
      <c r="A456" s="204"/>
      <c r="B456" s="78" t="s">
        <v>352</v>
      </c>
      <c r="C456" s="78" t="s">
        <v>353</v>
      </c>
      <c r="D456" s="78"/>
      <c r="E456" s="79"/>
      <c r="F456" s="80"/>
      <c r="G456" s="80"/>
      <c r="H456" s="79">
        <v>0</v>
      </c>
      <c r="I456" s="79">
        <v>0</v>
      </c>
      <c r="M456" s="80"/>
    </row>
    <row r="457" spans="1:16" s="77" customFormat="1" ht="13.5" customHeight="1" thickBot="1">
      <c r="A457" s="205">
        <v>85</v>
      </c>
      <c r="B457" s="81" t="s">
        <v>1060</v>
      </c>
      <c r="C457" s="81" t="s">
        <v>1061</v>
      </c>
      <c r="D457" s="81" t="s">
        <v>81</v>
      </c>
      <c r="E457" s="82">
        <v>866.04</v>
      </c>
      <c r="F457" s="126"/>
      <c r="G457" s="83">
        <f>E457*F457</f>
        <v>0</v>
      </c>
      <c r="H457" s="82">
        <v>0</v>
      </c>
      <c r="I457" s="84">
        <v>0</v>
      </c>
      <c r="L457" s="114"/>
      <c r="M457" s="126">
        <v>187</v>
      </c>
      <c r="P457" s="114">
        <f>M457*P$11</f>
        <v>130.9</v>
      </c>
    </row>
    <row r="458" spans="1:13" s="77" customFormat="1" ht="21" customHeight="1">
      <c r="A458" s="204"/>
      <c r="B458" s="78" t="s">
        <v>364</v>
      </c>
      <c r="C458" s="78" t="s">
        <v>365</v>
      </c>
      <c r="D458" s="78"/>
      <c r="E458" s="79"/>
      <c r="F458" s="80"/>
      <c r="G458" s="80"/>
      <c r="H458" s="79"/>
      <c r="I458" s="79"/>
      <c r="M458" s="80"/>
    </row>
    <row r="459" spans="1:13" s="77" customFormat="1" ht="13.5" customHeight="1" thickBot="1">
      <c r="A459" s="204"/>
      <c r="B459" s="78" t="s">
        <v>366</v>
      </c>
      <c r="C459" s="78" t="s">
        <v>367</v>
      </c>
      <c r="D459" s="78"/>
      <c r="E459" s="79"/>
      <c r="F459" s="80"/>
      <c r="G459" s="80"/>
      <c r="H459" s="79">
        <v>3.57915344</v>
      </c>
      <c r="I459" s="79">
        <v>0</v>
      </c>
      <c r="M459" s="80"/>
    </row>
    <row r="460" spans="1:16" s="77" customFormat="1" ht="13.5" customHeight="1" thickBot="1">
      <c r="A460" s="205">
        <v>86</v>
      </c>
      <c r="B460" s="81" t="s">
        <v>368</v>
      </c>
      <c r="C460" s="81" t="s">
        <v>369</v>
      </c>
      <c r="D460" s="81" t="s">
        <v>90</v>
      </c>
      <c r="E460" s="82">
        <v>1028.7</v>
      </c>
      <c r="F460" s="126"/>
      <c r="G460" s="83">
        <f>E460*F460</f>
        <v>0</v>
      </c>
      <c r="H460" s="82">
        <v>0</v>
      </c>
      <c r="I460" s="84">
        <v>0</v>
      </c>
      <c r="L460" s="114"/>
      <c r="M460" s="126">
        <v>6.8</v>
      </c>
      <c r="P460" s="114">
        <f>M460*P$11</f>
        <v>4.76</v>
      </c>
    </row>
    <row r="461" spans="1:13" s="77" customFormat="1" ht="13.5" customHeight="1">
      <c r="A461" s="206"/>
      <c r="B461" s="88"/>
      <c r="C461" s="88" t="s">
        <v>869</v>
      </c>
      <c r="D461" s="88"/>
      <c r="E461" s="89"/>
      <c r="F461" s="90"/>
      <c r="G461" s="90"/>
      <c r="H461" s="89"/>
      <c r="I461" s="89"/>
      <c r="M461" s="90"/>
    </row>
    <row r="462" spans="1:13" s="77" customFormat="1" ht="13.5" customHeight="1">
      <c r="A462" s="206"/>
      <c r="B462" s="88"/>
      <c r="C462" s="88" t="s">
        <v>1062</v>
      </c>
      <c r="D462" s="88"/>
      <c r="E462" s="89"/>
      <c r="F462" s="90"/>
      <c r="G462" s="90"/>
      <c r="H462" s="89"/>
      <c r="I462" s="89"/>
      <c r="M462" s="90"/>
    </row>
    <row r="463" spans="1:13" s="77" customFormat="1" ht="13.5" customHeight="1">
      <c r="A463" s="207"/>
      <c r="B463" s="85"/>
      <c r="C463" s="85" t="s">
        <v>1063</v>
      </c>
      <c r="D463" s="85"/>
      <c r="E463" s="86">
        <v>1028.7</v>
      </c>
      <c r="F463" s="87"/>
      <c r="G463" s="87"/>
      <c r="H463" s="86"/>
      <c r="I463" s="86"/>
      <c r="M463" s="87"/>
    </row>
    <row r="464" spans="1:13" s="77" customFormat="1" ht="13.5" customHeight="1" thickBot="1">
      <c r="A464" s="208"/>
      <c r="B464" s="97" t="s">
        <v>1064</v>
      </c>
      <c r="C464" s="97" t="s">
        <v>64</v>
      </c>
      <c r="D464" s="97"/>
      <c r="E464" s="98">
        <v>1028.7</v>
      </c>
      <c r="F464" s="99"/>
      <c r="G464" s="99"/>
      <c r="H464" s="98"/>
      <c r="I464" s="98"/>
      <c r="M464" s="99"/>
    </row>
    <row r="465" spans="1:16" s="77" customFormat="1" ht="13.5" customHeight="1" thickBot="1">
      <c r="A465" s="205">
        <v>87</v>
      </c>
      <c r="B465" s="81" t="s">
        <v>1065</v>
      </c>
      <c r="C465" s="81" t="s">
        <v>1066</v>
      </c>
      <c r="D465" s="81" t="s">
        <v>90</v>
      </c>
      <c r="E465" s="82">
        <v>125.975</v>
      </c>
      <c r="F465" s="126"/>
      <c r="G465" s="83">
        <f>E465*F465</f>
        <v>0</v>
      </c>
      <c r="H465" s="82">
        <v>0</v>
      </c>
      <c r="I465" s="84">
        <v>0</v>
      </c>
      <c r="L465" s="114"/>
      <c r="M465" s="126">
        <v>14.8</v>
      </c>
      <c r="P465" s="114">
        <f>M465*P$11</f>
        <v>10.36</v>
      </c>
    </row>
    <row r="466" spans="1:13" s="77" customFormat="1" ht="13.5" customHeight="1">
      <c r="A466" s="206"/>
      <c r="B466" s="88"/>
      <c r="C466" s="88" t="s">
        <v>869</v>
      </c>
      <c r="D466" s="88"/>
      <c r="E466" s="89"/>
      <c r="F466" s="90"/>
      <c r="G466" s="90"/>
      <c r="H466" s="89"/>
      <c r="I466" s="89"/>
      <c r="M466" s="90"/>
    </row>
    <row r="467" spans="1:13" s="77" customFormat="1" ht="13.5" customHeight="1">
      <c r="A467" s="206"/>
      <c r="B467" s="88"/>
      <c r="C467" s="88" t="s">
        <v>1067</v>
      </c>
      <c r="D467" s="88"/>
      <c r="E467" s="89"/>
      <c r="F467" s="90"/>
      <c r="G467" s="90"/>
      <c r="H467" s="89"/>
      <c r="I467" s="89"/>
      <c r="M467" s="90"/>
    </row>
    <row r="468" spans="1:13" s="77" customFormat="1" ht="13.5" customHeight="1">
      <c r="A468" s="207"/>
      <c r="B468" s="85"/>
      <c r="C468" s="85" t="s">
        <v>1068</v>
      </c>
      <c r="D468" s="85"/>
      <c r="E468" s="86">
        <v>83.4</v>
      </c>
      <c r="F468" s="87"/>
      <c r="G468" s="87"/>
      <c r="H468" s="86"/>
      <c r="I468" s="86"/>
      <c r="M468" s="87"/>
    </row>
    <row r="469" spans="1:13" s="77" customFormat="1" ht="13.5" customHeight="1">
      <c r="A469" s="207"/>
      <c r="B469" s="85"/>
      <c r="C469" s="85" t="s">
        <v>1069</v>
      </c>
      <c r="D469" s="85"/>
      <c r="E469" s="86">
        <v>42.575</v>
      </c>
      <c r="F469" s="87"/>
      <c r="G469" s="87"/>
      <c r="H469" s="86"/>
      <c r="I469" s="86"/>
      <c r="M469" s="87"/>
    </row>
    <row r="470" spans="1:13" s="77" customFormat="1" ht="13.5" customHeight="1" thickBot="1">
      <c r="A470" s="208"/>
      <c r="B470" s="97" t="s">
        <v>1070</v>
      </c>
      <c r="C470" s="97" t="s">
        <v>64</v>
      </c>
      <c r="D470" s="97"/>
      <c r="E470" s="98">
        <v>125.975</v>
      </c>
      <c r="F470" s="99"/>
      <c r="G470" s="99"/>
      <c r="H470" s="98"/>
      <c r="I470" s="98"/>
      <c r="M470" s="99"/>
    </row>
    <row r="471" spans="1:16" s="77" customFormat="1" ht="13.5" customHeight="1" thickBot="1">
      <c r="A471" s="210">
        <v>88</v>
      </c>
      <c r="B471" s="100" t="s">
        <v>374</v>
      </c>
      <c r="C471" s="100" t="s">
        <v>375</v>
      </c>
      <c r="D471" s="100" t="s">
        <v>81</v>
      </c>
      <c r="E471" s="101">
        <v>0.404</v>
      </c>
      <c r="F471" s="126"/>
      <c r="G471" s="83">
        <f>E471*F471</f>
        <v>0</v>
      </c>
      <c r="H471" s="101">
        <v>0.404</v>
      </c>
      <c r="I471" s="102">
        <v>0</v>
      </c>
      <c r="L471" s="114"/>
      <c r="M471" s="126">
        <v>45100</v>
      </c>
      <c r="P471" s="114">
        <f>M471*P$11</f>
        <v>31569.999999999996</v>
      </c>
    </row>
    <row r="472" spans="1:13" s="77" customFormat="1" ht="13.5" customHeight="1">
      <c r="A472" s="206"/>
      <c r="B472" s="88"/>
      <c r="C472" s="88" t="s">
        <v>869</v>
      </c>
      <c r="D472" s="88"/>
      <c r="E472" s="89"/>
      <c r="F472" s="90"/>
      <c r="G472" s="90"/>
      <c r="H472" s="89"/>
      <c r="I472" s="89"/>
      <c r="M472" s="90"/>
    </row>
    <row r="473" spans="1:13" s="77" customFormat="1" ht="13.5" customHeight="1" thickBot="1">
      <c r="A473" s="207"/>
      <c r="B473" s="85"/>
      <c r="C473" s="85" t="s">
        <v>1071</v>
      </c>
      <c r="D473" s="85"/>
      <c r="E473" s="86">
        <v>1154.675</v>
      </c>
      <c r="F473" s="87"/>
      <c r="G473" s="87"/>
      <c r="H473" s="86"/>
      <c r="I473" s="86"/>
      <c r="M473" s="87"/>
    </row>
    <row r="474" spans="1:16" s="77" customFormat="1" ht="24" customHeight="1" thickBot="1">
      <c r="A474" s="205">
        <v>89</v>
      </c>
      <c r="B474" s="81" t="s">
        <v>1072</v>
      </c>
      <c r="C474" s="81" t="s">
        <v>1073</v>
      </c>
      <c r="D474" s="81" t="s">
        <v>90</v>
      </c>
      <c r="E474" s="82">
        <v>90.455</v>
      </c>
      <c r="F474" s="126"/>
      <c r="G474" s="83">
        <f>E474*F474</f>
        <v>0</v>
      </c>
      <c r="H474" s="82">
        <v>0</v>
      </c>
      <c r="I474" s="84">
        <v>0</v>
      </c>
      <c r="L474" s="114"/>
      <c r="M474" s="126">
        <v>9.4</v>
      </c>
      <c r="P474" s="114">
        <f>M474*P$11</f>
        <v>6.58</v>
      </c>
    </row>
    <row r="475" spans="1:13" s="77" customFormat="1" ht="13.5" customHeight="1">
      <c r="A475" s="206"/>
      <c r="B475" s="88"/>
      <c r="C475" s="88" t="s">
        <v>1074</v>
      </c>
      <c r="D475" s="88"/>
      <c r="E475" s="89"/>
      <c r="F475" s="90"/>
      <c r="G475" s="90"/>
      <c r="H475" s="89"/>
      <c r="I475" s="89"/>
      <c r="M475" s="90"/>
    </row>
    <row r="476" spans="1:13" s="77" customFormat="1" ht="13.5" customHeight="1">
      <c r="A476" s="206"/>
      <c r="B476" s="88"/>
      <c r="C476" s="88" t="s">
        <v>996</v>
      </c>
      <c r="D476" s="88"/>
      <c r="E476" s="89"/>
      <c r="F476" s="90"/>
      <c r="G476" s="90"/>
      <c r="H476" s="89"/>
      <c r="I476" s="89"/>
      <c r="M476" s="90"/>
    </row>
    <row r="477" spans="1:13" s="77" customFormat="1" ht="13.5" customHeight="1">
      <c r="A477" s="207"/>
      <c r="B477" s="85"/>
      <c r="C477" s="85" t="s">
        <v>997</v>
      </c>
      <c r="D477" s="85"/>
      <c r="E477" s="86">
        <v>16.76</v>
      </c>
      <c r="F477" s="87"/>
      <c r="G477" s="87"/>
      <c r="H477" s="86"/>
      <c r="I477" s="86"/>
      <c r="M477" s="87"/>
    </row>
    <row r="478" spans="1:13" s="77" customFormat="1" ht="13.5" customHeight="1">
      <c r="A478" s="207"/>
      <c r="B478" s="85"/>
      <c r="C478" s="85" t="s">
        <v>998</v>
      </c>
      <c r="D478" s="85"/>
      <c r="E478" s="86">
        <v>10.575</v>
      </c>
      <c r="F478" s="87"/>
      <c r="G478" s="87"/>
      <c r="H478" s="86"/>
      <c r="I478" s="86"/>
      <c r="M478" s="87"/>
    </row>
    <row r="479" spans="1:13" s="77" customFormat="1" ht="13.5" customHeight="1">
      <c r="A479" s="207"/>
      <c r="B479" s="85"/>
      <c r="C479" s="85" t="s">
        <v>999</v>
      </c>
      <c r="D479" s="85"/>
      <c r="E479" s="86">
        <v>15.99</v>
      </c>
      <c r="F479" s="87"/>
      <c r="G479" s="87"/>
      <c r="H479" s="86"/>
      <c r="I479" s="86"/>
      <c r="M479" s="87"/>
    </row>
    <row r="480" spans="1:13" s="77" customFormat="1" ht="13.5" customHeight="1">
      <c r="A480" s="207"/>
      <c r="B480" s="85"/>
      <c r="C480" s="85" t="s">
        <v>1000</v>
      </c>
      <c r="D480" s="85"/>
      <c r="E480" s="86">
        <v>39.6</v>
      </c>
      <c r="F480" s="87"/>
      <c r="G480" s="87"/>
      <c r="H480" s="86"/>
      <c r="I480" s="86"/>
      <c r="M480" s="87"/>
    </row>
    <row r="481" spans="1:13" s="77" customFormat="1" ht="13.5" customHeight="1">
      <c r="A481" s="207"/>
      <c r="B481" s="85"/>
      <c r="C481" s="85" t="s">
        <v>1001</v>
      </c>
      <c r="D481" s="85"/>
      <c r="E481" s="86">
        <v>7.53</v>
      </c>
      <c r="F481" s="87"/>
      <c r="G481" s="87"/>
      <c r="H481" s="86"/>
      <c r="I481" s="86"/>
      <c r="M481" s="87"/>
    </row>
    <row r="482" spans="1:13" s="77" customFormat="1" ht="13.5" customHeight="1" thickBot="1">
      <c r="A482" s="208"/>
      <c r="B482" s="97"/>
      <c r="C482" s="97" t="s">
        <v>64</v>
      </c>
      <c r="D482" s="97"/>
      <c r="E482" s="98">
        <v>90.455</v>
      </c>
      <c r="F482" s="99"/>
      <c r="G482" s="99"/>
      <c r="H482" s="98"/>
      <c r="I482" s="98"/>
      <c r="M482" s="99"/>
    </row>
    <row r="483" spans="1:16" s="77" customFormat="1" ht="13.5" customHeight="1" thickBot="1">
      <c r="A483" s="210">
        <v>90</v>
      </c>
      <c r="B483" s="100" t="s">
        <v>1075</v>
      </c>
      <c r="C483" s="100" t="s">
        <v>1076</v>
      </c>
      <c r="D483" s="100" t="s">
        <v>90</v>
      </c>
      <c r="E483" s="101">
        <v>104.023</v>
      </c>
      <c r="F483" s="126"/>
      <c r="G483" s="83">
        <f>E483*F483</f>
        <v>0</v>
      </c>
      <c r="H483" s="101">
        <v>0.06657472</v>
      </c>
      <c r="I483" s="102">
        <v>0</v>
      </c>
      <c r="L483" s="114"/>
      <c r="M483" s="126">
        <v>21.5</v>
      </c>
      <c r="P483" s="114">
        <f>M483*P$11</f>
        <v>15.049999999999999</v>
      </c>
    </row>
    <row r="484" spans="1:13" s="77" customFormat="1" ht="13.5" customHeight="1">
      <c r="A484" s="206"/>
      <c r="B484" s="88"/>
      <c r="C484" s="88" t="s">
        <v>1074</v>
      </c>
      <c r="D484" s="88"/>
      <c r="E484" s="89"/>
      <c r="F484" s="90"/>
      <c r="G484" s="90"/>
      <c r="H484" s="89"/>
      <c r="I484" s="89"/>
      <c r="M484" s="90"/>
    </row>
    <row r="485" spans="1:13" s="77" customFormat="1" ht="13.5" customHeight="1">
      <c r="A485" s="206"/>
      <c r="B485" s="88"/>
      <c r="C485" s="88" t="s">
        <v>996</v>
      </c>
      <c r="D485" s="88"/>
      <c r="E485" s="89"/>
      <c r="F485" s="90"/>
      <c r="G485" s="90"/>
      <c r="H485" s="89"/>
      <c r="I485" s="89"/>
      <c r="M485" s="90"/>
    </row>
    <row r="486" spans="1:13" s="77" customFormat="1" ht="13.5" customHeight="1">
      <c r="A486" s="207"/>
      <c r="B486" s="85"/>
      <c r="C486" s="85" t="s">
        <v>997</v>
      </c>
      <c r="D486" s="85"/>
      <c r="E486" s="86">
        <v>16.76</v>
      </c>
      <c r="F486" s="87"/>
      <c r="G486" s="87"/>
      <c r="H486" s="86"/>
      <c r="I486" s="86"/>
      <c r="M486" s="87"/>
    </row>
    <row r="487" spans="1:13" s="77" customFormat="1" ht="13.5" customHeight="1">
      <c r="A487" s="207"/>
      <c r="B487" s="85"/>
      <c r="C487" s="85" t="s">
        <v>998</v>
      </c>
      <c r="D487" s="85"/>
      <c r="E487" s="86">
        <v>10.575</v>
      </c>
      <c r="F487" s="87"/>
      <c r="G487" s="87"/>
      <c r="H487" s="86"/>
      <c r="I487" s="86"/>
      <c r="M487" s="87"/>
    </row>
    <row r="488" spans="1:13" s="77" customFormat="1" ht="13.5" customHeight="1">
      <c r="A488" s="207"/>
      <c r="B488" s="85"/>
      <c r="C488" s="85" t="s">
        <v>999</v>
      </c>
      <c r="D488" s="85"/>
      <c r="E488" s="86">
        <v>15.99</v>
      </c>
      <c r="F488" s="87"/>
      <c r="G488" s="87"/>
      <c r="H488" s="86"/>
      <c r="I488" s="86"/>
      <c r="M488" s="87"/>
    </row>
    <row r="489" spans="1:13" s="77" customFormat="1" ht="13.5" customHeight="1">
      <c r="A489" s="207"/>
      <c r="B489" s="85"/>
      <c r="C489" s="85" t="s">
        <v>1000</v>
      </c>
      <c r="D489" s="85"/>
      <c r="E489" s="86">
        <v>39.6</v>
      </c>
      <c r="F489" s="87"/>
      <c r="G489" s="87"/>
      <c r="H489" s="86"/>
      <c r="I489" s="86"/>
      <c r="M489" s="87"/>
    </row>
    <row r="490" spans="1:13" s="77" customFormat="1" ht="13.5" customHeight="1">
      <c r="A490" s="207"/>
      <c r="B490" s="85"/>
      <c r="C490" s="85" t="s">
        <v>1001</v>
      </c>
      <c r="D490" s="85"/>
      <c r="E490" s="86">
        <v>7.53</v>
      </c>
      <c r="F490" s="87"/>
      <c r="G490" s="87"/>
      <c r="H490" s="86"/>
      <c r="I490" s="86"/>
      <c r="M490" s="87"/>
    </row>
    <row r="491" spans="1:13" s="77" customFormat="1" ht="13.5" customHeight="1" thickBot="1">
      <c r="A491" s="208"/>
      <c r="B491" s="97"/>
      <c r="C491" s="97" t="s">
        <v>64</v>
      </c>
      <c r="D491" s="97"/>
      <c r="E491" s="98">
        <v>90.455</v>
      </c>
      <c r="F491" s="99"/>
      <c r="G491" s="99"/>
      <c r="H491" s="98"/>
      <c r="I491" s="98"/>
      <c r="M491" s="99"/>
    </row>
    <row r="492" spans="1:16" s="77" customFormat="1" ht="13.5" customHeight="1" thickBot="1">
      <c r="A492" s="205">
        <v>91</v>
      </c>
      <c r="B492" s="81" t="s">
        <v>378</v>
      </c>
      <c r="C492" s="81" t="s">
        <v>379</v>
      </c>
      <c r="D492" s="81" t="s">
        <v>90</v>
      </c>
      <c r="E492" s="82">
        <v>149.703</v>
      </c>
      <c r="F492" s="126"/>
      <c r="G492" s="83">
        <f>E492*F492</f>
        <v>0</v>
      </c>
      <c r="H492" s="82">
        <v>0.0598812</v>
      </c>
      <c r="I492" s="84">
        <v>0</v>
      </c>
      <c r="L492" s="114"/>
      <c r="M492" s="126">
        <v>70.4</v>
      </c>
      <c r="P492" s="114">
        <f>M492*P$11</f>
        <v>49.28</v>
      </c>
    </row>
    <row r="493" spans="1:13" s="77" customFormat="1" ht="13.5" customHeight="1">
      <c r="A493" s="206"/>
      <c r="B493" s="88"/>
      <c r="C493" s="88" t="s">
        <v>869</v>
      </c>
      <c r="D493" s="88"/>
      <c r="E493" s="89"/>
      <c r="F493" s="90"/>
      <c r="G493" s="90"/>
      <c r="H493" s="89"/>
      <c r="I493" s="89"/>
      <c r="M493" s="90"/>
    </row>
    <row r="494" spans="1:13" s="77" customFormat="1" ht="13.5" customHeight="1">
      <c r="A494" s="206"/>
      <c r="B494" s="88"/>
      <c r="C494" s="88" t="s">
        <v>1077</v>
      </c>
      <c r="D494" s="88"/>
      <c r="E494" s="89"/>
      <c r="F494" s="90"/>
      <c r="G494" s="90"/>
      <c r="H494" s="89"/>
      <c r="I494" s="89"/>
      <c r="M494" s="90"/>
    </row>
    <row r="495" spans="1:13" s="77" customFormat="1" ht="13.5" customHeight="1">
      <c r="A495" s="206"/>
      <c r="B495" s="88"/>
      <c r="C495" s="88" t="s">
        <v>1078</v>
      </c>
      <c r="D495" s="88"/>
      <c r="E495" s="89"/>
      <c r="F495" s="90"/>
      <c r="G495" s="90"/>
      <c r="H495" s="89"/>
      <c r="I495" s="89"/>
      <c r="M495" s="90"/>
    </row>
    <row r="496" spans="1:13" s="77" customFormat="1" ht="13.5" customHeight="1">
      <c r="A496" s="207"/>
      <c r="B496" s="85"/>
      <c r="C496" s="85" t="s">
        <v>1079</v>
      </c>
      <c r="D496" s="85"/>
      <c r="E496" s="86">
        <v>149.703</v>
      </c>
      <c r="F496" s="87"/>
      <c r="G496" s="87"/>
      <c r="H496" s="86"/>
      <c r="I496" s="86"/>
      <c r="M496" s="87"/>
    </row>
    <row r="497" spans="1:13" s="77" customFormat="1" ht="13.5" customHeight="1" thickBot="1">
      <c r="A497" s="208"/>
      <c r="B497" s="97" t="s">
        <v>1080</v>
      </c>
      <c r="C497" s="97" t="s">
        <v>64</v>
      </c>
      <c r="D497" s="97"/>
      <c r="E497" s="98">
        <v>149.703</v>
      </c>
      <c r="F497" s="99"/>
      <c r="G497" s="99"/>
      <c r="H497" s="98"/>
      <c r="I497" s="98"/>
      <c r="M497" s="99"/>
    </row>
    <row r="498" spans="1:16" s="77" customFormat="1" ht="13.5" customHeight="1" thickBot="1">
      <c r="A498" s="205">
        <v>92</v>
      </c>
      <c r="B498" s="81" t="s">
        <v>378</v>
      </c>
      <c r="C498" s="81" t="s">
        <v>379</v>
      </c>
      <c r="D498" s="81" t="s">
        <v>90</v>
      </c>
      <c r="E498" s="82">
        <v>369.28</v>
      </c>
      <c r="F498" s="126"/>
      <c r="G498" s="83">
        <f>E498*F498</f>
        <v>0</v>
      </c>
      <c r="H498" s="82">
        <v>0.147712</v>
      </c>
      <c r="I498" s="84">
        <v>0</v>
      </c>
      <c r="L498" s="114"/>
      <c r="M498" s="126">
        <v>70.4</v>
      </c>
      <c r="P498" s="114">
        <f>M498*P$11</f>
        <v>49.28</v>
      </c>
    </row>
    <row r="499" spans="1:13" s="77" customFormat="1" ht="13.5" customHeight="1">
      <c r="A499" s="206"/>
      <c r="B499" s="88"/>
      <c r="C499" s="88" t="s">
        <v>869</v>
      </c>
      <c r="D499" s="88"/>
      <c r="E499" s="89"/>
      <c r="F499" s="90"/>
      <c r="G499" s="90"/>
      <c r="H499" s="89"/>
      <c r="I499" s="89"/>
      <c r="M499" s="90"/>
    </row>
    <row r="500" spans="1:13" s="77" customFormat="1" ht="13.5" customHeight="1">
      <c r="A500" s="206"/>
      <c r="B500" s="88"/>
      <c r="C500" s="88" t="s">
        <v>1081</v>
      </c>
      <c r="D500" s="88"/>
      <c r="E500" s="89"/>
      <c r="F500" s="90"/>
      <c r="G500" s="90"/>
      <c r="H500" s="89"/>
      <c r="I500" s="89"/>
      <c r="M500" s="90"/>
    </row>
    <row r="501" spans="1:13" s="77" customFormat="1" ht="13.5" customHeight="1">
      <c r="A501" s="206"/>
      <c r="B501" s="88"/>
      <c r="C501" s="88" t="s">
        <v>1082</v>
      </c>
      <c r="D501" s="88"/>
      <c r="E501" s="89"/>
      <c r="F501" s="90"/>
      <c r="G501" s="90"/>
      <c r="H501" s="89"/>
      <c r="I501" s="89"/>
      <c r="M501" s="90"/>
    </row>
    <row r="502" spans="1:13" s="77" customFormat="1" ht="13.5" customHeight="1">
      <c r="A502" s="207"/>
      <c r="B502" s="85"/>
      <c r="C502" s="85" t="s">
        <v>1083</v>
      </c>
      <c r="D502" s="85"/>
      <c r="E502" s="86">
        <v>369.28</v>
      </c>
      <c r="F502" s="87"/>
      <c r="G502" s="87"/>
      <c r="H502" s="86"/>
      <c r="I502" s="86"/>
      <c r="M502" s="87"/>
    </row>
    <row r="503" spans="1:13" s="77" customFormat="1" ht="13.5" customHeight="1" thickBot="1">
      <c r="A503" s="208"/>
      <c r="B503" s="97" t="s">
        <v>1084</v>
      </c>
      <c r="C503" s="97" t="s">
        <v>64</v>
      </c>
      <c r="D503" s="97"/>
      <c r="E503" s="98">
        <v>369.28</v>
      </c>
      <c r="F503" s="99"/>
      <c r="G503" s="99"/>
      <c r="H503" s="98"/>
      <c r="I503" s="98"/>
      <c r="M503" s="99"/>
    </row>
    <row r="504" spans="1:16" s="77" customFormat="1" ht="13.5" customHeight="1" thickBot="1">
      <c r="A504" s="205">
        <v>93</v>
      </c>
      <c r="B504" s="81" t="s">
        <v>1085</v>
      </c>
      <c r="C504" s="81" t="s">
        <v>1086</v>
      </c>
      <c r="D504" s="81" t="s">
        <v>90</v>
      </c>
      <c r="E504" s="82">
        <v>21.288</v>
      </c>
      <c r="F504" s="126"/>
      <c r="G504" s="83">
        <f>E504*F504</f>
        <v>0</v>
      </c>
      <c r="H504" s="82">
        <v>0.0085152</v>
      </c>
      <c r="I504" s="84">
        <v>0</v>
      </c>
      <c r="L504" s="114"/>
      <c r="M504" s="126">
        <v>80.6</v>
      </c>
      <c r="P504" s="114">
        <f>M504*P$11</f>
        <v>56.419999999999995</v>
      </c>
    </row>
    <row r="505" spans="1:13" s="77" customFormat="1" ht="13.5" customHeight="1">
      <c r="A505" s="206"/>
      <c r="B505" s="88"/>
      <c r="C505" s="88" t="s">
        <v>869</v>
      </c>
      <c r="D505" s="88"/>
      <c r="E505" s="89"/>
      <c r="F505" s="90"/>
      <c r="G505" s="90"/>
      <c r="H505" s="89"/>
      <c r="I505" s="89"/>
      <c r="M505" s="90"/>
    </row>
    <row r="506" spans="1:13" s="77" customFormat="1" ht="13.5" customHeight="1">
      <c r="A506" s="206"/>
      <c r="B506" s="88"/>
      <c r="C506" s="88" t="s">
        <v>1087</v>
      </c>
      <c r="D506" s="88"/>
      <c r="E506" s="89"/>
      <c r="F506" s="90"/>
      <c r="G506" s="90"/>
      <c r="H506" s="89"/>
      <c r="I506" s="89"/>
      <c r="M506" s="90"/>
    </row>
    <row r="507" spans="1:13" s="77" customFormat="1" ht="13.5" customHeight="1">
      <c r="A507" s="206"/>
      <c r="B507" s="88"/>
      <c r="C507" s="88" t="s">
        <v>1078</v>
      </c>
      <c r="D507" s="88"/>
      <c r="E507" s="89"/>
      <c r="F507" s="90"/>
      <c r="G507" s="90"/>
      <c r="H507" s="89"/>
      <c r="I507" s="89"/>
      <c r="M507" s="90"/>
    </row>
    <row r="508" spans="1:13" s="77" customFormat="1" ht="13.5" customHeight="1">
      <c r="A508" s="207"/>
      <c r="B508" s="85"/>
      <c r="C508" s="85" t="s">
        <v>1088</v>
      </c>
      <c r="D508" s="85"/>
      <c r="E508" s="86">
        <v>21.288</v>
      </c>
      <c r="F508" s="87"/>
      <c r="G508" s="87"/>
      <c r="H508" s="86"/>
      <c r="I508" s="86"/>
      <c r="M508" s="87"/>
    </row>
    <row r="509" spans="1:13" s="77" customFormat="1" ht="13.5" customHeight="1" thickBot="1">
      <c r="A509" s="208"/>
      <c r="B509" s="97" t="s">
        <v>1089</v>
      </c>
      <c r="C509" s="97" t="s">
        <v>64</v>
      </c>
      <c r="D509" s="97"/>
      <c r="E509" s="98">
        <v>21.288</v>
      </c>
      <c r="F509" s="99"/>
      <c r="G509" s="99"/>
      <c r="H509" s="98"/>
      <c r="I509" s="98"/>
      <c r="M509" s="99"/>
    </row>
    <row r="510" spans="1:16" s="77" customFormat="1" ht="13.5" customHeight="1" thickBot="1">
      <c r="A510" s="210">
        <v>94</v>
      </c>
      <c r="B510" s="100" t="s">
        <v>1090</v>
      </c>
      <c r="C510" s="100" t="s">
        <v>1091</v>
      </c>
      <c r="D510" s="100" t="s">
        <v>90</v>
      </c>
      <c r="E510" s="101">
        <v>205.189</v>
      </c>
      <c r="F510" s="126"/>
      <c r="G510" s="83">
        <f>E510*F510</f>
        <v>0</v>
      </c>
      <c r="H510" s="101">
        <v>0.79613332</v>
      </c>
      <c r="I510" s="102">
        <v>0</v>
      </c>
      <c r="L510" s="114"/>
      <c r="M510" s="126">
        <v>115</v>
      </c>
      <c r="P510" s="114">
        <f>M510*P$11</f>
        <v>80.5</v>
      </c>
    </row>
    <row r="511" spans="1:13" s="77" customFormat="1" ht="13.5" customHeight="1">
      <c r="A511" s="206"/>
      <c r="B511" s="88"/>
      <c r="C511" s="88" t="s">
        <v>869</v>
      </c>
      <c r="D511" s="88"/>
      <c r="E511" s="89"/>
      <c r="F511" s="90"/>
      <c r="G511" s="90"/>
      <c r="H511" s="89"/>
      <c r="I511" s="89"/>
      <c r="M511" s="90"/>
    </row>
    <row r="512" spans="1:13" s="77" customFormat="1" ht="13.5" customHeight="1" thickBot="1">
      <c r="A512" s="207"/>
      <c r="B512" s="85"/>
      <c r="C512" s="85" t="s">
        <v>1092</v>
      </c>
      <c r="D512" s="85"/>
      <c r="E512" s="86">
        <v>170.991</v>
      </c>
      <c r="F512" s="87"/>
      <c r="G512" s="87"/>
      <c r="H512" s="86"/>
      <c r="I512" s="86"/>
      <c r="M512" s="87"/>
    </row>
    <row r="513" spans="1:16" s="77" customFormat="1" ht="13.5" customHeight="1" thickBot="1">
      <c r="A513" s="205">
        <v>95</v>
      </c>
      <c r="B513" s="81" t="s">
        <v>1085</v>
      </c>
      <c r="C513" s="81" t="s">
        <v>1086</v>
      </c>
      <c r="D513" s="81" t="s">
        <v>90</v>
      </c>
      <c r="E513" s="82">
        <v>17.625</v>
      </c>
      <c r="F513" s="126"/>
      <c r="G513" s="83">
        <f>E513*F513</f>
        <v>0</v>
      </c>
      <c r="H513" s="82">
        <v>0.00705</v>
      </c>
      <c r="I513" s="84">
        <v>0</v>
      </c>
      <c r="L513" s="114"/>
      <c r="M513" s="126">
        <v>80.6</v>
      </c>
      <c r="P513" s="114">
        <f>M513*P$11</f>
        <v>56.419999999999995</v>
      </c>
    </row>
    <row r="514" spans="1:13" s="77" customFormat="1" ht="13.5" customHeight="1">
      <c r="A514" s="206"/>
      <c r="B514" s="88"/>
      <c r="C514" s="88" t="s">
        <v>869</v>
      </c>
      <c r="D514" s="88"/>
      <c r="E514" s="89"/>
      <c r="F514" s="90"/>
      <c r="G514" s="90"/>
      <c r="H514" s="89"/>
      <c r="I514" s="89"/>
      <c r="M514" s="90"/>
    </row>
    <row r="515" spans="1:13" s="77" customFormat="1" ht="13.5" customHeight="1">
      <c r="A515" s="206"/>
      <c r="B515" s="88"/>
      <c r="C515" s="88" t="s">
        <v>1093</v>
      </c>
      <c r="D515" s="88"/>
      <c r="E515" s="89"/>
      <c r="F515" s="90"/>
      <c r="G515" s="90"/>
      <c r="H515" s="89"/>
      <c r="I515" s="89"/>
      <c r="M515" s="90"/>
    </row>
    <row r="516" spans="1:13" s="77" customFormat="1" ht="13.5" customHeight="1">
      <c r="A516" s="206"/>
      <c r="B516" s="88"/>
      <c r="C516" s="88" t="s">
        <v>1082</v>
      </c>
      <c r="D516" s="88"/>
      <c r="E516" s="89"/>
      <c r="F516" s="90"/>
      <c r="G516" s="90"/>
      <c r="H516" s="89"/>
      <c r="I516" s="89"/>
      <c r="M516" s="90"/>
    </row>
    <row r="517" spans="1:13" s="77" customFormat="1" ht="13.5" customHeight="1">
      <c r="A517" s="207"/>
      <c r="B517" s="85"/>
      <c r="C517" s="85" t="s">
        <v>1094</v>
      </c>
      <c r="D517" s="85"/>
      <c r="E517" s="86">
        <v>17.625</v>
      </c>
      <c r="F517" s="87"/>
      <c r="G517" s="87"/>
      <c r="H517" s="86"/>
      <c r="I517" s="86"/>
      <c r="M517" s="87"/>
    </row>
    <row r="518" spans="1:13" s="77" customFormat="1" ht="13.5" customHeight="1" thickBot="1">
      <c r="A518" s="208"/>
      <c r="B518" s="97" t="s">
        <v>1095</v>
      </c>
      <c r="C518" s="97" t="s">
        <v>64</v>
      </c>
      <c r="D518" s="97"/>
      <c r="E518" s="98">
        <v>17.625</v>
      </c>
      <c r="F518" s="99"/>
      <c r="G518" s="99"/>
      <c r="H518" s="98"/>
      <c r="I518" s="98"/>
      <c r="M518" s="99"/>
    </row>
    <row r="519" spans="1:16" s="77" customFormat="1" ht="13.5" customHeight="1" thickBot="1">
      <c r="A519" s="210">
        <v>96</v>
      </c>
      <c r="B519" s="100" t="s">
        <v>381</v>
      </c>
      <c r="C519" s="100" t="s">
        <v>1096</v>
      </c>
      <c r="D519" s="100" t="s">
        <v>90</v>
      </c>
      <c r="E519" s="101">
        <v>464.286</v>
      </c>
      <c r="F519" s="126"/>
      <c r="G519" s="83">
        <f>E519*F519</f>
        <v>0</v>
      </c>
      <c r="H519" s="101">
        <v>2.089287</v>
      </c>
      <c r="I519" s="102">
        <v>0</v>
      </c>
      <c r="L519" s="114"/>
      <c r="M519" s="126">
        <v>168</v>
      </c>
      <c r="P519" s="114">
        <f>M519*P$11</f>
        <v>117.6</v>
      </c>
    </row>
    <row r="520" spans="1:13" s="77" customFormat="1" ht="13.5" customHeight="1">
      <c r="A520" s="206"/>
      <c r="B520" s="88"/>
      <c r="C520" s="88" t="s">
        <v>869</v>
      </c>
      <c r="D520" s="88"/>
      <c r="E520" s="89"/>
      <c r="F520" s="90"/>
      <c r="G520" s="90"/>
      <c r="H520" s="89"/>
      <c r="I520" s="89"/>
      <c r="M520" s="90"/>
    </row>
    <row r="521" spans="1:13" s="77" customFormat="1" ht="13.5" customHeight="1" thickBot="1">
      <c r="A521" s="207"/>
      <c r="B521" s="85"/>
      <c r="C521" s="85" t="s">
        <v>1097</v>
      </c>
      <c r="D521" s="85"/>
      <c r="E521" s="86">
        <v>386.905</v>
      </c>
      <c r="F521" s="87"/>
      <c r="G521" s="87"/>
      <c r="H521" s="86"/>
      <c r="I521" s="86"/>
      <c r="M521" s="87"/>
    </row>
    <row r="522" spans="1:16" s="77" customFormat="1" ht="24" customHeight="1" thickBot="1">
      <c r="A522" s="205">
        <v>97</v>
      </c>
      <c r="B522" s="81" t="s">
        <v>384</v>
      </c>
      <c r="C522" s="152" t="s">
        <v>385</v>
      </c>
      <c r="D522" s="81" t="s">
        <v>386</v>
      </c>
      <c r="E522" s="82">
        <f>SUM(G460:G519)/100</f>
        <v>0</v>
      </c>
      <c r="F522" s="83">
        <v>3</v>
      </c>
      <c r="G522" s="83">
        <f>E522*F522</f>
        <v>0</v>
      </c>
      <c r="H522" s="82">
        <v>0</v>
      </c>
      <c r="I522" s="84">
        <v>0</v>
      </c>
      <c r="M522" s="83">
        <v>3</v>
      </c>
      <c r="P522" s="77">
        <v>3</v>
      </c>
    </row>
    <row r="523" spans="1:13" s="77" customFormat="1" ht="14.25" customHeight="1">
      <c r="A523" s="184"/>
      <c r="B523" s="163"/>
      <c r="C523" s="88" t="s">
        <v>2006</v>
      </c>
      <c r="D523" s="163"/>
      <c r="E523" s="164"/>
      <c r="F523" s="167"/>
      <c r="G523" s="165"/>
      <c r="H523" s="164"/>
      <c r="I523" s="164"/>
      <c r="M523" s="167"/>
    </row>
    <row r="524" spans="1:13" s="77" customFormat="1" ht="13.5" customHeight="1" thickBot="1">
      <c r="A524" s="204"/>
      <c r="B524" s="78" t="s">
        <v>387</v>
      </c>
      <c r="C524" s="78" t="s">
        <v>388</v>
      </c>
      <c r="D524" s="78"/>
      <c r="E524" s="79"/>
      <c r="F524" s="80"/>
      <c r="G524" s="80"/>
      <c r="H524" s="79">
        <v>2.55149514</v>
      </c>
      <c r="I524" s="79">
        <v>0</v>
      </c>
      <c r="M524" s="80"/>
    </row>
    <row r="525" spans="1:16" s="77" customFormat="1" ht="24" customHeight="1" thickBot="1">
      <c r="A525" s="205">
        <v>98</v>
      </c>
      <c r="B525" s="81" t="s">
        <v>1098</v>
      </c>
      <c r="C525" s="81" t="s">
        <v>1099</v>
      </c>
      <c r="D525" s="81" t="s">
        <v>90</v>
      </c>
      <c r="E525" s="82">
        <v>333</v>
      </c>
      <c r="F525" s="126"/>
      <c r="G525" s="83">
        <f>E525*F525</f>
        <v>0</v>
      </c>
      <c r="H525" s="82">
        <v>0.0999</v>
      </c>
      <c r="I525" s="84">
        <v>0</v>
      </c>
      <c r="L525" s="114"/>
      <c r="M525" s="126">
        <v>67.9</v>
      </c>
      <c r="P525" s="114">
        <f>M525*P$11</f>
        <v>47.53</v>
      </c>
    </row>
    <row r="526" spans="1:13" s="77" customFormat="1" ht="13.5" customHeight="1">
      <c r="A526" s="206"/>
      <c r="B526" s="88"/>
      <c r="C526" s="88" t="s">
        <v>1100</v>
      </c>
      <c r="D526" s="88"/>
      <c r="E526" s="89"/>
      <c r="F526" s="90"/>
      <c r="G526" s="90"/>
      <c r="H526" s="89"/>
      <c r="I526" s="89"/>
      <c r="M526" s="90"/>
    </row>
    <row r="527" spans="1:13" s="77" customFormat="1" ht="13.5" customHeight="1" thickBot="1">
      <c r="A527" s="207"/>
      <c r="B527" s="85"/>
      <c r="C527" s="85" t="s">
        <v>1101</v>
      </c>
      <c r="D527" s="85"/>
      <c r="E527" s="86">
        <v>333</v>
      </c>
      <c r="F527" s="87"/>
      <c r="G527" s="87"/>
      <c r="H527" s="86"/>
      <c r="I527" s="86"/>
      <c r="M527" s="87"/>
    </row>
    <row r="528" spans="1:16" s="77" customFormat="1" ht="13.5" customHeight="1" thickBot="1">
      <c r="A528" s="210">
        <v>99</v>
      </c>
      <c r="B528" s="100" t="s">
        <v>1102</v>
      </c>
      <c r="C528" s="100" t="s">
        <v>1103</v>
      </c>
      <c r="D528" s="100" t="s">
        <v>90</v>
      </c>
      <c r="E528" s="101">
        <v>339.66</v>
      </c>
      <c r="F528" s="126"/>
      <c r="G528" s="83">
        <f>E528*F528</f>
        <v>0</v>
      </c>
      <c r="H528" s="101">
        <v>2.03796</v>
      </c>
      <c r="I528" s="102">
        <v>0</v>
      </c>
      <c r="L528" s="114"/>
      <c r="M528" s="126">
        <v>294</v>
      </c>
      <c r="P528" s="114">
        <f>M528*P$11</f>
        <v>205.79999999999998</v>
      </c>
    </row>
    <row r="529" spans="1:13" s="77" customFormat="1" ht="13.5" customHeight="1">
      <c r="A529" s="206"/>
      <c r="B529" s="88"/>
      <c r="C529" s="88" t="s">
        <v>1100</v>
      </c>
      <c r="D529" s="88"/>
      <c r="E529" s="89"/>
      <c r="F529" s="90"/>
      <c r="G529" s="90"/>
      <c r="H529" s="89"/>
      <c r="I529" s="89"/>
      <c r="M529" s="90"/>
    </row>
    <row r="530" spans="1:13" s="77" customFormat="1" ht="13.5" customHeight="1" thickBot="1">
      <c r="A530" s="207"/>
      <c r="B530" s="85"/>
      <c r="C530" s="85" t="s">
        <v>1104</v>
      </c>
      <c r="D530" s="85"/>
      <c r="E530" s="86">
        <v>339.66</v>
      </c>
      <c r="F530" s="87"/>
      <c r="G530" s="87"/>
      <c r="H530" s="86"/>
      <c r="I530" s="86"/>
      <c r="M530" s="87"/>
    </row>
    <row r="531" spans="1:16" s="77" customFormat="1" ht="24" customHeight="1" thickBot="1">
      <c r="A531" s="205">
        <v>100</v>
      </c>
      <c r="B531" s="81" t="s">
        <v>389</v>
      </c>
      <c r="C531" s="81" t="s">
        <v>390</v>
      </c>
      <c r="D531" s="81" t="s">
        <v>90</v>
      </c>
      <c r="E531" s="82">
        <v>318.379</v>
      </c>
      <c r="F531" s="126"/>
      <c r="G531" s="83">
        <f>E531*F531</f>
        <v>0</v>
      </c>
      <c r="H531" s="82">
        <v>0</v>
      </c>
      <c r="I531" s="84">
        <v>0</v>
      </c>
      <c r="L531" s="114"/>
      <c r="M531" s="126">
        <v>15.2</v>
      </c>
      <c r="P531" s="114">
        <f>M531*P$11</f>
        <v>10.639999999999999</v>
      </c>
    </row>
    <row r="532" spans="1:13" s="77" customFormat="1" ht="13.5" customHeight="1">
      <c r="A532" s="206"/>
      <c r="B532" s="88"/>
      <c r="C532" s="88" t="s">
        <v>869</v>
      </c>
      <c r="D532" s="88"/>
      <c r="E532" s="89"/>
      <c r="F532" s="90"/>
      <c r="G532" s="90"/>
      <c r="H532" s="89"/>
      <c r="I532" s="89"/>
      <c r="M532" s="90"/>
    </row>
    <row r="533" spans="1:13" s="77" customFormat="1" ht="13.5" customHeight="1">
      <c r="A533" s="206"/>
      <c r="B533" s="88"/>
      <c r="C533" s="88" t="s">
        <v>1105</v>
      </c>
      <c r="D533" s="88"/>
      <c r="E533" s="89"/>
      <c r="F533" s="90"/>
      <c r="G533" s="90"/>
      <c r="H533" s="89"/>
      <c r="I533" s="89"/>
      <c r="M533" s="90"/>
    </row>
    <row r="534" spans="1:13" s="77" customFormat="1" ht="13.5" customHeight="1">
      <c r="A534" s="206"/>
      <c r="B534" s="88"/>
      <c r="C534" s="88" t="s">
        <v>1082</v>
      </c>
      <c r="D534" s="88"/>
      <c r="E534" s="89"/>
      <c r="F534" s="90"/>
      <c r="G534" s="90"/>
      <c r="H534" s="89"/>
      <c r="I534" s="89"/>
      <c r="M534" s="90"/>
    </row>
    <row r="535" spans="1:13" s="77" customFormat="1" ht="13.5" customHeight="1">
      <c r="A535" s="207"/>
      <c r="B535" s="85"/>
      <c r="C535" s="85" t="s">
        <v>1003</v>
      </c>
      <c r="D535" s="85"/>
      <c r="E535" s="86">
        <v>54</v>
      </c>
      <c r="F535" s="87"/>
      <c r="G535" s="87"/>
      <c r="H535" s="86"/>
      <c r="I535" s="86"/>
      <c r="M535" s="87"/>
    </row>
    <row r="536" spans="1:13" s="77" customFormat="1" ht="13.5" customHeight="1">
      <c r="A536" s="207"/>
      <c r="B536" s="85"/>
      <c r="C536" s="85" t="s">
        <v>1004</v>
      </c>
      <c r="D536" s="85"/>
      <c r="E536" s="86">
        <v>16.81</v>
      </c>
      <c r="F536" s="87"/>
      <c r="G536" s="87"/>
      <c r="H536" s="86"/>
      <c r="I536" s="86"/>
      <c r="M536" s="87"/>
    </row>
    <row r="537" spans="1:13" s="77" customFormat="1" ht="13.5" customHeight="1">
      <c r="A537" s="207"/>
      <c r="B537" s="85"/>
      <c r="C537" s="85" t="s">
        <v>1005</v>
      </c>
      <c r="D537" s="85"/>
      <c r="E537" s="86">
        <v>9.2</v>
      </c>
      <c r="F537" s="87"/>
      <c r="G537" s="87"/>
      <c r="H537" s="86"/>
      <c r="I537" s="86"/>
      <c r="M537" s="87"/>
    </row>
    <row r="538" spans="1:13" s="77" customFormat="1" ht="13.5" customHeight="1">
      <c r="A538" s="207"/>
      <c r="B538" s="85"/>
      <c r="C538" s="85" t="s">
        <v>1106</v>
      </c>
      <c r="D538" s="85"/>
      <c r="E538" s="86">
        <v>2.2</v>
      </c>
      <c r="F538" s="87"/>
      <c r="G538" s="87"/>
      <c r="H538" s="86"/>
      <c r="I538" s="86"/>
      <c r="M538" s="87"/>
    </row>
    <row r="539" spans="1:13" s="77" customFormat="1" ht="13.5" customHeight="1">
      <c r="A539" s="207"/>
      <c r="B539" s="85"/>
      <c r="C539" s="85" t="s">
        <v>1107</v>
      </c>
      <c r="D539" s="85"/>
      <c r="E539" s="86">
        <v>3.7</v>
      </c>
      <c r="F539" s="87"/>
      <c r="G539" s="87"/>
      <c r="H539" s="86"/>
      <c r="I539" s="86"/>
      <c r="M539" s="87"/>
    </row>
    <row r="540" spans="1:13" s="77" customFormat="1" ht="13.5" customHeight="1">
      <c r="A540" s="207"/>
      <c r="B540" s="85"/>
      <c r="C540" s="85" t="s">
        <v>997</v>
      </c>
      <c r="D540" s="85"/>
      <c r="E540" s="86">
        <v>16.76</v>
      </c>
      <c r="F540" s="87"/>
      <c r="G540" s="87"/>
      <c r="H540" s="86"/>
      <c r="I540" s="86"/>
      <c r="M540" s="87"/>
    </row>
    <row r="541" spans="1:13" s="77" customFormat="1" ht="13.5" customHeight="1">
      <c r="A541" s="207"/>
      <c r="B541" s="85"/>
      <c r="C541" s="85" t="s">
        <v>1108</v>
      </c>
      <c r="D541" s="85"/>
      <c r="E541" s="86">
        <v>5.3</v>
      </c>
      <c r="F541" s="87"/>
      <c r="G541" s="87"/>
      <c r="H541" s="86"/>
      <c r="I541" s="86"/>
      <c r="M541" s="87"/>
    </row>
    <row r="542" spans="1:13" s="77" customFormat="1" ht="13.5" customHeight="1">
      <c r="A542" s="207"/>
      <c r="B542" s="85"/>
      <c r="C542" s="85" t="s">
        <v>998</v>
      </c>
      <c r="D542" s="85"/>
      <c r="E542" s="86">
        <v>10.575</v>
      </c>
      <c r="F542" s="87"/>
      <c r="G542" s="87"/>
      <c r="H542" s="86"/>
      <c r="I542" s="86"/>
      <c r="M542" s="87"/>
    </row>
    <row r="543" spans="1:13" s="77" customFormat="1" ht="13.5" customHeight="1">
      <c r="A543" s="207"/>
      <c r="B543" s="85"/>
      <c r="C543" s="85" t="s">
        <v>999</v>
      </c>
      <c r="D543" s="85"/>
      <c r="E543" s="86">
        <v>15.99</v>
      </c>
      <c r="F543" s="87"/>
      <c r="G543" s="87"/>
      <c r="H543" s="86"/>
      <c r="I543" s="86"/>
      <c r="M543" s="87"/>
    </row>
    <row r="544" spans="1:13" s="77" customFormat="1" ht="13.5" customHeight="1">
      <c r="A544" s="207"/>
      <c r="B544" s="85"/>
      <c r="C544" s="85" t="s">
        <v>1109</v>
      </c>
      <c r="D544" s="85"/>
      <c r="E544" s="86">
        <v>7.79</v>
      </c>
      <c r="F544" s="87"/>
      <c r="G544" s="87"/>
      <c r="H544" s="86"/>
      <c r="I544" s="86"/>
      <c r="M544" s="87"/>
    </row>
    <row r="545" spans="1:13" s="77" customFormat="1" ht="13.5" customHeight="1">
      <c r="A545" s="207"/>
      <c r="B545" s="85"/>
      <c r="C545" s="85" t="s">
        <v>1006</v>
      </c>
      <c r="D545" s="85"/>
      <c r="E545" s="86">
        <v>4.18</v>
      </c>
      <c r="F545" s="87"/>
      <c r="G545" s="87"/>
      <c r="H545" s="86"/>
      <c r="I545" s="86"/>
      <c r="M545" s="87"/>
    </row>
    <row r="546" spans="1:13" s="77" customFormat="1" ht="13.5" customHeight="1">
      <c r="A546" s="207"/>
      <c r="B546" s="85"/>
      <c r="C546" s="85" t="s">
        <v>1000</v>
      </c>
      <c r="D546" s="85"/>
      <c r="E546" s="86">
        <v>39.6</v>
      </c>
      <c r="F546" s="87"/>
      <c r="G546" s="87"/>
      <c r="H546" s="86"/>
      <c r="I546" s="86"/>
      <c r="M546" s="87"/>
    </row>
    <row r="547" spans="1:13" s="77" customFormat="1" ht="13.5" customHeight="1">
      <c r="A547" s="207"/>
      <c r="B547" s="85"/>
      <c r="C547" s="85" t="s">
        <v>1007</v>
      </c>
      <c r="D547" s="85"/>
      <c r="E547" s="86">
        <v>48.655</v>
      </c>
      <c r="F547" s="87"/>
      <c r="G547" s="87"/>
      <c r="H547" s="86"/>
      <c r="I547" s="86"/>
      <c r="M547" s="87"/>
    </row>
    <row r="548" spans="1:13" s="77" customFormat="1" ht="13.5" customHeight="1">
      <c r="A548" s="207"/>
      <c r="B548" s="85"/>
      <c r="C548" s="85" t="s">
        <v>1110</v>
      </c>
      <c r="D548" s="85"/>
      <c r="E548" s="86">
        <v>2.4</v>
      </c>
      <c r="F548" s="87"/>
      <c r="G548" s="87"/>
      <c r="H548" s="86"/>
      <c r="I548" s="86"/>
      <c r="M548" s="87"/>
    </row>
    <row r="549" spans="1:13" s="77" customFormat="1" ht="13.5" customHeight="1">
      <c r="A549" s="207"/>
      <c r="B549" s="85"/>
      <c r="C549" s="85" t="s">
        <v>1111</v>
      </c>
      <c r="D549" s="85"/>
      <c r="E549" s="86">
        <v>5.513</v>
      </c>
      <c r="F549" s="87"/>
      <c r="G549" s="87"/>
      <c r="H549" s="86"/>
      <c r="I549" s="86"/>
      <c r="M549" s="87"/>
    </row>
    <row r="550" spans="1:13" s="77" customFormat="1" ht="13.5" customHeight="1">
      <c r="A550" s="207"/>
      <c r="B550" s="85"/>
      <c r="C550" s="85" t="s">
        <v>1008</v>
      </c>
      <c r="D550" s="85"/>
      <c r="E550" s="86">
        <v>6.918</v>
      </c>
      <c r="F550" s="87"/>
      <c r="G550" s="87"/>
      <c r="H550" s="86"/>
      <c r="I550" s="86"/>
      <c r="M550" s="87"/>
    </row>
    <row r="551" spans="1:13" s="77" customFormat="1" ht="13.5" customHeight="1">
      <c r="A551" s="207"/>
      <c r="B551" s="85"/>
      <c r="C551" s="85" t="s">
        <v>1001</v>
      </c>
      <c r="D551" s="85"/>
      <c r="E551" s="86">
        <v>7.53</v>
      </c>
      <c r="F551" s="87"/>
      <c r="G551" s="87"/>
      <c r="H551" s="86"/>
      <c r="I551" s="86"/>
      <c r="M551" s="87"/>
    </row>
    <row r="552" spans="1:13" s="77" customFormat="1" ht="13.5" customHeight="1">
      <c r="A552" s="207"/>
      <c r="B552" s="85"/>
      <c r="C552" s="85" t="s">
        <v>1112</v>
      </c>
      <c r="D552" s="85"/>
      <c r="E552" s="86">
        <v>1.62</v>
      </c>
      <c r="F552" s="87"/>
      <c r="G552" s="87"/>
      <c r="H552" s="86"/>
      <c r="I552" s="86"/>
      <c r="M552" s="87"/>
    </row>
    <row r="553" spans="1:13" s="77" customFormat="1" ht="13.5" customHeight="1">
      <c r="A553" s="207"/>
      <c r="B553" s="85"/>
      <c r="C553" s="85" t="s">
        <v>1009</v>
      </c>
      <c r="D553" s="85"/>
      <c r="E553" s="86">
        <v>12</v>
      </c>
      <c r="F553" s="87"/>
      <c r="G553" s="87"/>
      <c r="H553" s="86"/>
      <c r="I553" s="86"/>
      <c r="M553" s="87"/>
    </row>
    <row r="554" spans="1:13" s="77" customFormat="1" ht="13.5" customHeight="1">
      <c r="A554" s="207"/>
      <c r="B554" s="85"/>
      <c r="C554" s="85" t="s">
        <v>1010</v>
      </c>
      <c r="D554" s="85"/>
      <c r="E554" s="86">
        <v>13.02</v>
      </c>
      <c r="F554" s="87"/>
      <c r="G554" s="87"/>
      <c r="H554" s="86"/>
      <c r="I554" s="86"/>
      <c r="M554" s="87"/>
    </row>
    <row r="555" spans="1:13" s="77" customFormat="1" ht="13.5" customHeight="1">
      <c r="A555" s="207"/>
      <c r="B555" s="85"/>
      <c r="C555" s="85" t="s">
        <v>1011</v>
      </c>
      <c r="D555" s="85"/>
      <c r="E555" s="86">
        <v>18.658</v>
      </c>
      <c r="F555" s="87"/>
      <c r="G555" s="87"/>
      <c r="H555" s="86"/>
      <c r="I555" s="86"/>
      <c r="M555" s="87"/>
    </row>
    <row r="556" spans="1:13" s="77" customFormat="1" ht="13.5" customHeight="1">
      <c r="A556" s="207"/>
      <c r="B556" s="85"/>
      <c r="C556" s="85" t="s">
        <v>1012</v>
      </c>
      <c r="D556" s="85"/>
      <c r="E556" s="86">
        <v>14.34</v>
      </c>
      <c r="F556" s="87"/>
      <c r="G556" s="87"/>
      <c r="H556" s="86"/>
      <c r="I556" s="86"/>
      <c r="M556" s="87"/>
    </row>
    <row r="557" spans="1:13" s="77" customFormat="1" ht="13.5" customHeight="1">
      <c r="A557" s="207"/>
      <c r="B557" s="85"/>
      <c r="C557" s="85" t="s">
        <v>1013</v>
      </c>
      <c r="D557" s="85"/>
      <c r="E557" s="86">
        <v>1.62</v>
      </c>
      <c r="F557" s="87"/>
      <c r="G557" s="87"/>
      <c r="H557" s="86"/>
      <c r="I557" s="86"/>
      <c r="M557" s="87"/>
    </row>
    <row r="558" spans="1:13" s="77" customFormat="1" ht="13.5" customHeight="1" thickBot="1">
      <c r="A558" s="208"/>
      <c r="B558" s="97" t="s">
        <v>1113</v>
      </c>
      <c r="C558" s="97" t="s">
        <v>64</v>
      </c>
      <c r="D558" s="97"/>
      <c r="E558" s="98">
        <v>318.379</v>
      </c>
      <c r="F558" s="99"/>
      <c r="G558" s="99"/>
      <c r="H558" s="98"/>
      <c r="I558" s="98"/>
      <c r="M558" s="99"/>
    </row>
    <row r="559" spans="1:16" s="77" customFormat="1" ht="13.5" customHeight="1" thickBot="1">
      <c r="A559" s="210">
        <v>101</v>
      </c>
      <c r="B559" s="100" t="s">
        <v>1114</v>
      </c>
      <c r="C559" s="100" t="s">
        <v>1115</v>
      </c>
      <c r="D559" s="100" t="s">
        <v>90</v>
      </c>
      <c r="E559" s="101">
        <v>324.747</v>
      </c>
      <c r="F559" s="126"/>
      <c r="G559" s="83">
        <f>E559*F559</f>
        <v>0</v>
      </c>
      <c r="H559" s="101">
        <v>0</v>
      </c>
      <c r="I559" s="102">
        <v>0</v>
      </c>
      <c r="L559" s="114"/>
      <c r="M559" s="126">
        <v>310</v>
      </c>
      <c r="P559" s="114">
        <f>M559*P$11</f>
        <v>217</v>
      </c>
    </row>
    <row r="560" spans="1:13" s="77" customFormat="1" ht="13.5" customHeight="1">
      <c r="A560" s="206"/>
      <c r="B560" s="88"/>
      <c r="C560" s="88" t="s">
        <v>869</v>
      </c>
      <c r="D560" s="88"/>
      <c r="E560" s="89"/>
      <c r="F560" s="90"/>
      <c r="G560" s="90"/>
      <c r="H560" s="89"/>
      <c r="I560" s="89"/>
      <c r="M560" s="90"/>
    </row>
    <row r="561" spans="1:13" s="77" customFormat="1" ht="13.5" customHeight="1" thickBot="1">
      <c r="A561" s="207"/>
      <c r="B561" s="85"/>
      <c r="C561" s="85" t="s">
        <v>1116</v>
      </c>
      <c r="D561" s="85"/>
      <c r="E561" s="86">
        <v>318.379</v>
      </c>
      <c r="F561" s="87"/>
      <c r="G561" s="87"/>
      <c r="H561" s="86"/>
      <c r="I561" s="86"/>
      <c r="M561" s="87"/>
    </row>
    <row r="562" spans="1:16" s="77" customFormat="1" ht="13.5" customHeight="1" thickBot="1">
      <c r="A562" s="205">
        <v>102</v>
      </c>
      <c r="B562" s="81" t="s">
        <v>1117</v>
      </c>
      <c r="C562" s="81" t="s">
        <v>1118</v>
      </c>
      <c r="D562" s="81" t="s">
        <v>90</v>
      </c>
      <c r="E562" s="82">
        <v>106.65</v>
      </c>
      <c r="F562" s="126"/>
      <c r="G562" s="83">
        <f>E562*F562</f>
        <v>0</v>
      </c>
      <c r="H562" s="82">
        <v>0.031995</v>
      </c>
      <c r="I562" s="84">
        <v>0</v>
      </c>
      <c r="L562" s="114"/>
      <c r="M562" s="126">
        <v>52.7</v>
      </c>
      <c r="P562" s="114">
        <f>M562*P$11</f>
        <v>36.89</v>
      </c>
    </row>
    <row r="563" spans="1:13" s="77" customFormat="1" ht="13.5" customHeight="1">
      <c r="A563" s="206"/>
      <c r="B563" s="88"/>
      <c r="C563" s="88" t="s">
        <v>1119</v>
      </c>
      <c r="D563" s="88"/>
      <c r="E563" s="89"/>
      <c r="F563" s="90"/>
      <c r="G563" s="90"/>
      <c r="H563" s="89"/>
      <c r="I563" s="89"/>
      <c r="M563" s="90"/>
    </row>
    <row r="564" spans="1:13" s="77" customFormat="1" ht="13.5" customHeight="1">
      <c r="A564" s="206"/>
      <c r="B564" s="88"/>
      <c r="C564" s="88" t="s">
        <v>1120</v>
      </c>
      <c r="D564" s="88"/>
      <c r="E564" s="89"/>
      <c r="F564" s="90"/>
      <c r="G564" s="90"/>
      <c r="H564" s="89"/>
      <c r="I564" s="89"/>
      <c r="M564" s="90"/>
    </row>
    <row r="565" spans="1:13" s="77" customFormat="1" ht="13.5" customHeight="1">
      <c r="A565" s="207"/>
      <c r="B565" s="85"/>
      <c r="C565" s="85" t="s">
        <v>1121</v>
      </c>
      <c r="D565" s="85"/>
      <c r="E565" s="86">
        <v>70.5</v>
      </c>
      <c r="F565" s="87"/>
      <c r="G565" s="87"/>
      <c r="H565" s="86"/>
      <c r="I565" s="86"/>
      <c r="M565" s="87"/>
    </row>
    <row r="566" spans="1:13" s="77" customFormat="1" ht="13.5" customHeight="1">
      <c r="A566" s="206"/>
      <c r="B566" s="88"/>
      <c r="C566" s="88" t="s">
        <v>1122</v>
      </c>
      <c r="D566" s="88"/>
      <c r="E566" s="89"/>
      <c r="F566" s="90"/>
      <c r="G566" s="90"/>
      <c r="H566" s="89"/>
      <c r="I566" s="89"/>
      <c r="M566" s="90"/>
    </row>
    <row r="567" spans="1:13" s="77" customFormat="1" ht="13.5" customHeight="1">
      <c r="A567" s="207"/>
      <c r="B567" s="85"/>
      <c r="C567" s="85" t="s">
        <v>1123</v>
      </c>
      <c r="D567" s="85"/>
      <c r="E567" s="86">
        <v>36.15</v>
      </c>
      <c r="F567" s="87"/>
      <c r="G567" s="87"/>
      <c r="H567" s="86"/>
      <c r="I567" s="86"/>
      <c r="M567" s="87"/>
    </row>
    <row r="568" spans="1:13" s="77" customFormat="1" ht="13.5" customHeight="1" thickBot="1">
      <c r="A568" s="208"/>
      <c r="B568" s="97" t="s">
        <v>1124</v>
      </c>
      <c r="C568" s="97" t="s">
        <v>64</v>
      </c>
      <c r="D568" s="97"/>
      <c r="E568" s="98">
        <v>106.65</v>
      </c>
      <c r="F568" s="99"/>
      <c r="G568" s="99"/>
      <c r="H568" s="98"/>
      <c r="I568" s="98"/>
      <c r="M568" s="99"/>
    </row>
    <row r="569" spans="1:16" s="77" customFormat="1" ht="13.5" customHeight="1" thickBot="1">
      <c r="A569" s="210">
        <v>103</v>
      </c>
      <c r="B569" s="100" t="s">
        <v>1125</v>
      </c>
      <c r="C569" s="100" t="s">
        <v>1126</v>
      </c>
      <c r="D569" s="100" t="s">
        <v>90</v>
      </c>
      <c r="E569" s="101">
        <v>108.783</v>
      </c>
      <c r="F569" s="126"/>
      <c r="G569" s="83">
        <f>E569*F569</f>
        <v>0</v>
      </c>
      <c r="H569" s="101">
        <v>0.3045924</v>
      </c>
      <c r="I569" s="102">
        <v>0</v>
      </c>
      <c r="L569" s="114"/>
      <c r="M569" s="126">
        <v>293</v>
      </c>
      <c r="P569" s="114">
        <f>M569*P$11</f>
        <v>205.1</v>
      </c>
    </row>
    <row r="570" spans="1:13" s="77" customFormat="1" ht="13.5" customHeight="1">
      <c r="A570" s="206"/>
      <c r="B570" s="88"/>
      <c r="C570" s="88" t="s">
        <v>1119</v>
      </c>
      <c r="D570" s="88"/>
      <c r="E570" s="89"/>
      <c r="F570" s="90"/>
      <c r="G570" s="90"/>
      <c r="H570" s="89"/>
      <c r="I570" s="89"/>
      <c r="M570" s="90"/>
    </row>
    <row r="571" spans="1:13" s="77" customFormat="1" ht="13.5" customHeight="1">
      <c r="A571" s="206"/>
      <c r="B571" s="88"/>
      <c r="C571" s="88" t="s">
        <v>1120</v>
      </c>
      <c r="D571" s="88"/>
      <c r="E571" s="89"/>
      <c r="F571" s="90"/>
      <c r="G571" s="90"/>
      <c r="H571" s="89"/>
      <c r="I571" s="89"/>
      <c r="M571" s="90"/>
    </row>
    <row r="572" spans="1:13" s="77" customFormat="1" ht="13.5" customHeight="1">
      <c r="A572" s="207"/>
      <c r="B572" s="85"/>
      <c r="C572" s="85" t="s">
        <v>1121</v>
      </c>
      <c r="D572" s="85"/>
      <c r="E572" s="86">
        <v>70.5</v>
      </c>
      <c r="F572" s="87"/>
      <c r="G572" s="87"/>
      <c r="H572" s="86"/>
      <c r="I572" s="86"/>
      <c r="M572" s="87"/>
    </row>
    <row r="573" spans="1:13" s="77" customFormat="1" ht="13.5" customHeight="1">
      <c r="A573" s="206"/>
      <c r="B573" s="88"/>
      <c r="C573" s="88" t="s">
        <v>1122</v>
      </c>
      <c r="D573" s="88"/>
      <c r="E573" s="89"/>
      <c r="F573" s="90"/>
      <c r="G573" s="90"/>
      <c r="H573" s="89"/>
      <c r="I573" s="89"/>
      <c r="M573" s="90"/>
    </row>
    <row r="574" spans="1:13" s="77" customFormat="1" ht="13.5" customHeight="1">
      <c r="A574" s="207"/>
      <c r="B574" s="85"/>
      <c r="C574" s="85" t="s">
        <v>1123</v>
      </c>
      <c r="D574" s="85"/>
      <c r="E574" s="86">
        <v>36.15</v>
      </c>
      <c r="F574" s="87"/>
      <c r="G574" s="87"/>
      <c r="H574" s="86"/>
      <c r="I574" s="86"/>
      <c r="M574" s="87"/>
    </row>
    <row r="575" spans="1:13" s="77" customFormat="1" ht="13.5" customHeight="1" thickBot="1">
      <c r="A575" s="208"/>
      <c r="B575" s="97"/>
      <c r="C575" s="97" t="s">
        <v>64</v>
      </c>
      <c r="D575" s="97"/>
      <c r="E575" s="98">
        <v>106.65</v>
      </c>
      <c r="F575" s="99"/>
      <c r="G575" s="99"/>
      <c r="H575" s="98"/>
      <c r="I575" s="98"/>
      <c r="M575" s="99"/>
    </row>
    <row r="576" spans="1:16" s="77" customFormat="1" ht="24" customHeight="1" thickBot="1">
      <c r="A576" s="205">
        <v>104</v>
      </c>
      <c r="B576" s="81" t="s">
        <v>1127</v>
      </c>
      <c r="C576" s="81" t="s">
        <v>1128</v>
      </c>
      <c r="D576" s="81" t="s">
        <v>90</v>
      </c>
      <c r="E576" s="82">
        <v>106.65</v>
      </c>
      <c r="F576" s="126"/>
      <c r="G576" s="83">
        <f>E576*F576</f>
        <v>0</v>
      </c>
      <c r="H576" s="82">
        <v>0</v>
      </c>
      <c r="I576" s="84">
        <v>0</v>
      </c>
      <c r="L576" s="114"/>
      <c r="M576" s="126">
        <v>25.8</v>
      </c>
      <c r="P576" s="114">
        <f>M576*P$11</f>
        <v>18.06</v>
      </c>
    </row>
    <row r="577" spans="1:13" s="77" customFormat="1" ht="13.5" customHeight="1">
      <c r="A577" s="206"/>
      <c r="B577" s="88"/>
      <c r="C577" s="88" t="s">
        <v>1129</v>
      </c>
      <c r="D577" s="88"/>
      <c r="E577" s="89"/>
      <c r="F577" s="90"/>
      <c r="G577" s="90"/>
      <c r="H577" s="89"/>
      <c r="I577" s="89"/>
      <c r="M577" s="90"/>
    </row>
    <row r="578" spans="1:13" s="77" customFormat="1" ht="13.5" customHeight="1">
      <c r="A578" s="206"/>
      <c r="B578" s="88"/>
      <c r="C578" s="88" t="s">
        <v>1120</v>
      </c>
      <c r="D578" s="88"/>
      <c r="E578" s="89"/>
      <c r="F578" s="90"/>
      <c r="G578" s="90"/>
      <c r="H578" s="89"/>
      <c r="I578" s="89"/>
      <c r="M578" s="90"/>
    </row>
    <row r="579" spans="1:13" s="77" customFormat="1" ht="13.5" customHeight="1">
      <c r="A579" s="207"/>
      <c r="B579" s="85"/>
      <c r="C579" s="85" t="s">
        <v>1121</v>
      </c>
      <c r="D579" s="85"/>
      <c r="E579" s="86">
        <v>70.5</v>
      </c>
      <c r="F579" s="87"/>
      <c r="G579" s="87"/>
      <c r="H579" s="86"/>
      <c r="I579" s="86"/>
      <c r="M579" s="87"/>
    </row>
    <row r="580" spans="1:13" s="77" customFormat="1" ht="13.5" customHeight="1">
      <c r="A580" s="206"/>
      <c r="B580" s="88"/>
      <c r="C580" s="88" t="s">
        <v>1122</v>
      </c>
      <c r="D580" s="88"/>
      <c r="E580" s="89"/>
      <c r="F580" s="90"/>
      <c r="G580" s="90"/>
      <c r="H580" s="89"/>
      <c r="I580" s="89"/>
      <c r="M580" s="90"/>
    </row>
    <row r="581" spans="1:13" s="77" customFormat="1" ht="13.5" customHeight="1">
      <c r="A581" s="207"/>
      <c r="B581" s="85"/>
      <c r="C581" s="85" t="s">
        <v>1123</v>
      </c>
      <c r="D581" s="85"/>
      <c r="E581" s="86">
        <v>36.15</v>
      </c>
      <c r="F581" s="87"/>
      <c r="G581" s="87"/>
      <c r="H581" s="86"/>
      <c r="I581" s="86"/>
      <c r="M581" s="87"/>
    </row>
    <row r="582" spans="1:13" s="77" customFormat="1" ht="13.5" customHeight="1" thickBot="1">
      <c r="A582" s="208"/>
      <c r="B582" s="97" t="s">
        <v>1130</v>
      </c>
      <c r="C582" s="97" t="s">
        <v>64</v>
      </c>
      <c r="D582" s="97"/>
      <c r="E582" s="98">
        <v>106.65</v>
      </c>
      <c r="F582" s="99"/>
      <c r="G582" s="99"/>
      <c r="H582" s="98"/>
      <c r="I582" s="98"/>
      <c r="M582" s="99"/>
    </row>
    <row r="583" spans="1:16" s="77" customFormat="1" ht="13.5" customHeight="1" thickBot="1">
      <c r="A583" s="210">
        <v>105</v>
      </c>
      <c r="B583" s="100" t="s">
        <v>1131</v>
      </c>
      <c r="C583" s="100" t="s">
        <v>1132</v>
      </c>
      <c r="D583" s="100" t="s">
        <v>90</v>
      </c>
      <c r="E583" s="101">
        <v>108.783</v>
      </c>
      <c r="F583" s="126"/>
      <c r="G583" s="83">
        <f>E583*F583</f>
        <v>0</v>
      </c>
      <c r="H583" s="101">
        <v>0</v>
      </c>
      <c r="I583" s="102">
        <v>0</v>
      </c>
      <c r="L583" s="114"/>
      <c r="M583" s="126">
        <v>51.1</v>
      </c>
      <c r="P583" s="114">
        <f>M583*P$11</f>
        <v>35.769999999999996</v>
      </c>
    </row>
    <row r="584" spans="1:13" s="77" customFormat="1" ht="13.5" customHeight="1">
      <c r="A584" s="206"/>
      <c r="B584" s="88"/>
      <c r="C584" s="88" t="s">
        <v>1129</v>
      </c>
      <c r="D584" s="88"/>
      <c r="E584" s="89"/>
      <c r="F584" s="90"/>
      <c r="G584" s="90"/>
      <c r="H584" s="89"/>
      <c r="I584" s="89"/>
      <c r="M584" s="90"/>
    </row>
    <row r="585" spans="1:13" s="77" customFormat="1" ht="13.5" customHeight="1">
      <c r="A585" s="206"/>
      <c r="B585" s="88"/>
      <c r="C585" s="88" t="s">
        <v>1120</v>
      </c>
      <c r="D585" s="88"/>
      <c r="E585" s="89"/>
      <c r="F585" s="90"/>
      <c r="G585" s="90"/>
      <c r="H585" s="89"/>
      <c r="I585" s="89"/>
      <c r="M585" s="90"/>
    </row>
    <row r="586" spans="1:13" s="77" customFormat="1" ht="13.5" customHeight="1">
      <c r="A586" s="207"/>
      <c r="B586" s="85"/>
      <c r="C586" s="85" t="s">
        <v>1121</v>
      </c>
      <c r="D586" s="85"/>
      <c r="E586" s="86">
        <v>70.5</v>
      </c>
      <c r="F586" s="87"/>
      <c r="G586" s="87"/>
      <c r="H586" s="86"/>
      <c r="I586" s="86"/>
      <c r="M586" s="87"/>
    </row>
    <row r="587" spans="1:13" s="77" customFormat="1" ht="13.5" customHeight="1">
      <c r="A587" s="206"/>
      <c r="B587" s="88"/>
      <c r="C587" s="88" t="s">
        <v>1122</v>
      </c>
      <c r="D587" s="88"/>
      <c r="E587" s="89"/>
      <c r="F587" s="90"/>
      <c r="G587" s="90"/>
      <c r="H587" s="89"/>
      <c r="I587" s="89"/>
      <c r="M587" s="90"/>
    </row>
    <row r="588" spans="1:13" s="77" customFormat="1" ht="13.5" customHeight="1">
      <c r="A588" s="207"/>
      <c r="B588" s="85"/>
      <c r="C588" s="85" t="s">
        <v>1123</v>
      </c>
      <c r="D588" s="85"/>
      <c r="E588" s="86">
        <v>36.15</v>
      </c>
      <c r="F588" s="87"/>
      <c r="G588" s="87"/>
      <c r="H588" s="86"/>
      <c r="I588" s="86"/>
      <c r="M588" s="87"/>
    </row>
    <row r="589" spans="1:13" s="77" customFormat="1" ht="13.5" customHeight="1" thickBot="1">
      <c r="A589" s="208"/>
      <c r="B589" s="97"/>
      <c r="C589" s="97" t="s">
        <v>64</v>
      </c>
      <c r="D589" s="97"/>
      <c r="E589" s="98">
        <v>106.65</v>
      </c>
      <c r="F589" s="99"/>
      <c r="G589" s="99"/>
      <c r="H589" s="98"/>
      <c r="I589" s="98"/>
      <c r="M589" s="99"/>
    </row>
    <row r="590" spans="1:16" s="77" customFormat="1" ht="24" customHeight="1" thickBot="1">
      <c r="A590" s="205">
        <v>106</v>
      </c>
      <c r="B590" s="81" t="s">
        <v>408</v>
      </c>
      <c r="C590" s="81" t="s">
        <v>409</v>
      </c>
      <c r="D590" s="81" t="s">
        <v>90</v>
      </c>
      <c r="E590" s="82">
        <v>636.758</v>
      </c>
      <c r="F590" s="126"/>
      <c r="G590" s="83">
        <f>E590*F590</f>
        <v>0</v>
      </c>
      <c r="H590" s="82">
        <v>0</v>
      </c>
      <c r="I590" s="84">
        <v>0</v>
      </c>
      <c r="L590" s="114"/>
      <c r="M590" s="126">
        <v>6.3</v>
      </c>
      <c r="P590" s="114">
        <f>M590*P$11</f>
        <v>4.409999999999999</v>
      </c>
    </row>
    <row r="591" spans="1:13" s="77" customFormat="1" ht="13.5" customHeight="1">
      <c r="A591" s="206"/>
      <c r="B591" s="88"/>
      <c r="C591" s="88" t="s">
        <v>869</v>
      </c>
      <c r="D591" s="88"/>
      <c r="E591" s="89"/>
      <c r="F591" s="90"/>
      <c r="G591" s="90"/>
      <c r="H591" s="89"/>
      <c r="I591" s="89"/>
      <c r="M591" s="90"/>
    </row>
    <row r="592" spans="1:13" s="77" customFormat="1" ht="13.5" customHeight="1">
      <c r="A592" s="206"/>
      <c r="B592" s="88"/>
      <c r="C592" s="88" t="s">
        <v>1082</v>
      </c>
      <c r="D592" s="88"/>
      <c r="E592" s="89"/>
      <c r="F592" s="90"/>
      <c r="G592" s="90"/>
      <c r="H592" s="89"/>
      <c r="I592" s="89"/>
      <c r="M592" s="90"/>
    </row>
    <row r="593" spans="1:13" s="77" customFormat="1" ht="13.5" customHeight="1">
      <c r="A593" s="207"/>
      <c r="B593" s="85"/>
      <c r="C593" s="85" t="s">
        <v>1003</v>
      </c>
      <c r="D593" s="85"/>
      <c r="E593" s="86">
        <v>54</v>
      </c>
      <c r="F593" s="87"/>
      <c r="G593" s="87"/>
      <c r="H593" s="86"/>
      <c r="I593" s="86"/>
      <c r="M593" s="87"/>
    </row>
    <row r="594" spans="1:13" s="77" customFormat="1" ht="13.5" customHeight="1">
      <c r="A594" s="207"/>
      <c r="B594" s="85"/>
      <c r="C594" s="85" t="s">
        <v>1004</v>
      </c>
      <c r="D594" s="85"/>
      <c r="E594" s="86">
        <v>16.81</v>
      </c>
      <c r="F594" s="87"/>
      <c r="G594" s="87"/>
      <c r="H594" s="86"/>
      <c r="I594" s="86"/>
      <c r="M594" s="87"/>
    </row>
    <row r="595" spans="1:13" s="77" customFormat="1" ht="13.5" customHeight="1">
      <c r="A595" s="207"/>
      <c r="B595" s="85"/>
      <c r="C595" s="85" t="s">
        <v>1005</v>
      </c>
      <c r="D595" s="85"/>
      <c r="E595" s="86">
        <v>9.2</v>
      </c>
      <c r="F595" s="87"/>
      <c r="G595" s="87"/>
      <c r="H595" s="86"/>
      <c r="I595" s="86"/>
      <c r="M595" s="87"/>
    </row>
    <row r="596" spans="1:13" s="77" customFormat="1" ht="13.5" customHeight="1">
      <c r="A596" s="207"/>
      <c r="B596" s="85"/>
      <c r="C596" s="85" t="s">
        <v>1106</v>
      </c>
      <c r="D596" s="85"/>
      <c r="E596" s="86">
        <v>2.2</v>
      </c>
      <c r="F596" s="87"/>
      <c r="G596" s="87"/>
      <c r="H596" s="86"/>
      <c r="I596" s="86"/>
      <c r="M596" s="87"/>
    </row>
    <row r="597" spans="1:13" s="77" customFormat="1" ht="13.5" customHeight="1">
      <c r="A597" s="207"/>
      <c r="B597" s="85"/>
      <c r="C597" s="85" t="s">
        <v>1107</v>
      </c>
      <c r="D597" s="85"/>
      <c r="E597" s="86">
        <v>3.7</v>
      </c>
      <c r="F597" s="87"/>
      <c r="G597" s="87"/>
      <c r="H597" s="86"/>
      <c r="I597" s="86"/>
      <c r="M597" s="87"/>
    </row>
    <row r="598" spans="1:13" s="77" customFormat="1" ht="13.5" customHeight="1">
      <c r="A598" s="207"/>
      <c r="B598" s="85"/>
      <c r="C598" s="85" t="s">
        <v>997</v>
      </c>
      <c r="D598" s="85"/>
      <c r="E598" s="86">
        <v>16.76</v>
      </c>
      <c r="F598" s="87"/>
      <c r="G598" s="87"/>
      <c r="H598" s="86"/>
      <c r="I598" s="86"/>
      <c r="M598" s="87"/>
    </row>
    <row r="599" spans="1:13" s="77" customFormat="1" ht="13.5" customHeight="1">
      <c r="A599" s="207"/>
      <c r="B599" s="85"/>
      <c r="C599" s="85" t="s">
        <v>1108</v>
      </c>
      <c r="D599" s="85"/>
      <c r="E599" s="86">
        <v>5.3</v>
      </c>
      <c r="F599" s="87"/>
      <c r="G599" s="87"/>
      <c r="H599" s="86"/>
      <c r="I599" s="86"/>
      <c r="M599" s="87"/>
    </row>
    <row r="600" spans="1:13" s="77" customFormat="1" ht="13.5" customHeight="1">
      <c r="A600" s="207"/>
      <c r="B600" s="85"/>
      <c r="C600" s="85" t="s">
        <v>998</v>
      </c>
      <c r="D600" s="85"/>
      <c r="E600" s="86">
        <v>10.575</v>
      </c>
      <c r="F600" s="87"/>
      <c r="G600" s="87"/>
      <c r="H600" s="86"/>
      <c r="I600" s="86"/>
      <c r="M600" s="87"/>
    </row>
    <row r="601" spans="1:13" s="77" customFormat="1" ht="13.5" customHeight="1">
      <c r="A601" s="207"/>
      <c r="B601" s="85"/>
      <c r="C601" s="85" t="s">
        <v>999</v>
      </c>
      <c r="D601" s="85"/>
      <c r="E601" s="86">
        <v>15.99</v>
      </c>
      <c r="F601" s="87"/>
      <c r="G601" s="87"/>
      <c r="H601" s="86"/>
      <c r="I601" s="86"/>
      <c r="M601" s="87"/>
    </row>
    <row r="602" spans="1:13" s="77" customFormat="1" ht="13.5" customHeight="1">
      <c r="A602" s="207"/>
      <c r="B602" s="85"/>
      <c r="C602" s="85" t="s">
        <v>1109</v>
      </c>
      <c r="D602" s="85"/>
      <c r="E602" s="86">
        <v>7.79</v>
      </c>
      <c r="F602" s="87"/>
      <c r="G602" s="87"/>
      <c r="H602" s="86"/>
      <c r="I602" s="86"/>
      <c r="M602" s="87"/>
    </row>
    <row r="603" spans="1:13" s="77" customFormat="1" ht="13.5" customHeight="1">
      <c r="A603" s="207"/>
      <c r="B603" s="85"/>
      <c r="C603" s="85" t="s">
        <v>1006</v>
      </c>
      <c r="D603" s="85"/>
      <c r="E603" s="86">
        <v>4.18</v>
      </c>
      <c r="F603" s="87"/>
      <c r="G603" s="87"/>
      <c r="H603" s="86"/>
      <c r="I603" s="86"/>
      <c r="M603" s="87"/>
    </row>
    <row r="604" spans="1:13" s="77" customFormat="1" ht="13.5" customHeight="1">
      <c r="A604" s="207"/>
      <c r="B604" s="85"/>
      <c r="C604" s="85" t="s">
        <v>1000</v>
      </c>
      <c r="D604" s="85"/>
      <c r="E604" s="86">
        <v>39.6</v>
      </c>
      <c r="F604" s="87"/>
      <c r="G604" s="87"/>
      <c r="H604" s="86"/>
      <c r="I604" s="86"/>
      <c r="M604" s="87"/>
    </row>
    <row r="605" spans="1:13" s="77" customFormat="1" ht="13.5" customHeight="1">
      <c r="A605" s="207"/>
      <c r="B605" s="85"/>
      <c r="C605" s="85" t="s">
        <v>1007</v>
      </c>
      <c r="D605" s="85"/>
      <c r="E605" s="86">
        <v>48.655</v>
      </c>
      <c r="F605" s="87"/>
      <c r="G605" s="87"/>
      <c r="H605" s="86"/>
      <c r="I605" s="86"/>
      <c r="M605" s="87"/>
    </row>
    <row r="606" spans="1:13" s="77" customFormat="1" ht="13.5" customHeight="1">
      <c r="A606" s="207"/>
      <c r="B606" s="85"/>
      <c r="C606" s="85" t="s">
        <v>1110</v>
      </c>
      <c r="D606" s="85"/>
      <c r="E606" s="86">
        <v>2.4</v>
      </c>
      <c r="F606" s="87"/>
      <c r="G606" s="87"/>
      <c r="H606" s="86"/>
      <c r="I606" s="86"/>
      <c r="M606" s="87"/>
    </row>
    <row r="607" spans="1:13" s="77" customFormat="1" ht="13.5" customHeight="1">
      <c r="A607" s="207"/>
      <c r="B607" s="85"/>
      <c r="C607" s="85" t="s">
        <v>1111</v>
      </c>
      <c r="D607" s="85"/>
      <c r="E607" s="86">
        <v>5.513</v>
      </c>
      <c r="F607" s="87"/>
      <c r="G607" s="87"/>
      <c r="H607" s="86"/>
      <c r="I607" s="86"/>
      <c r="M607" s="87"/>
    </row>
    <row r="608" spans="1:13" s="77" customFormat="1" ht="13.5" customHeight="1">
      <c r="A608" s="207"/>
      <c r="B608" s="85"/>
      <c r="C608" s="85" t="s">
        <v>1008</v>
      </c>
      <c r="D608" s="85"/>
      <c r="E608" s="86">
        <v>6.918</v>
      </c>
      <c r="F608" s="87"/>
      <c r="G608" s="87"/>
      <c r="H608" s="86"/>
      <c r="I608" s="86"/>
      <c r="M608" s="87"/>
    </row>
    <row r="609" spans="1:13" s="77" customFormat="1" ht="13.5" customHeight="1">
      <c r="A609" s="207"/>
      <c r="B609" s="85"/>
      <c r="C609" s="85" t="s">
        <v>1001</v>
      </c>
      <c r="D609" s="85"/>
      <c r="E609" s="86">
        <v>7.53</v>
      </c>
      <c r="F609" s="87"/>
      <c r="G609" s="87"/>
      <c r="H609" s="86"/>
      <c r="I609" s="86"/>
      <c r="M609" s="87"/>
    </row>
    <row r="610" spans="1:13" s="77" customFormat="1" ht="13.5" customHeight="1">
      <c r="A610" s="207"/>
      <c r="B610" s="85"/>
      <c r="C610" s="85" t="s">
        <v>1112</v>
      </c>
      <c r="D610" s="85"/>
      <c r="E610" s="86">
        <v>1.62</v>
      </c>
      <c r="F610" s="87"/>
      <c r="G610" s="87"/>
      <c r="H610" s="86"/>
      <c r="I610" s="86"/>
      <c r="M610" s="87"/>
    </row>
    <row r="611" spans="1:13" s="77" customFormat="1" ht="13.5" customHeight="1">
      <c r="A611" s="207"/>
      <c r="B611" s="85"/>
      <c r="C611" s="85" t="s">
        <v>1009</v>
      </c>
      <c r="D611" s="85"/>
      <c r="E611" s="86">
        <v>12</v>
      </c>
      <c r="F611" s="87"/>
      <c r="G611" s="87"/>
      <c r="H611" s="86"/>
      <c r="I611" s="86"/>
      <c r="M611" s="87"/>
    </row>
    <row r="612" spans="1:13" s="77" customFormat="1" ht="13.5" customHeight="1">
      <c r="A612" s="207"/>
      <c r="B612" s="85"/>
      <c r="C612" s="85" t="s">
        <v>1010</v>
      </c>
      <c r="D612" s="85"/>
      <c r="E612" s="86">
        <v>13.02</v>
      </c>
      <c r="F612" s="87"/>
      <c r="G612" s="87"/>
      <c r="H612" s="86"/>
      <c r="I612" s="86"/>
      <c r="M612" s="87"/>
    </row>
    <row r="613" spans="1:13" s="77" customFormat="1" ht="13.5" customHeight="1">
      <c r="A613" s="207"/>
      <c r="B613" s="85"/>
      <c r="C613" s="85" t="s">
        <v>1011</v>
      </c>
      <c r="D613" s="85"/>
      <c r="E613" s="86">
        <v>18.658</v>
      </c>
      <c r="F613" s="87"/>
      <c r="G613" s="87"/>
      <c r="H613" s="86"/>
      <c r="I613" s="86"/>
      <c r="M613" s="87"/>
    </row>
    <row r="614" spans="1:13" s="77" customFormat="1" ht="13.5" customHeight="1">
      <c r="A614" s="207"/>
      <c r="B614" s="85"/>
      <c r="C614" s="85" t="s">
        <v>1012</v>
      </c>
      <c r="D614" s="85"/>
      <c r="E614" s="86">
        <v>14.34</v>
      </c>
      <c r="F614" s="87"/>
      <c r="G614" s="87"/>
      <c r="H614" s="86"/>
      <c r="I614" s="86"/>
      <c r="M614" s="87"/>
    </row>
    <row r="615" spans="1:13" s="77" customFormat="1" ht="13.5" customHeight="1" thickBot="1">
      <c r="A615" s="207"/>
      <c r="B615" s="85"/>
      <c r="C615" s="85" t="s">
        <v>1013</v>
      </c>
      <c r="D615" s="85"/>
      <c r="E615" s="86">
        <v>1.62</v>
      </c>
      <c r="F615" s="87"/>
      <c r="G615" s="87"/>
      <c r="H615" s="86"/>
      <c r="I615" s="86"/>
      <c r="M615" s="87"/>
    </row>
    <row r="616" spans="1:13" s="77" customFormat="1" ht="13.5" customHeight="1" thickBot="1">
      <c r="A616" s="209"/>
      <c r="B616" s="103"/>
      <c r="C616" s="103" t="s">
        <v>231</v>
      </c>
      <c r="D616" s="103"/>
      <c r="E616" s="104">
        <v>318.379</v>
      </c>
      <c r="F616" s="105"/>
      <c r="G616" s="105"/>
      <c r="H616" s="104"/>
      <c r="I616" s="106"/>
      <c r="M616" s="105"/>
    </row>
    <row r="617" spans="1:13" s="77" customFormat="1" ht="13.5" customHeight="1" thickBot="1">
      <c r="A617" s="207"/>
      <c r="B617" s="85" t="s">
        <v>1133</v>
      </c>
      <c r="C617" s="85" t="s">
        <v>1134</v>
      </c>
      <c r="D617" s="85"/>
      <c r="E617" s="86">
        <v>636.758</v>
      </c>
      <c r="F617" s="87"/>
      <c r="G617" s="87"/>
      <c r="H617" s="86"/>
      <c r="I617" s="86"/>
      <c r="M617" s="87"/>
    </row>
    <row r="618" spans="1:16" s="77" customFormat="1" ht="13.5" customHeight="1" thickBot="1">
      <c r="A618" s="210">
        <v>107</v>
      </c>
      <c r="B618" s="100" t="s">
        <v>412</v>
      </c>
      <c r="C618" s="100" t="s">
        <v>413</v>
      </c>
      <c r="D618" s="100" t="s">
        <v>90</v>
      </c>
      <c r="E618" s="101">
        <v>700.434</v>
      </c>
      <c r="F618" s="126"/>
      <c r="G618" s="83">
        <f>E618*F618</f>
        <v>0</v>
      </c>
      <c r="H618" s="101">
        <v>0.07704774</v>
      </c>
      <c r="I618" s="102">
        <v>0</v>
      </c>
      <c r="L618" s="114"/>
      <c r="M618" s="126">
        <v>8.1</v>
      </c>
      <c r="P618" s="114">
        <f>M618*P$11</f>
        <v>5.669999999999999</v>
      </c>
    </row>
    <row r="619" spans="1:13" s="77" customFormat="1" ht="13.5" customHeight="1">
      <c r="A619" s="206"/>
      <c r="B619" s="88"/>
      <c r="C619" s="88" t="s">
        <v>869</v>
      </c>
      <c r="D619" s="88"/>
      <c r="E619" s="89"/>
      <c r="F619" s="90"/>
      <c r="G619" s="90"/>
      <c r="H619" s="89"/>
      <c r="I619" s="89"/>
      <c r="M619" s="90"/>
    </row>
    <row r="620" spans="1:13" s="77" customFormat="1" ht="13.5" customHeight="1" thickBot="1">
      <c r="A620" s="207"/>
      <c r="B620" s="85"/>
      <c r="C620" s="85" t="s">
        <v>1135</v>
      </c>
      <c r="D620" s="85"/>
      <c r="E620" s="86">
        <v>636.758</v>
      </c>
      <c r="F620" s="87"/>
      <c r="G620" s="87"/>
      <c r="H620" s="86"/>
      <c r="I620" s="86"/>
      <c r="M620" s="87"/>
    </row>
    <row r="621" spans="1:16" s="77" customFormat="1" ht="13.5" customHeight="1" thickBot="1">
      <c r="A621" s="205">
        <v>108</v>
      </c>
      <c r="B621" s="81" t="s">
        <v>1136</v>
      </c>
      <c r="C621" s="81" t="s">
        <v>1137</v>
      </c>
      <c r="D621" s="81" t="s">
        <v>90</v>
      </c>
      <c r="E621" s="82">
        <v>333</v>
      </c>
      <c r="F621" s="126"/>
      <c r="G621" s="83">
        <f>E621*F621</f>
        <v>0</v>
      </c>
      <c r="H621" s="82">
        <v>0</v>
      </c>
      <c r="I621" s="84">
        <v>0</v>
      </c>
      <c r="L621" s="114"/>
      <c r="M621" s="126">
        <v>55</v>
      </c>
      <c r="P621" s="114">
        <f>M621*P$11</f>
        <v>38.5</v>
      </c>
    </row>
    <row r="622" spans="1:13" s="77" customFormat="1" ht="13.5" customHeight="1">
      <c r="A622" s="206"/>
      <c r="B622" s="88"/>
      <c r="C622" s="88" t="s">
        <v>1138</v>
      </c>
      <c r="D622" s="88"/>
      <c r="E622" s="89"/>
      <c r="F622" s="90"/>
      <c r="G622" s="90"/>
      <c r="H622" s="89"/>
      <c r="I622" s="89"/>
      <c r="M622" s="90"/>
    </row>
    <row r="623" spans="1:13" s="77" customFormat="1" ht="13.5" customHeight="1" thickBot="1">
      <c r="A623" s="207"/>
      <c r="B623" s="85"/>
      <c r="C623" s="85" t="s">
        <v>1101</v>
      </c>
      <c r="D623" s="85"/>
      <c r="E623" s="86">
        <v>333</v>
      </c>
      <c r="F623" s="87"/>
      <c r="G623" s="87"/>
      <c r="H623" s="86"/>
      <c r="I623" s="86"/>
      <c r="M623" s="87"/>
    </row>
    <row r="624" spans="1:16" s="77" customFormat="1" ht="13.5" customHeight="1" thickBot="1">
      <c r="A624" s="205">
        <v>109</v>
      </c>
      <c r="B624" s="81" t="s">
        <v>415</v>
      </c>
      <c r="C624" s="81" t="s">
        <v>416</v>
      </c>
      <c r="D624" s="81" t="s">
        <v>386</v>
      </c>
      <c r="E624" s="82">
        <f>SUM(G525:G622)/100</f>
        <v>0</v>
      </c>
      <c r="F624" s="83">
        <v>1</v>
      </c>
      <c r="G624" s="83">
        <f>E624*F624</f>
        <v>0</v>
      </c>
      <c r="H624" s="82">
        <v>0</v>
      </c>
      <c r="I624" s="84">
        <v>0</v>
      </c>
      <c r="M624" s="83">
        <v>1</v>
      </c>
      <c r="P624" s="77">
        <v>1</v>
      </c>
    </row>
    <row r="625" spans="1:13" s="77" customFormat="1" ht="14.25" customHeight="1">
      <c r="A625" s="184"/>
      <c r="B625" s="163"/>
      <c r="C625" s="88" t="s">
        <v>2010</v>
      </c>
      <c r="D625" s="163"/>
      <c r="E625" s="164"/>
      <c r="F625" s="167"/>
      <c r="G625" s="165"/>
      <c r="H625" s="164"/>
      <c r="I625" s="164"/>
      <c r="M625" s="167"/>
    </row>
    <row r="626" spans="1:13" s="77" customFormat="1" ht="13.5" customHeight="1" thickBot="1">
      <c r="A626" s="204"/>
      <c r="B626" s="78" t="s">
        <v>417</v>
      </c>
      <c r="C626" s="78" t="s">
        <v>418</v>
      </c>
      <c r="D626" s="78"/>
      <c r="E626" s="79"/>
      <c r="F626" s="80"/>
      <c r="G626" s="80"/>
      <c r="H626" s="79"/>
      <c r="I626" s="79"/>
      <c r="M626" s="80"/>
    </row>
    <row r="627" spans="1:13" s="77" customFormat="1" ht="13.5" customHeight="1" thickBot="1">
      <c r="A627" s="205">
        <v>110</v>
      </c>
      <c r="B627" s="81" t="s">
        <v>419</v>
      </c>
      <c r="C627" s="81" t="s">
        <v>420</v>
      </c>
      <c r="D627" s="81"/>
      <c r="E627" s="82"/>
      <c r="F627" s="83"/>
      <c r="G627" s="83"/>
      <c r="H627" s="82"/>
      <c r="I627" s="84"/>
      <c r="M627" s="83"/>
    </row>
    <row r="628" spans="1:13" s="77" customFormat="1" ht="13.5" customHeight="1">
      <c r="A628" s="206"/>
      <c r="B628" s="88"/>
      <c r="C628" s="88" t="s">
        <v>421</v>
      </c>
      <c r="D628" s="88"/>
      <c r="E628" s="89"/>
      <c r="F628" s="90"/>
      <c r="G628" s="90"/>
      <c r="H628" s="89"/>
      <c r="I628" s="89"/>
      <c r="M628" s="90"/>
    </row>
    <row r="629" spans="1:13" s="77" customFormat="1" ht="13.5" customHeight="1">
      <c r="A629" s="206"/>
      <c r="B629" s="88"/>
      <c r="C629" s="88" t="s">
        <v>422</v>
      </c>
      <c r="D629" s="88"/>
      <c r="E629" s="89"/>
      <c r="F629" s="90"/>
      <c r="G629" s="90"/>
      <c r="H629" s="89"/>
      <c r="I629" s="89"/>
      <c r="M629" s="90"/>
    </row>
    <row r="630" spans="1:13" s="77" customFormat="1" ht="13.5" customHeight="1">
      <c r="A630" s="207"/>
      <c r="B630" s="85"/>
      <c r="C630" s="85" t="s">
        <v>423</v>
      </c>
      <c r="D630" s="85"/>
      <c r="E630" s="86">
        <v>1</v>
      </c>
      <c r="F630" s="87"/>
      <c r="G630" s="87"/>
      <c r="H630" s="86"/>
      <c r="I630" s="86"/>
      <c r="M630" s="87"/>
    </row>
    <row r="631" spans="1:13" s="77" customFormat="1" ht="13.5" customHeight="1" thickBot="1">
      <c r="A631" s="204"/>
      <c r="B631" s="78" t="s">
        <v>424</v>
      </c>
      <c r="C631" s="78" t="s">
        <v>425</v>
      </c>
      <c r="D631" s="78"/>
      <c r="E631" s="79"/>
      <c r="F631" s="80"/>
      <c r="G631" s="80"/>
      <c r="H631" s="79">
        <v>0.04</v>
      </c>
      <c r="I631" s="79">
        <v>0</v>
      </c>
      <c r="M631" s="80"/>
    </row>
    <row r="632" spans="1:16" s="77" customFormat="1" ht="24" customHeight="1" thickBot="1">
      <c r="A632" s="205">
        <v>111</v>
      </c>
      <c r="B632" s="81" t="s">
        <v>1139</v>
      </c>
      <c r="C632" s="81" t="s">
        <v>2000</v>
      </c>
      <c r="D632" s="81" t="s">
        <v>428</v>
      </c>
      <c r="E632" s="82">
        <v>1</v>
      </c>
      <c r="F632" s="126"/>
      <c r="G632" s="83">
        <f>E632*F632</f>
        <v>0</v>
      </c>
      <c r="H632" s="82">
        <v>0.02</v>
      </c>
      <c r="I632" s="84">
        <v>0</v>
      </c>
      <c r="L632" s="114"/>
      <c r="M632" s="126">
        <v>7500</v>
      </c>
      <c r="P632" s="114">
        <f>M632*P$11</f>
        <v>5250</v>
      </c>
    </row>
    <row r="633" spans="1:13" s="77" customFormat="1" ht="13.5" customHeight="1">
      <c r="A633" s="206"/>
      <c r="B633" s="88"/>
      <c r="C633" s="88" t="s">
        <v>1140</v>
      </c>
      <c r="D633" s="88"/>
      <c r="E633" s="89"/>
      <c r="F633" s="90"/>
      <c r="G633" s="90"/>
      <c r="H633" s="89"/>
      <c r="I633" s="89"/>
      <c r="M633" s="90"/>
    </row>
    <row r="634" spans="1:13" s="77" customFormat="1" ht="13.5" customHeight="1" thickBot="1">
      <c r="A634" s="207"/>
      <c r="B634" s="85"/>
      <c r="C634" s="85" t="s">
        <v>1141</v>
      </c>
      <c r="D634" s="85"/>
      <c r="E634" s="86">
        <v>1</v>
      </c>
      <c r="F634" s="87"/>
      <c r="G634" s="87"/>
      <c r="H634" s="86"/>
      <c r="I634" s="86"/>
      <c r="M634" s="87"/>
    </row>
    <row r="635" spans="1:16" s="77" customFormat="1" ht="24" customHeight="1" thickBot="1">
      <c r="A635" s="205">
        <v>112</v>
      </c>
      <c r="B635" s="81" t="s">
        <v>1142</v>
      </c>
      <c r="C635" s="81" t="s">
        <v>1143</v>
      </c>
      <c r="D635" s="81" t="s">
        <v>428</v>
      </c>
      <c r="E635" s="82">
        <v>1</v>
      </c>
      <c r="F635" s="126"/>
      <c r="G635" s="83">
        <f>E635*F635</f>
        <v>0</v>
      </c>
      <c r="H635" s="82">
        <v>0.02</v>
      </c>
      <c r="I635" s="84">
        <v>0</v>
      </c>
      <c r="L635" s="114"/>
      <c r="M635" s="126">
        <v>20000</v>
      </c>
      <c r="P635" s="114">
        <f>M635*P$11</f>
        <v>14000</v>
      </c>
    </row>
    <row r="636" spans="1:13" s="77" customFormat="1" ht="13.5" customHeight="1">
      <c r="A636" s="206"/>
      <c r="B636" s="88"/>
      <c r="C636" s="88" t="s">
        <v>1144</v>
      </c>
      <c r="D636" s="88"/>
      <c r="E636" s="89"/>
      <c r="F636" s="90"/>
      <c r="G636" s="90"/>
      <c r="H636" s="89"/>
      <c r="I636" s="89"/>
      <c r="M636" s="90"/>
    </row>
    <row r="637" spans="1:13" s="77" customFormat="1" ht="13.5" customHeight="1">
      <c r="A637" s="206"/>
      <c r="B637" s="88"/>
      <c r="C637" s="88" t="s">
        <v>1145</v>
      </c>
      <c r="D637" s="88"/>
      <c r="E637" s="89"/>
      <c r="F637" s="90"/>
      <c r="G637" s="90"/>
      <c r="H637" s="89"/>
      <c r="I637" s="89"/>
      <c r="M637" s="90"/>
    </row>
    <row r="638" spans="1:13" s="77" customFormat="1" ht="13.5" customHeight="1">
      <c r="A638" s="206"/>
      <c r="B638" s="88"/>
      <c r="C638" s="88" t="s">
        <v>1146</v>
      </c>
      <c r="D638" s="88"/>
      <c r="E638" s="89"/>
      <c r="F638" s="90"/>
      <c r="G638" s="90"/>
      <c r="H638" s="89"/>
      <c r="I638" s="89"/>
      <c r="M638" s="90"/>
    </row>
    <row r="639" spans="1:13" s="77" customFormat="1" ht="13.5" customHeight="1">
      <c r="A639" s="125"/>
      <c r="B639" s="88"/>
      <c r="C639" s="88" t="s">
        <v>1147</v>
      </c>
      <c r="D639" s="88"/>
      <c r="E639" s="89"/>
      <c r="F639" s="90"/>
      <c r="G639" s="90"/>
      <c r="H639" s="89"/>
      <c r="I639" s="89"/>
      <c r="M639" s="90"/>
    </row>
    <row r="640" spans="1:13" s="77" customFormat="1" ht="13.5" customHeight="1">
      <c r="A640" s="125"/>
      <c r="B640" s="88"/>
      <c r="C640" s="88" t="s">
        <v>1148</v>
      </c>
      <c r="D640" s="88"/>
      <c r="E640" s="89"/>
      <c r="F640" s="90"/>
      <c r="G640" s="90"/>
      <c r="H640" s="89"/>
      <c r="I640" s="89"/>
      <c r="M640" s="90"/>
    </row>
    <row r="641" spans="1:13" s="77" customFormat="1" ht="13.5" customHeight="1">
      <c r="A641" s="125"/>
      <c r="B641" s="88"/>
      <c r="C641" s="88" t="s">
        <v>1149</v>
      </c>
      <c r="D641" s="88"/>
      <c r="E641" s="89"/>
      <c r="F641" s="90"/>
      <c r="G641" s="90"/>
      <c r="H641" s="89"/>
      <c r="I641" s="89"/>
      <c r="M641" s="90"/>
    </row>
    <row r="642" spans="1:13" s="77" customFormat="1" ht="13.5" customHeight="1">
      <c r="A642" s="125"/>
      <c r="B642" s="88"/>
      <c r="C642" s="88" t="s">
        <v>1150</v>
      </c>
      <c r="D642" s="88"/>
      <c r="E642" s="89"/>
      <c r="F642" s="90"/>
      <c r="G642" s="90"/>
      <c r="H642" s="89"/>
      <c r="I642" s="89"/>
      <c r="M642" s="90"/>
    </row>
    <row r="643" spans="1:13" s="77" customFormat="1" ht="13.5" customHeight="1">
      <c r="A643" s="125"/>
      <c r="B643" s="88"/>
      <c r="C643" s="88" t="s">
        <v>1151</v>
      </c>
      <c r="D643" s="88"/>
      <c r="E643" s="89"/>
      <c r="F643" s="90"/>
      <c r="G643" s="90"/>
      <c r="H643" s="89"/>
      <c r="I643" s="89"/>
      <c r="M643" s="90"/>
    </row>
    <row r="644" spans="1:13" s="77" customFormat="1" ht="13.5" customHeight="1">
      <c r="A644" s="125"/>
      <c r="B644" s="88"/>
      <c r="C644" s="88" t="s">
        <v>1152</v>
      </c>
      <c r="D644" s="88"/>
      <c r="E644" s="89"/>
      <c r="F644" s="90"/>
      <c r="G644" s="90"/>
      <c r="H644" s="89"/>
      <c r="I644" s="89"/>
      <c r="M644" s="90"/>
    </row>
    <row r="645" spans="1:13" s="77" customFormat="1" ht="13.5" customHeight="1" thickBot="1">
      <c r="A645" s="207"/>
      <c r="B645" s="85"/>
      <c r="C645" s="85" t="s">
        <v>1153</v>
      </c>
      <c r="D645" s="85"/>
      <c r="E645" s="86">
        <v>1</v>
      </c>
      <c r="F645" s="87"/>
      <c r="G645" s="87"/>
      <c r="H645" s="86"/>
      <c r="I645" s="86"/>
      <c r="M645" s="87"/>
    </row>
    <row r="646" spans="1:16" s="77" customFormat="1" ht="13.5" customHeight="1" thickBot="1">
      <c r="A646" s="205">
        <v>113</v>
      </c>
      <c r="B646" s="81" t="s">
        <v>432</v>
      </c>
      <c r="C646" s="81" t="s">
        <v>433</v>
      </c>
      <c r="D646" s="81" t="s">
        <v>386</v>
      </c>
      <c r="E646" s="82">
        <f>SUM(G632:G635)/100</f>
        <v>0</v>
      </c>
      <c r="F646" s="168">
        <v>0.2</v>
      </c>
      <c r="G646" s="83">
        <f>E646*F646</f>
        <v>0</v>
      </c>
      <c r="H646" s="82">
        <v>0</v>
      </c>
      <c r="I646" s="84">
        <v>0</v>
      </c>
      <c r="M646" s="168">
        <v>0.2</v>
      </c>
      <c r="P646" s="77">
        <v>0.2</v>
      </c>
    </row>
    <row r="647" spans="1:13" s="77" customFormat="1" ht="14.25" customHeight="1">
      <c r="A647" s="184"/>
      <c r="B647" s="163"/>
      <c r="C647" s="88" t="s">
        <v>2007</v>
      </c>
      <c r="D647" s="163"/>
      <c r="E647" s="164"/>
      <c r="F647" s="167"/>
      <c r="G647" s="165"/>
      <c r="H647" s="164"/>
      <c r="I647" s="164"/>
      <c r="M647" s="167"/>
    </row>
    <row r="648" spans="1:13" s="77" customFormat="1" ht="13.5" customHeight="1" thickBot="1">
      <c r="A648" s="204"/>
      <c r="B648" s="78" t="s">
        <v>434</v>
      </c>
      <c r="C648" s="78" t="s">
        <v>435</v>
      </c>
      <c r="D648" s="78"/>
      <c r="E648" s="79"/>
      <c r="F648" s="80"/>
      <c r="G648" s="80"/>
      <c r="H648" s="79"/>
      <c r="I648" s="79"/>
      <c r="M648" s="80"/>
    </row>
    <row r="649" spans="1:13" s="77" customFormat="1" ht="13.5" customHeight="1" thickBot="1">
      <c r="A649" s="205">
        <v>114</v>
      </c>
      <c r="B649" s="81" t="s">
        <v>436</v>
      </c>
      <c r="C649" s="81" t="s">
        <v>437</v>
      </c>
      <c r="D649" s="81"/>
      <c r="E649" s="82"/>
      <c r="F649" s="83"/>
      <c r="G649" s="83"/>
      <c r="H649" s="82"/>
      <c r="I649" s="84"/>
      <c r="M649" s="83"/>
    </row>
    <row r="650" spans="1:13" s="77" customFormat="1" ht="13.5" customHeight="1">
      <c r="A650" s="206"/>
      <c r="B650" s="88"/>
      <c r="C650" s="88" t="s">
        <v>438</v>
      </c>
      <c r="D650" s="88"/>
      <c r="E650" s="89"/>
      <c r="F650" s="90"/>
      <c r="G650" s="90"/>
      <c r="H650" s="89"/>
      <c r="I650" s="89"/>
      <c r="M650" s="90"/>
    </row>
    <row r="651" spans="1:13" s="77" customFormat="1" ht="13.5" customHeight="1">
      <c r="A651" s="206"/>
      <c r="B651" s="88"/>
      <c r="C651" s="88" t="s">
        <v>439</v>
      </c>
      <c r="D651" s="88"/>
      <c r="E651" s="89"/>
      <c r="F651" s="90"/>
      <c r="G651" s="90"/>
      <c r="H651" s="89"/>
      <c r="I651" s="89"/>
      <c r="M651" s="90"/>
    </row>
    <row r="652" spans="1:13" s="77" customFormat="1" ht="13.5" customHeight="1">
      <c r="A652" s="207"/>
      <c r="B652" s="85"/>
      <c r="C652" s="85" t="s">
        <v>423</v>
      </c>
      <c r="D652" s="85"/>
      <c r="E652" s="86"/>
      <c r="F652" s="87"/>
      <c r="G652" s="87"/>
      <c r="H652" s="86"/>
      <c r="I652" s="86"/>
      <c r="M652" s="87"/>
    </row>
    <row r="653" spans="1:13" s="77" customFormat="1" ht="13.5" customHeight="1" thickBot="1">
      <c r="A653" s="204"/>
      <c r="B653" s="78" t="s">
        <v>440</v>
      </c>
      <c r="C653" s="78" t="s">
        <v>441</v>
      </c>
      <c r="D653" s="78"/>
      <c r="E653" s="79"/>
      <c r="F653" s="80"/>
      <c r="G653" s="80"/>
      <c r="H653" s="79">
        <v>11.70866484</v>
      </c>
      <c r="I653" s="79">
        <v>0</v>
      </c>
      <c r="M653" s="80"/>
    </row>
    <row r="654" spans="1:16" s="77" customFormat="1" ht="13.5" customHeight="1" thickBot="1">
      <c r="A654" s="205">
        <v>115</v>
      </c>
      <c r="B654" s="81" t="s">
        <v>1154</v>
      </c>
      <c r="C654" s="81" t="s">
        <v>1155</v>
      </c>
      <c r="D654" s="81" t="s">
        <v>90</v>
      </c>
      <c r="E654" s="82">
        <v>11.633</v>
      </c>
      <c r="F654" s="126"/>
      <c r="G654" s="83">
        <f>E654*F654</f>
        <v>0</v>
      </c>
      <c r="H654" s="82">
        <v>0</v>
      </c>
      <c r="I654" s="84">
        <v>0</v>
      </c>
      <c r="L654" s="114"/>
      <c r="M654" s="126">
        <v>93.7</v>
      </c>
      <c r="P654" s="114">
        <f>M654*P$11</f>
        <v>65.59</v>
      </c>
    </row>
    <row r="655" spans="1:13" s="77" customFormat="1" ht="13.5" customHeight="1">
      <c r="A655" s="206"/>
      <c r="B655" s="88"/>
      <c r="C655" s="88" t="s">
        <v>869</v>
      </c>
      <c r="D655" s="88"/>
      <c r="E655" s="89"/>
      <c r="F655" s="90"/>
      <c r="G655" s="90"/>
      <c r="H655" s="89"/>
      <c r="I655" s="89"/>
      <c r="M655" s="90"/>
    </row>
    <row r="656" spans="1:13" s="77" customFormat="1" ht="13.5" customHeight="1">
      <c r="A656" s="206"/>
      <c r="B656" s="88"/>
      <c r="C656" s="88" t="s">
        <v>1156</v>
      </c>
      <c r="D656" s="88"/>
      <c r="E656" s="89"/>
      <c r="F656" s="90"/>
      <c r="G656" s="90"/>
      <c r="H656" s="89"/>
      <c r="I656" s="89"/>
      <c r="M656" s="90"/>
    </row>
    <row r="657" spans="1:13" s="77" customFormat="1" ht="13.5" customHeight="1">
      <c r="A657" s="207"/>
      <c r="B657" s="85"/>
      <c r="C657" s="85" t="s">
        <v>1157</v>
      </c>
      <c r="D657" s="85"/>
      <c r="E657" s="86">
        <v>5.088</v>
      </c>
      <c r="F657" s="87"/>
      <c r="G657" s="87"/>
      <c r="H657" s="86"/>
      <c r="I657" s="86"/>
      <c r="M657" s="87"/>
    </row>
    <row r="658" spans="1:13" s="77" customFormat="1" ht="13.5" customHeight="1">
      <c r="A658" s="207"/>
      <c r="B658" s="85"/>
      <c r="C658" s="85" t="s">
        <v>1158</v>
      </c>
      <c r="D658" s="85"/>
      <c r="E658" s="86">
        <v>3.19</v>
      </c>
      <c r="F658" s="87"/>
      <c r="G658" s="87"/>
      <c r="H658" s="86"/>
      <c r="I658" s="86"/>
      <c r="M658" s="87"/>
    </row>
    <row r="659" spans="1:13" s="77" customFormat="1" ht="13.5" customHeight="1">
      <c r="A659" s="207"/>
      <c r="B659" s="85"/>
      <c r="C659" s="85" t="s">
        <v>1159</v>
      </c>
      <c r="D659" s="85"/>
      <c r="E659" s="86">
        <v>3.355</v>
      </c>
      <c r="F659" s="87"/>
      <c r="G659" s="87"/>
      <c r="H659" s="86"/>
      <c r="I659" s="86"/>
      <c r="M659" s="87"/>
    </row>
    <row r="660" spans="1:13" s="77" customFormat="1" ht="13.5" customHeight="1" thickBot="1">
      <c r="A660" s="208"/>
      <c r="B660" s="97"/>
      <c r="C660" s="97" t="s">
        <v>64</v>
      </c>
      <c r="D660" s="97"/>
      <c r="E660" s="98">
        <v>11.633</v>
      </c>
      <c r="F660" s="99"/>
      <c r="G660" s="99"/>
      <c r="H660" s="98"/>
      <c r="I660" s="98"/>
      <c r="M660" s="99"/>
    </row>
    <row r="661" spans="1:16" s="77" customFormat="1" ht="24" customHeight="1" thickBot="1">
      <c r="A661" s="205">
        <v>116</v>
      </c>
      <c r="B661" s="81" t="s">
        <v>1160</v>
      </c>
      <c r="C661" s="81" t="s">
        <v>1161</v>
      </c>
      <c r="D661" s="81" t="s">
        <v>40</v>
      </c>
      <c r="E661" s="82">
        <v>1.809</v>
      </c>
      <c r="F661" s="126"/>
      <c r="G661" s="83">
        <f>E661*F661</f>
        <v>0</v>
      </c>
      <c r="H661" s="82">
        <v>0.00220698</v>
      </c>
      <c r="I661" s="84">
        <v>0</v>
      </c>
      <c r="L661" s="114"/>
      <c r="M661" s="126">
        <v>654</v>
      </c>
      <c r="P661" s="114">
        <f>M661*P$11</f>
        <v>457.79999999999995</v>
      </c>
    </row>
    <row r="662" spans="1:13" s="77" customFormat="1" ht="13.5" customHeight="1">
      <c r="A662" s="206"/>
      <c r="B662" s="88"/>
      <c r="C662" s="88" t="s">
        <v>1162</v>
      </c>
      <c r="D662" s="88"/>
      <c r="E662" s="89"/>
      <c r="F662" s="90"/>
      <c r="G662" s="90"/>
      <c r="H662" s="89"/>
      <c r="I662" s="89"/>
      <c r="M662" s="90"/>
    </row>
    <row r="663" spans="1:13" s="77" customFormat="1" ht="13.5" customHeight="1">
      <c r="A663" s="206"/>
      <c r="B663" s="88"/>
      <c r="C663" s="88" t="s">
        <v>1163</v>
      </c>
      <c r="D663" s="88"/>
      <c r="E663" s="89"/>
      <c r="F663" s="90"/>
      <c r="G663" s="90"/>
      <c r="H663" s="89"/>
      <c r="I663" s="89"/>
      <c r="M663" s="90"/>
    </row>
    <row r="664" spans="1:13" s="77" customFormat="1" ht="13.5" customHeight="1">
      <c r="A664" s="207"/>
      <c r="B664" s="85"/>
      <c r="C664" s="85" t="s">
        <v>1164</v>
      </c>
      <c r="D664" s="85"/>
      <c r="E664" s="86">
        <v>0.565</v>
      </c>
      <c r="F664" s="87"/>
      <c r="G664" s="87"/>
      <c r="H664" s="86"/>
      <c r="I664" s="86"/>
      <c r="M664" s="87"/>
    </row>
    <row r="665" spans="1:13" s="77" customFormat="1" ht="13.5" customHeight="1">
      <c r="A665" s="206"/>
      <c r="B665" s="88"/>
      <c r="C665" s="88" t="s">
        <v>1165</v>
      </c>
      <c r="D665" s="88"/>
      <c r="E665" s="89"/>
      <c r="F665" s="90"/>
      <c r="G665" s="90"/>
      <c r="H665" s="89"/>
      <c r="I665" s="89"/>
      <c r="M665" s="90"/>
    </row>
    <row r="666" spans="1:13" s="77" customFormat="1" ht="13.5" customHeight="1">
      <c r="A666" s="207"/>
      <c r="B666" s="85"/>
      <c r="C666" s="85" t="s">
        <v>1166</v>
      </c>
      <c r="D666" s="85"/>
      <c r="E666" s="86">
        <v>0.244</v>
      </c>
      <c r="F666" s="87"/>
      <c r="G666" s="87"/>
      <c r="H666" s="86"/>
      <c r="I666" s="86"/>
      <c r="M666" s="87"/>
    </row>
    <row r="667" spans="1:13" s="77" customFormat="1" ht="13.5" customHeight="1">
      <c r="A667" s="206"/>
      <c r="B667" s="88"/>
      <c r="C667" s="88" t="s">
        <v>869</v>
      </c>
      <c r="D667" s="88"/>
      <c r="E667" s="89"/>
      <c r="F667" s="90"/>
      <c r="G667" s="90"/>
      <c r="H667" s="89"/>
      <c r="I667" s="89"/>
      <c r="M667" s="90"/>
    </row>
    <row r="668" spans="1:13" s="77" customFormat="1" ht="13.5" customHeight="1">
      <c r="A668" s="207"/>
      <c r="B668" s="85"/>
      <c r="C668" s="85" t="s">
        <v>1167</v>
      </c>
      <c r="D668" s="85"/>
      <c r="E668" s="86">
        <v>1</v>
      </c>
      <c r="F668" s="87"/>
      <c r="G668" s="87"/>
      <c r="H668" s="86"/>
      <c r="I668" s="86"/>
      <c r="M668" s="87"/>
    </row>
    <row r="669" spans="1:13" s="77" customFormat="1" ht="13.5" customHeight="1" thickBot="1">
      <c r="A669" s="208"/>
      <c r="B669" s="97"/>
      <c r="C669" s="97" t="s">
        <v>64</v>
      </c>
      <c r="D669" s="97"/>
      <c r="E669" s="98">
        <v>1.809</v>
      </c>
      <c r="F669" s="99"/>
      <c r="G669" s="99"/>
      <c r="H669" s="98"/>
      <c r="I669" s="98"/>
      <c r="M669" s="99"/>
    </row>
    <row r="670" spans="1:16" s="77" customFormat="1" ht="24" customHeight="1" thickBot="1">
      <c r="A670" s="205">
        <v>117</v>
      </c>
      <c r="B670" s="81" t="s">
        <v>1168</v>
      </c>
      <c r="C670" s="81" t="s">
        <v>1169</v>
      </c>
      <c r="D670" s="81" t="s">
        <v>111</v>
      </c>
      <c r="E670" s="82">
        <v>34.7</v>
      </c>
      <c r="F670" s="126"/>
      <c r="G670" s="83">
        <f>E670*F670</f>
        <v>0</v>
      </c>
      <c r="H670" s="82">
        <v>0</v>
      </c>
      <c r="I670" s="84">
        <v>0</v>
      </c>
      <c r="L670" s="114"/>
      <c r="M670" s="126">
        <v>82.7</v>
      </c>
      <c r="P670" s="114">
        <f>M670*P$11</f>
        <v>57.89</v>
      </c>
    </row>
    <row r="671" spans="1:13" s="77" customFormat="1" ht="13.5" customHeight="1">
      <c r="A671" s="206"/>
      <c r="B671" s="88"/>
      <c r="C671" s="88" t="s">
        <v>1170</v>
      </c>
      <c r="D671" s="88"/>
      <c r="E671" s="89"/>
      <c r="F671" s="90"/>
      <c r="G671" s="90"/>
      <c r="H671" s="89"/>
      <c r="I671" s="89"/>
      <c r="M671" s="90"/>
    </row>
    <row r="672" spans="1:13" s="77" customFormat="1" ht="13.5" customHeight="1">
      <c r="A672" s="206"/>
      <c r="B672" s="88"/>
      <c r="C672" s="88" t="s">
        <v>1171</v>
      </c>
      <c r="D672" s="88"/>
      <c r="E672" s="89"/>
      <c r="F672" s="90"/>
      <c r="G672" s="90"/>
      <c r="H672" s="89"/>
      <c r="I672" s="89"/>
      <c r="M672" s="90"/>
    </row>
    <row r="673" spans="1:13" s="77" customFormat="1" ht="13.5" customHeight="1" thickBot="1">
      <c r="A673" s="207"/>
      <c r="B673" s="85" t="s">
        <v>1172</v>
      </c>
      <c r="C673" s="85" t="s">
        <v>1173</v>
      </c>
      <c r="D673" s="85"/>
      <c r="E673" s="86">
        <v>34.7</v>
      </c>
      <c r="F673" s="87"/>
      <c r="G673" s="87"/>
      <c r="H673" s="86"/>
      <c r="I673" s="86"/>
      <c r="M673" s="87"/>
    </row>
    <row r="674" spans="1:16" s="77" customFormat="1" ht="24" customHeight="1" thickBot="1">
      <c r="A674" s="205">
        <v>118</v>
      </c>
      <c r="B674" s="81" t="s">
        <v>1168</v>
      </c>
      <c r="C674" s="81" t="s">
        <v>1169</v>
      </c>
      <c r="D674" s="81" t="s">
        <v>111</v>
      </c>
      <c r="E674" s="82">
        <v>588.8</v>
      </c>
      <c r="F674" s="126"/>
      <c r="G674" s="83">
        <f>E674*F674</f>
        <v>0</v>
      </c>
      <c r="H674" s="82">
        <v>0</v>
      </c>
      <c r="I674" s="84">
        <v>0</v>
      </c>
      <c r="L674" s="114"/>
      <c r="M674" s="126">
        <v>82.7</v>
      </c>
      <c r="P674" s="114">
        <f>M674*P$11</f>
        <v>57.89</v>
      </c>
    </row>
    <row r="675" spans="1:13" s="77" customFormat="1" ht="13.5" customHeight="1">
      <c r="A675" s="206"/>
      <c r="B675" s="88"/>
      <c r="C675" s="88" t="s">
        <v>1162</v>
      </c>
      <c r="D675" s="88"/>
      <c r="E675" s="89"/>
      <c r="F675" s="90"/>
      <c r="G675" s="90"/>
      <c r="H675" s="89"/>
      <c r="I675" s="89"/>
      <c r="M675" s="90"/>
    </row>
    <row r="676" spans="1:13" s="77" customFormat="1" ht="13.5" customHeight="1">
      <c r="A676" s="206"/>
      <c r="B676" s="88"/>
      <c r="C676" s="88" t="s">
        <v>1163</v>
      </c>
      <c r="D676" s="88"/>
      <c r="E676" s="89"/>
      <c r="F676" s="90"/>
      <c r="G676" s="90"/>
      <c r="H676" s="89"/>
      <c r="I676" s="89"/>
      <c r="M676" s="90"/>
    </row>
    <row r="677" spans="1:13" s="77" customFormat="1" ht="13.5" customHeight="1">
      <c r="A677" s="207"/>
      <c r="B677" s="85" t="s">
        <v>1174</v>
      </c>
      <c r="C677" s="85" t="s">
        <v>1175</v>
      </c>
      <c r="D677" s="85"/>
      <c r="E677" s="86">
        <v>367</v>
      </c>
      <c r="F677" s="87"/>
      <c r="G677" s="87"/>
      <c r="H677" s="86"/>
      <c r="I677" s="86"/>
      <c r="M677" s="87"/>
    </row>
    <row r="678" spans="1:13" s="77" customFormat="1" ht="13.5" customHeight="1">
      <c r="A678" s="206"/>
      <c r="B678" s="88"/>
      <c r="C678" s="88" t="s">
        <v>1165</v>
      </c>
      <c r="D678" s="88"/>
      <c r="E678" s="89"/>
      <c r="F678" s="90"/>
      <c r="G678" s="90"/>
      <c r="H678" s="89"/>
      <c r="I678" s="89"/>
      <c r="M678" s="90"/>
    </row>
    <row r="679" spans="1:13" s="77" customFormat="1" ht="13.5" customHeight="1">
      <c r="A679" s="207"/>
      <c r="B679" s="85" t="s">
        <v>1176</v>
      </c>
      <c r="C679" s="85" t="s">
        <v>1177</v>
      </c>
      <c r="D679" s="85"/>
      <c r="E679" s="86">
        <v>221.8</v>
      </c>
      <c r="F679" s="87"/>
      <c r="G679" s="87"/>
      <c r="H679" s="86"/>
      <c r="I679" s="86"/>
      <c r="M679" s="87"/>
    </row>
    <row r="680" spans="1:13" s="77" customFormat="1" ht="13.5" customHeight="1" thickBot="1">
      <c r="A680" s="208"/>
      <c r="B680" s="97"/>
      <c r="C680" s="97" t="s">
        <v>64</v>
      </c>
      <c r="D680" s="97"/>
      <c r="E680" s="98">
        <v>588.8</v>
      </c>
      <c r="F680" s="99"/>
      <c r="G680" s="99"/>
      <c r="H680" s="98"/>
      <c r="I680" s="98"/>
      <c r="M680" s="99"/>
    </row>
    <row r="681" spans="1:16" s="77" customFormat="1" ht="13.5" customHeight="1" thickBot="1">
      <c r="A681" s="210">
        <v>119</v>
      </c>
      <c r="B681" s="100" t="s">
        <v>1178</v>
      </c>
      <c r="C681" s="100" t="s">
        <v>1179</v>
      </c>
      <c r="D681" s="100" t="s">
        <v>40</v>
      </c>
      <c r="E681" s="101">
        <v>0.809</v>
      </c>
      <c r="F681" s="126"/>
      <c r="G681" s="83">
        <f>E681*F681</f>
        <v>0</v>
      </c>
      <c r="H681" s="101">
        <v>0.44495</v>
      </c>
      <c r="I681" s="102">
        <v>0</v>
      </c>
      <c r="L681" s="114"/>
      <c r="M681" s="126">
        <v>5580</v>
      </c>
      <c r="P681" s="114">
        <f>M681*P$11</f>
        <v>3905.9999999999995</v>
      </c>
    </row>
    <row r="682" spans="1:13" s="77" customFormat="1" ht="13.5" customHeight="1">
      <c r="A682" s="206"/>
      <c r="B682" s="88"/>
      <c r="C682" s="88" t="s">
        <v>1162</v>
      </c>
      <c r="D682" s="88"/>
      <c r="E682" s="89"/>
      <c r="F682" s="90"/>
      <c r="G682" s="90"/>
      <c r="H682" s="89"/>
      <c r="I682" s="89"/>
      <c r="M682" s="90"/>
    </row>
    <row r="683" spans="1:13" s="77" customFormat="1" ht="13.5" customHeight="1">
      <c r="A683" s="206"/>
      <c r="B683" s="88"/>
      <c r="C683" s="88" t="s">
        <v>1163</v>
      </c>
      <c r="D683" s="88"/>
      <c r="E683" s="89"/>
      <c r="F683" s="90"/>
      <c r="G683" s="90"/>
      <c r="H683" s="89"/>
      <c r="I683" s="89"/>
      <c r="M683" s="90"/>
    </row>
    <row r="684" spans="1:13" s="77" customFormat="1" ht="13.5" customHeight="1">
      <c r="A684" s="207"/>
      <c r="B684" s="85"/>
      <c r="C684" s="85" t="s">
        <v>1164</v>
      </c>
      <c r="D684" s="85"/>
      <c r="E684" s="86">
        <v>0.565</v>
      </c>
      <c r="F684" s="87"/>
      <c r="G684" s="87"/>
      <c r="H684" s="86"/>
      <c r="I684" s="86"/>
      <c r="M684" s="87"/>
    </row>
    <row r="685" spans="1:13" s="77" customFormat="1" ht="13.5" customHeight="1">
      <c r="A685" s="206"/>
      <c r="B685" s="88"/>
      <c r="C685" s="88" t="s">
        <v>1165</v>
      </c>
      <c r="D685" s="88"/>
      <c r="E685" s="89"/>
      <c r="F685" s="90"/>
      <c r="G685" s="90"/>
      <c r="H685" s="89"/>
      <c r="I685" s="89"/>
      <c r="M685" s="90"/>
    </row>
    <row r="686" spans="1:13" s="77" customFormat="1" ht="13.5" customHeight="1">
      <c r="A686" s="207"/>
      <c r="B686" s="85"/>
      <c r="C686" s="85" t="s">
        <v>1166</v>
      </c>
      <c r="D686" s="85"/>
      <c r="E686" s="86">
        <v>0.244</v>
      </c>
      <c r="F686" s="87"/>
      <c r="G686" s="87"/>
      <c r="H686" s="86"/>
      <c r="I686" s="86"/>
      <c r="M686" s="87"/>
    </row>
    <row r="687" spans="1:13" s="77" customFormat="1" ht="13.5" customHeight="1" thickBot="1">
      <c r="A687" s="208"/>
      <c r="B687" s="97"/>
      <c r="C687" s="97" t="s">
        <v>64</v>
      </c>
      <c r="D687" s="97"/>
      <c r="E687" s="98">
        <v>0.809</v>
      </c>
      <c r="F687" s="99"/>
      <c r="G687" s="99"/>
      <c r="H687" s="98"/>
      <c r="I687" s="98"/>
      <c r="M687" s="99"/>
    </row>
    <row r="688" spans="1:16" s="77" customFormat="1" ht="24" customHeight="1" thickBot="1">
      <c r="A688" s="205">
        <v>120</v>
      </c>
      <c r="B688" s="81" t="s">
        <v>1180</v>
      </c>
      <c r="C688" s="81" t="s">
        <v>1181</v>
      </c>
      <c r="D688" s="81" t="s">
        <v>111</v>
      </c>
      <c r="E688" s="82">
        <v>159.55</v>
      </c>
      <c r="F688" s="126"/>
      <c r="G688" s="83">
        <f>E688*F688</f>
        <v>0</v>
      </c>
      <c r="H688" s="82">
        <v>0</v>
      </c>
      <c r="I688" s="84">
        <v>0</v>
      </c>
      <c r="L688" s="114"/>
      <c r="M688" s="126">
        <v>87.1</v>
      </c>
      <c r="P688" s="114">
        <f>M688*P$11</f>
        <v>60.96999999999999</v>
      </c>
    </row>
    <row r="689" spans="1:13" s="77" customFormat="1" ht="13.5" customHeight="1">
      <c r="A689" s="206"/>
      <c r="B689" s="88"/>
      <c r="C689" s="88" t="s">
        <v>1162</v>
      </c>
      <c r="D689" s="88"/>
      <c r="E689" s="89"/>
      <c r="F689" s="90"/>
      <c r="G689" s="90"/>
      <c r="H689" s="89"/>
      <c r="I689" s="89"/>
      <c r="M689" s="90"/>
    </row>
    <row r="690" spans="1:13" s="77" customFormat="1" ht="13.5" customHeight="1" thickBot="1">
      <c r="A690" s="207"/>
      <c r="B690" s="85" t="s">
        <v>1182</v>
      </c>
      <c r="C690" s="85" t="s">
        <v>1183</v>
      </c>
      <c r="D690" s="85"/>
      <c r="E690" s="86">
        <v>77.8</v>
      </c>
      <c r="F690" s="87"/>
      <c r="G690" s="87"/>
      <c r="H690" s="86"/>
      <c r="I690" s="86"/>
      <c r="M690" s="87"/>
    </row>
    <row r="691" spans="1:13" s="77" customFormat="1" ht="13.5" customHeight="1" thickBot="1">
      <c r="A691" s="209"/>
      <c r="B691" s="103"/>
      <c r="C691" s="103" t="s">
        <v>231</v>
      </c>
      <c r="D691" s="103"/>
      <c r="E691" s="104">
        <v>77.8</v>
      </c>
      <c r="F691" s="105"/>
      <c r="G691" s="105"/>
      <c r="H691" s="104"/>
      <c r="I691" s="106"/>
      <c r="M691" s="105"/>
    </row>
    <row r="692" spans="1:13" s="77" customFormat="1" ht="13.5" customHeight="1">
      <c r="A692" s="207"/>
      <c r="B692" s="85"/>
      <c r="C692" s="85" t="s">
        <v>1184</v>
      </c>
      <c r="D692" s="85"/>
      <c r="E692" s="86">
        <v>7.6</v>
      </c>
      <c r="F692" s="87"/>
      <c r="G692" s="87"/>
      <c r="H692" s="86"/>
      <c r="I692" s="86"/>
      <c r="M692" s="87"/>
    </row>
    <row r="693" spans="1:13" s="77" customFormat="1" ht="13.5" customHeight="1" thickBot="1">
      <c r="A693" s="207"/>
      <c r="B693" s="85"/>
      <c r="C693" s="85" t="s">
        <v>1185</v>
      </c>
      <c r="D693" s="85"/>
      <c r="E693" s="86">
        <v>38.9</v>
      </c>
      <c r="F693" s="87"/>
      <c r="G693" s="87"/>
      <c r="H693" s="86"/>
      <c r="I693" s="86"/>
      <c r="M693" s="87"/>
    </row>
    <row r="694" spans="1:13" s="77" customFormat="1" ht="13.5" customHeight="1" thickBot="1">
      <c r="A694" s="209"/>
      <c r="B694" s="103" t="s">
        <v>1186</v>
      </c>
      <c r="C694" s="103" t="s">
        <v>231</v>
      </c>
      <c r="D694" s="103"/>
      <c r="E694" s="104">
        <v>46.5</v>
      </c>
      <c r="F694" s="105"/>
      <c r="G694" s="105"/>
      <c r="H694" s="104"/>
      <c r="I694" s="106"/>
      <c r="M694" s="105"/>
    </row>
    <row r="695" spans="1:13" s="77" customFormat="1" ht="13.5" customHeight="1">
      <c r="A695" s="207"/>
      <c r="B695" s="85" t="s">
        <v>1187</v>
      </c>
      <c r="C695" s="85" t="s">
        <v>1188</v>
      </c>
      <c r="D695" s="85"/>
      <c r="E695" s="86">
        <v>2.7</v>
      </c>
      <c r="F695" s="87"/>
      <c r="G695" s="87"/>
      <c r="H695" s="86"/>
      <c r="I695" s="86"/>
      <c r="M695" s="87"/>
    </row>
    <row r="696" spans="1:13" s="77" customFormat="1" ht="13.5" customHeight="1">
      <c r="A696" s="207"/>
      <c r="B696" s="85" t="s">
        <v>1189</v>
      </c>
      <c r="C696" s="85" t="s">
        <v>1190</v>
      </c>
      <c r="D696" s="85"/>
      <c r="E696" s="86">
        <v>32.55</v>
      </c>
      <c r="F696" s="87"/>
      <c r="G696" s="87"/>
      <c r="H696" s="86"/>
      <c r="I696" s="86"/>
      <c r="M696" s="87"/>
    </row>
    <row r="697" spans="1:13" s="77" customFormat="1" ht="13.5" customHeight="1" thickBot="1">
      <c r="A697" s="208"/>
      <c r="B697" s="97"/>
      <c r="C697" s="97" t="s">
        <v>64</v>
      </c>
      <c r="D697" s="97"/>
      <c r="E697" s="98">
        <v>159.55</v>
      </c>
      <c r="F697" s="99"/>
      <c r="G697" s="99"/>
      <c r="H697" s="98"/>
      <c r="I697" s="98"/>
      <c r="M697" s="99"/>
    </row>
    <row r="698" spans="1:16" s="77" customFormat="1" ht="13.5" customHeight="1" thickBot="1">
      <c r="A698" s="210">
        <v>121</v>
      </c>
      <c r="B698" s="100" t="s">
        <v>454</v>
      </c>
      <c r="C698" s="100" t="s">
        <v>455</v>
      </c>
      <c r="D698" s="100" t="s">
        <v>40</v>
      </c>
      <c r="E698" s="101">
        <v>6.112</v>
      </c>
      <c r="F698" s="126"/>
      <c r="G698" s="83">
        <f>E698*F698</f>
        <v>0</v>
      </c>
      <c r="H698" s="101">
        <v>3.3616</v>
      </c>
      <c r="I698" s="102">
        <v>0</v>
      </c>
      <c r="L698" s="114"/>
      <c r="M698" s="126">
        <v>6320</v>
      </c>
      <c r="P698" s="114">
        <f>M698*P$11</f>
        <v>4424</v>
      </c>
    </row>
    <row r="699" spans="1:13" s="77" customFormat="1" ht="13.5" customHeight="1">
      <c r="A699" s="206"/>
      <c r="B699" s="88"/>
      <c r="C699" s="88" t="s">
        <v>465</v>
      </c>
      <c r="D699" s="88"/>
      <c r="E699" s="89"/>
      <c r="F699" s="90"/>
      <c r="G699" s="90"/>
      <c r="H699" s="89"/>
      <c r="I699" s="89"/>
      <c r="M699" s="90"/>
    </row>
    <row r="700" spans="1:13" s="77" customFormat="1" ht="13.5" customHeight="1">
      <c r="A700" s="206"/>
      <c r="B700" s="88"/>
      <c r="C700" s="88" t="s">
        <v>1170</v>
      </c>
      <c r="D700" s="88"/>
      <c r="E700" s="89"/>
      <c r="F700" s="90"/>
      <c r="G700" s="90"/>
      <c r="H700" s="89"/>
      <c r="I700" s="89"/>
      <c r="M700" s="90"/>
    </row>
    <row r="701" spans="1:13" s="77" customFormat="1" ht="13.5" customHeight="1">
      <c r="A701" s="206"/>
      <c r="B701" s="88"/>
      <c r="C701" s="88" t="s">
        <v>1171</v>
      </c>
      <c r="D701" s="88"/>
      <c r="E701" s="89"/>
      <c r="F701" s="90"/>
      <c r="G701" s="90"/>
      <c r="H701" s="89"/>
      <c r="I701" s="89"/>
      <c r="M701" s="90"/>
    </row>
    <row r="702" spans="1:13" s="77" customFormat="1" ht="13.5" customHeight="1">
      <c r="A702" s="207"/>
      <c r="B702" s="85"/>
      <c r="C702" s="85" t="s">
        <v>1191</v>
      </c>
      <c r="D702" s="85"/>
      <c r="E702" s="86">
        <v>0.305</v>
      </c>
      <c r="F702" s="87"/>
      <c r="G702" s="87"/>
      <c r="H702" s="86"/>
      <c r="I702" s="86"/>
      <c r="M702" s="87"/>
    </row>
    <row r="703" spans="1:13" s="77" customFormat="1" ht="13.5" customHeight="1">
      <c r="A703" s="207"/>
      <c r="B703" s="85"/>
      <c r="C703" s="85" t="s">
        <v>1192</v>
      </c>
      <c r="D703" s="85"/>
      <c r="E703" s="86">
        <v>2.567</v>
      </c>
      <c r="F703" s="87"/>
      <c r="G703" s="87"/>
      <c r="H703" s="86"/>
      <c r="I703" s="86"/>
      <c r="M703" s="87"/>
    </row>
    <row r="704" spans="1:13" s="77" customFormat="1" ht="13.5" customHeight="1">
      <c r="A704" s="207"/>
      <c r="B704" s="85"/>
      <c r="C704" s="85" t="s">
        <v>1193</v>
      </c>
      <c r="D704" s="85"/>
      <c r="E704" s="86">
        <v>0.334</v>
      </c>
      <c r="F704" s="87"/>
      <c r="G704" s="87"/>
      <c r="H704" s="86"/>
      <c r="I704" s="86"/>
      <c r="M704" s="87"/>
    </row>
    <row r="705" spans="1:13" s="77" customFormat="1" ht="13.5" customHeight="1">
      <c r="A705" s="207"/>
      <c r="B705" s="85"/>
      <c r="C705" s="85" t="s">
        <v>1194</v>
      </c>
      <c r="D705" s="85"/>
      <c r="E705" s="86">
        <v>1.712</v>
      </c>
      <c r="F705" s="87"/>
      <c r="G705" s="87"/>
      <c r="H705" s="86"/>
      <c r="I705" s="86"/>
      <c r="M705" s="87"/>
    </row>
    <row r="706" spans="1:13" s="77" customFormat="1" ht="13.5" customHeight="1">
      <c r="A706" s="207"/>
      <c r="B706" s="85"/>
      <c r="C706" s="85" t="s">
        <v>1195</v>
      </c>
      <c r="D706" s="85"/>
      <c r="E706" s="86">
        <v>0.048</v>
      </c>
      <c r="F706" s="87"/>
      <c r="G706" s="87"/>
      <c r="H706" s="86"/>
      <c r="I706" s="86"/>
      <c r="M706" s="87"/>
    </row>
    <row r="707" spans="1:13" s="77" customFormat="1" ht="13.5" customHeight="1">
      <c r="A707" s="207"/>
      <c r="B707" s="85"/>
      <c r="C707" s="85" t="s">
        <v>1196</v>
      </c>
      <c r="D707" s="85"/>
      <c r="E707" s="86">
        <v>1.146</v>
      </c>
      <c r="F707" s="87"/>
      <c r="G707" s="87"/>
      <c r="H707" s="86"/>
      <c r="I707" s="86"/>
      <c r="M707" s="87"/>
    </row>
    <row r="708" spans="1:13" s="77" customFormat="1" ht="13.5" customHeight="1" thickBot="1">
      <c r="A708" s="208"/>
      <c r="B708" s="97"/>
      <c r="C708" s="97" t="s">
        <v>64</v>
      </c>
      <c r="D708" s="97"/>
      <c r="E708" s="98">
        <v>6.112</v>
      </c>
      <c r="F708" s="99"/>
      <c r="G708" s="99"/>
      <c r="H708" s="98"/>
      <c r="I708" s="98"/>
      <c r="M708" s="99"/>
    </row>
    <row r="709" spans="1:16" s="77" customFormat="1" ht="13.5" customHeight="1" thickBot="1">
      <c r="A709" s="205">
        <v>122</v>
      </c>
      <c r="B709" s="81" t="s">
        <v>1197</v>
      </c>
      <c r="C709" s="81" t="s">
        <v>1198</v>
      </c>
      <c r="D709" s="81" t="s">
        <v>40</v>
      </c>
      <c r="E709" s="82">
        <v>6.921</v>
      </c>
      <c r="F709" s="126"/>
      <c r="G709" s="83">
        <f>E709*F709</f>
        <v>0</v>
      </c>
      <c r="H709" s="82">
        <v>0.08761986</v>
      </c>
      <c r="I709" s="84">
        <v>0</v>
      </c>
      <c r="L709" s="114"/>
      <c r="M709" s="126">
        <v>307</v>
      </c>
      <c r="P709" s="114">
        <f>M709*P$11</f>
        <v>214.89999999999998</v>
      </c>
    </row>
    <row r="710" spans="1:13" s="77" customFormat="1" ht="13.5" customHeight="1">
      <c r="A710" s="206"/>
      <c r="B710" s="88"/>
      <c r="C710" s="88" t="s">
        <v>869</v>
      </c>
      <c r="D710" s="88"/>
      <c r="E710" s="89"/>
      <c r="F710" s="90"/>
      <c r="G710" s="90"/>
      <c r="H710" s="89"/>
      <c r="I710" s="89"/>
      <c r="M710" s="90"/>
    </row>
    <row r="711" spans="1:13" s="77" customFormat="1" ht="13.5" customHeight="1">
      <c r="A711" s="207"/>
      <c r="B711" s="85"/>
      <c r="C711" s="85" t="s">
        <v>1199</v>
      </c>
      <c r="D711" s="85"/>
      <c r="E711" s="86">
        <v>6.112</v>
      </c>
      <c r="F711" s="87"/>
      <c r="G711" s="87"/>
      <c r="H711" s="86"/>
      <c r="I711" s="86"/>
      <c r="M711" s="87"/>
    </row>
    <row r="712" spans="1:13" s="77" customFormat="1" ht="13.5" customHeight="1">
      <c r="A712" s="207"/>
      <c r="B712" s="85"/>
      <c r="C712" s="85" t="s">
        <v>1200</v>
      </c>
      <c r="D712" s="85"/>
      <c r="E712" s="86">
        <v>0.809</v>
      </c>
      <c r="F712" s="87"/>
      <c r="G712" s="87"/>
      <c r="H712" s="86"/>
      <c r="I712" s="86"/>
      <c r="M712" s="87"/>
    </row>
    <row r="713" spans="1:13" s="77" customFormat="1" ht="13.5" customHeight="1" thickBot="1">
      <c r="A713" s="208"/>
      <c r="B713" s="97"/>
      <c r="C713" s="97" t="s">
        <v>64</v>
      </c>
      <c r="D713" s="97"/>
      <c r="E713" s="98">
        <v>6.921</v>
      </c>
      <c r="F713" s="99"/>
      <c r="G713" s="99"/>
      <c r="H713" s="98"/>
      <c r="I713" s="98"/>
      <c r="M713" s="99"/>
    </row>
    <row r="714" spans="1:16" s="77" customFormat="1" ht="24" customHeight="1" thickBot="1">
      <c r="A714" s="205">
        <v>123</v>
      </c>
      <c r="B714" s="81" t="s">
        <v>1201</v>
      </c>
      <c r="C714" s="81" t="s">
        <v>1202</v>
      </c>
      <c r="D714" s="81" t="s">
        <v>90</v>
      </c>
      <c r="E714" s="82">
        <v>678.15</v>
      </c>
      <c r="F714" s="126"/>
      <c r="G714" s="83">
        <f>E714*F714</f>
        <v>0</v>
      </c>
      <c r="H714" s="82">
        <v>7.812288</v>
      </c>
      <c r="I714" s="84">
        <v>0</v>
      </c>
      <c r="L714" s="114"/>
      <c r="M714" s="126">
        <v>336</v>
      </c>
      <c r="P714" s="114">
        <f>M714*P$11</f>
        <v>235.2</v>
      </c>
    </row>
    <row r="715" spans="1:13" s="77" customFormat="1" ht="13.5" customHeight="1">
      <c r="A715" s="206"/>
      <c r="B715" s="88"/>
      <c r="C715" s="88" t="s">
        <v>1203</v>
      </c>
      <c r="D715" s="88"/>
      <c r="E715" s="89"/>
      <c r="F715" s="90"/>
      <c r="G715" s="90"/>
      <c r="H715" s="89"/>
      <c r="I715" s="89"/>
      <c r="M715" s="90"/>
    </row>
    <row r="716" spans="1:13" s="77" customFormat="1" ht="13.5" customHeight="1" thickBot="1">
      <c r="A716" s="207"/>
      <c r="B716" s="85"/>
      <c r="C716" s="85" t="s">
        <v>1204</v>
      </c>
      <c r="D716" s="85"/>
      <c r="E716" s="86">
        <v>678.15</v>
      </c>
      <c r="F716" s="87"/>
      <c r="G716" s="87"/>
      <c r="H716" s="86"/>
      <c r="I716" s="86"/>
      <c r="M716" s="87"/>
    </row>
    <row r="717" spans="1:16" s="77" customFormat="1" ht="24" customHeight="1" thickBot="1">
      <c r="A717" s="205">
        <v>124</v>
      </c>
      <c r="B717" s="81" t="s">
        <v>1205</v>
      </c>
      <c r="C717" s="81" t="s">
        <v>1206</v>
      </c>
      <c r="D717" s="81" t="s">
        <v>90</v>
      </c>
      <c r="E717" s="82">
        <v>25.12</v>
      </c>
      <c r="F717" s="126"/>
      <c r="G717" s="83">
        <f>E717*F717</f>
        <v>0</v>
      </c>
      <c r="H717" s="82">
        <v>0</v>
      </c>
      <c r="I717" s="84">
        <v>0</v>
      </c>
      <c r="L717" s="114"/>
      <c r="M717" s="126">
        <v>3000</v>
      </c>
      <c r="P717" s="114">
        <f>M717*P$11</f>
        <v>2100</v>
      </c>
    </row>
    <row r="718" spans="1:13" s="77" customFormat="1" ht="13.5" customHeight="1">
      <c r="A718" s="206"/>
      <c r="B718" s="88"/>
      <c r="C718" s="88" t="s">
        <v>869</v>
      </c>
      <c r="D718" s="88"/>
      <c r="E718" s="89"/>
      <c r="F718" s="90"/>
      <c r="G718" s="90"/>
      <c r="H718" s="89"/>
      <c r="I718" s="89"/>
      <c r="M718" s="90"/>
    </row>
    <row r="719" spans="1:13" s="77" customFormat="1" ht="13.5" customHeight="1">
      <c r="A719" s="206"/>
      <c r="B719" s="88"/>
      <c r="C719" s="88" t="s">
        <v>1207</v>
      </c>
      <c r="D719" s="88"/>
      <c r="E719" s="89"/>
      <c r="F719" s="90"/>
      <c r="G719" s="90"/>
      <c r="H719" s="89"/>
      <c r="I719" s="89"/>
      <c r="M719" s="90"/>
    </row>
    <row r="720" spans="1:13" s="77" customFormat="1" ht="13.5" customHeight="1">
      <c r="A720" s="206"/>
      <c r="B720" s="88"/>
      <c r="C720" s="88" t="s">
        <v>1208</v>
      </c>
      <c r="D720" s="88"/>
      <c r="E720" s="89"/>
      <c r="F720" s="90"/>
      <c r="G720" s="90"/>
      <c r="H720" s="89"/>
      <c r="I720" s="89"/>
      <c r="M720" s="90"/>
    </row>
    <row r="721" spans="1:13" s="77" customFormat="1" ht="21" customHeight="1">
      <c r="A721" s="206"/>
      <c r="B721" s="88"/>
      <c r="C721" s="88" t="s">
        <v>2001</v>
      </c>
      <c r="D721" s="88"/>
      <c r="E721" s="89"/>
      <c r="F721" s="90"/>
      <c r="G721" s="90"/>
      <c r="H721" s="89"/>
      <c r="I721" s="89"/>
      <c r="M721" s="90"/>
    </row>
    <row r="722" spans="1:13" s="77" customFormat="1" ht="13.5" customHeight="1" thickBot="1">
      <c r="A722" s="207"/>
      <c r="B722" s="85"/>
      <c r="C722" s="85" t="s">
        <v>1209</v>
      </c>
      <c r="D722" s="85"/>
      <c r="E722" s="86">
        <v>25.12</v>
      </c>
      <c r="F722" s="87"/>
      <c r="G722" s="87"/>
      <c r="H722" s="86"/>
      <c r="I722" s="86"/>
      <c r="M722" s="87"/>
    </row>
    <row r="723" spans="1:16" s="77" customFormat="1" ht="13.5" customHeight="1" thickBot="1">
      <c r="A723" s="205">
        <v>125</v>
      </c>
      <c r="B723" s="81" t="s">
        <v>482</v>
      </c>
      <c r="C723" s="81" t="s">
        <v>483</v>
      </c>
      <c r="D723" s="81" t="s">
        <v>386</v>
      </c>
      <c r="E723" s="82">
        <f>SUM(G654:G719)/100</f>
        <v>0</v>
      </c>
      <c r="F723" s="83">
        <v>4</v>
      </c>
      <c r="G723" s="83">
        <f>E723*F723</f>
        <v>0</v>
      </c>
      <c r="H723" s="82">
        <v>0</v>
      </c>
      <c r="I723" s="84">
        <v>0</v>
      </c>
      <c r="M723" s="83">
        <v>4</v>
      </c>
      <c r="P723" s="77">
        <v>4</v>
      </c>
    </row>
    <row r="724" spans="1:13" s="77" customFormat="1" ht="14.25" customHeight="1">
      <c r="A724" s="184"/>
      <c r="B724" s="163"/>
      <c r="C724" s="88" t="s">
        <v>2008</v>
      </c>
      <c r="D724" s="163"/>
      <c r="E724" s="164"/>
      <c r="F724" s="167"/>
      <c r="G724" s="165"/>
      <c r="H724" s="164"/>
      <c r="I724" s="164"/>
      <c r="M724" s="167"/>
    </row>
    <row r="725" spans="1:13" s="77" customFormat="1" ht="13.5" customHeight="1" thickBot="1">
      <c r="A725" s="204"/>
      <c r="B725" s="78" t="s">
        <v>484</v>
      </c>
      <c r="C725" s="78" t="s">
        <v>1210</v>
      </c>
      <c r="D725" s="78"/>
      <c r="E725" s="79"/>
      <c r="F725" s="80"/>
      <c r="G725" s="80"/>
      <c r="H725" s="79">
        <v>16.3318379</v>
      </c>
      <c r="I725" s="79">
        <v>0</v>
      </c>
      <c r="M725" s="80"/>
    </row>
    <row r="726" spans="1:16" s="77" customFormat="1" ht="24" customHeight="1" thickBot="1">
      <c r="A726" s="205">
        <v>126</v>
      </c>
      <c r="B726" s="81" t="s">
        <v>1211</v>
      </c>
      <c r="C726" s="81" t="s">
        <v>1212</v>
      </c>
      <c r="D726" s="81" t="s">
        <v>90</v>
      </c>
      <c r="E726" s="82">
        <v>25.92</v>
      </c>
      <c r="F726" s="126"/>
      <c r="G726" s="83">
        <f>E726*F726</f>
        <v>0</v>
      </c>
      <c r="H726" s="82">
        <v>0</v>
      </c>
      <c r="I726" s="84">
        <v>0</v>
      </c>
      <c r="L726" s="114"/>
      <c r="M726" s="126">
        <v>690</v>
      </c>
      <c r="P726" s="114">
        <f>M726*P$11</f>
        <v>482.99999999999994</v>
      </c>
    </row>
    <row r="727" spans="1:13" s="77" customFormat="1" ht="13.5" customHeight="1">
      <c r="A727" s="206"/>
      <c r="B727" s="88"/>
      <c r="C727" s="88" t="s">
        <v>1213</v>
      </c>
      <c r="D727" s="88"/>
      <c r="E727" s="89"/>
      <c r="F727" s="90"/>
      <c r="G727" s="90"/>
      <c r="H727" s="89"/>
      <c r="I727" s="89"/>
      <c r="M727" s="90"/>
    </row>
    <row r="728" spans="1:13" s="77" customFormat="1" ht="13.5" customHeight="1">
      <c r="A728" s="206"/>
      <c r="B728" s="88"/>
      <c r="C728" s="88" t="s">
        <v>1214</v>
      </c>
      <c r="D728" s="88"/>
      <c r="E728" s="89"/>
      <c r="F728" s="90"/>
      <c r="G728" s="90"/>
      <c r="H728" s="89"/>
      <c r="I728" s="89"/>
      <c r="M728" s="90"/>
    </row>
    <row r="729" spans="1:13" s="77" customFormat="1" ht="13.5" customHeight="1">
      <c r="A729" s="207"/>
      <c r="B729" s="85"/>
      <c r="C729" s="85" t="s">
        <v>999</v>
      </c>
      <c r="D729" s="85"/>
      <c r="E729" s="86">
        <v>15.99</v>
      </c>
      <c r="F729" s="87"/>
      <c r="G729" s="87"/>
      <c r="H729" s="86"/>
      <c r="I729" s="86"/>
      <c r="M729" s="87"/>
    </row>
    <row r="730" spans="1:13" s="77" customFormat="1" ht="13.5" customHeight="1">
      <c r="A730" s="207"/>
      <c r="B730" s="85"/>
      <c r="C730" s="85" t="s">
        <v>1110</v>
      </c>
      <c r="D730" s="85"/>
      <c r="E730" s="86">
        <v>2.4</v>
      </c>
      <c r="F730" s="87"/>
      <c r="G730" s="87"/>
      <c r="H730" s="86"/>
      <c r="I730" s="86"/>
      <c r="M730" s="87"/>
    </row>
    <row r="731" spans="1:13" s="77" customFormat="1" ht="13.5" customHeight="1">
      <c r="A731" s="207"/>
      <c r="B731" s="85"/>
      <c r="C731" s="85" t="s">
        <v>1001</v>
      </c>
      <c r="D731" s="85"/>
      <c r="E731" s="86">
        <v>7.53</v>
      </c>
      <c r="F731" s="87"/>
      <c r="G731" s="87"/>
      <c r="H731" s="86"/>
      <c r="I731" s="86"/>
      <c r="M731" s="87"/>
    </row>
    <row r="732" spans="1:13" s="77" customFormat="1" ht="13.5" customHeight="1" thickBot="1">
      <c r="A732" s="208"/>
      <c r="B732" s="97"/>
      <c r="C732" s="97" t="s">
        <v>64</v>
      </c>
      <c r="D732" s="97"/>
      <c r="E732" s="98">
        <v>25.92</v>
      </c>
      <c r="F732" s="80"/>
      <c r="G732" s="99"/>
      <c r="H732" s="98"/>
      <c r="I732" s="98"/>
      <c r="M732" s="80"/>
    </row>
    <row r="733" spans="1:16" s="77" customFormat="1" ht="24" customHeight="1" thickBot="1">
      <c r="A733" s="205">
        <v>127</v>
      </c>
      <c r="B733" s="81" t="s">
        <v>1215</v>
      </c>
      <c r="C733" s="81" t="s">
        <v>1216</v>
      </c>
      <c r="D733" s="81" t="s">
        <v>90</v>
      </c>
      <c r="E733" s="82">
        <v>292.459</v>
      </c>
      <c r="F733" s="126"/>
      <c r="G733" s="83">
        <f>E733*F733</f>
        <v>0</v>
      </c>
      <c r="H733" s="82">
        <v>0</v>
      </c>
      <c r="I733" s="84">
        <v>0</v>
      </c>
      <c r="L733" s="114"/>
      <c r="M733" s="126">
        <v>680</v>
      </c>
      <c r="P733" s="114">
        <f>M733*P$11</f>
        <v>475.99999999999994</v>
      </c>
    </row>
    <row r="734" spans="1:13" s="77" customFormat="1" ht="13.5" customHeight="1">
      <c r="A734" s="206"/>
      <c r="B734" s="88"/>
      <c r="C734" s="88" t="s">
        <v>1217</v>
      </c>
      <c r="D734" s="88"/>
      <c r="E734" s="89"/>
      <c r="F734" s="90"/>
      <c r="G734" s="90"/>
      <c r="H734" s="89"/>
      <c r="I734" s="89"/>
      <c r="M734" s="90"/>
    </row>
    <row r="735" spans="1:13" s="77" customFormat="1" ht="13.5" customHeight="1">
      <c r="A735" s="206"/>
      <c r="B735" s="88"/>
      <c r="C735" s="88" t="s">
        <v>1214</v>
      </c>
      <c r="D735" s="88"/>
      <c r="E735" s="89"/>
      <c r="F735" s="90"/>
      <c r="G735" s="90"/>
      <c r="H735" s="89"/>
      <c r="I735" s="89"/>
      <c r="M735" s="90"/>
    </row>
    <row r="736" spans="1:13" s="77" customFormat="1" ht="13.5" customHeight="1">
      <c r="A736" s="207"/>
      <c r="B736" s="85"/>
      <c r="C736" s="85" t="s">
        <v>1003</v>
      </c>
      <c r="D736" s="85"/>
      <c r="E736" s="86">
        <v>54</v>
      </c>
      <c r="F736" s="87"/>
      <c r="G736" s="87"/>
      <c r="H736" s="86"/>
      <c r="I736" s="86"/>
      <c r="M736" s="87"/>
    </row>
    <row r="737" spans="1:13" s="77" customFormat="1" ht="13.5" customHeight="1">
      <c r="A737" s="207"/>
      <c r="B737" s="85"/>
      <c r="C737" s="85" t="s">
        <v>1004</v>
      </c>
      <c r="D737" s="85"/>
      <c r="E737" s="86">
        <v>16.81</v>
      </c>
      <c r="F737" s="87"/>
      <c r="G737" s="87"/>
      <c r="H737" s="86"/>
      <c r="I737" s="86"/>
      <c r="M737" s="87"/>
    </row>
    <row r="738" spans="1:13" s="77" customFormat="1" ht="13.5" customHeight="1">
      <c r="A738" s="207"/>
      <c r="B738" s="85"/>
      <c r="C738" s="85" t="s">
        <v>1005</v>
      </c>
      <c r="D738" s="85"/>
      <c r="E738" s="86">
        <v>9.2</v>
      </c>
      <c r="F738" s="87"/>
      <c r="G738" s="87"/>
      <c r="H738" s="86"/>
      <c r="I738" s="86"/>
      <c r="M738" s="87"/>
    </row>
    <row r="739" spans="1:13" s="77" customFormat="1" ht="13.5" customHeight="1">
      <c r="A739" s="207"/>
      <c r="B739" s="85"/>
      <c r="C739" s="85" t="s">
        <v>1106</v>
      </c>
      <c r="D739" s="85"/>
      <c r="E739" s="86">
        <v>2.2</v>
      </c>
      <c r="F739" s="87"/>
      <c r="G739" s="87"/>
      <c r="H739" s="86"/>
      <c r="I739" s="86"/>
      <c r="M739" s="87"/>
    </row>
    <row r="740" spans="1:13" s="77" customFormat="1" ht="13.5" customHeight="1">
      <c r="A740" s="207"/>
      <c r="B740" s="85"/>
      <c r="C740" s="85" t="s">
        <v>1107</v>
      </c>
      <c r="D740" s="85"/>
      <c r="E740" s="86">
        <v>3.7</v>
      </c>
      <c r="F740" s="87"/>
      <c r="G740" s="87"/>
      <c r="H740" s="86"/>
      <c r="I740" s="86"/>
      <c r="M740" s="87"/>
    </row>
    <row r="741" spans="1:13" s="77" customFormat="1" ht="13.5" customHeight="1">
      <c r="A741" s="207"/>
      <c r="B741" s="85"/>
      <c r="C741" s="85" t="s">
        <v>997</v>
      </c>
      <c r="D741" s="85"/>
      <c r="E741" s="86">
        <v>16.76</v>
      </c>
      <c r="F741" s="87"/>
      <c r="G741" s="87"/>
      <c r="H741" s="86"/>
      <c r="I741" s="86"/>
      <c r="M741" s="87"/>
    </row>
    <row r="742" spans="1:13" s="77" customFormat="1" ht="13.5" customHeight="1">
      <c r="A742" s="207"/>
      <c r="B742" s="85"/>
      <c r="C742" s="85" t="s">
        <v>1108</v>
      </c>
      <c r="D742" s="85"/>
      <c r="E742" s="86">
        <v>5.3</v>
      </c>
      <c r="F742" s="87"/>
      <c r="G742" s="87"/>
      <c r="H742" s="86"/>
      <c r="I742" s="86"/>
      <c r="M742" s="87"/>
    </row>
    <row r="743" spans="1:13" s="77" customFormat="1" ht="13.5" customHeight="1">
      <c r="A743" s="207"/>
      <c r="B743" s="85"/>
      <c r="C743" s="85" t="s">
        <v>998</v>
      </c>
      <c r="D743" s="85"/>
      <c r="E743" s="86">
        <v>10.575</v>
      </c>
      <c r="F743" s="87"/>
      <c r="G743" s="87"/>
      <c r="H743" s="86"/>
      <c r="I743" s="86"/>
      <c r="M743" s="87"/>
    </row>
    <row r="744" spans="1:13" s="77" customFormat="1" ht="13.5" customHeight="1">
      <c r="A744" s="207"/>
      <c r="B744" s="85"/>
      <c r="C744" s="85" t="s">
        <v>1109</v>
      </c>
      <c r="D744" s="85"/>
      <c r="E744" s="86">
        <v>7.79</v>
      </c>
      <c r="F744" s="87"/>
      <c r="G744" s="87"/>
      <c r="H744" s="86"/>
      <c r="I744" s="86"/>
      <c r="M744" s="87"/>
    </row>
    <row r="745" spans="1:13" s="77" customFormat="1" ht="13.5" customHeight="1">
      <c r="A745" s="207"/>
      <c r="B745" s="85"/>
      <c r="C745" s="85" t="s">
        <v>1006</v>
      </c>
      <c r="D745" s="85"/>
      <c r="E745" s="86">
        <v>4.18</v>
      </c>
      <c r="F745" s="87"/>
      <c r="G745" s="87"/>
      <c r="H745" s="86"/>
      <c r="I745" s="86"/>
      <c r="M745" s="87"/>
    </row>
    <row r="746" spans="1:13" s="77" customFormat="1" ht="13.5" customHeight="1">
      <c r="A746" s="207"/>
      <c r="B746" s="85"/>
      <c r="C746" s="85" t="s">
        <v>1000</v>
      </c>
      <c r="D746" s="85"/>
      <c r="E746" s="86">
        <v>39.6</v>
      </c>
      <c r="F746" s="87"/>
      <c r="G746" s="87"/>
      <c r="H746" s="86"/>
      <c r="I746" s="86"/>
      <c r="M746" s="87"/>
    </row>
    <row r="747" spans="1:13" s="77" customFormat="1" ht="13.5" customHeight="1">
      <c r="A747" s="207"/>
      <c r="B747" s="85"/>
      <c r="C747" s="85" t="s">
        <v>1007</v>
      </c>
      <c r="D747" s="85"/>
      <c r="E747" s="86">
        <v>48.655</v>
      </c>
      <c r="F747" s="87"/>
      <c r="G747" s="87"/>
      <c r="H747" s="86"/>
      <c r="I747" s="86"/>
      <c r="M747" s="87"/>
    </row>
    <row r="748" spans="1:13" s="77" customFormat="1" ht="13.5" customHeight="1">
      <c r="A748" s="207"/>
      <c r="B748" s="85"/>
      <c r="C748" s="85" t="s">
        <v>1111</v>
      </c>
      <c r="D748" s="85"/>
      <c r="E748" s="86">
        <v>5.513</v>
      </c>
      <c r="F748" s="87"/>
      <c r="G748" s="87"/>
      <c r="H748" s="86"/>
      <c r="I748" s="86"/>
      <c r="M748" s="87"/>
    </row>
    <row r="749" spans="1:13" s="77" customFormat="1" ht="13.5" customHeight="1">
      <c r="A749" s="207"/>
      <c r="B749" s="85"/>
      <c r="C749" s="85" t="s">
        <v>1008</v>
      </c>
      <c r="D749" s="85"/>
      <c r="E749" s="86">
        <v>6.918</v>
      </c>
      <c r="F749" s="87"/>
      <c r="G749" s="87"/>
      <c r="H749" s="86"/>
      <c r="I749" s="86"/>
      <c r="M749" s="87"/>
    </row>
    <row r="750" spans="1:13" s="77" customFormat="1" ht="13.5" customHeight="1">
      <c r="A750" s="207"/>
      <c r="B750" s="85"/>
      <c r="C750" s="85" t="s">
        <v>1112</v>
      </c>
      <c r="D750" s="85"/>
      <c r="E750" s="86">
        <v>1.62</v>
      </c>
      <c r="F750" s="87"/>
      <c r="G750" s="87"/>
      <c r="H750" s="86"/>
      <c r="I750" s="86"/>
      <c r="M750" s="87"/>
    </row>
    <row r="751" spans="1:13" s="77" customFormat="1" ht="13.5" customHeight="1">
      <c r="A751" s="207"/>
      <c r="B751" s="85"/>
      <c r="C751" s="85" t="s">
        <v>1009</v>
      </c>
      <c r="D751" s="85"/>
      <c r="E751" s="86">
        <v>12</v>
      </c>
      <c r="F751" s="87"/>
      <c r="G751" s="87"/>
      <c r="H751" s="86"/>
      <c r="I751" s="86"/>
      <c r="M751" s="87"/>
    </row>
    <row r="752" spans="1:13" s="77" customFormat="1" ht="13.5" customHeight="1">
      <c r="A752" s="207"/>
      <c r="B752" s="85"/>
      <c r="C752" s="85" t="s">
        <v>1010</v>
      </c>
      <c r="D752" s="85"/>
      <c r="E752" s="86">
        <v>13.02</v>
      </c>
      <c r="F752" s="87"/>
      <c r="G752" s="87"/>
      <c r="H752" s="86"/>
      <c r="I752" s="86"/>
      <c r="M752" s="87"/>
    </row>
    <row r="753" spans="1:13" s="77" customFormat="1" ht="13.5" customHeight="1">
      <c r="A753" s="207"/>
      <c r="B753" s="85"/>
      <c r="C753" s="85" t="s">
        <v>1011</v>
      </c>
      <c r="D753" s="85"/>
      <c r="E753" s="86">
        <v>18.658</v>
      </c>
      <c r="F753" s="87"/>
      <c r="G753" s="87"/>
      <c r="H753" s="86"/>
      <c r="I753" s="86"/>
      <c r="M753" s="87"/>
    </row>
    <row r="754" spans="1:13" s="77" customFormat="1" ht="13.5" customHeight="1">
      <c r="A754" s="207"/>
      <c r="B754" s="85"/>
      <c r="C754" s="85" t="s">
        <v>1012</v>
      </c>
      <c r="D754" s="85"/>
      <c r="E754" s="86">
        <v>14.34</v>
      </c>
      <c r="F754" s="87"/>
      <c r="G754" s="87"/>
      <c r="H754" s="86"/>
      <c r="I754" s="86"/>
      <c r="M754" s="87"/>
    </row>
    <row r="755" spans="1:13" s="77" customFormat="1" ht="13.5" customHeight="1">
      <c r="A755" s="207"/>
      <c r="B755" s="85"/>
      <c r="C755" s="85" t="s">
        <v>1013</v>
      </c>
      <c r="D755" s="85"/>
      <c r="E755" s="86">
        <v>1.62</v>
      </c>
      <c r="F755" s="87"/>
      <c r="G755" s="87"/>
      <c r="H755" s="86"/>
      <c r="I755" s="86"/>
      <c r="M755" s="87"/>
    </row>
    <row r="756" spans="1:13" s="77" customFormat="1" ht="13.5" customHeight="1" thickBot="1">
      <c r="A756" s="208"/>
      <c r="B756" s="97"/>
      <c r="C756" s="97" t="s">
        <v>64</v>
      </c>
      <c r="D756" s="97"/>
      <c r="E756" s="98">
        <v>292.459</v>
      </c>
      <c r="F756" s="99"/>
      <c r="G756" s="99"/>
      <c r="H756" s="98"/>
      <c r="I756" s="98"/>
      <c r="M756" s="99"/>
    </row>
    <row r="757" spans="1:16" s="77" customFormat="1" ht="13.5" customHeight="1" thickBot="1">
      <c r="A757" s="205">
        <v>128</v>
      </c>
      <c r="B757" s="81" t="s">
        <v>491</v>
      </c>
      <c r="C757" s="81" t="s">
        <v>492</v>
      </c>
      <c r="D757" s="81" t="s">
        <v>90</v>
      </c>
      <c r="E757" s="82">
        <v>318.379</v>
      </c>
      <c r="F757" s="126"/>
      <c r="G757" s="83">
        <f>E757*F757</f>
        <v>0</v>
      </c>
      <c r="H757" s="82">
        <v>0.0318379</v>
      </c>
      <c r="I757" s="84">
        <v>0</v>
      </c>
      <c r="L757" s="114"/>
      <c r="M757" s="126">
        <v>22.5</v>
      </c>
      <c r="P757" s="114">
        <f>M757*P$11</f>
        <v>15.749999999999998</v>
      </c>
    </row>
    <row r="758" spans="1:13" s="77" customFormat="1" ht="13.5" customHeight="1">
      <c r="A758" s="206"/>
      <c r="B758" s="88"/>
      <c r="C758" s="88" t="s">
        <v>1213</v>
      </c>
      <c r="D758" s="88"/>
      <c r="E758" s="89"/>
      <c r="F758" s="90"/>
      <c r="G758" s="90"/>
      <c r="H758" s="89"/>
      <c r="I758" s="89"/>
      <c r="M758" s="90"/>
    </row>
    <row r="759" spans="1:13" s="77" customFormat="1" ht="13.5" customHeight="1">
      <c r="A759" s="206"/>
      <c r="B759" s="88"/>
      <c r="C759" s="88" t="s">
        <v>1214</v>
      </c>
      <c r="D759" s="88"/>
      <c r="E759" s="89"/>
      <c r="F759" s="90"/>
      <c r="G759" s="90"/>
      <c r="H759" s="89"/>
      <c r="I759" s="89"/>
      <c r="M759" s="90"/>
    </row>
    <row r="760" spans="1:13" s="77" customFormat="1" ht="13.5" customHeight="1">
      <c r="A760" s="207"/>
      <c r="B760" s="85"/>
      <c r="C760" s="85" t="s">
        <v>999</v>
      </c>
      <c r="D760" s="85"/>
      <c r="E760" s="86">
        <v>15.99</v>
      </c>
      <c r="F760" s="87"/>
      <c r="G760" s="87"/>
      <c r="H760" s="86"/>
      <c r="I760" s="86"/>
      <c r="M760" s="87"/>
    </row>
    <row r="761" spans="1:13" s="77" customFormat="1" ht="13.5" customHeight="1">
      <c r="A761" s="207"/>
      <c r="B761" s="85"/>
      <c r="C761" s="85" t="s">
        <v>1110</v>
      </c>
      <c r="D761" s="85"/>
      <c r="E761" s="86">
        <v>2.4</v>
      </c>
      <c r="F761" s="87"/>
      <c r="G761" s="87"/>
      <c r="H761" s="86"/>
      <c r="I761" s="86"/>
      <c r="M761" s="87"/>
    </row>
    <row r="762" spans="1:13" s="77" customFormat="1" ht="13.5" customHeight="1">
      <c r="A762" s="207"/>
      <c r="B762" s="85"/>
      <c r="C762" s="85" t="s">
        <v>1001</v>
      </c>
      <c r="D762" s="85"/>
      <c r="E762" s="86">
        <v>7.53</v>
      </c>
      <c r="F762" s="87"/>
      <c r="G762" s="87"/>
      <c r="H762" s="86"/>
      <c r="I762" s="86"/>
      <c r="M762" s="87"/>
    </row>
    <row r="763" spans="1:13" s="77" customFormat="1" ht="13.5" customHeight="1">
      <c r="A763" s="206"/>
      <c r="B763" s="88"/>
      <c r="C763" s="88" t="s">
        <v>1217</v>
      </c>
      <c r="D763" s="88"/>
      <c r="E763" s="89"/>
      <c r="F763" s="90"/>
      <c r="G763" s="90"/>
      <c r="H763" s="89"/>
      <c r="I763" s="89"/>
      <c r="M763" s="90"/>
    </row>
    <row r="764" spans="1:13" s="77" customFormat="1" ht="13.5" customHeight="1">
      <c r="A764" s="206"/>
      <c r="B764" s="88"/>
      <c r="C764" s="88" t="s">
        <v>1214</v>
      </c>
      <c r="D764" s="88"/>
      <c r="E764" s="89"/>
      <c r="F764" s="90"/>
      <c r="G764" s="90"/>
      <c r="H764" s="89"/>
      <c r="I764" s="89"/>
      <c r="M764" s="90"/>
    </row>
    <row r="765" spans="1:13" s="77" customFormat="1" ht="13.5" customHeight="1">
      <c r="A765" s="207"/>
      <c r="B765" s="85"/>
      <c r="C765" s="85" t="s">
        <v>1003</v>
      </c>
      <c r="D765" s="85"/>
      <c r="E765" s="86">
        <v>54</v>
      </c>
      <c r="F765" s="87"/>
      <c r="G765" s="87"/>
      <c r="H765" s="86"/>
      <c r="I765" s="86"/>
      <c r="M765" s="87"/>
    </row>
    <row r="766" spans="1:13" s="77" customFormat="1" ht="13.5" customHeight="1">
      <c r="A766" s="207"/>
      <c r="B766" s="85"/>
      <c r="C766" s="85" t="s">
        <v>1004</v>
      </c>
      <c r="D766" s="85"/>
      <c r="E766" s="86">
        <v>16.81</v>
      </c>
      <c r="F766" s="87"/>
      <c r="G766" s="87"/>
      <c r="H766" s="86"/>
      <c r="I766" s="86"/>
      <c r="M766" s="87"/>
    </row>
    <row r="767" spans="1:13" s="77" customFormat="1" ht="13.5" customHeight="1">
      <c r="A767" s="207"/>
      <c r="B767" s="85"/>
      <c r="C767" s="85" t="s">
        <v>1005</v>
      </c>
      <c r="D767" s="85"/>
      <c r="E767" s="86">
        <v>9.2</v>
      </c>
      <c r="F767" s="87"/>
      <c r="G767" s="87"/>
      <c r="H767" s="86"/>
      <c r="I767" s="86"/>
      <c r="M767" s="87"/>
    </row>
    <row r="768" spans="1:13" s="77" customFormat="1" ht="13.5" customHeight="1">
      <c r="A768" s="207"/>
      <c r="B768" s="85"/>
      <c r="C768" s="85" t="s">
        <v>1106</v>
      </c>
      <c r="D768" s="85"/>
      <c r="E768" s="86">
        <v>2.2</v>
      </c>
      <c r="F768" s="87"/>
      <c r="G768" s="87"/>
      <c r="H768" s="86"/>
      <c r="I768" s="86"/>
      <c r="M768" s="87"/>
    </row>
    <row r="769" spans="1:13" s="77" customFormat="1" ht="13.5" customHeight="1">
      <c r="A769" s="207"/>
      <c r="B769" s="85"/>
      <c r="C769" s="85" t="s">
        <v>1107</v>
      </c>
      <c r="D769" s="85"/>
      <c r="E769" s="86">
        <v>3.7</v>
      </c>
      <c r="F769" s="87"/>
      <c r="G769" s="87"/>
      <c r="H769" s="86"/>
      <c r="I769" s="86"/>
      <c r="M769" s="87"/>
    </row>
    <row r="770" spans="1:13" s="77" customFormat="1" ht="13.5" customHeight="1">
      <c r="A770" s="207"/>
      <c r="B770" s="85"/>
      <c r="C770" s="85" t="s">
        <v>997</v>
      </c>
      <c r="D770" s="85"/>
      <c r="E770" s="86">
        <v>16.76</v>
      </c>
      <c r="F770" s="87"/>
      <c r="G770" s="87"/>
      <c r="H770" s="86"/>
      <c r="I770" s="86"/>
      <c r="M770" s="87"/>
    </row>
    <row r="771" spans="1:13" s="77" customFormat="1" ht="13.5" customHeight="1">
      <c r="A771" s="207"/>
      <c r="B771" s="85"/>
      <c r="C771" s="85" t="s">
        <v>1108</v>
      </c>
      <c r="D771" s="85"/>
      <c r="E771" s="86">
        <v>5.3</v>
      </c>
      <c r="F771" s="87"/>
      <c r="G771" s="87"/>
      <c r="H771" s="86"/>
      <c r="I771" s="86"/>
      <c r="M771" s="87"/>
    </row>
    <row r="772" spans="1:13" s="77" customFormat="1" ht="13.5" customHeight="1">
      <c r="A772" s="207"/>
      <c r="B772" s="85"/>
      <c r="C772" s="85" t="s">
        <v>998</v>
      </c>
      <c r="D772" s="85"/>
      <c r="E772" s="86">
        <v>10.575</v>
      </c>
      <c r="F772" s="87"/>
      <c r="G772" s="87"/>
      <c r="H772" s="86"/>
      <c r="I772" s="86"/>
      <c r="M772" s="87"/>
    </row>
    <row r="773" spans="1:13" s="77" customFormat="1" ht="13.5" customHeight="1">
      <c r="A773" s="207"/>
      <c r="B773" s="85"/>
      <c r="C773" s="85" t="s">
        <v>1109</v>
      </c>
      <c r="D773" s="85"/>
      <c r="E773" s="86">
        <v>7.79</v>
      </c>
      <c r="F773" s="87"/>
      <c r="G773" s="87"/>
      <c r="H773" s="86"/>
      <c r="I773" s="86"/>
      <c r="M773" s="87"/>
    </row>
    <row r="774" spans="1:13" s="77" customFormat="1" ht="13.5" customHeight="1">
      <c r="A774" s="207"/>
      <c r="B774" s="85"/>
      <c r="C774" s="85" t="s">
        <v>1006</v>
      </c>
      <c r="D774" s="85"/>
      <c r="E774" s="86">
        <v>4.18</v>
      </c>
      <c r="F774" s="87"/>
      <c r="G774" s="87"/>
      <c r="H774" s="86"/>
      <c r="I774" s="86"/>
      <c r="M774" s="87"/>
    </row>
    <row r="775" spans="1:13" s="77" customFormat="1" ht="13.5" customHeight="1">
      <c r="A775" s="207"/>
      <c r="B775" s="85"/>
      <c r="C775" s="85" t="s">
        <v>1000</v>
      </c>
      <c r="D775" s="85"/>
      <c r="E775" s="86">
        <v>39.6</v>
      </c>
      <c r="F775" s="87"/>
      <c r="G775" s="87"/>
      <c r="H775" s="86"/>
      <c r="I775" s="86"/>
      <c r="M775" s="87"/>
    </row>
    <row r="776" spans="1:13" s="77" customFormat="1" ht="13.5" customHeight="1">
      <c r="A776" s="207"/>
      <c r="B776" s="85"/>
      <c r="C776" s="85" t="s">
        <v>1007</v>
      </c>
      <c r="D776" s="85"/>
      <c r="E776" s="86">
        <v>48.655</v>
      </c>
      <c r="F776" s="87"/>
      <c r="G776" s="87"/>
      <c r="H776" s="86"/>
      <c r="I776" s="86"/>
      <c r="M776" s="87"/>
    </row>
    <row r="777" spans="1:13" s="77" customFormat="1" ht="13.5" customHeight="1">
      <c r="A777" s="207"/>
      <c r="B777" s="85"/>
      <c r="C777" s="85" t="s">
        <v>1111</v>
      </c>
      <c r="D777" s="85"/>
      <c r="E777" s="86">
        <v>5.513</v>
      </c>
      <c r="F777" s="87"/>
      <c r="G777" s="87"/>
      <c r="H777" s="86"/>
      <c r="I777" s="86"/>
      <c r="M777" s="87"/>
    </row>
    <row r="778" spans="1:13" s="77" customFormat="1" ht="13.5" customHeight="1">
      <c r="A778" s="207"/>
      <c r="B778" s="85"/>
      <c r="C778" s="85" t="s">
        <v>1008</v>
      </c>
      <c r="D778" s="85"/>
      <c r="E778" s="86">
        <v>6.918</v>
      </c>
      <c r="F778" s="87"/>
      <c r="G778" s="87"/>
      <c r="H778" s="86"/>
      <c r="I778" s="86"/>
      <c r="M778" s="87"/>
    </row>
    <row r="779" spans="1:13" s="77" customFormat="1" ht="13.5" customHeight="1">
      <c r="A779" s="207"/>
      <c r="B779" s="85"/>
      <c r="C779" s="85" t="s">
        <v>1112</v>
      </c>
      <c r="D779" s="85"/>
      <c r="E779" s="86">
        <v>1.62</v>
      </c>
      <c r="F779" s="87"/>
      <c r="G779" s="87"/>
      <c r="H779" s="86"/>
      <c r="I779" s="86"/>
      <c r="M779" s="87"/>
    </row>
    <row r="780" spans="1:13" s="77" customFormat="1" ht="13.5" customHeight="1">
      <c r="A780" s="207"/>
      <c r="B780" s="85"/>
      <c r="C780" s="85" t="s">
        <v>1009</v>
      </c>
      <c r="D780" s="85"/>
      <c r="E780" s="86">
        <v>12</v>
      </c>
      <c r="F780" s="87"/>
      <c r="G780" s="87"/>
      <c r="H780" s="86"/>
      <c r="I780" s="86"/>
      <c r="M780" s="87"/>
    </row>
    <row r="781" spans="1:13" s="77" customFormat="1" ht="13.5" customHeight="1">
      <c r="A781" s="207"/>
      <c r="B781" s="85"/>
      <c r="C781" s="85" t="s">
        <v>1010</v>
      </c>
      <c r="D781" s="85"/>
      <c r="E781" s="86">
        <v>13.02</v>
      </c>
      <c r="F781" s="87"/>
      <c r="G781" s="87"/>
      <c r="H781" s="86"/>
      <c r="I781" s="86"/>
      <c r="M781" s="87"/>
    </row>
    <row r="782" spans="1:13" s="77" customFormat="1" ht="13.5" customHeight="1">
      <c r="A782" s="207"/>
      <c r="B782" s="85"/>
      <c r="C782" s="85" t="s">
        <v>1011</v>
      </c>
      <c r="D782" s="85"/>
      <c r="E782" s="86">
        <v>18.658</v>
      </c>
      <c r="F782" s="87"/>
      <c r="G782" s="87"/>
      <c r="H782" s="86"/>
      <c r="I782" s="86"/>
      <c r="M782" s="87"/>
    </row>
    <row r="783" spans="1:13" s="77" customFormat="1" ht="13.5" customHeight="1">
      <c r="A783" s="207"/>
      <c r="B783" s="85"/>
      <c r="C783" s="85" t="s">
        <v>1012</v>
      </c>
      <c r="D783" s="85"/>
      <c r="E783" s="86">
        <v>14.34</v>
      </c>
      <c r="F783" s="87"/>
      <c r="G783" s="87"/>
      <c r="H783" s="86"/>
      <c r="I783" s="86"/>
      <c r="M783" s="87"/>
    </row>
    <row r="784" spans="1:13" s="77" customFormat="1" ht="13.5" customHeight="1">
      <c r="A784" s="207"/>
      <c r="B784" s="85"/>
      <c r="C784" s="85" t="s">
        <v>1013</v>
      </c>
      <c r="D784" s="85"/>
      <c r="E784" s="86">
        <v>1.62</v>
      </c>
      <c r="F784" s="87"/>
      <c r="G784" s="87"/>
      <c r="H784" s="86"/>
      <c r="I784" s="86"/>
      <c r="M784" s="87"/>
    </row>
    <row r="785" spans="1:13" s="77" customFormat="1" ht="13.5" customHeight="1" thickBot="1">
      <c r="A785" s="208"/>
      <c r="B785" s="97"/>
      <c r="C785" s="97" t="s">
        <v>64</v>
      </c>
      <c r="D785" s="97"/>
      <c r="E785" s="98">
        <v>318.379</v>
      </c>
      <c r="F785" s="99"/>
      <c r="G785" s="99"/>
      <c r="H785" s="98"/>
      <c r="I785" s="98"/>
      <c r="M785" s="99"/>
    </row>
    <row r="786" spans="1:16" s="77" customFormat="1" ht="24" customHeight="1" thickBot="1">
      <c r="A786" s="205">
        <v>129</v>
      </c>
      <c r="B786" s="81" t="s">
        <v>1218</v>
      </c>
      <c r="C786" s="81" t="s">
        <v>1219</v>
      </c>
      <c r="D786" s="81" t="s">
        <v>111</v>
      </c>
      <c r="E786" s="82">
        <v>553</v>
      </c>
      <c r="F786" s="126"/>
      <c r="G786" s="83">
        <f>E786*F786</f>
        <v>0</v>
      </c>
      <c r="H786" s="82">
        <v>0</v>
      </c>
      <c r="I786" s="84">
        <v>0</v>
      </c>
      <c r="L786" s="114"/>
      <c r="M786" s="126">
        <v>141</v>
      </c>
      <c r="P786" s="114">
        <f>M786*P$11</f>
        <v>98.69999999999999</v>
      </c>
    </row>
    <row r="787" spans="1:13" s="77" customFormat="1" ht="13.5" customHeight="1">
      <c r="A787" s="206"/>
      <c r="B787" s="88"/>
      <c r="C787" s="88" t="s">
        <v>869</v>
      </c>
      <c r="D787" s="88"/>
      <c r="E787" s="89"/>
      <c r="F787" s="90"/>
      <c r="G787" s="90"/>
      <c r="H787" s="89"/>
      <c r="I787" s="89"/>
      <c r="M787" s="90"/>
    </row>
    <row r="788" spans="1:13" s="77" customFormat="1" ht="13.5" customHeight="1" thickBot="1">
      <c r="A788" s="207"/>
      <c r="B788" s="85"/>
      <c r="C788" s="85" t="s">
        <v>1220</v>
      </c>
      <c r="D788" s="85"/>
      <c r="E788" s="86">
        <v>553</v>
      </c>
      <c r="F788" s="87"/>
      <c r="G788" s="87"/>
      <c r="H788" s="86"/>
      <c r="I788" s="86"/>
      <c r="M788" s="87"/>
    </row>
    <row r="789" spans="1:16" s="77" customFormat="1" ht="24" customHeight="1" thickBot="1">
      <c r="A789" s="210">
        <v>130</v>
      </c>
      <c r="B789" s="100" t="s">
        <v>1221</v>
      </c>
      <c r="C789" s="100" t="s">
        <v>1222</v>
      </c>
      <c r="D789" s="100" t="s">
        <v>37</v>
      </c>
      <c r="E789" s="101">
        <v>35</v>
      </c>
      <c r="F789" s="126"/>
      <c r="G789" s="83">
        <f>E789*F789</f>
        <v>0</v>
      </c>
      <c r="H789" s="101">
        <v>15.75</v>
      </c>
      <c r="I789" s="102">
        <v>0</v>
      </c>
      <c r="L789" s="114"/>
      <c r="M789" s="126">
        <v>20300</v>
      </c>
      <c r="P789" s="114">
        <f>M789*P$11</f>
        <v>14210</v>
      </c>
    </row>
    <row r="790" spans="1:13" s="77" customFormat="1" ht="13.5" customHeight="1">
      <c r="A790" s="206"/>
      <c r="B790" s="88"/>
      <c r="C790" s="88" t="s">
        <v>869</v>
      </c>
      <c r="D790" s="88"/>
      <c r="E790" s="89"/>
      <c r="F790" s="90"/>
      <c r="G790" s="90"/>
      <c r="H790" s="89"/>
      <c r="I790" s="89"/>
      <c r="M790" s="90"/>
    </row>
    <row r="791" spans="1:13" s="77" customFormat="1" ht="13.5" customHeight="1" thickBot="1">
      <c r="A791" s="207"/>
      <c r="B791" s="85"/>
      <c r="C791" s="85" t="s">
        <v>1223</v>
      </c>
      <c r="D791" s="85"/>
      <c r="E791" s="86">
        <v>35</v>
      </c>
      <c r="F791" s="87"/>
      <c r="G791" s="87"/>
      <c r="H791" s="86"/>
      <c r="I791" s="86"/>
      <c r="M791" s="87"/>
    </row>
    <row r="792" spans="1:16" s="77" customFormat="1" ht="24" customHeight="1" thickBot="1">
      <c r="A792" s="205">
        <v>131</v>
      </c>
      <c r="B792" s="81" t="s">
        <v>1224</v>
      </c>
      <c r="C792" s="81" t="s">
        <v>1225</v>
      </c>
      <c r="D792" s="81" t="s">
        <v>111</v>
      </c>
      <c r="E792" s="82">
        <v>450</v>
      </c>
      <c r="F792" s="126"/>
      <c r="G792" s="83">
        <f>E792*F792</f>
        <v>0</v>
      </c>
      <c r="H792" s="82">
        <v>0</v>
      </c>
      <c r="I792" s="84">
        <v>0</v>
      </c>
      <c r="L792" s="114"/>
      <c r="M792" s="126">
        <v>70.1</v>
      </c>
      <c r="P792" s="114">
        <f>M792*P$11</f>
        <v>49.06999999999999</v>
      </c>
    </row>
    <row r="793" spans="1:13" s="77" customFormat="1" ht="13.5" customHeight="1">
      <c r="A793" s="206"/>
      <c r="B793" s="88"/>
      <c r="C793" s="88" t="s">
        <v>869</v>
      </c>
      <c r="D793" s="88"/>
      <c r="E793" s="89"/>
      <c r="F793" s="90"/>
      <c r="G793" s="90"/>
      <c r="H793" s="89"/>
      <c r="I793" s="89"/>
      <c r="M793" s="90"/>
    </row>
    <row r="794" spans="1:13" s="77" customFormat="1" ht="13.5" customHeight="1" thickBot="1">
      <c r="A794" s="207"/>
      <c r="B794" s="85"/>
      <c r="C794" s="85" t="s">
        <v>1226</v>
      </c>
      <c r="D794" s="85"/>
      <c r="E794" s="86">
        <v>450</v>
      </c>
      <c r="F794" s="87"/>
      <c r="G794" s="87"/>
      <c r="H794" s="86"/>
      <c r="I794" s="86"/>
      <c r="M794" s="87"/>
    </row>
    <row r="795" spans="1:16" s="77" customFormat="1" ht="13.5" customHeight="1" thickBot="1">
      <c r="A795" s="210">
        <v>132</v>
      </c>
      <c r="B795" s="100" t="s">
        <v>1227</v>
      </c>
      <c r="C795" s="100" t="s">
        <v>1228</v>
      </c>
      <c r="D795" s="100" t="s">
        <v>40</v>
      </c>
      <c r="E795" s="101">
        <v>1</v>
      </c>
      <c r="F795" s="126"/>
      <c r="G795" s="83">
        <f>E795*F795</f>
        <v>0</v>
      </c>
      <c r="H795" s="101">
        <v>0.55</v>
      </c>
      <c r="I795" s="102">
        <v>0</v>
      </c>
      <c r="L795" s="114"/>
      <c r="M795" s="126">
        <v>5580</v>
      </c>
      <c r="P795" s="114">
        <f>M795*P$11</f>
        <v>3905.9999999999995</v>
      </c>
    </row>
    <row r="796" spans="1:13" s="77" customFormat="1" ht="13.5" customHeight="1">
      <c r="A796" s="206"/>
      <c r="B796" s="88"/>
      <c r="C796" s="88" t="s">
        <v>869</v>
      </c>
      <c r="D796" s="88"/>
      <c r="E796" s="89"/>
      <c r="F796" s="90"/>
      <c r="G796" s="90"/>
      <c r="H796" s="89"/>
      <c r="I796" s="89"/>
      <c r="M796" s="90"/>
    </row>
    <row r="797" spans="1:13" s="77" customFormat="1" ht="13.5" customHeight="1" thickBot="1">
      <c r="A797" s="207"/>
      <c r="B797" s="85"/>
      <c r="C797" s="85" t="s">
        <v>1167</v>
      </c>
      <c r="D797" s="85"/>
      <c r="E797" s="86">
        <v>1</v>
      </c>
      <c r="F797" s="87"/>
      <c r="G797" s="87"/>
      <c r="H797" s="86"/>
      <c r="I797" s="86"/>
      <c r="M797" s="87"/>
    </row>
    <row r="798" spans="1:16" s="77" customFormat="1" ht="13.5" customHeight="1" thickBot="1">
      <c r="A798" s="205">
        <v>133</v>
      </c>
      <c r="B798" s="81" t="s">
        <v>1229</v>
      </c>
      <c r="C798" s="81" t="s">
        <v>1230</v>
      </c>
      <c r="D798" s="81" t="s">
        <v>386</v>
      </c>
      <c r="E798" s="82">
        <f>SUM(G726:G796)/100</f>
        <v>0</v>
      </c>
      <c r="F798" s="83">
        <v>4</v>
      </c>
      <c r="G798" s="83">
        <f>E798*F798</f>
        <v>0</v>
      </c>
      <c r="H798" s="82">
        <v>0</v>
      </c>
      <c r="I798" s="84">
        <v>0</v>
      </c>
      <c r="M798" s="83">
        <v>4</v>
      </c>
      <c r="P798" s="77">
        <v>4</v>
      </c>
    </row>
    <row r="799" spans="1:13" s="77" customFormat="1" ht="14.25" customHeight="1">
      <c r="A799" s="184"/>
      <c r="B799" s="163"/>
      <c r="C799" s="88" t="s">
        <v>2008</v>
      </c>
      <c r="D799" s="163"/>
      <c r="E799" s="164"/>
      <c r="F799" s="167"/>
      <c r="G799" s="165"/>
      <c r="H799" s="164"/>
      <c r="I799" s="164"/>
      <c r="M799" s="167"/>
    </row>
    <row r="800" spans="1:13" s="77" customFormat="1" ht="13.5" customHeight="1" thickBot="1">
      <c r="A800" s="204"/>
      <c r="B800" s="78" t="s">
        <v>520</v>
      </c>
      <c r="C800" s="78" t="s">
        <v>521</v>
      </c>
      <c r="D800" s="78"/>
      <c r="E800" s="79"/>
      <c r="F800" s="80"/>
      <c r="G800" s="80"/>
      <c r="H800" s="79">
        <v>4.866505</v>
      </c>
      <c r="I800" s="79">
        <v>0</v>
      </c>
      <c r="M800" s="80"/>
    </row>
    <row r="801" spans="1:16" s="77" customFormat="1" ht="13.5" customHeight="1" thickBot="1">
      <c r="A801" s="205">
        <v>134</v>
      </c>
      <c r="B801" s="81" t="s">
        <v>1231</v>
      </c>
      <c r="C801" s="81" t="s">
        <v>1232</v>
      </c>
      <c r="D801" s="81" t="s">
        <v>90</v>
      </c>
      <c r="E801" s="82">
        <v>678.15</v>
      </c>
      <c r="F801" s="126"/>
      <c r="G801" s="83">
        <f>E801*F801</f>
        <v>0</v>
      </c>
      <c r="H801" s="82">
        <v>4.462227</v>
      </c>
      <c r="I801" s="84">
        <v>0</v>
      </c>
      <c r="L801" s="114"/>
      <c r="M801" s="126">
        <v>958</v>
      </c>
      <c r="P801" s="114">
        <f>M801*P$11</f>
        <v>670.5999999999999</v>
      </c>
    </row>
    <row r="802" spans="1:13" s="77" customFormat="1" ht="13.5" customHeight="1">
      <c r="A802" s="206"/>
      <c r="B802" s="88"/>
      <c r="C802" s="88" t="s">
        <v>1233</v>
      </c>
      <c r="D802" s="88"/>
      <c r="E802" s="89"/>
      <c r="F802" s="90"/>
      <c r="G802" s="90"/>
      <c r="H802" s="89"/>
      <c r="I802" s="89"/>
      <c r="M802" s="90"/>
    </row>
    <row r="803" spans="1:13" s="77" customFormat="1" ht="13.5" customHeight="1" thickBot="1">
      <c r="A803" s="207"/>
      <c r="B803" s="85"/>
      <c r="C803" s="85" t="s">
        <v>1204</v>
      </c>
      <c r="D803" s="85"/>
      <c r="E803" s="86">
        <v>678.15</v>
      </c>
      <c r="F803" s="87"/>
      <c r="G803" s="87"/>
      <c r="H803" s="86"/>
      <c r="I803" s="86"/>
      <c r="M803" s="87"/>
    </row>
    <row r="804" spans="1:16" s="77" customFormat="1" ht="13.5" customHeight="1" thickBot="1">
      <c r="A804" s="205">
        <v>135</v>
      </c>
      <c r="B804" s="81" t="s">
        <v>1234</v>
      </c>
      <c r="C804" s="81" t="s">
        <v>1235</v>
      </c>
      <c r="D804" s="81" t="s">
        <v>111</v>
      </c>
      <c r="E804" s="82">
        <v>31.55</v>
      </c>
      <c r="F804" s="126"/>
      <c r="G804" s="83">
        <f>E804*F804</f>
        <v>0</v>
      </c>
      <c r="H804" s="82">
        <v>0.053004</v>
      </c>
      <c r="I804" s="84">
        <v>0</v>
      </c>
      <c r="L804" s="114"/>
      <c r="M804" s="126">
        <v>200</v>
      </c>
      <c r="P804" s="114">
        <f>M804*P$11</f>
        <v>140</v>
      </c>
    </row>
    <row r="805" spans="1:13" s="77" customFormat="1" ht="13.5" customHeight="1">
      <c r="A805" s="206"/>
      <c r="B805" s="88"/>
      <c r="C805" s="88" t="s">
        <v>1236</v>
      </c>
      <c r="D805" s="88"/>
      <c r="E805" s="89"/>
      <c r="F805" s="90"/>
      <c r="G805" s="90"/>
      <c r="H805" s="89"/>
      <c r="I805" s="89"/>
      <c r="M805" s="90"/>
    </row>
    <row r="806" spans="1:13" s="77" customFormat="1" ht="13.5" customHeight="1" thickBot="1">
      <c r="A806" s="207"/>
      <c r="B806" s="85"/>
      <c r="C806" s="85" t="s">
        <v>1237</v>
      </c>
      <c r="D806" s="85"/>
      <c r="E806" s="86">
        <v>31.55</v>
      </c>
      <c r="F806" s="87"/>
      <c r="G806" s="87"/>
      <c r="H806" s="86"/>
      <c r="I806" s="86"/>
      <c r="M806" s="87"/>
    </row>
    <row r="807" spans="1:16" s="77" customFormat="1" ht="13.5" customHeight="1" thickBot="1">
      <c r="A807" s="205">
        <v>136</v>
      </c>
      <c r="B807" s="81" t="s">
        <v>532</v>
      </c>
      <c r="C807" s="81" t="s">
        <v>533</v>
      </c>
      <c r="D807" s="81" t="s">
        <v>111</v>
      </c>
      <c r="E807" s="82">
        <v>82.2</v>
      </c>
      <c r="F807" s="126"/>
      <c r="G807" s="83">
        <f>E807*F807</f>
        <v>0</v>
      </c>
      <c r="H807" s="82">
        <v>0.166044</v>
      </c>
      <c r="I807" s="84">
        <v>0</v>
      </c>
      <c r="L807" s="114"/>
      <c r="M807" s="126">
        <v>334</v>
      </c>
      <c r="P807" s="114">
        <f>M807*P$11</f>
        <v>233.79999999999998</v>
      </c>
    </row>
    <row r="808" spans="1:13" s="77" customFormat="1" ht="13.5" customHeight="1">
      <c r="A808" s="206"/>
      <c r="B808" s="88"/>
      <c r="C808" s="88" t="s">
        <v>1233</v>
      </c>
      <c r="D808" s="88"/>
      <c r="E808" s="89"/>
      <c r="F808" s="90"/>
      <c r="G808" s="90"/>
      <c r="H808" s="89"/>
      <c r="I808" s="89"/>
      <c r="M808" s="90"/>
    </row>
    <row r="809" spans="1:13" s="77" customFormat="1" ht="13.5" customHeight="1" thickBot="1">
      <c r="A809" s="207"/>
      <c r="B809" s="85"/>
      <c r="C809" s="85" t="s">
        <v>1238</v>
      </c>
      <c r="D809" s="85"/>
      <c r="E809" s="86">
        <v>82.2</v>
      </c>
      <c r="F809" s="87"/>
      <c r="G809" s="87"/>
      <c r="H809" s="86"/>
      <c r="I809" s="86"/>
      <c r="M809" s="87"/>
    </row>
    <row r="810" spans="1:16" s="77" customFormat="1" ht="13.5" customHeight="1" thickBot="1">
      <c r="A810" s="205">
        <v>137</v>
      </c>
      <c r="B810" s="81" t="s">
        <v>1239</v>
      </c>
      <c r="C810" s="81" t="s">
        <v>1240</v>
      </c>
      <c r="D810" s="81" t="s">
        <v>37</v>
      </c>
      <c r="E810" s="82">
        <v>4</v>
      </c>
      <c r="F810" s="126"/>
      <c r="G810" s="83">
        <f>E810*F810</f>
        <v>0</v>
      </c>
      <c r="H810" s="82">
        <v>0.01204</v>
      </c>
      <c r="I810" s="84">
        <v>0</v>
      </c>
      <c r="L810" s="114"/>
      <c r="M810" s="126">
        <v>428</v>
      </c>
      <c r="P810" s="114">
        <f>M810*P$11</f>
        <v>299.59999999999997</v>
      </c>
    </row>
    <row r="811" spans="1:13" s="77" customFormat="1" ht="13.5" customHeight="1">
      <c r="A811" s="206"/>
      <c r="B811" s="88"/>
      <c r="C811" s="88" t="s">
        <v>1233</v>
      </c>
      <c r="D811" s="88"/>
      <c r="E811" s="89"/>
      <c r="F811" s="90"/>
      <c r="G811" s="90"/>
      <c r="H811" s="89"/>
      <c r="I811" s="89"/>
      <c r="M811" s="90"/>
    </row>
    <row r="812" spans="1:13" s="77" customFormat="1" ht="13.5" customHeight="1" thickBot="1">
      <c r="A812" s="207"/>
      <c r="B812" s="85"/>
      <c r="C812" s="85" t="s">
        <v>1241</v>
      </c>
      <c r="D812" s="85"/>
      <c r="E812" s="86">
        <v>4</v>
      </c>
      <c r="F812" s="87"/>
      <c r="G812" s="87"/>
      <c r="H812" s="86"/>
      <c r="I812" s="86"/>
      <c r="M812" s="87"/>
    </row>
    <row r="813" spans="1:16" s="77" customFormat="1" ht="13.5" customHeight="1" thickBot="1">
      <c r="A813" s="205">
        <v>138</v>
      </c>
      <c r="B813" s="81" t="s">
        <v>1242</v>
      </c>
      <c r="C813" s="81" t="s">
        <v>1243</v>
      </c>
      <c r="D813" s="81" t="s">
        <v>111</v>
      </c>
      <c r="E813" s="82">
        <v>41.1</v>
      </c>
      <c r="F813" s="126"/>
      <c r="G813" s="83">
        <f>E813*F813</f>
        <v>0</v>
      </c>
      <c r="H813" s="82">
        <v>0.10275</v>
      </c>
      <c r="I813" s="84">
        <v>0</v>
      </c>
      <c r="L813" s="114"/>
      <c r="M813" s="126">
        <v>296</v>
      </c>
      <c r="P813" s="114">
        <f>M813*P$11</f>
        <v>207.2</v>
      </c>
    </row>
    <row r="814" spans="1:13" s="77" customFormat="1" ht="13.5" customHeight="1">
      <c r="A814" s="206"/>
      <c r="B814" s="88"/>
      <c r="C814" s="88" t="s">
        <v>1233</v>
      </c>
      <c r="D814" s="88"/>
      <c r="E814" s="89"/>
      <c r="F814" s="90"/>
      <c r="G814" s="90"/>
      <c r="H814" s="89"/>
      <c r="I814" s="89"/>
      <c r="M814" s="90"/>
    </row>
    <row r="815" spans="1:13" s="77" customFormat="1" ht="13.5" customHeight="1" thickBot="1">
      <c r="A815" s="207"/>
      <c r="B815" s="85"/>
      <c r="C815" s="85" t="s">
        <v>1244</v>
      </c>
      <c r="D815" s="85"/>
      <c r="E815" s="86">
        <v>41.1</v>
      </c>
      <c r="F815" s="87"/>
      <c r="G815" s="87"/>
      <c r="H815" s="86"/>
      <c r="I815" s="86"/>
      <c r="M815" s="87"/>
    </row>
    <row r="816" spans="1:16" s="77" customFormat="1" ht="13.5" customHeight="1" thickBot="1">
      <c r="A816" s="205">
        <v>139</v>
      </c>
      <c r="B816" s="81" t="s">
        <v>1245</v>
      </c>
      <c r="C816" s="81" t="s">
        <v>1246</v>
      </c>
      <c r="D816" s="81" t="s">
        <v>111</v>
      </c>
      <c r="E816" s="82">
        <v>22.8</v>
      </c>
      <c r="F816" s="126"/>
      <c r="G816" s="83">
        <f>E816*F816</f>
        <v>0</v>
      </c>
      <c r="H816" s="82">
        <v>0.03876</v>
      </c>
      <c r="I816" s="84">
        <v>0</v>
      </c>
      <c r="L816" s="114"/>
      <c r="M816" s="126">
        <v>243</v>
      </c>
      <c r="P816" s="114">
        <f>M816*P$11</f>
        <v>170.1</v>
      </c>
    </row>
    <row r="817" spans="1:13" s="77" customFormat="1" ht="13.5" customHeight="1">
      <c r="A817" s="206"/>
      <c r="B817" s="88"/>
      <c r="C817" s="88" t="s">
        <v>869</v>
      </c>
      <c r="D817" s="88"/>
      <c r="E817" s="89"/>
      <c r="F817" s="90"/>
      <c r="G817" s="90"/>
      <c r="H817" s="89"/>
      <c r="I817" s="89"/>
      <c r="M817" s="90"/>
    </row>
    <row r="818" spans="1:13" s="77" customFormat="1" ht="13.5" customHeight="1" thickBot="1">
      <c r="A818" s="207"/>
      <c r="B818" s="85"/>
      <c r="C818" s="85" t="s">
        <v>1247</v>
      </c>
      <c r="D818" s="85"/>
      <c r="E818" s="86">
        <v>22.8</v>
      </c>
      <c r="F818" s="87"/>
      <c r="G818" s="87"/>
      <c r="H818" s="86"/>
      <c r="I818" s="86"/>
      <c r="M818" s="87"/>
    </row>
    <row r="819" spans="1:16" s="77" customFormat="1" ht="13.5" customHeight="1" thickBot="1">
      <c r="A819" s="205">
        <v>140</v>
      </c>
      <c r="B819" s="81" t="s">
        <v>551</v>
      </c>
      <c r="C819" s="81" t="s">
        <v>552</v>
      </c>
      <c r="D819" s="81" t="s">
        <v>111</v>
      </c>
      <c r="E819" s="82">
        <v>14.4</v>
      </c>
      <c r="F819" s="126"/>
      <c r="G819" s="83">
        <f>E819*F819</f>
        <v>0</v>
      </c>
      <c r="H819" s="82">
        <v>0.03168</v>
      </c>
      <c r="I819" s="84">
        <v>0</v>
      </c>
      <c r="L819" s="114"/>
      <c r="M819" s="126">
        <v>331</v>
      </c>
      <c r="P819" s="114">
        <f>M819*P$11</f>
        <v>231.7</v>
      </c>
    </row>
    <row r="820" spans="1:13" s="77" customFormat="1" ht="13.5" customHeight="1">
      <c r="A820" s="206"/>
      <c r="B820" s="88"/>
      <c r="C820" s="88" t="s">
        <v>1233</v>
      </c>
      <c r="D820" s="88"/>
      <c r="E820" s="89"/>
      <c r="F820" s="90"/>
      <c r="G820" s="90"/>
      <c r="H820" s="89"/>
      <c r="I820" s="89"/>
      <c r="M820" s="90"/>
    </row>
    <row r="821" spans="1:13" s="77" customFormat="1" ht="13.5" customHeight="1" thickBot="1">
      <c r="A821" s="207"/>
      <c r="B821" s="85"/>
      <c r="C821" s="85" t="s">
        <v>1248</v>
      </c>
      <c r="D821" s="85"/>
      <c r="E821" s="86">
        <v>14.4</v>
      </c>
      <c r="F821" s="87"/>
      <c r="G821" s="87"/>
      <c r="H821" s="86"/>
      <c r="I821" s="86"/>
      <c r="M821" s="87"/>
    </row>
    <row r="822" spans="1:16" s="77" customFormat="1" ht="13.5" customHeight="1" thickBot="1">
      <c r="A822" s="205">
        <v>141</v>
      </c>
      <c r="B822" s="81" t="s">
        <v>560</v>
      </c>
      <c r="C822" s="81" t="s">
        <v>561</v>
      </c>
      <c r="D822" s="81" t="s">
        <v>386</v>
      </c>
      <c r="E822" s="82">
        <f>SUM(G801:G820)/100</f>
        <v>0</v>
      </c>
      <c r="F822" s="83">
        <v>1</v>
      </c>
      <c r="G822" s="83">
        <f>E822*F822</f>
        <v>0</v>
      </c>
      <c r="H822" s="82">
        <v>0</v>
      </c>
      <c r="I822" s="84">
        <v>0</v>
      </c>
      <c r="M822" s="83">
        <v>1</v>
      </c>
      <c r="P822" s="77">
        <v>1</v>
      </c>
    </row>
    <row r="823" spans="1:13" s="77" customFormat="1" ht="14.25" customHeight="1">
      <c r="A823" s="184"/>
      <c r="B823" s="163"/>
      <c r="C823" s="88" t="s">
        <v>2010</v>
      </c>
      <c r="D823" s="163"/>
      <c r="E823" s="164"/>
      <c r="F823" s="167"/>
      <c r="G823" s="165"/>
      <c r="H823" s="164"/>
      <c r="I823" s="164"/>
      <c r="M823" s="167"/>
    </row>
    <row r="824" spans="1:13" s="77" customFormat="1" ht="13.5" customHeight="1" thickBot="1">
      <c r="A824" s="204"/>
      <c r="B824" s="78" t="s">
        <v>1249</v>
      </c>
      <c r="C824" s="78" t="s">
        <v>1250</v>
      </c>
      <c r="D824" s="78"/>
      <c r="E824" s="79"/>
      <c r="F824" s="80"/>
      <c r="G824" s="80"/>
      <c r="H824" s="79">
        <v>0.16120182</v>
      </c>
      <c r="I824" s="79">
        <v>0</v>
      </c>
      <c r="M824" s="80"/>
    </row>
    <row r="825" spans="1:16" s="77" customFormat="1" ht="24" customHeight="1" thickBot="1">
      <c r="A825" s="205">
        <v>142</v>
      </c>
      <c r="B825" s="81" t="s">
        <v>1251</v>
      </c>
      <c r="C825" s="81" t="s">
        <v>1252</v>
      </c>
      <c r="D825" s="81" t="s">
        <v>90</v>
      </c>
      <c r="E825" s="82">
        <v>876.15</v>
      </c>
      <c r="F825" s="126"/>
      <c r="G825" s="83">
        <f>E825*F825</f>
        <v>0</v>
      </c>
      <c r="H825" s="82">
        <v>0.0087615</v>
      </c>
      <c r="I825" s="84">
        <v>0</v>
      </c>
      <c r="L825" s="114"/>
      <c r="M825" s="126">
        <v>42</v>
      </c>
      <c r="P825" s="114">
        <f>M825*P$11</f>
        <v>29.4</v>
      </c>
    </row>
    <row r="826" spans="1:13" s="77" customFormat="1" ht="13.5" customHeight="1">
      <c r="A826" s="206"/>
      <c r="B826" s="88"/>
      <c r="C826" s="88" t="s">
        <v>1253</v>
      </c>
      <c r="D826" s="88"/>
      <c r="E826" s="89"/>
      <c r="F826" s="90"/>
      <c r="G826" s="90"/>
      <c r="H826" s="89"/>
      <c r="I826" s="89"/>
      <c r="M826" s="90"/>
    </row>
    <row r="827" spans="1:13" s="77" customFormat="1" ht="13.5" customHeight="1">
      <c r="A827" s="207"/>
      <c r="B827" s="85"/>
      <c r="C827" s="85" t="s">
        <v>1254</v>
      </c>
      <c r="D827" s="85"/>
      <c r="E827" s="86">
        <v>678.15</v>
      </c>
      <c r="F827" s="87"/>
      <c r="G827" s="87"/>
      <c r="H827" s="86"/>
      <c r="I827" s="86"/>
      <c r="M827" s="87"/>
    </row>
    <row r="828" spans="1:13" s="77" customFormat="1" ht="13.5" customHeight="1">
      <c r="A828" s="206"/>
      <c r="B828" s="88"/>
      <c r="C828" s="88" t="s">
        <v>1255</v>
      </c>
      <c r="D828" s="88"/>
      <c r="E828" s="89"/>
      <c r="F828" s="90"/>
      <c r="G828" s="90"/>
      <c r="H828" s="89"/>
      <c r="I828" s="89"/>
      <c r="M828" s="90"/>
    </row>
    <row r="829" spans="1:13" s="77" customFormat="1" ht="13.5" customHeight="1">
      <c r="A829" s="207"/>
      <c r="B829" s="85"/>
      <c r="C829" s="85" t="s">
        <v>1256</v>
      </c>
      <c r="D829" s="85"/>
      <c r="E829" s="86">
        <v>198</v>
      </c>
      <c r="F829" s="87"/>
      <c r="G829" s="87"/>
      <c r="H829" s="86"/>
      <c r="I829" s="86"/>
      <c r="M829" s="87"/>
    </row>
    <row r="830" spans="1:13" s="77" customFormat="1" ht="13.5" customHeight="1" thickBot="1">
      <c r="A830" s="208"/>
      <c r="B830" s="97"/>
      <c r="C830" s="97" t="s">
        <v>64</v>
      </c>
      <c r="D830" s="97"/>
      <c r="E830" s="98">
        <v>876.15</v>
      </c>
      <c r="F830" s="99"/>
      <c r="G830" s="99"/>
      <c r="H830" s="98"/>
      <c r="I830" s="98"/>
      <c r="M830" s="99"/>
    </row>
    <row r="831" spans="1:16" s="77" customFormat="1" ht="13.5" customHeight="1" thickBot="1">
      <c r="A831" s="210">
        <v>143</v>
      </c>
      <c r="B831" s="100" t="s">
        <v>1257</v>
      </c>
      <c r="C831" s="100" t="s">
        <v>1258</v>
      </c>
      <c r="D831" s="100" t="s">
        <v>90</v>
      </c>
      <c r="E831" s="101">
        <v>943.965</v>
      </c>
      <c r="F831" s="126"/>
      <c r="G831" s="83">
        <f>E831*F831</f>
        <v>0</v>
      </c>
      <c r="H831" s="101">
        <v>0.1132758</v>
      </c>
      <c r="I831" s="102">
        <v>0</v>
      </c>
      <c r="L831" s="114"/>
      <c r="M831" s="126">
        <v>45.6</v>
      </c>
      <c r="P831" s="114">
        <f>M831*P$11</f>
        <v>31.919999999999998</v>
      </c>
    </row>
    <row r="832" spans="1:13" s="77" customFormat="1" ht="13.5" customHeight="1">
      <c r="A832" s="206"/>
      <c r="B832" s="88"/>
      <c r="C832" s="88" t="s">
        <v>1253</v>
      </c>
      <c r="D832" s="88"/>
      <c r="E832" s="89"/>
      <c r="F832" s="90"/>
      <c r="G832" s="90"/>
      <c r="H832" s="89"/>
      <c r="I832" s="89"/>
      <c r="M832" s="90"/>
    </row>
    <row r="833" spans="1:13" s="77" customFormat="1" ht="13.5" customHeight="1">
      <c r="A833" s="207"/>
      <c r="B833" s="85"/>
      <c r="C833" s="85" t="s">
        <v>1259</v>
      </c>
      <c r="D833" s="85"/>
      <c r="E833" s="86">
        <v>745.965</v>
      </c>
      <c r="F833" s="87"/>
      <c r="G833" s="87"/>
      <c r="H833" s="86"/>
      <c r="I833" s="86"/>
      <c r="M833" s="87"/>
    </row>
    <row r="834" spans="1:13" s="77" customFormat="1" ht="13.5" customHeight="1">
      <c r="A834" s="206"/>
      <c r="B834" s="88"/>
      <c r="C834" s="88" t="s">
        <v>1255</v>
      </c>
      <c r="D834" s="88"/>
      <c r="E834" s="89"/>
      <c r="F834" s="90"/>
      <c r="G834" s="90"/>
      <c r="H834" s="89"/>
      <c r="I834" s="89"/>
      <c r="M834" s="90"/>
    </row>
    <row r="835" spans="1:13" s="77" customFormat="1" ht="13.5" customHeight="1">
      <c r="A835" s="207"/>
      <c r="B835" s="85"/>
      <c r="C835" s="85" t="s">
        <v>1256</v>
      </c>
      <c r="D835" s="85"/>
      <c r="E835" s="86">
        <v>198</v>
      </c>
      <c r="F835" s="87"/>
      <c r="G835" s="87"/>
      <c r="H835" s="86"/>
      <c r="I835" s="86"/>
      <c r="M835" s="87"/>
    </row>
    <row r="836" spans="1:13" s="77" customFormat="1" ht="13.5" customHeight="1" thickBot="1">
      <c r="A836" s="208"/>
      <c r="B836" s="97"/>
      <c r="C836" s="97" t="s">
        <v>64</v>
      </c>
      <c r="D836" s="97"/>
      <c r="E836" s="98">
        <v>943.965</v>
      </c>
      <c r="F836" s="99"/>
      <c r="G836" s="99"/>
      <c r="H836" s="98"/>
      <c r="I836" s="98"/>
      <c r="M836" s="99"/>
    </row>
    <row r="837" spans="1:16" s="77" customFormat="1" ht="24" customHeight="1" thickBot="1">
      <c r="A837" s="205">
        <v>144</v>
      </c>
      <c r="B837" s="81" t="s">
        <v>1251</v>
      </c>
      <c r="C837" s="81" t="s">
        <v>1252</v>
      </c>
      <c r="D837" s="81" t="s">
        <v>90</v>
      </c>
      <c r="E837" s="82">
        <v>318.379</v>
      </c>
      <c r="F837" s="126"/>
      <c r="G837" s="83">
        <f>E837*F837</f>
        <v>0</v>
      </c>
      <c r="H837" s="82">
        <v>0.00318379</v>
      </c>
      <c r="I837" s="84">
        <v>0</v>
      </c>
      <c r="L837" s="114"/>
      <c r="M837" s="126">
        <v>42</v>
      </c>
      <c r="P837" s="114">
        <f>M837*P$11</f>
        <v>29.4</v>
      </c>
    </row>
    <row r="838" spans="1:13" s="77" customFormat="1" ht="13.5" customHeight="1">
      <c r="A838" s="206"/>
      <c r="B838" s="88"/>
      <c r="C838" s="88" t="s">
        <v>1213</v>
      </c>
      <c r="D838" s="88"/>
      <c r="E838" s="89"/>
      <c r="F838" s="90"/>
      <c r="G838" s="90"/>
      <c r="H838" s="89"/>
      <c r="I838" s="89"/>
      <c r="M838" s="90"/>
    </row>
    <row r="839" spans="1:13" s="77" customFormat="1" ht="13.5" customHeight="1">
      <c r="A839" s="206"/>
      <c r="B839" s="88"/>
      <c r="C839" s="88" t="s">
        <v>1214</v>
      </c>
      <c r="D839" s="88"/>
      <c r="E839" s="89"/>
      <c r="F839" s="90"/>
      <c r="G839" s="90"/>
      <c r="H839" s="89"/>
      <c r="I839" s="89"/>
      <c r="M839" s="90"/>
    </row>
    <row r="840" spans="1:13" s="77" customFormat="1" ht="13.5" customHeight="1">
      <c r="A840" s="207"/>
      <c r="B840" s="85"/>
      <c r="C840" s="85" t="s">
        <v>999</v>
      </c>
      <c r="D840" s="85"/>
      <c r="E840" s="86">
        <v>15.99</v>
      </c>
      <c r="F840" s="87"/>
      <c r="G840" s="87"/>
      <c r="H840" s="86"/>
      <c r="I840" s="86"/>
      <c r="M840" s="87"/>
    </row>
    <row r="841" spans="1:13" s="77" customFormat="1" ht="13.5" customHeight="1">
      <c r="A841" s="207"/>
      <c r="B841" s="85"/>
      <c r="C841" s="85" t="s">
        <v>1110</v>
      </c>
      <c r="D841" s="85"/>
      <c r="E841" s="86">
        <v>2.4</v>
      </c>
      <c r="F841" s="87"/>
      <c r="G841" s="87"/>
      <c r="H841" s="86"/>
      <c r="I841" s="86"/>
      <c r="M841" s="87"/>
    </row>
    <row r="842" spans="1:13" s="77" customFormat="1" ht="13.5" customHeight="1">
      <c r="A842" s="207"/>
      <c r="B842" s="85"/>
      <c r="C842" s="85" t="s">
        <v>1001</v>
      </c>
      <c r="D842" s="85"/>
      <c r="E842" s="86">
        <v>7.53</v>
      </c>
      <c r="F842" s="87"/>
      <c r="G842" s="87"/>
      <c r="H842" s="86"/>
      <c r="I842" s="86"/>
      <c r="M842" s="87"/>
    </row>
    <row r="843" spans="1:13" s="77" customFormat="1" ht="13.5" customHeight="1">
      <c r="A843" s="206"/>
      <c r="B843" s="88"/>
      <c r="C843" s="88" t="s">
        <v>1217</v>
      </c>
      <c r="D843" s="88"/>
      <c r="E843" s="89"/>
      <c r="F843" s="90"/>
      <c r="G843" s="90"/>
      <c r="H843" s="89"/>
      <c r="I843" s="89"/>
      <c r="M843" s="90"/>
    </row>
    <row r="844" spans="1:13" s="77" customFormat="1" ht="13.5" customHeight="1">
      <c r="A844" s="206"/>
      <c r="B844" s="88"/>
      <c r="C844" s="88" t="s">
        <v>1214</v>
      </c>
      <c r="D844" s="88"/>
      <c r="E844" s="89"/>
      <c r="F844" s="90"/>
      <c r="G844" s="90"/>
      <c r="H844" s="89"/>
      <c r="I844" s="89"/>
      <c r="M844" s="90"/>
    </row>
    <row r="845" spans="1:13" s="77" customFormat="1" ht="13.5" customHeight="1">
      <c r="A845" s="207"/>
      <c r="B845" s="85"/>
      <c r="C845" s="85" t="s">
        <v>1003</v>
      </c>
      <c r="D845" s="85"/>
      <c r="E845" s="86">
        <v>54</v>
      </c>
      <c r="F845" s="87"/>
      <c r="G845" s="87"/>
      <c r="H845" s="86"/>
      <c r="I845" s="86"/>
      <c r="M845" s="87"/>
    </row>
    <row r="846" spans="1:13" s="77" customFormat="1" ht="13.5" customHeight="1">
      <c r="A846" s="207"/>
      <c r="B846" s="85"/>
      <c r="C846" s="85" t="s">
        <v>1004</v>
      </c>
      <c r="D846" s="85"/>
      <c r="E846" s="86">
        <v>16.81</v>
      </c>
      <c r="F846" s="87"/>
      <c r="G846" s="87"/>
      <c r="H846" s="86"/>
      <c r="I846" s="86"/>
      <c r="M846" s="87"/>
    </row>
    <row r="847" spans="1:13" s="77" customFormat="1" ht="13.5" customHeight="1">
      <c r="A847" s="207"/>
      <c r="B847" s="85"/>
      <c r="C847" s="85" t="s">
        <v>1005</v>
      </c>
      <c r="D847" s="85"/>
      <c r="E847" s="86">
        <v>9.2</v>
      </c>
      <c r="F847" s="87"/>
      <c r="G847" s="87"/>
      <c r="H847" s="86"/>
      <c r="I847" s="86"/>
      <c r="M847" s="87"/>
    </row>
    <row r="848" spans="1:13" s="77" customFormat="1" ht="13.5" customHeight="1">
      <c r="A848" s="207"/>
      <c r="B848" s="85"/>
      <c r="C848" s="85" t="s">
        <v>1106</v>
      </c>
      <c r="D848" s="85"/>
      <c r="E848" s="86">
        <v>2.2</v>
      </c>
      <c r="F848" s="87"/>
      <c r="G848" s="87"/>
      <c r="H848" s="86"/>
      <c r="I848" s="86"/>
      <c r="M848" s="87"/>
    </row>
    <row r="849" spans="1:13" s="77" customFormat="1" ht="13.5" customHeight="1">
      <c r="A849" s="207"/>
      <c r="B849" s="85"/>
      <c r="C849" s="85" t="s">
        <v>1107</v>
      </c>
      <c r="D849" s="85"/>
      <c r="E849" s="86">
        <v>3.7</v>
      </c>
      <c r="F849" s="87"/>
      <c r="G849" s="87"/>
      <c r="H849" s="86"/>
      <c r="I849" s="86"/>
      <c r="M849" s="87"/>
    </row>
    <row r="850" spans="1:13" s="77" customFormat="1" ht="13.5" customHeight="1">
      <c r="A850" s="207"/>
      <c r="B850" s="85"/>
      <c r="C850" s="85" t="s">
        <v>997</v>
      </c>
      <c r="D850" s="85"/>
      <c r="E850" s="86">
        <v>16.76</v>
      </c>
      <c r="F850" s="87"/>
      <c r="G850" s="87"/>
      <c r="H850" s="86"/>
      <c r="I850" s="86"/>
      <c r="M850" s="87"/>
    </row>
    <row r="851" spans="1:13" s="77" customFormat="1" ht="13.5" customHeight="1">
      <c r="A851" s="207"/>
      <c r="B851" s="85"/>
      <c r="C851" s="85" t="s">
        <v>1108</v>
      </c>
      <c r="D851" s="85"/>
      <c r="E851" s="86">
        <v>5.3</v>
      </c>
      <c r="F851" s="87"/>
      <c r="G851" s="87"/>
      <c r="H851" s="86"/>
      <c r="I851" s="86"/>
      <c r="M851" s="87"/>
    </row>
    <row r="852" spans="1:13" s="77" customFormat="1" ht="13.5" customHeight="1">
      <c r="A852" s="207"/>
      <c r="B852" s="85"/>
      <c r="C852" s="85" t="s">
        <v>998</v>
      </c>
      <c r="D852" s="85"/>
      <c r="E852" s="86">
        <v>10.575</v>
      </c>
      <c r="F852" s="87"/>
      <c r="G852" s="87"/>
      <c r="H852" s="86"/>
      <c r="I852" s="86"/>
      <c r="M852" s="87"/>
    </row>
    <row r="853" spans="1:13" s="77" customFormat="1" ht="13.5" customHeight="1">
      <c r="A853" s="207"/>
      <c r="B853" s="85"/>
      <c r="C853" s="85" t="s">
        <v>1109</v>
      </c>
      <c r="D853" s="85"/>
      <c r="E853" s="86">
        <v>7.79</v>
      </c>
      <c r="F853" s="87"/>
      <c r="G853" s="87"/>
      <c r="H853" s="86"/>
      <c r="I853" s="86"/>
      <c r="M853" s="87"/>
    </row>
    <row r="854" spans="1:13" s="77" customFormat="1" ht="13.5" customHeight="1">
      <c r="A854" s="207"/>
      <c r="B854" s="85"/>
      <c r="C854" s="85" t="s">
        <v>1006</v>
      </c>
      <c r="D854" s="85"/>
      <c r="E854" s="86">
        <v>4.18</v>
      </c>
      <c r="F854" s="87"/>
      <c r="G854" s="87"/>
      <c r="H854" s="86"/>
      <c r="I854" s="86"/>
      <c r="M854" s="87"/>
    </row>
    <row r="855" spans="1:13" s="77" customFormat="1" ht="13.5" customHeight="1">
      <c r="A855" s="207"/>
      <c r="B855" s="85"/>
      <c r="C855" s="85" t="s">
        <v>1000</v>
      </c>
      <c r="D855" s="85"/>
      <c r="E855" s="86">
        <v>39.6</v>
      </c>
      <c r="F855" s="87"/>
      <c r="G855" s="87"/>
      <c r="H855" s="86"/>
      <c r="I855" s="86"/>
      <c r="M855" s="87"/>
    </row>
    <row r="856" spans="1:13" s="77" customFormat="1" ht="13.5" customHeight="1">
      <c r="A856" s="207"/>
      <c r="B856" s="85"/>
      <c r="C856" s="85" t="s">
        <v>1007</v>
      </c>
      <c r="D856" s="85"/>
      <c r="E856" s="86">
        <v>48.655</v>
      </c>
      <c r="F856" s="87"/>
      <c r="G856" s="87"/>
      <c r="H856" s="86"/>
      <c r="I856" s="86"/>
      <c r="M856" s="87"/>
    </row>
    <row r="857" spans="1:13" s="77" customFormat="1" ht="13.5" customHeight="1">
      <c r="A857" s="207"/>
      <c r="B857" s="85"/>
      <c r="C857" s="85" t="s">
        <v>1111</v>
      </c>
      <c r="D857" s="85"/>
      <c r="E857" s="86">
        <v>5.513</v>
      </c>
      <c r="F857" s="87"/>
      <c r="G857" s="87"/>
      <c r="H857" s="86"/>
      <c r="I857" s="86"/>
      <c r="M857" s="87"/>
    </row>
    <row r="858" spans="1:13" s="77" customFormat="1" ht="13.5" customHeight="1">
      <c r="A858" s="207"/>
      <c r="B858" s="85"/>
      <c r="C858" s="85" t="s">
        <v>1008</v>
      </c>
      <c r="D858" s="85"/>
      <c r="E858" s="86">
        <v>6.918</v>
      </c>
      <c r="F858" s="87"/>
      <c r="G858" s="87"/>
      <c r="H858" s="86"/>
      <c r="I858" s="86"/>
      <c r="M858" s="87"/>
    </row>
    <row r="859" spans="1:13" s="77" customFormat="1" ht="13.5" customHeight="1">
      <c r="A859" s="207"/>
      <c r="B859" s="85"/>
      <c r="C859" s="85" t="s">
        <v>1112</v>
      </c>
      <c r="D859" s="85"/>
      <c r="E859" s="86">
        <v>1.62</v>
      </c>
      <c r="F859" s="87"/>
      <c r="G859" s="87"/>
      <c r="H859" s="86"/>
      <c r="I859" s="86"/>
      <c r="M859" s="87"/>
    </row>
    <row r="860" spans="1:13" s="77" customFormat="1" ht="13.5" customHeight="1">
      <c r="A860" s="207"/>
      <c r="B860" s="85"/>
      <c r="C860" s="85" t="s">
        <v>1009</v>
      </c>
      <c r="D860" s="85"/>
      <c r="E860" s="86">
        <v>12</v>
      </c>
      <c r="F860" s="87"/>
      <c r="G860" s="87"/>
      <c r="H860" s="86"/>
      <c r="I860" s="86"/>
      <c r="M860" s="87"/>
    </row>
    <row r="861" spans="1:13" s="77" customFormat="1" ht="13.5" customHeight="1">
      <c r="A861" s="207"/>
      <c r="B861" s="85"/>
      <c r="C861" s="85" t="s">
        <v>1010</v>
      </c>
      <c r="D861" s="85"/>
      <c r="E861" s="86">
        <v>13.02</v>
      </c>
      <c r="F861" s="87"/>
      <c r="G861" s="87"/>
      <c r="H861" s="86"/>
      <c r="I861" s="86"/>
      <c r="M861" s="87"/>
    </row>
    <row r="862" spans="1:13" s="77" customFormat="1" ht="13.5" customHeight="1">
      <c r="A862" s="207"/>
      <c r="B862" s="85"/>
      <c r="C862" s="85" t="s">
        <v>1011</v>
      </c>
      <c r="D862" s="85"/>
      <c r="E862" s="86">
        <v>18.658</v>
      </c>
      <c r="F862" s="87"/>
      <c r="G862" s="87"/>
      <c r="H862" s="86"/>
      <c r="I862" s="86"/>
      <c r="M862" s="87"/>
    </row>
    <row r="863" spans="1:13" s="77" customFormat="1" ht="13.5" customHeight="1">
      <c r="A863" s="207"/>
      <c r="B863" s="85"/>
      <c r="C863" s="85" t="s">
        <v>1012</v>
      </c>
      <c r="D863" s="85"/>
      <c r="E863" s="86">
        <v>14.34</v>
      </c>
      <c r="F863" s="87"/>
      <c r="G863" s="87"/>
      <c r="H863" s="86"/>
      <c r="I863" s="86"/>
      <c r="M863" s="87"/>
    </row>
    <row r="864" spans="1:13" s="77" customFormat="1" ht="13.5" customHeight="1">
      <c r="A864" s="207"/>
      <c r="B864" s="85"/>
      <c r="C864" s="85" t="s">
        <v>1013</v>
      </c>
      <c r="D864" s="85"/>
      <c r="E864" s="86">
        <v>1.62</v>
      </c>
      <c r="F864" s="87"/>
      <c r="G864" s="87"/>
      <c r="H864" s="86"/>
      <c r="I864" s="86"/>
      <c r="M864" s="87"/>
    </row>
    <row r="865" spans="1:13" s="77" customFormat="1" ht="13.5" customHeight="1" thickBot="1">
      <c r="A865" s="208"/>
      <c r="B865" s="97"/>
      <c r="C865" s="97" t="s">
        <v>64</v>
      </c>
      <c r="D865" s="97"/>
      <c r="E865" s="98">
        <v>318.379</v>
      </c>
      <c r="F865" s="99"/>
      <c r="G865" s="99"/>
      <c r="H865" s="98"/>
      <c r="I865" s="98"/>
      <c r="M865" s="99"/>
    </row>
    <row r="866" spans="1:16" s="77" customFormat="1" ht="13.5" customHeight="1" thickBot="1">
      <c r="A866" s="210">
        <v>145</v>
      </c>
      <c r="B866" s="100" t="s">
        <v>1260</v>
      </c>
      <c r="C866" s="100" t="s">
        <v>1261</v>
      </c>
      <c r="D866" s="100" t="s">
        <v>90</v>
      </c>
      <c r="E866" s="101">
        <v>292.459</v>
      </c>
      <c r="F866" s="126"/>
      <c r="G866" s="83">
        <f>E866*F866</f>
        <v>0</v>
      </c>
      <c r="H866" s="101">
        <v>0.03217049</v>
      </c>
      <c r="I866" s="102">
        <v>0</v>
      </c>
      <c r="L866" s="114"/>
      <c r="M866" s="126">
        <v>19.8</v>
      </c>
      <c r="P866" s="114">
        <f>M866*P$11</f>
        <v>13.86</v>
      </c>
    </row>
    <row r="867" spans="1:13" s="77" customFormat="1" ht="13.5" customHeight="1">
      <c r="A867" s="206"/>
      <c r="B867" s="88"/>
      <c r="C867" s="88" t="s">
        <v>1217</v>
      </c>
      <c r="D867" s="88"/>
      <c r="E867" s="89"/>
      <c r="F867" s="90"/>
      <c r="G867" s="90"/>
      <c r="H867" s="89"/>
      <c r="I867" s="89"/>
      <c r="M867" s="90"/>
    </row>
    <row r="868" spans="1:13" s="77" customFormat="1" ht="13.5" customHeight="1">
      <c r="A868" s="206"/>
      <c r="B868" s="88"/>
      <c r="C868" s="88" t="s">
        <v>1214</v>
      </c>
      <c r="D868" s="88"/>
      <c r="E868" s="89"/>
      <c r="F868" s="90"/>
      <c r="G868" s="90"/>
      <c r="H868" s="89"/>
      <c r="I868" s="89"/>
      <c r="M868" s="90"/>
    </row>
    <row r="869" spans="1:13" s="77" customFormat="1" ht="13.5" customHeight="1">
      <c r="A869" s="207"/>
      <c r="B869" s="85"/>
      <c r="C869" s="85" t="s">
        <v>1003</v>
      </c>
      <c r="D869" s="85"/>
      <c r="E869" s="86">
        <v>54</v>
      </c>
      <c r="F869" s="87"/>
      <c r="G869" s="87"/>
      <c r="H869" s="86"/>
      <c r="I869" s="86"/>
      <c r="M869" s="87"/>
    </row>
    <row r="870" spans="1:13" s="77" customFormat="1" ht="13.5" customHeight="1">
      <c r="A870" s="207"/>
      <c r="B870" s="85"/>
      <c r="C870" s="85" t="s">
        <v>1004</v>
      </c>
      <c r="D870" s="85"/>
      <c r="E870" s="86">
        <v>16.81</v>
      </c>
      <c r="F870" s="87"/>
      <c r="G870" s="87"/>
      <c r="H870" s="86"/>
      <c r="I870" s="86"/>
      <c r="M870" s="87"/>
    </row>
    <row r="871" spans="1:13" s="77" customFormat="1" ht="13.5" customHeight="1">
      <c r="A871" s="207"/>
      <c r="B871" s="85"/>
      <c r="C871" s="85" t="s">
        <v>1005</v>
      </c>
      <c r="D871" s="85"/>
      <c r="E871" s="86">
        <v>9.2</v>
      </c>
      <c r="F871" s="87"/>
      <c r="G871" s="87"/>
      <c r="H871" s="86"/>
      <c r="I871" s="86"/>
      <c r="M871" s="87"/>
    </row>
    <row r="872" spans="1:13" s="77" customFormat="1" ht="13.5" customHeight="1">
      <c r="A872" s="207"/>
      <c r="B872" s="85"/>
      <c r="C872" s="85" t="s">
        <v>1106</v>
      </c>
      <c r="D872" s="85"/>
      <c r="E872" s="86">
        <v>2.2</v>
      </c>
      <c r="F872" s="87"/>
      <c r="G872" s="87"/>
      <c r="H872" s="86"/>
      <c r="I872" s="86"/>
      <c r="M872" s="87"/>
    </row>
    <row r="873" spans="1:13" s="77" customFormat="1" ht="13.5" customHeight="1">
      <c r="A873" s="207"/>
      <c r="B873" s="85"/>
      <c r="C873" s="85" t="s">
        <v>1107</v>
      </c>
      <c r="D873" s="85"/>
      <c r="E873" s="86">
        <v>3.7</v>
      </c>
      <c r="F873" s="87"/>
      <c r="G873" s="87"/>
      <c r="H873" s="86"/>
      <c r="I873" s="86"/>
      <c r="M873" s="87"/>
    </row>
    <row r="874" spans="1:13" s="77" customFormat="1" ht="13.5" customHeight="1">
      <c r="A874" s="207"/>
      <c r="B874" s="85"/>
      <c r="C874" s="85" t="s">
        <v>997</v>
      </c>
      <c r="D874" s="85"/>
      <c r="E874" s="86">
        <v>16.76</v>
      </c>
      <c r="F874" s="87"/>
      <c r="G874" s="87"/>
      <c r="H874" s="86"/>
      <c r="I874" s="86"/>
      <c r="M874" s="87"/>
    </row>
    <row r="875" spans="1:13" s="77" customFormat="1" ht="13.5" customHeight="1">
      <c r="A875" s="207"/>
      <c r="B875" s="85"/>
      <c r="C875" s="85" t="s">
        <v>1108</v>
      </c>
      <c r="D875" s="85"/>
      <c r="E875" s="86">
        <v>5.3</v>
      </c>
      <c r="F875" s="87"/>
      <c r="G875" s="87"/>
      <c r="H875" s="86"/>
      <c r="I875" s="86"/>
      <c r="M875" s="87"/>
    </row>
    <row r="876" spans="1:13" s="77" customFormat="1" ht="13.5" customHeight="1">
      <c r="A876" s="207"/>
      <c r="B876" s="85"/>
      <c r="C876" s="85" t="s">
        <v>998</v>
      </c>
      <c r="D876" s="85"/>
      <c r="E876" s="86">
        <v>10.575</v>
      </c>
      <c r="F876" s="87"/>
      <c r="G876" s="87"/>
      <c r="H876" s="86"/>
      <c r="I876" s="86"/>
      <c r="M876" s="87"/>
    </row>
    <row r="877" spans="1:13" s="77" customFormat="1" ht="13.5" customHeight="1">
      <c r="A877" s="207"/>
      <c r="B877" s="85"/>
      <c r="C877" s="85" t="s">
        <v>1109</v>
      </c>
      <c r="D877" s="85"/>
      <c r="E877" s="86">
        <v>7.79</v>
      </c>
      <c r="F877" s="87"/>
      <c r="G877" s="87"/>
      <c r="H877" s="86"/>
      <c r="I877" s="86"/>
      <c r="M877" s="87"/>
    </row>
    <row r="878" spans="1:13" s="77" customFormat="1" ht="13.5" customHeight="1">
      <c r="A878" s="207"/>
      <c r="B878" s="85"/>
      <c r="C878" s="85" t="s">
        <v>1006</v>
      </c>
      <c r="D878" s="85"/>
      <c r="E878" s="86">
        <v>4.18</v>
      </c>
      <c r="F878" s="87"/>
      <c r="G878" s="87"/>
      <c r="H878" s="86"/>
      <c r="I878" s="86"/>
      <c r="M878" s="87"/>
    </row>
    <row r="879" spans="1:13" s="77" customFormat="1" ht="13.5" customHeight="1">
      <c r="A879" s="207"/>
      <c r="B879" s="85"/>
      <c r="C879" s="85" t="s">
        <v>1000</v>
      </c>
      <c r="D879" s="85"/>
      <c r="E879" s="86">
        <v>39.6</v>
      </c>
      <c r="F879" s="87"/>
      <c r="G879" s="87"/>
      <c r="H879" s="86"/>
      <c r="I879" s="86"/>
      <c r="M879" s="87"/>
    </row>
    <row r="880" spans="1:13" s="77" customFormat="1" ht="13.5" customHeight="1">
      <c r="A880" s="207"/>
      <c r="B880" s="85"/>
      <c r="C880" s="85" t="s">
        <v>1007</v>
      </c>
      <c r="D880" s="85"/>
      <c r="E880" s="86">
        <v>48.655</v>
      </c>
      <c r="F880" s="87"/>
      <c r="G880" s="87"/>
      <c r="H880" s="86"/>
      <c r="I880" s="86"/>
      <c r="M880" s="87"/>
    </row>
    <row r="881" spans="1:13" s="77" customFormat="1" ht="13.5" customHeight="1">
      <c r="A881" s="207"/>
      <c r="B881" s="85"/>
      <c r="C881" s="85" t="s">
        <v>1111</v>
      </c>
      <c r="D881" s="85"/>
      <c r="E881" s="86">
        <v>5.513</v>
      </c>
      <c r="F881" s="87"/>
      <c r="G881" s="87"/>
      <c r="H881" s="86"/>
      <c r="I881" s="86"/>
      <c r="M881" s="87"/>
    </row>
    <row r="882" spans="1:13" s="77" customFormat="1" ht="13.5" customHeight="1">
      <c r="A882" s="207"/>
      <c r="B882" s="85"/>
      <c r="C882" s="85" t="s">
        <v>1008</v>
      </c>
      <c r="D882" s="85"/>
      <c r="E882" s="86">
        <v>6.918</v>
      </c>
      <c r="F882" s="87"/>
      <c r="G882" s="87"/>
      <c r="H882" s="86"/>
      <c r="I882" s="86"/>
      <c r="M882" s="87"/>
    </row>
    <row r="883" spans="1:13" s="77" customFormat="1" ht="13.5" customHeight="1">
      <c r="A883" s="207"/>
      <c r="B883" s="85"/>
      <c r="C883" s="85" t="s">
        <v>1112</v>
      </c>
      <c r="D883" s="85"/>
      <c r="E883" s="86">
        <v>1.62</v>
      </c>
      <c r="F883" s="87"/>
      <c r="G883" s="87"/>
      <c r="H883" s="86"/>
      <c r="I883" s="86"/>
      <c r="M883" s="87"/>
    </row>
    <row r="884" spans="1:13" s="77" customFormat="1" ht="13.5" customHeight="1">
      <c r="A884" s="207"/>
      <c r="B884" s="85"/>
      <c r="C884" s="85" t="s">
        <v>1009</v>
      </c>
      <c r="D884" s="85"/>
      <c r="E884" s="86">
        <v>12</v>
      </c>
      <c r="F884" s="87"/>
      <c r="G884" s="87"/>
      <c r="H884" s="86"/>
      <c r="I884" s="86"/>
      <c r="M884" s="87"/>
    </row>
    <row r="885" spans="1:13" s="77" customFormat="1" ht="13.5" customHeight="1">
      <c r="A885" s="207"/>
      <c r="B885" s="85"/>
      <c r="C885" s="85" t="s">
        <v>1010</v>
      </c>
      <c r="D885" s="85"/>
      <c r="E885" s="86">
        <v>13.02</v>
      </c>
      <c r="F885" s="87"/>
      <c r="G885" s="87"/>
      <c r="H885" s="86"/>
      <c r="I885" s="86"/>
      <c r="M885" s="87"/>
    </row>
    <row r="886" spans="1:13" s="77" customFormat="1" ht="13.5" customHeight="1">
      <c r="A886" s="207"/>
      <c r="B886" s="85"/>
      <c r="C886" s="85" t="s">
        <v>1011</v>
      </c>
      <c r="D886" s="85"/>
      <c r="E886" s="86">
        <v>18.658</v>
      </c>
      <c r="F886" s="87"/>
      <c r="G886" s="87"/>
      <c r="H886" s="86"/>
      <c r="I886" s="86"/>
      <c r="M886" s="87"/>
    </row>
    <row r="887" spans="1:13" s="77" customFormat="1" ht="13.5" customHeight="1">
      <c r="A887" s="207"/>
      <c r="B887" s="85"/>
      <c r="C887" s="85" t="s">
        <v>1012</v>
      </c>
      <c r="D887" s="85"/>
      <c r="E887" s="86">
        <v>14.34</v>
      </c>
      <c r="F887" s="87"/>
      <c r="G887" s="87"/>
      <c r="H887" s="86"/>
      <c r="I887" s="86"/>
      <c r="M887" s="87"/>
    </row>
    <row r="888" spans="1:13" s="77" customFormat="1" ht="13.5" customHeight="1">
      <c r="A888" s="207"/>
      <c r="B888" s="85"/>
      <c r="C888" s="85" t="s">
        <v>1013</v>
      </c>
      <c r="D888" s="85"/>
      <c r="E888" s="86">
        <v>1.62</v>
      </c>
      <c r="F888" s="87"/>
      <c r="G888" s="87"/>
      <c r="H888" s="86"/>
      <c r="I888" s="86"/>
      <c r="M888" s="87"/>
    </row>
    <row r="889" spans="1:13" s="77" customFormat="1" ht="13.5" customHeight="1" thickBot="1">
      <c r="A889" s="208"/>
      <c r="B889" s="97"/>
      <c r="C889" s="97" t="s">
        <v>64</v>
      </c>
      <c r="D889" s="97"/>
      <c r="E889" s="98">
        <v>292.459</v>
      </c>
      <c r="F889" s="99"/>
      <c r="G889" s="99"/>
      <c r="H889" s="98"/>
      <c r="I889" s="98"/>
      <c r="M889" s="99"/>
    </row>
    <row r="890" spans="1:16" s="77" customFormat="1" ht="13.5" customHeight="1" thickBot="1">
      <c r="A890" s="210">
        <v>146</v>
      </c>
      <c r="B890" s="100" t="s">
        <v>1262</v>
      </c>
      <c r="C890" s="100" t="s">
        <v>1263</v>
      </c>
      <c r="D890" s="100" t="s">
        <v>90</v>
      </c>
      <c r="E890" s="101">
        <v>27.216</v>
      </c>
      <c r="F890" s="126"/>
      <c r="G890" s="83">
        <f>E890*F890</f>
        <v>0</v>
      </c>
      <c r="H890" s="101">
        <v>0.00381024</v>
      </c>
      <c r="I890" s="102">
        <v>0</v>
      </c>
      <c r="L890" s="114"/>
      <c r="M890" s="126">
        <v>25.2</v>
      </c>
      <c r="P890" s="114">
        <f>M890*P$11</f>
        <v>17.639999999999997</v>
      </c>
    </row>
    <row r="891" spans="1:13" s="77" customFormat="1" ht="13.5" customHeight="1">
      <c r="A891" s="206"/>
      <c r="B891" s="88"/>
      <c r="C891" s="88" t="s">
        <v>1213</v>
      </c>
      <c r="D891" s="88"/>
      <c r="E891" s="89"/>
      <c r="F891" s="90"/>
      <c r="G891" s="90"/>
      <c r="H891" s="89"/>
      <c r="I891" s="89"/>
      <c r="M891" s="90"/>
    </row>
    <row r="892" spans="1:13" s="77" customFormat="1" ht="13.5" customHeight="1">
      <c r="A892" s="206"/>
      <c r="B892" s="88"/>
      <c r="C892" s="88" t="s">
        <v>1214</v>
      </c>
      <c r="D892" s="88"/>
      <c r="E892" s="89"/>
      <c r="F892" s="90"/>
      <c r="G892" s="90"/>
      <c r="H892" s="89"/>
      <c r="I892" s="89"/>
      <c r="M892" s="90"/>
    </row>
    <row r="893" spans="1:13" s="77" customFormat="1" ht="13.5" customHeight="1">
      <c r="A893" s="207"/>
      <c r="B893" s="85"/>
      <c r="C893" s="85" t="s">
        <v>999</v>
      </c>
      <c r="D893" s="85"/>
      <c r="E893" s="86">
        <v>15.99</v>
      </c>
      <c r="F893" s="87"/>
      <c r="G893" s="87"/>
      <c r="H893" s="86"/>
      <c r="I893" s="86"/>
      <c r="M893" s="87"/>
    </row>
    <row r="894" spans="1:13" s="77" customFormat="1" ht="13.5" customHeight="1">
      <c r="A894" s="207"/>
      <c r="B894" s="85"/>
      <c r="C894" s="85" t="s">
        <v>1110</v>
      </c>
      <c r="D894" s="85"/>
      <c r="E894" s="86">
        <v>2.4</v>
      </c>
      <c r="F894" s="87"/>
      <c r="G894" s="87"/>
      <c r="H894" s="86"/>
      <c r="I894" s="86"/>
      <c r="M894" s="87"/>
    </row>
    <row r="895" spans="1:13" s="77" customFormat="1" ht="13.5" customHeight="1">
      <c r="A895" s="207"/>
      <c r="B895" s="85"/>
      <c r="C895" s="85" t="s">
        <v>1001</v>
      </c>
      <c r="D895" s="85"/>
      <c r="E895" s="86">
        <v>7.53</v>
      </c>
      <c r="F895" s="87"/>
      <c r="G895" s="87"/>
      <c r="H895" s="86"/>
      <c r="I895" s="86"/>
      <c r="M895" s="87"/>
    </row>
    <row r="896" spans="1:13" s="77" customFormat="1" ht="13.5" customHeight="1" thickBot="1">
      <c r="A896" s="208"/>
      <c r="B896" s="97"/>
      <c r="C896" s="97" t="s">
        <v>64</v>
      </c>
      <c r="D896" s="97"/>
      <c r="E896" s="98">
        <v>25.92</v>
      </c>
      <c r="F896" s="99"/>
      <c r="G896" s="99"/>
      <c r="H896" s="98"/>
      <c r="I896" s="98"/>
      <c r="M896" s="99"/>
    </row>
    <row r="897" spans="1:16" s="77" customFormat="1" ht="13.5" customHeight="1" thickBot="1">
      <c r="A897" s="205">
        <v>147</v>
      </c>
      <c r="B897" s="81" t="s">
        <v>1264</v>
      </c>
      <c r="C897" s="81" t="s">
        <v>1265</v>
      </c>
      <c r="D897" s="81" t="s">
        <v>386</v>
      </c>
      <c r="E897" s="82">
        <f>SUM(G825:G891)/100</f>
        <v>0</v>
      </c>
      <c r="F897" s="83">
        <v>4</v>
      </c>
      <c r="G897" s="83">
        <f>E897*F897</f>
        <v>0</v>
      </c>
      <c r="H897" s="82">
        <v>0</v>
      </c>
      <c r="I897" s="84">
        <v>0</v>
      </c>
      <c r="M897" s="83">
        <v>4</v>
      </c>
      <c r="P897" s="77">
        <v>4</v>
      </c>
    </row>
    <row r="898" spans="1:13" s="77" customFormat="1" ht="14.25" customHeight="1">
      <c r="A898" s="184"/>
      <c r="B898" s="163"/>
      <c r="C898" s="88" t="s">
        <v>2008</v>
      </c>
      <c r="D898" s="163"/>
      <c r="E898" s="164"/>
      <c r="F898" s="167"/>
      <c r="G898" s="165"/>
      <c r="H898" s="164"/>
      <c r="I898" s="164"/>
      <c r="M898" s="167"/>
    </row>
    <row r="899" spans="1:13" s="77" customFormat="1" ht="13.5" customHeight="1" thickBot="1">
      <c r="A899" s="204"/>
      <c r="B899" s="78" t="s">
        <v>562</v>
      </c>
      <c r="C899" s="78" t="s">
        <v>563</v>
      </c>
      <c r="D899" s="78"/>
      <c r="E899" s="79"/>
      <c r="F899" s="80"/>
      <c r="G899" s="80"/>
      <c r="H899" s="79">
        <v>8.2003854</v>
      </c>
      <c r="I899" s="79">
        <v>0</v>
      </c>
      <c r="M899" s="80"/>
    </row>
    <row r="900" spans="1:16" s="77" customFormat="1" ht="13.5" customHeight="1" thickBot="1">
      <c r="A900" s="205">
        <v>148</v>
      </c>
      <c r="B900" s="81" t="s">
        <v>1266</v>
      </c>
      <c r="C900" s="81" t="s">
        <v>1267</v>
      </c>
      <c r="D900" s="81" t="s">
        <v>90</v>
      </c>
      <c r="E900" s="82">
        <v>16.9</v>
      </c>
      <c r="F900" s="126"/>
      <c r="G900" s="83">
        <f>E900*F900</f>
        <v>0</v>
      </c>
      <c r="H900" s="82">
        <v>0</v>
      </c>
      <c r="I900" s="84">
        <v>0</v>
      </c>
      <c r="L900" s="114"/>
      <c r="M900" s="126">
        <v>116</v>
      </c>
      <c r="P900" s="114">
        <f>M900*P$11</f>
        <v>81.19999999999999</v>
      </c>
    </row>
    <row r="901" spans="1:13" s="77" customFormat="1" ht="13.5" customHeight="1">
      <c r="A901" s="206"/>
      <c r="B901" s="88"/>
      <c r="C901" s="88" t="s">
        <v>1268</v>
      </c>
      <c r="D901" s="88"/>
      <c r="E901" s="89"/>
      <c r="F901" s="90"/>
      <c r="G901" s="90"/>
      <c r="H901" s="89"/>
      <c r="I901" s="89"/>
      <c r="M901" s="90"/>
    </row>
    <row r="902" spans="1:13" s="77" customFormat="1" ht="13.5" customHeight="1">
      <c r="A902" s="206"/>
      <c r="B902" s="88"/>
      <c r="C902" s="88" t="s">
        <v>1269</v>
      </c>
      <c r="D902" s="88"/>
      <c r="E902" s="89"/>
      <c r="F902" s="90"/>
      <c r="G902" s="90"/>
      <c r="H902" s="89"/>
      <c r="I902" s="89"/>
      <c r="M902" s="90"/>
    </row>
    <row r="903" spans="1:13" s="77" customFormat="1" ht="13.5" customHeight="1" thickBot="1">
      <c r="A903" s="207"/>
      <c r="B903" s="85"/>
      <c r="C903" s="85" t="s">
        <v>1270</v>
      </c>
      <c r="D903" s="85"/>
      <c r="E903" s="86">
        <v>16.9</v>
      </c>
      <c r="F903" s="87"/>
      <c r="G903" s="87"/>
      <c r="H903" s="86"/>
      <c r="I903" s="86"/>
      <c r="M903" s="87"/>
    </row>
    <row r="904" spans="1:16" s="77" customFormat="1" ht="13.5" customHeight="1" thickBot="1">
      <c r="A904" s="210">
        <v>149</v>
      </c>
      <c r="B904" s="100" t="s">
        <v>1271</v>
      </c>
      <c r="C904" s="100" t="s">
        <v>1272</v>
      </c>
      <c r="D904" s="100" t="s">
        <v>37</v>
      </c>
      <c r="E904" s="101">
        <v>1</v>
      </c>
      <c r="F904" s="126"/>
      <c r="G904" s="83">
        <f>E904*F904</f>
        <v>0</v>
      </c>
      <c r="H904" s="101">
        <v>0.051</v>
      </c>
      <c r="I904" s="102">
        <v>0</v>
      </c>
      <c r="L904" s="114"/>
      <c r="M904" s="126">
        <v>45220</v>
      </c>
      <c r="P904" s="114">
        <f>M904*P$11</f>
        <v>31653.999999999996</v>
      </c>
    </row>
    <row r="905" spans="1:13" s="77" customFormat="1" ht="13.5" customHeight="1">
      <c r="A905" s="206"/>
      <c r="B905" s="88"/>
      <c r="C905" s="88" t="s">
        <v>1273</v>
      </c>
      <c r="D905" s="88"/>
      <c r="E905" s="89"/>
      <c r="F905" s="90"/>
      <c r="G905" s="90"/>
      <c r="H905" s="89"/>
      <c r="I905" s="89"/>
      <c r="M905" s="90"/>
    </row>
    <row r="906" spans="1:13" s="77" customFormat="1" ht="13.5" customHeight="1">
      <c r="A906" s="206"/>
      <c r="B906" s="88"/>
      <c r="C906" s="88" t="s">
        <v>1274</v>
      </c>
      <c r="D906" s="88"/>
      <c r="E906" s="89"/>
      <c r="F906" s="90"/>
      <c r="G906" s="90"/>
      <c r="H906" s="89"/>
      <c r="I906" s="89"/>
      <c r="M906" s="90"/>
    </row>
    <row r="907" spans="1:13" s="77" customFormat="1" ht="13.5" customHeight="1" thickBot="1">
      <c r="A907" s="207"/>
      <c r="B907" s="85"/>
      <c r="C907" s="85" t="s">
        <v>1275</v>
      </c>
      <c r="D907" s="85"/>
      <c r="E907" s="86">
        <v>1</v>
      </c>
      <c r="F907" s="87"/>
      <c r="G907" s="87"/>
      <c r="H907" s="86"/>
      <c r="I907" s="86"/>
      <c r="M907" s="87"/>
    </row>
    <row r="908" spans="1:16" s="77" customFormat="1" ht="13.5" customHeight="1" thickBot="1">
      <c r="A908" s="205">
        <v>150</v>
      </c>
      <c r="B908" s="81" t="s">
        <v>1276</v>
      </c>
      <c r="C908" s="81" t="s">
        <v>1277</v>
      </c>
      <c r="D908" s="81" t="s">
        <v>90</v>
      </c>
      <c r="E908" s="82">
        <v>19.283</v>
      </c>
      <c r="F908" s="126"/>
      <c r="G908" s="83">
        <f>E908*F908</f>
        <v>0</v>
      </c>
      <c r="H908" s="82">
        <v>0</v>
      </c>
      <c r="I908" s="84">
        <v>0</v>
      </c>
      <c r="L908" s="114"/>
      <c r="M908" s="126">
        <v>116</v>
      </c>
      <c r="P908" s="114">
        <f>M908*P$11</f>
        <v>81.19999999999999</v>
      </c>
    </row>
    <row r="909" spans="1:13" s="77" customFormat="1" ht="13.5" customHeight="1">
      <c r="A909" s="206"/>
      <c r="B909" s="88"/>
      <c r="C909" s="88" t="s">
        <v>1268</v>
      </c>
      <c r="D909" s="88"/>
      <c r="E909" s="89"/>
      <c r="F909" s="90"/>
      <c r="G909" s="90"/>
      <c r="H909" s="89"/>
      <c r="I909" s="89"/>
      <c r="M909" s="90"/>
    </row>
    <row r="910" spans="1:13" s="77" customFormat="1" ht="13.5" customHeight="1">
      <c r="A910" s="207"/>
      <c r="B910" s="85"/>
      <c r="C910" s="85" t="s">
        <v>1278</v>
      </c>
      <c r="D910" s="85"/>
      <c r="E910" s="86">
        <v>10.203</v>
      </c>
      <c r="F910" s="87"/>
      <c r="G910" s="87"/>
      <c r="H910" s="86"/>
      <c r="I910" s="86"/>
      <c r="M910" s="87"/>
    </row>
    <row r="911" spans="1:13" s="77" customFormat="1" ht="13.5" customHeight="1">
      <c r="A911" s="207"/>
      <c r="B911" s="85"/>
      <c r="C911" s="85" t="s">
        <v>1279</v>
      </c>
      <c r="D911" s="85"/>
      <c r="E911" s="86">
        <v>9.08</v>
      </c>
      <c r="F911" s="87"/>
      <c r="G911" s="87"/>
      <c r="H911" s="86"/>
      <c r="I911" s="86"/>
      <c r="M911" s="87"/>
    </row>
    <row r="912" spans="1:13" s="77" customFormat="1" ht="13.5" customHeight="1" thickBot="1">
      <c r="A912" s="208"/>
      <c r="B912" s="97"/>
      <c r="C912" s="97" t="s">
        <v>64</v>
      </c>
      <c r="D912" s="97"/>
      <c r="E912" s="98">
        <v>19.283</v>
      </c>
      <c r="F912" s="99"/>
      <c r="G912" s="99"/>
      <c r="H912" s="98"/>
      <c r="I912" s="98"/>
      <c r="M912" s="99"/>
    </row>
    <row r="913" spans="1:16" s="77" customFormat="1" ht="24" customHeight="1" thickBot="1">
      <c r="A913" s="210">
        <v>151</v>
      </c>
      <c r="B913" s="100" t="s">
        <v>1280</v>
      </c>
      <c r="C913" s="100" t="s">
        <v>1281</v>
      </c>
      <c r="D913" s="100" t="s">
        <v>37</v>
      </c>
      <c r="E913" s="101">
        <v>1</v>
      </c>
      <c r="F913" s="126"/>
      <c r="G913" s="83">
        <f>E913*F913</f>
        <v>0</v>
      </c>
      <c r="H913" s="101">
        <v>0.051</v>
      </c>
      <c r="I913" s="102">
        <v>0</v>
      </c>
      <c r="L913" s="114"/>
      <c r="M913" s="126">
        <v>48360</v>
      </c>
      <c r="P913" s="114">
        <f>M913*P$11</f>
        <v>33852</v>
      </c>
    </row>
    <row r="914" spans="1:13" s="77" customFormat="1" ht="13.5" customHeight="1">
      <c r="A914" s="206"/>
      <c r="B914" s="88"/>
      <c r="C914" s="88" t="s">
        <v>1273</v>
      </c>
      <c r="D914" s="88"/>
      <c r="E914" s="89"/>
      <c r="F914" s="90"/>
      <c r="G914" s="90"/>
      <c r="H914" s="89"/>
      <c r="I914" s="89"/>
      <c r="M914" s="90"/>
    </row>
    <row r="915" spans="1:13" s="77" customFormat="1" ht="13.5" customHeight="1" thickBot="1">
      <c r="A915" s="207"/>
      <c r="B915" s="85"/>
      <c r="C915" s="85" t="s">
        <v>1282</v>
      </c>
      <c r="D915" s="85"/>
      <c r="E915" s="86">
        <v>1</v>
      </c>
      <c r="F915" s="87"/>
      <c r="G915" s="87"/>
      <c r="H915" s="86"/>
      <c r="I915" s="86"/>
      <c r="M915" s="87"/>
    </row>
    <row r="916" spans="1:16" s="77" customFormat="1" ht="13.5" customHeight="1" thickBot="1">
      <c r="A916" s="210">
        <v>152</v>
      </c>
      <c r="B916" s="100" t="s">
        <v>1283</v>
      </c>
      <c r="C916" s="100" t="s">
        <v>1284</v>
      </c>
      <c r="D916" s="100" t="s">
        <v>37</v>
      </c>
      <c r="E916" s="101">
        <v>1</v>
      </c>
      <c r="F916" s="126"/>
      <c r="G916" s="83">
        <f>E916*F916</f>
        <v>0</v>
      </c>
      <c r="H916" s="101">
        <v>0.051</v>
      </c>
      <c r="I916" s="102">
        <v>0</v>
      </c>
      <c r="L916" s="114"/>
      <c r="M916" s="126">
        <v>54450</v>
      </c>
      <c r="P916" s="114">
        <f>M916*P$11</f>
        <v>38115</v>
      </c>
    </row>
    <row r="917" spans="1:13" s="77" customFormat="1" ht="13.5" customHeight="1">
      <c r="A917" s="206"/>
      <c r="B917" s="88"/>
      <c r="C917" s="88" t="s">
        <v>1273</v>
      </c>
      <c r="D917" s="88"/>
      <c r="E917" s="89"/>
      <c r="F917" s="90"/>
      <c r="G917" s="90"/>
      <c r="H917" s="89"/>
      <c r="I917" s="89"/>
      <c r="M917" s="90"/>
    </row>
    <row r="918" spans="1:13" s="77" customFormat="1" ht="13.5" customHeight="1" thickBot="1">
      <c r="A918" s="207"/>
      <c r="B918" s="85"/>
      <c r="C918" s="85" t="s">
        <v>1285</v>
      </c>
      <c r="D918" s="85"/>
      <c r="E918" s="86">
        <v>1</v>
      </c>
      <c r="F918" s="87"/>
      <c r="G918" s="87"/>
      <c r="H918" s="86"/>
      <c r="I918" s="86"/>
      <c r="M918" s="87"/>
    </row>
    <row r="919" spans="1:16" s="77" customFormat="1" ht="24" customHeight="1" thickBot="1">
      <c r="A919" s="205">
        <v>153</v>
      </c>
      <c r="B919" s="81" t="s">
        <v>1286</v>
      </c>
      <c r="C919" s="81" t="s">
        <v>1287</v>
      </c>
      <c r="D919" s="81" t="s">
        <v>90</v>
      </c>
      <c r="E919" s="82">
        <v>198.21</v>
      </c>
      <c r="F919" s="126"/>
      <c r="G919" s="83">
        <f>E919*F919</f>
        <v>0</v>
      </c>
      <c r="H919" s="82">
        <v>0</v>
      </c>
      <c r="I919" s="84">
        <v>0</v>
      </c>
      <c r="L919" s="114"/>
      <c r="M919" s="126">
        <v>115</v>
      </c>
      <c r="P919" s="114">
        <f>M919*P$11</f>
        <v>80.5</v>
      </c>
    </row>
    <row r="920" spans="1:13" s="77" customFormat="1" ht="13.5" customHeight="1">
      <c r="A920" s="206"/>
      <c r="B920" s="88"/>
      <c r="C920" s="88" t="s">
        <v>1288</v>
      </c>
      <c r="D920" s="88"/>
      <c r="E920" s="89"/>
      <c r="F920" s="90"/>
      <c r="G920" s="90"/>
      <c r="H920" s="89"/>
      <c r="I920" s="89"/>
      <c r="M920" s="90"/>
    </row>
    <row r="921" spans="1:13" s="77" customFormat="1" ht="13.5" customHeight="1">
      <c r="A921" s="207"/>
      <c r="B921" s="85"/>
      <c r="C921" s="85" t="s">
        <v>1289</v>
      </c>
      <c r="D921" s="85"/>
      <c r="E921" s="86">
        <v>179.445</v>
      </c>
      <c r="F921" s="87"/>
      <c r="G921" s="87"/>
      <c r="H921" s="86"/>
      <c r="I921" s="86"/>
      <c r="M921" s="87"/>
    </row>
    <row r="922" spans="1:13" s="77" customFormat="1" ht="13.5" customHeight="1">
      <c r="A922" s="207"/>
      <c r="B922" s="85"/>
      <c r="C922" s="85" t="s">
        <v>1290</v>
      </c>
      <c r="D922" s="85"/>
      <c r="E922" s="86">
        <v>-30.055</v>
      </c>
      <c r="F922" s="87"/>
      <c r="G922" s="87"/>
      <c r="H922" s="86"/>
      <c r="I922" s="86"/>
      <c r="M922" s="87"/>
    </row>
    <row r="923" spans="1:13" s="77" customFormat="1" ht="13.5" customHeight="1">
      <c r="A923" s="207"/>
      <c r="B923" s="85"/>
      <c r="C923" s="85" t="s">
        <v>1291</v>
      </c>
      <c r="D923" s="85"/>
      <c r="E923" s="86">
        <v>48.82</v>
      </c>
      <c r="F923" s="87"/>
      <c r="G923" s="87"/>
      <c r="H923" s="86"/>
      <c r="I923" s="86"/>
      <c r="M923" s="87"/>
    </row>
    <row r="924" spans="1:13" s="77" customFormat="1" ht="13.5" customHeight="1" thickBot="1">
      <c r="A924" s="208"/>
      <c r="B924" s="97"/>
      <c r="C924" s="97" t="s">
        <v>64</v>
      </c>
      <c r="D924" s="97"/>
      <c r="E924" s="98">
        <v>198.21</v>
      </c>
      <c r="F924" s="99"/>
      <c r="G924" s="99"/>
      <c r="H924" s="98"/>
      <c r="I924" s="98"/>
      <c r="M924" s="99"/>
    </row>
    <row r="925" spans="1:16" s="77" customFormat="1" ht="13.5" customHeight="1" thickBot="1">
      <c r="A925" s="210">
        <v>154</v>
      </c>
      <c r="B925" s="100" t="s">
        <v>1292</v>
      </c>
      <c r="C925" s="100" t="s">
        <v>1293</v>
      </c>
      <c r="D925" s="100" t="s">
        <v>90</v>
      </c>
      <c r="E925" s="101">
        <v>210.103</v>
      </c>
      <c r="F925" s="126"/>
      <c r="G925" s="83">
        <f>E925*F925</f>
        <v>0</v>
      </c>
      <c r="H925" s="101">
        <v>3.0254832</v>
      </c>
      <c r="I925" s="102">
        <v>0</v>
      </c>
      <c r="L925" s="114"/>
      <c r="M925" s="126">
        <v>420</v>
      </c>
      <c r="P925" s="114">
        <f>M925*P$11</f>
        <v>294</v>
      </c>
    </row>
    <row r="926" spans="1:13" s="77" customFormat="1" ht="13.5" customHeight="1">
      <c r="A926" s="206"/>
      <c r="B926" s="88"/>
      <c r="C926" s="88" t="s">
        <v>1288</v>
      </c>
      <c r="D926" s="88"/>
      <c r="E926" s="89"/>
      <c r="F926" s="90"/>
      <c r="G926" s="90"/>
      <c r="H926" s="89"/>
      <c r="I926" s="89"/>
      <c r="M926" s="90"/>
    </row>
    <row r="927" spans="1:13" s="77" customFormat="1" ht="13.5" customHeight="1" thickBot="1">
      <c r="A927" s="207"/>
      <c r="B927" s="85"/>
      <c r="C927" s="85" t="s">
        <v>1294</v>
      </c>
      <c r="D927" s="85"/>
      <c r="E927" s="86">
        <v>210.103</v>
      </c>
      <c r="F927" s="87"/>
      <c r="G927" s="87"/>
      <c r="H927" s="86"/>
      <c r="I927" s="86"/>
      <c r="M927" s="87"/>
    </row>
    <row r="928" spans="1:16" s="77" customFormat="1" ht="24" customHeight="1" thickBot="1">
      <c r="A928" s="205">
        <v>155</v>
      </c>
      <c r="B928" s="81" t="s">
        <v>1286</v>
      </c>
      <c r="C928" s="81" t="s">
        <v>1287</v>
      </c>
      <c r="D928" s="81" t="s">
        <v>90</v>
      </c>
      <c r="E928" s="82">
        <v>106.119</v>
      </c>
      <c r="F928" s="126"/>
      <c r="G928" s="83">
        <f>E928*F928</f>
        <v>0</v>
      </c>
      <c r="H928" s="82">
        <v>0</v>
      </c>
      <c r="I928" s="84">
        <v>0</v>
      </c>
      <c r="L928" s="114"/>
      <c r="M928" s="126">
        <v>115</v>
      </c>
      <c r="P928" s="114">
        <f>M928*P$11</f>
        <v>80.5</v>
      </c>
    </row>
    <row r="929" spans="1:13" s="77" customFormat="1" ht="13.5" customHeight="1">
      <c r="A929" s="206"/>
      <c r="B929" s="88"/>
      <c r="C929" s="88" t="s">
        <v>1295</v>
      </c>
      <c r="D929" s="88"/>
      <c r="E929" s="89"/>
      <c r="F929" s="90"/>
      <c r="G929" s="90"/>
      <c r="H929" s="89"/>
      <c r="I929" s="89"/>
      <c r="M929" s="90"/>
    </row>
    <row r="930" spans="1:13" s="77" customFormat="1" ht="13.5" customHeight="1">
      <c r="A930" s="207"/>
      <c r="B930" s="85"/>
      <c r="C930" s="85" t="s">
        <v>1296</v>
      </c>
      <c r="D930" s="85"/>
      <c r="E930" s="86">
        <v>112.025</v>
      </c>
      <c r="F930" s="87"/>
      <c r="G930" s="87"/>
      <c r="H930" s="86"/>
      <c r="I930" s="86"/>
      <c r="M930" s="87"/>
    </row>
    <row r="931" spans="1:13" s="77" customFormat="1" ht="13.5" customHeight="1">
      <c r="A931" s="207"/>
      <c r="B931" s="85"/>
      <c r="C931" s="85" t="s">
        <v>1297</v>
      </c>
      <c r="D931" s="85"/>
      <c r="E931" s="86">
        <v>-14.936</v>
      </c>
      <c r="F931" s="87"/>
      <c r="G931" s="87"/>
      <c r="H931" s="86"/>
      <c r="I931" s="86"/>
      <c r="M931" s="87"/>
    </row>
    <row r="932" spans="1:13" s="77" customFormat="1" ht="13.5" customHeight="1">
      <c r="A932" s="207"/>
      <c r="B932" s="85"/>
      <c r="C932" s="85" t="s">
        <v>1298</v>
      </c>
      <c r="D932" s="85"/>
      <c r="E932" s="86">
        <v>9.03</v>
      </c>
      <c r="F932" s="87"/>
      <c r="G932" s="87"/>
      <c r="H932" s="86"/>
      <c r="I932" s="86"/>
      <c r="M932" s="87"/>
    </row>
    <row r="933" spans="1:13" s="77" customFormat="1" ht="13.5" customHeight="1" thickBot="1">
      <c r="A933" s="208"/>
      <c r="B933" s="97"/>
      <c r="C933" s="97" t="s">
        <v>64</v>
      </c>
      <c r="D933" s="97"/>
      <c r="E933" s="98">
        <v>106.119</v>
      </c>
      <c r="F933" s="99"/>
      <c r="G933" s="99"/>
      <c r="H933" s="98"/>
      <c r="I933" s="98"/>
      <c r="M933" s="99"/>
    </row>
    <row r="934" spans="1:16" s="77" customFormat="1" ht="13.5" customHeight="1" thickBot="1">
      <c r="A934" s="210">
        <v>156</v>
      </c>
      <c r="B934" s="100" t="s">
        <v>579</v>
      </c>
      <c r="C934" s="100" t="s">
        <v>1299</v>
      </c>
      <c r="D934" s="100" t="s">
        <v>90</v>
      </c>
      <c r="E934" s="101">
        <v>112.487</v>
      </c>
      <c r="F934" s="126"/>
      <c r="G934" s="83">
        <f>E934*F934</f>
        <v>0</v>
      </c>
      <c r="H934" s="101">
        <v>1.6198128</v>
      </c>
      <c r="I934" s="102">
        <v>0</v>
      </c>
      <c r="L934" s="114"/>
      <c r="M934" s="126">
        <v>496</v>
      </c>
      <c r="P934" s="114">
        <f>M934*P$11</f>
        <v>347.2</v>
      </c>
    </row>
    <row r="935" spans="1:13" s="77" customFormat="1" ht="13.5" customHeight="1">
      <c r="A935" s="206"/>
      <c r="B935" s="88"/>
      <c r="C935" s="88" t="s">
        <v>1295</v>
      </c>
      <c r="D935" s="88"/>
      <c r="E935" s="89"/>
      <c r="F935" s="90"/>
      <c r="G935" s="90"/>
      <c r="H935" s="89"/>
      <c r="I935" s="89"/>
      <c r="M935" s="90"/>
    </row>
    <row r="936" spans="1:13" s="77" customFormat="1" ht="13.5" customHeight="1" thickBot="1">
      <c r="A936" s="207"/>
      <c r="B936" s="85"/>
      <c r="C936" s="85" t="s">
        <v>1300</v>
      </c>
      <c r="D936" s="85"/>
      <c r="E936" s="86">
        <v>112.487</v>
      </c>
      <c r="F936" s="87"/>
      <c r="G936" s="87"/>
      <c r="H936" s="86"/>
      <c r="I936" s="86"/>
      <c r="M936" s="87"/>
    </row>
    <row r="937" spans="1:16" s="77" customFormat="1" ht="24" customHeight="1" thickBot="1">
      <c r="A937" s="205">
        <v>157</v>
      </c>
      <c r="B937" s="81" t="s">
        <v>564</v>
      </c>
      <c r="C937" s="81" t="s">
        <v>565</v>
      </c>
      <c r="D937" s="81" t="s">
        <v>90</v>
      </c>
      <c r="E937" s="82">
        <v>75.76</v>
      </c>
      <c r="F937" s="126"/>
      <c r="G937" s="83">
        <f>E937*F937</f>
        <v>0</v>
      </c>
      <c r="H937" s="82">
        <v>0</v>
      </c>
      <c r="I937" s="84">
        <v>0</v>
      </c>
      <c r="L937" s="114"/>
      <c r="M937" s="126">
        <v>207</v>
      </c>
      <c r="P937" s="114">
        <f>M937*P$11</f>
        <v>144.89999999999998</v>
      </c>
    </row>
    <row r="938" spans="1:13" s="77" customFormat="1" ht="13.5" customHeight="1">
      <c r="A938" s="206"/>
      <c r="B938" s="88"/>
      <c r="C938" s="88" t="s">
        <v>1288</v>
      </c>
      <c r="D938" s="88"/>
      <c r="E938" s="89"/>
      <c r="F938" s="90"/>
      <c r="G938" s="90"/>
      <c r="H938" s="89"/>
      <c r="I938" s="89"/>
      <c r="M938" s="90"/>
    </row>
    <row r="939" spans="1:13" s="77" customFormat="1" ht="13.5" customHeight="1" thickBot="1">
      <c r="A939" s="207"/>
      <c r="B939" s="85"/>
      <c r="C939" s="85" t="s">
        <v>1301</v>
      </c>
      <c r="D939" s="85"/>
      <c r="E939" s="86">
        <v>75.76</v>
      </c>
      <c r="F939" s="87"/>
      <c r="G939" s="87"/>
      <c r="H939" s="86"/>
      <c r="I939" s="86"/>
      <c r="M939" s="87"/>
    </row>
    <row r="940" spans="1:16" s="77" customFormat="1" ht="13.5" customHeight="1" thickBot="1">
      <c r="A940" s="210">
        <v>158</v>
      </c>
      <c r="B940" s="100" t="s">
        <v>1292</v>
      </c>
      <c r="C940" s="100" t="s">
        <v>1293</v>
      </c>
      <c r="D940" s="100" t="s">
        <v>90</v>
      </c>
      <c r="E940" s="101">
        <v>80.306</v>
      </c>
      <c r="F940" s="126"/>
      <c r="G940" s="83">
        <f>E940*F940</f>
        <v>0</v>
      </c>
      <c r="H940" s="101">
        <v>1.1564064</v>
      </c>
      <c r="I940" s="102">
        <v>0</v>
      </c>
      <c r="L940" s="114"/>
      <c r="M940" s="126">
        <v>420</v>
      </c>
      <c r="P940" s="114">
        <f>M940*P$11</f>
        <v>294</v>
      </c>
    </row>
    <row r="941" spans="1:13" s="77" customFormat="1" ht="13.5" customHeight="1">
      <c r="A941" s="206"/>
      <c r="B941" s="88"/>
      <c r="C941" s="88" t="s">
        <v>1288</v>
      </c>
      <c r="D941" s="88"/>
      <c r="E941" s="89"/>
      <c r="F941" s="90"/>
      <c r="G941" s="90"/>
      <c r="H941" s="89"/>
      <c r="I941" s="89"/>
      <c r="M941" s="90"/>
    </row>
    <row r="942" spans="1:13" s="77" customFormat="1" ht="13.5" customHeight="1" thickBot="1">
      <c r="A942" s="207"/>
      <c r="B942" s="85"/>
      <c r="C942" s="85" t="s">
        <v>1302</v>
      </c>
      <c r="D942" s="85"/>
      <c r="E942" s="86">
        <v>80.306</v>
      </c>
      <c r="F942" s="87"/>
      <c r="G942" s="87"/>
      <c r="H942" s="86"/>
      <c r="I942" s="86"/>
      <c r="M942" s="87"/>
    </row>
    <row r="943" spans="1:16" s="77" customFormat="1" ht="24" customHeight="1" thickBot="1">
      <c r="A943" s="205">
        <v>159</v>
      </c>
      <c r="B943" s="81" t="s">
        <v>1303</v>
      </c>
      <c r="C943" s="81" t="s">
        <v>1304</v>
      </c>
      <c r="D943" s="81" t="s">
        <v>90</v>
      </c>
      <c r="E943" s="82">
        <v>3.3</v>
      </c>
      <c r="F943" s="126"/>
      <c r="G943" s="83">
        <f>E943*F943</f>
        <v>0</v>
      </c>
      <c r="H943" s="82">
        <v>0.000693</v>
      </c>
      <c r="I943" s="84">
        <v>0</v>
      </c>
      <c r="L943" s="114"/>
      <c r="M943" s="126">
        <v>441</v>
      </c>
      <c r="P943" s="114">
        <f>M943*P$11</f>
        <v>308.7</v>
      </c>
    </row>
    <row r="944" spans="1:13" s="77" customFormat="1" ht="13.5" customHeight="1">
      <c r="A944" s="206"/>
      <c r="B944" s="88"/>
      <c r="C944" s="88" t="s">
        <v>1305</v>
      </c>
      <c r="D944" s="88"/>
      <c r="E944" s="89"/>
      <c r="F944" s="90"/>
      <c r="G944" s="90"/>
      <c r="H944" s="89"/>
      <c r="I944" s="89"/>
      <c r="M944" s="90"/>
    </row>
    <row r="945" spans="1:13" s="77" customFormat="1" ht="13.5" customHeight="1" thickBot="1">
      <c r="A945" s="207"/>
      <c r="B945" s="85"/>
      <c r="C945" s="85" t="s">
        <v>1306</v>
      </c>
      <c r="D945" s="85"/>
      <c r="E945" s="86">
        <v>3.3</v>
      </c>
      <c r="F945" s="87"/>
      <c r="G945" s="87"/>
      <c r="H945" s="86"/>
      <c r="I945" s="86"/>
      <c r="M945" s="87"/>
    </row>
    <row r="946" spans="1:16" s="77" customFormat="1" ht="24" customHeight="1" thickBot="1">
      <c r="A946" s="210">
        <v>160</v>
      </c>
      <c r="B946" s="100" t="s">
        <v>1307</v>
      </c>
      <c r="C946" s="100" t="s">
        <v>1308</v>
      </c>
      <c r="D946" s="100" t="s">
        <v>37</v>
      </c>
      <c r="E946" s="101">
        <v>4</v>
      </c>
      <c r="F946" s="126"/>
      <c r="G946" s="83">
        <f>E946*F946</f>
        <v>0</v>
      </c>
      <c r="H946" s="101">
        <v>0.204</v>
      </c>
      <c r="I946" s="102">
        <v>0</v>
      </c>
      <c r="L946" s="114"/>
      <c r="M946" s="126">
        <v>4000</v>
      </c>
      <c r="P946" s="114">
        <f>M946*P$11</f>
        <v>2800</v>
      </c>
    </row>
    <row r="947" spans="1:13" s="77" customFormat="1" ht="13.5" customHeight="1">
      <c r="A947" s="206"/>
      <c r="B947" s="88"/>
      <c r="C947" s="88" t="s">
        <v>597</v>
      </c>
      <c r="D947" s="88"/>
      <c r="E947" s="89"/>
      <c r="F947" s="90"/>
      <c r="G947" s="90"/>
      <c r="H947" s="89"/>
      <c r="I947" s="89"/>
      <c r="M947" s="90"/>
    </row>
    <row r="948" spans="1:13" s="77" customFormat="1" ht="13.5" customHeight="1">
      <c r="A948" s="206"/>
      <c r="B948" s="88"/>
      <c r="C948" s="88" t="s">
        <v>1309</v>
      </c>
      <c r="D948" s="88"/>
      <c r="E948" s="89"/>
      <c r="F948" s="90"/>
      <c r="G948" s="90"/>
      <c r="H948" s="89"/>
      <c r="I948" s="89"/>
      <c r="M948" s="90"/>
    </row>
    <row r="949" spans="1:13" s="77" customFormat="1" ht="13.5" customHeight="1" thickBot="1">
      <c r="A949" s="207"/>
      <c r="B949" s="85"/>
      <c r="C949" s="85" t="s">
        <v>1310</v>
      </c>
      <c r="D949" s="85"/>
      <c r="E949" s="86">
        <v>4</v>
      </c>
      <c r="F949" s="87"/>
      <c r="G949" s="87"/>
      <c r="H949" s="86"/>
      <c r="I949" s="86"/>
      <c r="M949" s="87"/>
    </row>
    <row r="950" spans="1:16" s="77" customFormat="1" ht="13.5" customHeight="1" thickBot="1">
      <c r="A950" s="205">
        <v>161</v>
      </c>
      <c r="B950" s="81" t="s">
        <v>603</v>
      </c>
      <c r="C950" s="81" t="s">
        <v>604</v>
      </c>
      <c r="D950" s="81" t="s">
        <v>90</v>
      </c>
      <c r="E950" s="82">
        <v>31.52</v>
      </c>
      <c r="F950" s="126"/>
      <c r="G950" s="83">
        <f>E950*F950</f>
        <v>0</v>
      </c>
      <c r="H950" s="82">
        <v>0.00788</v>
      </c>
      <c r="I950" s="84">
        <v>0</v>
      </c>
      <c r="L950" s="114"/>
      <c r="M950" s="126">
        <v>499</v>
      </c>
      <c r="P950" s="114">
        <f>M950*P$11</f>
        <v>349.29999999999995</v>
      </c>
    </row>
    <row r="951" spans="1:13" s="77" customFormat="1" ht="13.5" customHeight="1">
      <c r="A951" s="206"/>
      <c r="B951" s="88"/>
      <c r="C951" s="88" t="s">
        <v>1305</v>
      </c>
      <c r="D951" s="88"/>
      <c r="E951" s="89"/>
      <c r="F951" s="90"/>
      <c r="G951" s="90"/>
      <c r="H951" s="89"/>
      <c r="I951" s="89"/>
      <c r="M951" s="90"/>
    </row>
    <row r="952" spans="1:13" s="77" customFormat="1" ht="13.5" customHeight="1">
      <c r="A952" s="207"/>
      <c r="B952" s="85"/>
      <c r="C952" s="85" t="s">
        <v>1311</v>
      </c>
      <c r="D952" s="85"/>
      <c r="E952" s="86">
        <v>5.27</v>
      </c>
      <c r="F952" s="87"/>
      <c r="G952" s="87"/>
      <c r="H952" s="86"/>
      <c r="I952" s="86"/>
      <c r="M952" s="87"/>
    </row>
    <row r="953" spans="1:13" s="77" customFormat="1" ht="13.5" customHeight="1">
      <c r="A953" s="207"/>
      <c r="B953" s="85"/>
      <c r="C953" s="85" t="s">
        <v>1312</v>
      </c>
      <c r="D953" s="85"/>
      <c r="E953" s="86">
        <v>4.5</v>
      </c>
      <c r="F953" s="87"/>
      <c r="G953" s="87"/>
      <c r="H953" s="86"/>
      <c r="I953" s="86"/>
      <c r="M953" s="87"/>
    </row>
    <row r="954" spans="1:13" s="77" customFormat="1" ht="13.5" customHeight="1">
      <c r="A954" s="207"/>
      <c r="B954" s="85"/>
      <c r="C954" s="85" t="s">
        <v>1313</v>
      </c>
      <c r="D954" s="85"/>
      <c r="E954" s="86">
        <v>4.5</v>
      </c>
      <c r="F954" s="87"/>
      <c r="G954" s="87"/>
      <c r="H954" s="86"/>
      <c r="I954" s="86"/>
      <c r="M954" s="87"/>
    </row>
    <row r="955" spans="1:13" s="77" customFormat="1" ht="13.5" customHeight="1">
      <c r="A955" s="207"/>
      <c r="B955" s="85"/>
      <c r="C955" s="85" t="s">
        <v>1314</v>
      </c>
      <c r="D955" s="85"/>
      <c r="E955" s="86">
        <v>3</v>
      </c>
      <c r="F955" s="87"/>
      <c r="G955" s="87"/>
      <c r="H955" s="86"/>
      <c r="I955" s="86"/>
      <c r="M955" s="87"/>
    </row>
    <row r="956" spans="1:13" s="77" customFormat="1" ht="13.5" customHeight="1">
      <c r="A956" s="207"/>
      <c r="B956" s="85"/>
      <c r="C956" s="85" t="s">
        <v>1315</v>
      </c>
      <c r="D956" s="85"/>
      <c r="E956" s="86">
        <v>2.25</v>
      </c>
      <c r="F956" s="87"/>
      <c r="G956" s="87"/>
      <c r="H956" s="86"/>
      <c r="I956" s="86"/>
      <c r="M956" s="87"/>
    </row>
    <row r="957" spans="1:13" s="77" customFormat="1" ht="13.5" customHeight="1">
      <c r="A957" s="207"/>
      <c r="B957" s="85"/>
      <c r="C957" s="85" t="s">
        <v>1316</v>
      </c>
      <c r="D957" s="85"/>
      <c r="E957" s="86">
        <v>4.5</v>
      </c>
      <c r="F957" s="87"/>
      <c r="G957" s="87"/>
      <c r="H957" s="86"/>
      <c r="I957" s="86"/>
      <c r="M957" s="87"/>
    </row>
    <row r="958" spans="1:13" s="77" customFormat="1" ht="13.5" customHeight="1">
      <c r="A958" s="207"/>
      <c r="B958" s="85"/>
      <c r="C958" s="85" t="s">
        <v>1317</v>
      </c>
      <c r="D958" s="85"/>
      <c r="E958" s="86">
        <v>7.5</v>
      </c>
      <c r="F958" s="87"/>
      <c r="G958" s="87"/>
      <c r="H958" s="86"/>
      <c r="I958" s="86"/>
      <c r="M958" s="87"/>
    </row>
    <row r="959" spans="1:13" s="77" customFormat="1" ht="13.5" customHeight="1" thickBot="1">
      <c r="A959" s="208"/>
      <c r="B959" s="97"/>
      <c r="C959" s="97" t="s">
        <v>64</v>
      </c>
      <c r="D959" s="97"/>
      <c r="E959" s="98">
        <v>31.52</v>
      </c>
      <c r="F959" s="99"/>
      <c r="G959" s="99"/>
      <c r="H959" s="98"/>
      <c r="I959" s="98"/>
      <c r="M959" s="99"/>
    </row>
    <row r="960" spans="1:16" s="77" customFormat="1" ht="24" customHeight="1" thickBot="1">
      <c r="A960" s="210">
        <v>162</v>
      </c>
      <c r="B960" s="100" t="s">
        <v>1318</v>
      </c>
      <c r="C960" s="100" t="s">
        <v>1319</v>
      </c>
      <c r="D960" s="100" t="s">
        <v>37</v>
      </c>
      <c r="E960" s="101">
        <v>1</v>
      </c>
      <c r="F960" s="126"/>
      <c r="G960" s="83">
        <f>E960*F960</f>
        <v>0</v>
      </c>
      <c r="H960" s="101">
        <v>0.078</v>
      </c>
      <c r="I960" s="102">
        <v>0</v>
      </c>
      <c r="L960" s="114"/>
      <c r="M960" s="126">
        <v>28650</v>
      </c>
      <c r="P960" s="114">
        <f>M960*P$11</f>
        <v>20055</v>
      </c>
    </row>
    <row r="961" spans="1:13" s="77" customFormat="1" ht="13.5" customHeight="1">
      <c r="A961" s="206"/>
      <c r="B961" s="88"/>
      <c r="C961" s="88" t="s">
        <v>597</v>
      </c>
      <c r="D961" s="88"/>
      <c r="E961" s="89"/>
      <c r="F961" s="90"/>
      <c r="G961" s="90"/>
      <c r="H961" s="89"/>
      <c r="I961" s="89"/>
      <c r="M961" s="90"/>
    </row>
    <row r="962" spans="1:13" s="77" customFormat="1" ht="13.5" customHeight="1">
      <c r="A962" s="206"/>
      <c r="B962" s="88"/>
      <c r="C962" s="88" t="s">
        <v>1320</v>
      </c>
      <c r="D962" s="88"/>
      <c r="E962" s="89"/>
      <c r="F962" s="90"/>
      <c r="G962" s="90"/>
      <c r="H962" s="89"/>
      <c r="I962" s="89"/>
      <c r="M962" s="90"/>
    </row>
    <row r="963" spans="1:13" s="77" customFormat="1" ht="13.5" customHeight="1" thickBot="1">
      <c r="A963" s="207"/>
      <c r="B963" s="85"/>
      <c r="C963" s="85" t="s">
        <v>1321</v>
      </c>
      <c r="D963" s="85"/>
      <c r="E963" s="86">
        <v>1</v>
      </c>
      <c r="F963" s="87"/>
      <c r="G963" s="87"/>
      <c r="H963" s="86"/>
      <c r="I963" s="86"/>
      <c r="M963" s="87"/>
    </row>
    <row r="964" spans="1:16" s="77" customFormat="1" ht="24" customHeight="1" thickBot="1">
      <c r="A964" s="210">
        <v>163</v>
      </c>
      <c r="B964" s="100" t="s">
        <v>1322</v>
      </c>
      <c r="C964" s="100" t="s">
        <v>1323</v>
      </c>
      <c r="D964" s="100" t="s">
        <v>37</v>
      </c>
      <c r="E964" s="101">
        <v>1</v>
      </c>
      <c r="F964" s="126"/>
      <c r="G964" s="83">
        <f>E964*F964</f>
        <v>0</v>
      </c>
      <c r="H964" s="101">
        <v>0.078</v>
      </c>
      <c r="I964" s="102">
        <v>0</v>
      </c>
      <c r="L964" s="114"/>
      <c r="M964" s="126">
        <v>20420</v>
      </c>
      <c r="P964" s="114">
        <f>M964*P$11</f>
        <v>14294</v>
      </c>
    </row>
    <row r="965" spans="1:13" s="77" customFormat="1" ht="13.5" customHeight="1">
      <c r="A965" s="206"/>
      <c r="B965" s="88"/>
      <c r="C965" s="88" t="s">
        <v>597</v>
      </c>
      <c r="D965" s="88"/>
      <c r="E965" s="89"/>
      <c r="F965" s="90"/>
      <c r="G965" s="90"/>
      <c r="H965" s="89"/>
      <c r="I965" s="89"/>
      <c r="M965" s="90"/>
    </row>
    <row r="966" spans="1:13" s="77" customFormat="1" ht="13.5" customHeight="1">
      <c r="A966" s="206"/>
      <c r="B966" s="88"/>
      <c r="C966" s="88" t="s">
        <v>1324</v>
      </c>
      <c r="D966" s="88"/>
      <c r="E966" s="89"/>
      <c r="F966" s="90"/>
      <c r="G966" s="90"/>
      <c r="H966" s="89"/>
      <c r="I966" s="89"/>
      <c r="M966" s="90"/>
    </row>
    <row r="967" spans="1:13" s="77" customFormat="1" ht="13.5" customHeight="1" thickBot="1">
      <c r="A967" s="207"/>
      <c r="B967" s="85"/>
      <c r="C967" s="85" t="s">
        <v>1325</v>
      </c>
      <c r="D967" s="85"/>
      <c r="E967" s="86">
        <v>1</v>
      </c>
      <c r="F967" s="87"/>
      <c r="G967" s="87"/>
      <c r="H967" s="86"/>
      <c r="I967" s="86"/>
      <c r="M967" s="87"/>
    </row>
    <row r="968" spans="1:16" s="77" customFormat="1" ht="24" customHeight="1" thickBot="1">
      <c r="A968" s="210">
        <v>164</v>
      </c>
      <c r="B968" s="100" t="s">
        <v>1326</v>
      </c>
      <c r="C968" s="100" t="s">
        <v>1323</v>
      </c>
      <c r="D968" s="100" t="s">
        <v>37</v>
      </c>
      <c r="E968" s="101">
        <v>1</v>
      </c>
      <c r="F968" s="126"/>
      <c r="G968" s="83">
        <f>E968*F968</f>
        <v>0</v>
      </c>
      <c r="H968" s="101">
        <v>0.078</v>
      </c>
      <c r="I968" s="102">
        <v>0</v>
      </c>
      <c r="L968" s="114"/>
      <c r="M968" s="126">
        <v>20420</v>
      </c>
      <c r="P968" s="114">
        <f>M968*P$11</f>
        <v>14294</v>
      </c>
    </row>
    <row r="969" spans="1:13" s="77" customFormat="1" ht="13.5" customHeight="1">
      <c r="A969" s="206"/>
      <c r="B969" s="88"/>
      <c r="C969" s="88" t="s">
        <v>597</v>
      </c>
      <c r="D969" s="88"/>
      <c r="E969" s="89"/>
      <c r="F969" s="90"/>
      <c r="G969" s="90"/>
      <c r="H969" s="89"/>
      <c r="I969" s="89"/>
      <c r="M969" s="90"/>
    </row>
    <row r="970" spans="1:13" s="77" customFormat="1" ht="13.5" customHeight="1">
      <c r="A970" s="206"/>
      <c r="B970" s="88"/>
      <c r="C970" s="88" t="s">
        <v>1327</v>
      </c>
      <c r="D970" s="88"/>
      <c r="E970" s="89"/>
      <c r="F970" s="90"/>
      <c r="G970" s="90"/>
      <c r="H970" s="89"/>
      <c r="I970" s="89"/>
      <c r="M970" s="90"/>
    </row>
    <row r="971" spans="1:13" s="77" customFormat="1" ht="13.5" customHeight="1" thickBot="1">
      <c r="A971" s="207"/>
      <c r="B971" s="85"/>
      <c r="C971" s="85" t="s">
        <v>1328</v>
      </c>
      <c r="D971" s="85"/>
      <c r="E971" s="86">
        <v>1</v>
      </c>
      <c r="F971" s="87"/>
      <c r="G971" s="87"/>
      <c r="H971" s="86"/>
      <c r="I971" s="86"/>
      <c r="M971" s="87"/>
    </row>
    <row r="972" spans="1:16" s="77" customFormat="1" ht="24" customHeight="1" thickBot="1">
      <c r="A972" s="210">
        <v>165</v>
      </c>
      <c r="B972" s="100" t="s">
        <v>1329</v>
      </c>
      <c r="C972" s="100" t="s">
        <v>1330</v>
      </c>
      <c r="D972" s="100" t="s">
        <v>37</v>
      </c>
      <c r="E972" s="101">
        <v>2</v>
      </c>
      <c r="F972" s="126"/>
      <c r="G972" s="83">
        <f>E972*F972</f>
        <v>0</v>
      </c>
      <c r="H972" s="101">
        <v>0.156</v>
      </c>
      <c r="I972" s="102">
        <v>0</v>
      </c>
      <c r="L972" s="114"/>
      <c r="M972" s="126">
        <v>9150</v>
      </c>
      <c r="P972" s="114">
        <f>M972*P$11</f>
        <v>6405</v>
      </c>
    </row>
    <row r="973" spans="1:13" s="77" customFormat="1" ht="13.5" customHeight="1">
      <c r="A973" s="206"/>
      <c r="B973" s="88"/>
      <c r="C973" s="88" t="s">
        <v>597</v>
      </c>
      <c r="D973" s="88"/>
      <c r="E973" s="89"/>
      <c r="F973" s="90"/>
      <c r="G973" s="90"/>
      <c r="H973" s="89"/>
      <c r="I973" s="89"/>
      <c r="M973" s="90"/>
    </row>
    <row r="974" spans="1:13" s="77" customFormat="1" ht="13.5" customHeight="1">
      <c r="A974" s="206"/>
      <c r="B974" s="88"/>
      <c r="C974" s="88" t="s">
        <v>1331</v>
      </c>
      <c r="D974" s="88"/>
      <c r="E974" s="89"/>
      <c r="F974" s="90"/>
      <c r="G974" s="90"/>
      <c r="H974" s="89"/>
      <c r="I974" s="89"/>
      <c r="M974" s="90"/>
    </row>
    <row r="975" spans="1:13" s="77" customFormat="1" ht="13.5" customHeight="1" thickBot="1">
      <c r="A975" s="207"/>
      <c r="B975" s="85"/>
      <c r="C975" s="85" t="s">
        <v>1332</v>
      </c>
      <c r="D975" s="85"/>
      <c r="E975" s="86">
        <v>2</v>
      </c>
      <c r="F975" s="87"/>
      <c r="G975" s="87"/>
      <c r="H975" s="86"/>
      <c r="I975" s="86"/>
      <c r="M975" s="87"/>
    </row>
    <row r="976" spans="1:16" s="77" customFormat="1" ht="24" customHeight="1" thickBot="1">
      <c r="A976" s="210">
        <v>166</v>
      </c>
      <c r="B976" s="100" t="s">
        <v>1333</v>
      </c>
      <c r="C976" s="100" t="s">
        <v>1334</v>
      </c>
      <c r="D976" s="100" t="s">
        <v>37</v>
      </c>
      <c r="E976" s="101">
        <v>1</v>
      </c>
      <c r="F976" s="126"/>
      <c r="G976" s="83">
        <f>E976*F976</f>
        <v>0</v>
      </c>
      <c r="H976" s="101">
        <v>0.078</v>
      </c>
      <c r="I976" s="102">
        <v>0</v>
      </c>
      <c r="L976" s="114"/>
      <c r="M976" s="126">
        <v>10250</v>
      </c>
      <c r="P976" s="114">
        <f>M976*P$11</f>
        <v>7174.999999999999</v>
      </c>
    </row>
    <row r="977" spans="1:13" s="77" customFormat="1" ht="13.5" customHeight="1">
      <c r="A977" s="206"/>
      <c r="B977" s="88"/>
      <c r="C977" s="88" t="s">
        <v>597</v>
      </c>
      <c r="D977" s="88"/>
      <c r="E977" s="89"/>
      <c r="F977" s="90"/>
      <c r="G977" s="90"/>
      <c r="H977" s="89"/>
      <c r="I977" s="89"/>
      <c r="M977" s="90"/>
    </row>
    <row r="978" spans="1:13" s="77" customFormat="1" ht="13.5" customHeight="1">
      <c r="A978" s="206"/>
      <c r="B978" s="88"/>
      <c r="C978" s="88" t="s">
        <v>1335</v>
      </c>
      <c r="D978" s="88"/>
      <c r="E978" s="89"/>
      <c r="F978" s="90"/>
      <c r="G978" s="90"/>
      <c r="H978" s="89"/>
      <c r="I978" s="89"/>
      <c r="M978" s="90"/>
    </row>
    <row r="979" spans="1:13" s="77" customFormat="1" ht="13.5" customHeight="1" thickBot="1">
      <c r="A979" s="207"/>
      <c r="B979" s="85"/>
      <c r="C979" s="85" t="s">
        <v>1336</v>
      </c>
      <c r="D979" s="85"/>
      <c r="E979" s="86">
        <v>1</v>
      </c>
      <c r="F979" s="87"/>
      <c r="G979" s="87"/>
      <c r="H979" s="86"/>
      <c r="I979" s="86"/>
      <c r="M979" s="87"/>
    </row>
    <row r="980" spans="1:16" s="77" customFormat="1" ht="24" customHeight="1" thickBot="1">
      <c r="A980" s="210">
        <v>167</v>
      </c>
      <c r="B980" s="100" t="s">
        <v>1337</v>
      </c>
      <c r="C980" s="100" t="s">
        <v>1338</v>
      </c>
      <c r="D980" s="100" t="s">
        <v>37</v>
      </c>
      <c r="E980" s="101">
        <v>6</v>
      </c>
      <c r="F980" s="126"/>
      <c r="G980" s="83">
        <f>E980*F980</f>
        <v>0</v>
      </c>
      <c r="H980" s="101">
        <v>0.468</v>
      </c>
      <c r="I980" s="102">
        <v>0</v>
      </c>
      <c r="L980" s="114"/>
      <c r="M980" s="126">
        <v>4130</v>
      </c>
      <c r="P980" s="114">
        <f>M980*P$11</f>
        <v>2891</v>
      </c>
    </row>
    <row r="981" spans="1:13" s="77" customFormat="1" ht="13.5" customHeight="1">
      <c r="A981" s="206"/>
      <c r="B981" s="88"/>
      <c r="C981" s="88" t="s">
        <v>597</v>
      </c>
      <c r="D981" s="88"/>
      <c r="E981" s="89"/>
      <c r="F981" s="90"/>
      <c r="G981" s="90"/>
      <c r="H981" s="89"/>
      <c r="I981" s="89"/>
      <c r="M981" s="90"/>
    </row>
    <row r="982" spans="1:13" s="77" customFormat="1" ht="13.5" customHeight="1">
      <c r="A982" s="206"/>
      <c r="B982" s="88"/>
      <c r="C982" s="88" t="s">
        <v>1339</v>
      </c>
      <c r="D982" s="88"/>
      <c r="E982" s="89"/>
      <c r="F982" s="90"/>
      <c r="G982" s="90"/>
      <c r="H982" s="89"/>
      <c r="I982" s="89"/>
      <c r="M982" s="90"/>
    </row>
    <row r="983" spans="1:13" s="77" customFormat="1" ht="13.5" customHeight="1" thickBot="1">
      <c r="A983" s="207"/>
      <c r="B983" s="85"/>
      <c r="C983" s="85" t="s">
        <v>1340</v>
      </c>
      <c r="D983" s="85"/>
      <c r="E983" s="86">
        <v>6</v>
      </c>
      <c r="F983" s="87"/>
      <c r="G983" s="87"/>
      <c r="H983" s="86"/>
      <c r="I983" s="86"/>
      <c r="M983" s="87"/>
    </row>
    <row r="984" spans="1:16" s="77" customFormat="1" ht="24" customHeight="1" thickBot="1">
      <c r="A984" s="210">
        <v>168</v>
      </c>
      <c r="B984" s="100" t="s">
        <v>1341</v>
      </c>
      <c r="C984" s="100" t="s">
        <v>614</v>
      </c>
      <c r="D984" s="100" t="s">
        <v>37</v>
      </c>
      <c r="E984" s="101">
        <v>3</v>
      </c>
      <c r="F984" s="126"/>
      <c r="G984" s="83">
        <f>E984*F984</f>
        <v>0</v>
      </c>
      <c r="H984" s="101">
        <v>0.234</v>
      </c>
      <c r="I984" s="102">
        <v>0</v>
      </c>
      <c r="L984" s="114"/>
      <c r="M984" s="126">
        <v>11820</v>
      </c>
      <c r="P984" s="114">
        <f>M984*P$11</f>
        <v>8274</v>
      </c>
    </row>
    <row r="985" spans="1:13" s="77" customFormat="1" ht="13.5" customHeight="1">
      <c r="A985" s="206"/>
      <c r="B985" s="88"/>
      <c r="C985" s="88" t="s">
        <v>597</v>
      </c>
      <c r="D985" s="88"/>
      <c r="E985" s="89"/>
      <c r="F985" s="90"/>
      <c r="G985" s="90"/>
      <c r="H985" s="89"/>
      <c r="I985" s="89"/>
      <c r="M985" s="90"/>
    </row>
    <row r="986" spans="1:13" s="77" customFormat="1" ht="13.5" customHeight="1">
      <c r="A986" s="206"/>
      <c r="B986" s="88"/>
      <c r="C986" s="88" t="s">
        <v>1342</v>
      </c>
      <c r="D986" s="88"/>
      <c r="E986" s="89"/>
      <c r="F986" s="90"/>
      <c r="G986" s="90"/>
      <c r="H986" s="89"/>
      <c r="I986" s="89"/>
      <c r="M986" s="90"/>
    </row>
    <row r="987" spans="1:13" s="77" customFormat="1" ht="13.5" customHeight="1" thickBot="1">
      <c r="A987" s="207"/>
      <c r="B987" s="85"/>
      <c r="C987" s="85" t="s">
        <v>1343</v>
      </c>
      <c r="D987" s="85"/>
      <c r="E987" s="86">
        <v>3</v>
      </c>
      <c r="F987" s="87"/>
      <c r="G987" s="87"/>
      <c r="H987" s="86"/>
      <c r="I987" s="86"/>
      <c r="M987" s="87"/>
    </row>
    <row r="988" spans="1:16" s="77" customFormat="1" ht="24" customHeight="1" thickBot="1">
      <c r="A988" s="205">
        <v>169</v>
      </c>
      <c r="B988" s="81" t="s">
        <v>633</v>
      </c>
      <c r="C988" s="81" t="s">
        <v>634</v>
      </c>
      <c r="D988" s="81" t="s">
        <v>37</v>
      </c>
      <c r="E988" s="82">
        <v>21</v>
      </c>
      <c r="F988" s="126"/>
      <c r="G988" s="83">
        <f>E988*F988</f>
        <v>0</v>
      </c>
      <c r="H988" s="82">
        <v>0</v>
      </c>
      <c r="I988" s="84">
        <v>0</v>
      </c>
      <c r="L988" s="114"/>
      <c r="M988" s="126">
        <v>500</v>
      </c>
      <c r="P988" s="114">
        <f>M988*P$11</f>
        <v>350</v>
      </c>
    </row>
    <row r="989" spans="1:13" s="77" customFormat="1" ht="13.5" customHeight="1">
      <c r="A989" s="206"/>
      <c r="B989" s="88"/>
      <c r="C989" s="88" t="s">
        <v>1344</v>
      </c>
      <c r="D989" s="88"/>
      <c r="E989" s="89"/>
      <c r="F989" s="90"/>
      <c r="G989" s="90"/>
      <c r="H989" s="89"/>
      <c r="I989" s="89"/>
      <c r="M989" s="90"/>
    </row>
    <row r="990" spans="1:13" s="77" customFormat="1" ht="13.5" customHeight="1">
      <c r="A990" s="207"/>
      <c r="B990" s="85"/>
      <c r="C990" s="85" t="s">
        <v>1345</v>
      </c>
      <c r="D990" s="85"/>
      <c r="E990" s="86">
        <v>5</v>
      </c>
      <c r="F990" s="87"/>
      <c r="G990" s="87"/>
      <c r="H990" s="86"/>
      <c r="I990" s="86"/>
      <c r="M990" s="87"/>
    </row>
    <row r="991" spans="1:13" s="77" customFormat="1" ht="13.5" customHeight="1">
      <c r="A991" s="207"/>
      <c r="B991" s="85"/>
      <c r="C991" s="85" t="s">
        <v>637</v>
      </c>
      <c r="D991" s="85"/>
      <c r="E991" s="86">
        <v>1</v>
      </c>
      <c r="F991" s="87"/>
      <c r="G991" s="87"/>
      <c r="H991" s="86"/>
      <c r="I991" s="86"/>
      <c r="M991" s="87"/>
    </row>
    <row r="992" spans="1:13" s="77" customFormat="1" ht="13.5" customHeight="1">
      <c r="A992" s="207"/>
      <c r="B992" s="85"/>
      <c r="C992" s="85" t="s">
        <v>1346</v>
      </c>
      <c r="D992" s="85"/>
      <c r="E992" s="86">
        <v>8</v>
      </c>
      <c r="F992" s="87"/>
      <c r="G992" s="87"/>
      <c r="H992" s="86"/>
      <c r="I992" s="86"/>
      <c r="M992" s="87"/>
    </row>
    <row r="993" spans="1:13" s="77" customFormat="1" ht="13.5" customHeight="1">
      <c r="A993" s="207"/>
      <c r="B993" s="85"/>
      <c r="C993" s="85" t="s">
        <v>1347</v>
      </c>
      <c r="D993" s="85"/>
      <c r="E993" s="86">
        <v>6</v>
      </c>
      <c r="F993" s="87"/>
      <c r="G993" s="87"/>
      <c r="H993" s="86"/>
      <c r="I993" s="86"/>
      <c r="M993" s="87"/>
    </row>
    <row r="994" spans="1:13" s="77" customFormat="1" ht="13.5" customHeight="1">
      <c r="A994" s="207"/>
      <c r="B994" s="85"/>
      <c r="C994" s="85" t="s">
        <v>1348</v>
      </c>
      <c r="D994" s="85"/>
      <c r="E994" s="86">
        <v>1</v>
      </c>
      <c r="F994" s="87"/>
      <c r="G994" s="87"/>
      <c r="H994" s="86"/>
      <c r="I994" s="86"/>
      <c r="M994" s="87"/>
    </row>
    <row r="995" spans="1:13" s="77" customFormat="1" ht="13.5" customHeight="1" thickBot="1">
      <c r="A995" s="208"/>
      <c r="B995" s="97"/>
      <c r="C995" s="97" t="s">
        <v>64</v>
      </c>
      <c r="D995" s="97"/>
      <c r="E995" s="98">
        <v>21</v>
      </c>
      <c r="F995" s="99"/>
      <c r="G995" s="99"/>
      <c r="H995" s="98"/>
      <c r="I995" s="98"/>
      <c r="M995" s="99"/>
    </row>
    <row r="996" spans="1:16" s="77" customFormat="1" ht="13.5" customHeight="1" thickBot="1">
      <c r="A996" s="210">
        <v>170</v>
      </c>
      <c r="B996" s="100" t="s">
        <v>640</v>
      </c>
      <c r="C996" s="100" t="s">
        <v>641</v>
      </c>
      <c r="D996" s="100" t="s">
        <v>37</v>
      </c>
      <c r="E996" s="101">
        <v>6</v>
      </c>
      <c r="F996" s="126"/>
      <c r="G996" s="83">
        <f>E996*F996</f>
        <v>0</v>
      </c>
      <c r="H996" s="101">
        <v>0.156</v>
      </c>
      <c r="I996" s="102">
        <v>0</v>
      </c>
      <c r="L996" s="114"/>
      <c r="M996" s="126">
        <v>6110</v>
      </c>
      <c r="P996" s="114">
        <f>M996*P$11</f>
        <v>4277</v>
      </c>
    </row>
    <row r="997" spans="1:13" s="77" customFormat="1" ht="13.5" customHeight="1">
      <c r="A997" s="206"/>
      <c r="B997" s="88"/>
      <c r="C997" s="88" t="s">
        <v>642</v>
      </c>
      <c r="D997" s="88"/>
      <c r="E997" s="89"/>
      <c r="F997" s="90"/>
      <c r="G997" s="90"/>
      <c r="H997" s="89"/>
      <c r="I997" s="89"/>
      <c r="M997" s="90"/>
    </row>
    <row r="998" spans="1:13" s="77" customFormat="1" ht="13.5" customHeight="1">
      <c r="A998" s="207"/>
      <c r="B998" s="85"/>
      <c r="C998" s="85" t="s">
        <v>1349</v>
      </c>
      <c r="D998" s="85"/>
      <c r="E998" s="86">
        <v>5</v>
      </c>
      <c r="F998" s="87"/>
      <c r="G998" s="87"/>
      <c r="H998" s="86"/>
      <c r="I998" s="86"/>
      <c r="M998" s="87"/>
    </row>
    <row r="999" spans="1:13" s="77" customFormat="1" ht="13.5" customHeight="1">
      <c r="A999" s="207"/>
      <c r="B999" s="85"/>
      <c r="C999" s="85" t="s">
        <v>644</v>
      </c>
      <c r="D999" s="85"/>
      <c r="E999" s="86">
        <v>1</v>
      </c>
      <c r="F999" s="87"/>
      <c r="G999" s="87"/>
      <c r="H999" s="86"/>
      <c r="I999" s="86"/>
      <c r="M999" s="87"/>
    </row>
    <row r="1000" spans="1:13" s="77" customFormat="1" ht="13.5" customHeight="1" thickBot="1">
      <c r="A1000" s="208"/>
      <c r="B1000" s="97"/>
      <c r="C1000" s="97" t="s">
        <v>64</v>
      </c>
      <c r="D1000" s="97"/>
      <c r="E1000" s="98">
        <v>6</v>
      </c>
      <c r="F1000" s="99"/>
      <c r="G1000" s="99"/>
      <c r="H1000" s="98"/>
      <c r="I1000" s="98"/>
      <c r="M1000" s="99"/>
    </row>
    <row r="1001" spans="1:16" s="77" customFormat="1" ht="13.5" customHeight="1" thickBot="1">
      <c r="A1001" s="210">
        <v>171</v>
      </c>
      <c r="B1001" s="100" t="s">
        <v>645</v>
      </c>
      <c r="C1001" s="100" t="s">
        <v>646</v>
      </c>
      <c r="D1001" s="100" t="s">
        <v>37</v>
      </c>
      <c r="E1001" s="101">
        <v>14</v>
      </c>
      <c r="F1001" s="126"/>
      <c r="G1001" s="83">
        <f>E1001*F1001</f>
        <v>0</v>
      </c>
      <c r="H1001" s="101">
        <v>0.392</v>
      </c>
      <c r="I1001" s="102">
        <v>0</v>
      </c>
      <c r="L1001" s="114"/>
      <c r="M1001" s="126">
        <v>6310</v>
      </c>
      <c r="P1001" s="114">
        <f>M1001*P$11</f>
        <v>4417</v>
      </c>
    </row>
    <row r="1002" spans="1:13" s="77" customFormat="1" ht="13.5" customHeight="1">
      <c r="A1002" s="206"/>
      <c r="B1002" s="88"/>
      <c r="C1002" s="88" t="s">
        <v>642</v>
      </c>
      <c r="D1002" s="88"/>
      <c r="E1002" s="89"/>
      <c r="F1002" s="90"/>
      <c r="G1002" s="90"/>
      <c r="H1002" s="89"/>
      <c r="I1002" s="89"/>
      <c r="M1002" s="90"/>
    </row>
    <row r="1003" spans="1:13" s="77" customFormat="1" ht="13.5" customHeight="1">
      <c r="A1003" s="207"/>
      <c r="B1003" s="85"/>
      <c r="C1003" s="85" t="s">
        <v>1350</v>
      </c>
      <c r="D1003" s="85"/>
      <c r="E1003" s="86">
        <v>8</v>
      </c>
      <c r="F1003" s="87"/>
      <c r="G1003" s="87"/>
      <c r="H1003" s="86"/>
      <c r="I1003" s="86"/>
      <c r="M1003" s="87"/>
    </row>
    <row r="1004" spans="1:13" s="77" customFormat="1" ht="13.5" customHeight="1">
      <c r="A1004" s="207"/>
      <c r="B1004" s="85"/>
      <c r="C1004" s="85" t="s">
        <v>1351</v>
      </c>
      <c r="D1004" s="85"/>
      <c r="E1004" s="86">
        <v>6</v>
      </c>
      <c r="F1004" s="87"/>
      <c r="G1004" s="87"/>
      <c r="H1004" s="86"/>
      <c r="I1004" s="86"/>
      <c r="M1004" s="87"/>
    </row>
    <row r="1005" spans="1:13" s="77" customFormat="1" ht="13.5" customHeight="1" thickBot="1">
      <c r="A1005" s="208"/>
      <c r="B1005" s="97"/>
      <c r="C1005" s="97" t="s">
        <v>64</v>
      </c>
      <c r="D1005" s="97"/>
      <c r="E1005" s="98">
        <v>14</v>
      </c>
      <c r="F1005" s="99"/>
      <c r="G1005" s="99"/>
      <c r="H1005" s="98"/>
      <c r="I1005" s="98"/>
      <c r="M1005" s="99"/>
    </row>
    <row r="1006" spans="1:16" s="77" customFormat="1" ht="24" customHeight="1" thickBot="1">
      <c r="A1006" s="210">
        <v>172</v>
      </c>
      <c r="B1006" s="100" t="s">
        <v>1352</v>
      </c>
      <c r="C1006" s="100" t="s">
        <v>1353</v>
      </c>
      <c r="D1006" s="100" t="s">
        <v>37</v>
      </c>
      <c r="E1006" s="101">
        <v>1</v>
      </c>
      <c r="F1006" s="126"/>
      <c r="G1006" s="83">
        <f>E1006*F1006</f>
        <v>0</v>
      </c>
      <c r="H1006" s="101">
        <v>0.028</v>
      </c>
      <c r="I1006" s="102">
        <v>0</v>
      </c>
      <c r="L1006" s="114"/>
      <c r="M1006" s="126">
        <v>7500</v>
      </c>
      <c r="P1006" s="114">
        <f>M1006*P$11</f>
        <v>5250</v>
      </c>
    </row>
    <row r="1007" spans="1:13" s="77" customFormat="1" ht="13.5" customHeight="1">
      <c r="A1007" s="206"/>
      <c r="B1007" s="88"/>
      <c r="C1007" s="88" t="s">
        <v>642</v>
      </c>
      <c r="D1007" s="88"/>
      <c r="E1007" s="89"/>
      <c r="F1007" s="90"/>
      <c r="G1007" s="90"/>
      <c r="H1007" s="89"/>
      <c r="I1007" s="89"/>
      <c r="M1007" s="90"/>
    </row>
    <row r="1008" spans="1:13" s="77" customFormat="1" ht="13.5" customHeight="1" thickBot="1">
      <c r="A1008" s="207"/>
      <c r="B1008" s="85"/>
      <c r="C1008" s="85" t="s">
        <v>1348</v>
      </c>
      <c r="D1008" s="85"/>
      <c r="E1008" s="86">
        <v>1</v>
      </c>
      <c r="F1008" s="87"/>
      <c r="G1008" s="87"/>
      <c r="H1008" s="86"/>
      <c r="I1008" s="86"/>
      <c r="M1008" s="87"/>
    </row>
    <row r="1009" spans="1:16" s="77" customFormat="1" ht="24" customHeight="1" thickBot="1">
      <c r="A1009" s="205">
        <v>173</v>
      </c>
      <c r="B1009" s="81" t="s">
        <v>1354</v>
      </c>
      <c r="C1009" s="81" t="s">
        <v>1355</v>
      </c>
      <c r="D1009" s="81" t="s">
        <v>37</v>
      </c>
      <c r="E1009" s="82">
        <v>1</v>
      </c>
      <c r="F1009" s="126"/>
      <c r="G1009" s="83">
        <f>E1009*F1009</f>
        <v>0</v>
      </c>
      <c r="H1009" s="82">
        <v>0</v>
      </c>
      <c r="I1009" s="84">
        <v>0</v>
      </c>
      <c r="L1009" s="114"/>
      <c r="M1009" s="126">
        <v>541</v>
      </c>
      <c r="P1009" s="114">
        <f>M1009*P$11</f>
        <v>378.7</v>
      </c>
    </row>
    <row r="1010" spans="1:13" s="77" customFormat="1" ht="13.5" customHeight="1">
      <c r="A1010" s="206"/>
      <c r="B1010" s="88"/>
      <c r="C1010" s="88" t="s">
        <v>1344</v>
      </c>
      <c r="D1010" s="88"/>
      <c r="E1010" s="89"/>
      <c r="F1010" s="90"/>
      <c r="G1010" s="90"/>
      <c r="H1010" s="89"/>
      <c r="I1010" s="89"/>
      <c r="M1010" s="90"/>
    </row>
    <row r="1011" spans="1:13" s="77" customFormat="1" ht="13.5" customHeight="1" thickBot="1">
      <c r="A1011" s="207"/>
      <c r="B1011" s="85"/>
      <c r="C1011" s="85" t="s">
        <v>1356</v>
      </c>
      <c r="D1011" s="85"/>
      <c r="E1011" s="86">
        <v>1</v>
      </c>
      <c r="F1011" s="87"/>
      <c r="G1011" s="87"/>
      <c r="H1011" s="86"/>
      <c r="I1011" s="86"/>
      <c r="M1011" s="87"/>
    </row>
    <row r="1012" spans="1:16" s="77" customFormat="1" ht="13.5" customHeight="1" thickBot="1">
      <c r="A1012" s="210">
        <v>174</v>
      </c>
      <c r="B1012" s="100" t="s">
        <v>1357</v>
      </c>
      <c r="C1012" s="100" t="s">
        <v>1358</v>
      </c>
      <c r="D1012" s="100" t="s">
        <v>37</v>
      </c>
      <c r="E1012" s="101">
        <v>1</v>
      </c>
      <c r="F1012" s="126"/>
      <c r="G1012" s="83">
        <f>E1012*F1012</f>
        <v>0</v>
      </c>
      <c r="H1012" s="101">
        <v>0.028</v>
      </c>
      <c r="I1012" s="102">
        <v>0</v>
      </c>
      <c r="L1012" s="114"/>
      <c r="M1012" s="126">
        <v>6420</v>
      </c>
      <c r="P1012" s="114">
        <f>M1012*P$11</f>
        <v>4494</v>
      </c>
    </row>
    <row r="1013" spans="1:13" s="77" customFormat="1" ht="13.5" customHeight="1">
      <c r="A1013" s="206"/>
      <c r="B1013" s="88"/>
      <c r="C1013" s="88" t="s">
        <v>642</v>
      </c>
      <c r="D1013" s="88"/>
      <c r="E1013" s="89"/>
      <c r="F1013" s="90"/>
      <c r="G1013" s="90"/>
      <c r="H1013" s="89"/>
      <c r="I1013" s="89"/>
      <c r="M1013" s="90"/>
    </row>
    <row r="1014" spans="1:13" s="77" customFormat="1" ht="13.5" customHeight="1" thickBot="1">
      <c r="A1014" s="207"/>
      <c r="B1014" s="85"/>
      <c r="C1014" s="85" t="s">
        <v>1359</v>
      </c>
      <c r="D1014" s="85"/>
      <c r="E1014" s="86">
        <v>1</v>
      </c>
      <c r="F1014" s="87"/>
      <c r="G1014" s="87"/>
      <c r="H1014" s="86"/>
      <c r="I1014" s="86"/>
      <c r="M1014" s="87"/>
    </row>
    <row r="1015" spans="1:16" s="77" customFormat="1" ht="24" customHeight="1" thickBot="1">
      <c r="A1015" s="205">
        <v>175</v>
      </c>
      <c r="B1015" s="81" t="s">
        <v>1360</v>
      </c>
      <c r="C1015" s="81" t="s">
        <v>1361</v>
      </c>
      <c r="D1015" s="81" t="s">
        <v>37</v>
      </c>
      <c r="E1015" s="82">
        <v>1</v>
      </c>
      <c r="F1015" s="126"/>
      <c r="G1015" s="83">
        <f>E1015*F1015</f>
        <v>0</v>
      </c>
      <c r="H1015" s="82">
        <v>0</v>
      </c>
      <c r="I1015" s="84">
        <v>0</v>
      </c>
      <c r="L1015" s="114"/>
      <c r="M1015" s="126">
        <v>1020</v>
      </c>
      <c r="P1015" s="114">
        <f>M1015*P$11</f>
        <v>714</v>
      </c>
    </row>
    <row r="1016" spans="1:13" s="77" customFormat="1" ht="13.5" customHeight="1">
      <c r="A1016" s="206"/>
      <c r="B1016" s="88"/>
      <c r="C1016" s="88" t="s">
        <v>1268</v>
      </c>
      <c r="D1016" s="88"/>
      <c r="E1016" s="89"/>
      <c r="F1016" s="90"/>
      <c r="G1016" s="90"/>
      <c r="H1016" s="89"/>
      <c r="I1016" s="89"/>
      <c r="M1016" s="90"/>
    </row>
    <row r="1017" spans="1:13" s="77" customFormat="1" ht="13.5" customHeight="1" thickBot="1">
      <c r="A1017" s="207"/>
      <c r="B1017" s="85"/>
      <c r="C1017" s="85" t="s">
        <v>1362</v>
      </c>
      <c r="D1017" s="85"/>
      <c r="E1017" s="86">
        <v>1</v>
      </c>
      <c r="F1017" s="87"/>
      <c r="G1017" s="87"/>
      <c r="H1017" s="86"/>
      <c r="I1017" s="86"/>
      <c r="M1017" s="87"/>
    </row>
    <row r="1018" spans="1:16" s="77" customFormat="1" ht="24" customHeight="1" thickBot="1">
      <c r="A1018" s="210">
        <v>176</v>
      </c>
      <c r="B1018" s="100" t="s">
        <v>1363</v>
      </c>
      <c r="C1018" s="100" t="s">
        <v>1364</v>
      </c>
      <c r="D1018" s="100" t="s">
        <v>37</v>
      </c>
      <c r="E1018" s="101">
        <v>1</v>
      </c>
      <c r="F1018" s="126"/>
      <c r="G1018" s="83">
        <f>E1018*F1018</f>
        <v>0</v>
      </c>
      <c r="H1018" s="101">
        <v>0.028</v>
      </c>
      <c r="I1018" s="102">
        <v>0</v>
      </c>
      <c r="L1018" s="114"/>
      <c r="M1018" s="126">
        <v>40000</v>
      </c>
      <c r="P1018" s="114">
        <f>M1018*P$11</f>
        <v>28000</v>
      </c>
    </row>
    <row r="1019" spans="1:13" s="77" customFormat="1" ht="13.5" customHeight="1">
      <c r="A1019" s="206"/>
      <c r="B1019" s="88"/>
      <c r="C1019" s="88" t="s">
        <v>642</v>
      </c>
      <c r="D1019" s="88"/>
      <c r="E1019" s="89"/>
      <c r="F1019" s="90"/>
      <c r="G1019" s="90"/>
      <c r="H1019" s="89"/>
      <c r="I1019" s="89"/>
      <c r="M1019" s="90"/>
    </row>
    <row r="1020" spans="1:13" s="77" customFormat="1" ht="13.5" customHeight="1" thickBot="1">
      <c r="A1020" s="207"/>
      <c r="B1020" s="85"/>
      <c r="C1020" s="85" t="s">
        <v>1362</v>
      </c>
      <c r="D1020" s="85"/>
      <c r="E1020" s="86">
        <v>1</v>
      </c>
      <c r="F1020" s="87"/>
      <c r="G1020" s="87"/>
      <c r="H1020" s="86"/>
      <c r="I1020" s="86"/>
      <c r="M1020" s="87"/>
    </row>
    <row r="1021" spans="1:16" s="77" customFormat="1" ht="13.5" customHeight="1" thickBot="1">
      <c r="A1021" s="205">
        <v>177</v>
      </c>
      <c r="B1021" s="81" t="s">
        <v>649</v>
      </c>
      <c r="C1021" s="81" t="s">
        <v>650</v>
      </c>
      <c r="D1021" s="81" t="s">
        <v>37</v>
      </c>
      <c r="E1021" s="82">
        <v>2</v>
      </c>
      <c r="F1021" s="126"/>
      <c r="G1021" s="83">
        <f>E1021*F1021</f>
        <v>0</v>
      </c>
      <c r="H1021" s="82">
        <v>0.00174</v>
      </c>
      <c r="I1021" s="84">
        <v>0</v>
      </c>
      <c r="L1021" s="114"/>
      <c r="M1021" s="126">
        <v>2140</v>
      </c>
      <c r="P1021" s="114">
        <f>M1021*P$11</f>
        <v>1498</v>
      </c>
    </row>
    <row r="1022" spans="1:13" s="77" customFormat="1" ht="13.5" customHeight="1">
      <c r="A1022" s="206"/>
      <c r="B1022" s="88"/>
      <c r="C1022" s="88" t="s">
        <v>1268</v>
      </c>
      <c r="D1022" s="88"/>
      <c r="E1022" s="89"/>
      <c r="F1022" s="90"/>
      <c r="G1022" s="90"/>
      <c r="H1022" s="89"/>
      <c r="I1022" s="89"/>
      <c r="M1022" s="90"/>
    </row>
    <row r="1023" spans="1:13" s="77" customFormat="1" ht="13.5" customHeight="1">
      <c r="A1023" s="207"/>
      <c r="B1023" s="85"/>
      <c r="C1023" s="85" t="s">
        <v>1365</v>
      </c>
      <c r="D1023" s="85"/>
      <c r="E1023" s="86">
        <v>1</v>
      </c>
      <c r="F1023" s="87"/>
      <c r="G1023" s="87"/>
      <c r="H1023" s="86"/>
      <c r="I1023" s="86"/>
      <c r="M1023" s="87"/>
    </row>
    <row r="1024" spans="1:13" s="77" customFormat="1" ht="13.5" customHeight="1">
      <c r="A1024" s="207"/>
      <c r="B1024" s="85"/>
      <c r="C1024" s="85" t="s">
        <v>1366</v>
      </c>
      <c r="D1024" s="85"/>
      <c r="E1024" s="86">
        <v>1</v>
      </c>
      <c r="F1024" s="87"/>
      <c r="G1024" s="87"/>
      <c r="H1024" s="86"/>
      <c r="I1024" s="86"/>
      <c r="M1024" s="87"/>
    </row>
    <row r="1025" spans="1:13" s="77" customFormat="1" ht="13.5" customHeight="1" thickBot="1">
      <c r="A1025" s="208"/>
      <c r="B1025" s="97"/>
      <c r="C1025" s="97" t="s">
        <v>64</v>
      </c>
      <c r="D1025" s="97"/>
      <c r="E1025" s="98">
        <v>2</v>
      </c>
      <c r="F1025" s="99"/>
      <c r="G1025" s="99"/>
      <c r="H1025" s="98"/>
      <c r="I1025" s="98"/>
      <c r="M1025" s="99"/>
    </row>
    <row r="1026" spans="1:16" s="77" customFormat="1" ht="24" customHeight="1" thickBot="1">
      <c r="A1026" s="210">
        <v>178</v>
      </c>
      <c r="B1026" s="100" t="s">
        <v>1367</v>
      </c>
      <c r="C1026" s="100" t="s">
        <v>1368</v>
      </c>
      <c r="D1026" s="100" t="s">
        <v>37</v>
      </c>
      <c r="E1026" s="101">
        <v>1</v>
      </c>
      <c r="F1026" s="126"/>
      <c r="G1026" s="83">
        <f>E1026*F1026</f>
        <v>0</v>
      </c>
      <c r="H1026" s="101">
        <v>0.054</v>
      </c>
      <c r="I1026" s="102">
        <v>0</v>
      </c>
      <c r="L1026" s="114"/>
      <c r="M1026" s="126">
        <v>10600</v>
      </c>
      <c r="P1026" s="114">
        <f>M1026*P$11</f>
        <v>7419.999999999999</v>
      </c>
    </row>
    <row r="1027" spans="1:13" s="77" customFormat="1" ht="13.5" customHeight="1">
      <c r="A1027" s="206"/>
      <c r="B1027" s="88"/>
      <c r="C1027" s="88" t="s">
        <v>658</v>
      </c>
      <c r="D1027" s="88"/>
      <c r="E1027" s="89"/>
      <c r="F1027" s="90"/>
      <c r="G1027" s="90"/>
      <c r="H1027" s="89"/>
      <c r="I1027" s="89"/>
      <c r="M1027" s="90"/>
    </row>
    <row r="1028" spans="1:13" s="77" customFormat="1" ht="13.5" customHeight="1" thickBot="1">
      <c r="A1028" s="207"/>
      <c r="B1028" s="85"/>
      <c r="C1028" s="85" t="s">
        <v>1365</v>
      </c>
      <c r="D1028" s="85"/>
      <c r="E1028" s="86">
        <v>1</v>
      </c>
      <c r="F1028" s="87"/>
      <c r="G1028" s="87"/>
      <c r="H1028" s="86"/>
      <c r="I1028" s="86"/>
      <c r="M1028" s="87"/>
    </row>
    <row r="1029" spans="1:16" s="77" customFormat="1" ht="24" customHeight="1" thickBot="1">
      <c r="A1029" s="210">
        <v>179</v>
      </c>
      <c r="B1029" s="100" t="s">
        <v>1369</v>
      </c>
      <c r="C1029" s="100" t="s">
        <v>1370</v>
      </c>
      <c r="D1029" s="100" t="s">
        <v>37</v>
      </c>
      <c r="E1029" s="101">
        <v>1</v>
      </c>
      <c r="F1029" s="126"/>
      <c r="G1029" s="83">
        <f>E1029*F1029</f>
        <v>0</v>
      </c>
      <c r="H1029" s="101">
        <v>0.054</v>
      </c>
      <c r="I1029" s="102">
        <v>0</v>
      </c>
      <c r="L1029" s="114"/>
      <c r="M1029" s="126">
        <v>11200</v>
      </c>
      <c r="P1029" s="114">
        <f>M1029*P$11</f>
        <v>7839.999999999999</v>
      </c>
    </row>
    <row r="1030" spans="1:13" s="77" customFormat="1" ht="13.5" customHeight="1">
      <c r="A1030" s="206"/>
      <c r="B1030" s="88"/>
      <c r="C1030" s="88" t="s">
        <v>658</v>
      </c>
      <c r="D1030" s="88"/>
      <c r="E1030" s="89"/>
      <c r="F1030" s="90"/>
      <c r="G1030" s="90"/>
      <c r="H1030" s="89"/>
      <c r="I1030" s="89"/>
      <c r="M1030" s="90"/>
    </row>
    <row r="1031" spans="1:13" s="77" customFormat="1" ht="13.5" customHeight="1" thickBot="1">
      <c r="A1031" s="207"/>
      <c r="B1031" s="85"/>
      <c r="C1031" s="85" t="s">
        <v>1365</v>
      </c>
      <c r="D1031" s="85"/>
      <c r="E1031" s="86">
        <v>1</v>
      </c>
      <c r="F1031" s="87"/>
      <c r="G1031" s="87"/>
      <c r="H1031" s="86"/>
      <c r="I1031" s="86"/>
      <c r="M1031" s="87"/>
    </row>
    <row r="1032" spans="1:16" s="77" customFormat="1" ht="13.5" customHeight="1" thickBot="1">
      <c r="A1032" s="205">
        <v>180</v>
      </c>
      <c r="B1032" s="81" t="s">
        <v>1371</v>
      </c>
      <c r="C1032" s="81" t="s">
        <v>1372</v>
      </c>
      <c r="D1032" s="81" t="s">
        <v>37</v>
      </c>
      <c r="E1032" s="82">
        <v>2</v>
      </c>
      <c r="F1032" s="126"/>
      <c r="G1032" s="83">
        <f>E1032*F1032</f>
        <v>0</v>
      </c>
      <c r="H1032" s="82">
        <v>0.00168</v>
      </c>
      <c r="I1032" s="84">
        <v>0</v>
      </c>
      <c r="L1032" s="114"/>
      <c r="M1032" s="126">
        <v>2350</v>
      </c>
      <c r="P1032" s="114">
        <f>M1032*P$11</f>
        <v>1645</v>
      </c>
    </row>
    <row r="1033" spans="1:13" s="77" customFormat="1" ht="13.5" customHeight="1">
      <c r="A1033" s="206"/>
      <c r="B1033" s="88"/>
      <c r="C1033" s="88" t="s">
        <v>1268</v>
      </c>
      <c r="D1033" s="88"/>
      <c r="E1033" s="89"/>
      <c r="F1033" s="90"/>
      <c r="G1033" s="90"/>
      <c r="H1033" s="89"/>
      <c r="I1033" s="89"/>
      <c r="M1033" s="90"/>
    </row>
    <row r="1034" spans="1:13" s="77" customFormat="1" ht="13.5" customHeight="1">
      <c r="A1034" s="207"/>
      <c r="B1034" s="85"/>
      <c r="C1034" s="85" t="s">
        <v>1373</v>
      </c>
      <c r="D1034" s="85"/>
      <c r="E1034" s="86">
        <v>1</v>
      </c>
      <c r="F1034" s="87"/>
      <c r="G1034" s="87"/>
      <c r="H1034" s="86"/>
      <c r="I1034" s="86"/>
      <c r="M1034" s="87"/>
    </row>
    <row r="1035" spans="1:13" s="77" customFormat="1" ht="13.5" customHeight="1">
      <c r="A1035" s="207"/>
      <c r="B1035" s="85"/>
      <c r="C1035" s="85" t="s">
        <v>1374</v>
      </c>
      <c r="D1035" s="85"/>
      <c r="E1035" s="86">
        <v>1</v>
      </c>
      <c r="F1035" s="87"/>
      <c r="G1035" s="87"/>
      <c r="H1035" s="86"/>
      <c r="I1035" s="86"/>
      <c r="M1035" s="87"/>
    </row>
    <row r="1036" spans="1:13" s="77" customFormat="1" ht="13.5" customHeight="1" thickBot="1">
      <c r="A1036" s="208"/>
      <c r="B1036" s="97"/>
      <c r="C1036" s="97" t="s">
        <v>64</v>
      </c>
      <c r="D1036" s="97"/>
      <c r="E1036" s="98">
        <v>2</v>
      </c>
      <c r="F1036" s="99"/>
      <c r="G1036" s="99"/>
      <c r="H1036" s="98"/>
      <c r="I1036" s="98"/>
      <c r="M1036" s="99"/>
    </row>
    <row r="1037" spans="1:16" s="77" customFormat="1" ht="24" customHeight="1" thickBot="1">
      <c r="A1037" s="210">
        <v>181</v>
      </c>
      <c r="B1037" s="100" t="s">
        <v>1375</v>
      </c>
      <c r="C1037" s="100" t="s">
        <v>1376</v>
      </c>
      <c r="D1037" s="100" t="s">
        <v>37</v>
      </c>
      <c r="E1037" s="101">
        <v>1</v>
      </c>
      <c r="F1037" s="126"/>
      <c r="G1037" s="83">
        <f>E1037*F1037</f>
        <v>0</v>
      </c>
      <c r="H1037" s="101">
        <v>0.054</v>
      </c>
      <c r="I1037" s="102">
        <v>0</v>
      </c>
      <c r="L1037" s="114"/>
      <c r="M1037" s="126">
        <v>8500</v>
      </c>
      <c r="P1037" s="114">
        <f>M1037*P$11</f>
        <v>5950</v>
      </c>
    </row>
    <row r="1038" spans="1:13" s="77" customFormat="1" ht="13.5" customHeight="1">
      <c r="A1038" s="206"/>
      <c r="B1038" s="88"/>
      <c r="C1038" s="88" t="s">
        <v>658</v>
      </c>
      <c r="D1038" s="88"/>
      <c r="E1038" s="89"/>
      <c r="F1038" s="90"/>
      <c r="G1038" s="90"/>
      <c r="H1038" s="89"/>
      <c r="I1038" s="89"/>
      <c r="M1038" s="90"/>
    </row>
    <row r="1039" spans="1:13" s="77" customFormat="1" ht="13.5" customHeight="1" thickBot="1">
      <c r="A1039" s="207"/>
      <c r="B1039" s="85"/>
      <c r="C1039" s="85" t="s">
        <v>1373</v>
      </c>
      <c r="D1039" s="85"/>
      <c r="E1039" s="86">
        <v>1</v>
      </c>
      <c r="F1039" s="87"/>
      <c r="G1039" s="87"/>
      <c r="H1039" s="86"/>
      <c r="I1039" s="86"/>
      <c r="M1039" s="87"/>
    </row>
    <row r="1040" spans="1:16" s="77" customFormat="1" ht="24" customHeight="1" thickBot="1">
      <c r="A1040" s="210">
        <v>182</v>
      </c>
      <c r="B1040" s="100" t="s">
        <v>1377</v>
      </c>
      <c r="C1040" s="100" t="s">
        <v>1378</v>
      </c>
      <c r="D1040" s="100" t="s">
        <v>37</v>
      </c>
      <c r="E1040" s="101">
        <v>1</v>
      </c>
      <c r="F1040" s="126"/>
      <c r="G1040" s="83">
        <f>E1040*F1040</f>
        <v>0</v>
      </c>
      <c r="H1040" s="101">
        <v>0.054</v>
      </c>
      <c r="I1040" s="102">
        <v>0</v>
      </c>
      <c r="L1040" s="114"/>
      <c r="M1040" s="126">
        <v>9250</v>
      </c>
      <c r="P1040" s="114">
        <f>M1040*P$11</f>
        <v>6475</v>
      </c>
    </row>
    <row r="1041" spans="1:13" s="77" customFormat="1" ht="13.5" customHeight="1">
      <c r="A1041" s="206"/>
      <c r="B1041" s="88"/>
      <c r="C1041" s="88" t="s">
        <v>658</v>
      </c>
      <c r="D1041" s="88"/>
      <c r="E1041" s="89"/>
      <c r="F1041" s="90"/>
      <c r="G1041" s="90"/>
      <c r="H1041" s="89"/>
      <c r="I1041" s="89"/>
      <c r="M1041" s="90"/>
    </row>
    <row r="1042" spans="1:13" s="77" customFormat="1" ht="13.5" customHeight="1" thickBot="1">
      <c r="A1042" s="207"/>
      <c r="B1042" s="85"/>
      <c r="C1042" s="85" t="s">
        <v>1379</v>
      </c>
      <c r="D1042" s="85"/>
      <c r="E1042" s="86">
        <v>1</v>
      </c>
      <c r="F1042" s="87"/>
      <c r="G1042" s="87"/>
      <c r="H1042" s="86"/>
      <c r="I1042" s="86"/>
      <c r="M1042" s="87"/>
    </row>
    <row r="1043" spans="1:16" s="77" customFormat="1" ht="13.5" customHeight="1" thickBot="1">
      <c r="A1043" s="205">
        <v>184</v>
      </c>
      <c r="B1043" s="81" t="s">
        <v>674</v>
      </c>
      <c r="C1043" s="81" t="s">
        <v>675</v>
      </c>
      <c r="D1043" s="81" t="s">
        <v>37</v>
      </c>
      <c r="E1043" s="82">
        <v>24</v>
      </c>
      <c r="F1043" s="126"/>
      <c r="G1043" s="83">
        <f>E1043*F1043</f>
        <v>0</v>
      </c>
      <c r="H1043" s="82">
        <v>0.0108</v>
      </c>
      <c r="I1043" s="84">
        <v>0</v>
      </c>
      <c r="L1043" s="114"/>
      <c r="M1043" s="126">
        <v>1030</v>
      </c>
      <c r="P1043" s="114">
        <f>M1043*P$11</f>
        <v>721</v>
      </c>
    </row>
    <row r="1044" spans="1:13" s="77" customFormat="1" ht="13.5" customHeight="1">
      <c r="A1044" s="206"/>
      <c r="B1044" s="88"/>
      <c r="C1044" s="88" t="s">
        <v>676</v>
      </c>
      <c r="D1044" s="88"/>
      <c r="E1044" s="89"/>
      <c r="F1044" s="90"/>
      <c r="G1044" s="90"/>
      <c r="H1044" s="89"/>
      <c r="I1044" s="89"/>
      <c r="M1044" s="90"/>
    </row>
    <row r="1045" spans="1:13" s="77" customFormat="1" ht="13.5" customHeight="1">
      <c r="A1045" s="207"/>
      <c r="B1045" s="85"/>
      <c r="C1045" s="85" t="s">
        <v>1345</v>
      </c>
      <c r="D1045" s="85"/>
      <c r="E1045" s="86">
        <v>5</v>
      </c>
      <c r="F1045" s="87"/>
      <c r="G1045" s="87"/>
      <c r="H1045" s="86"/>
      <c r="I1045" s="86"/>
      <c r="M1045" s="87"/>
    </row>
    <row r="1046" spans="1:13" s="77" customFormat="1" ht="13.5" customHeight="1">
      <c r="A1046" s="207"/>
      <c r="B1046" s="85"/>
      <c r="C1046" s="85" t="s">
        <v>637</v>
      </c>
      <c r="D1046" s="85"/>
      <c r="E1046" s="86">
        <v>1</v>
      </c>
      <c r="F1046" s="87"/>
      <c r="G1046" s="87"/>
      <c r="H1046" s="86"/>
      <c r="I1046" s="86"/>
      <c r="M1046" s="87"/>
    </row>
    <row r="1047" spans="1:13" s="77" customFormat="1" ht="13.5" customHeight="1">
      <c r="A1047" s="207"/>
      <c r="B1047" s="85"/>
      <c r="C1047" s="85" t="s">
        <v>1346</v>
      </c>
      <c r="D1047" s="85"/>
      <c r="E1047" s="86">
        <v>8</v>
      </c>
      <c r="F1047" s="87"/>
      <c r="G1047" s="87"/>
      <c r="H1047" s="86"/>
      <c r="I1047" s="86"/>
      <c r="M1047" s="87"/>
    </row>
    <row r="1048" spans="1:13" s="77" customFormat="1" ht="13.5" customHeight="1">
      <c r="A1048" s="207"/>
      <c r="B1048" s="85"/>
      <c r="C1048" s="85" t="s">
        <v>1347</v>
      </c>
      <c r="D1048" s="85"/>
      <c r="E1048" s="86">
        <v>6</v>
      </c>
      <c r="F1048" s="87"/>
      <c r="G1048" s="87"/>
      <c r="H1048" s="86"/>
      <c r="I1048" s="86"/>
      <c r="M1048" s="87"/>
    </row>
    <row r="1049" spans="1:13" s="77" customFormat="1" ht="13.5" customHeight="1">
      <c r="A1049" s="207"/>
      <c r="B1049" s="85"/>
      <c r="C1049" s="85" t="s">
        <v>1383</v>
      </c>
      <c r="D1049" s="85"/>
      <c r="E1049" s="86">
        <v>1</v>
      </c>
      <c r="F1049" s="87"/>
      <c r="G1049" s="87"/>
      <c r="H1049" s="86"/>
      <c r="I1049" s="86"/>
      <c r="M1049" s="87"/>
    </row>
    <row r="1050" spans="1:13" s="77" customFormat="1" ht="13.5" customHeight="1">
      <c r="A1050" s="207"/>
      <c r="B1050" s="85"/>
      <c r="C1050" s="85" t="s">
        <v>1384</v>
      </c>
      <c r="D1050" s="85"/>
      <c r="E1050" s="86">
        <v>1</v>
      </c>
      <c r="F1050" s="87"/>
      <c r="G1050" s="87"/>
      <c r="H1050" s="86"/>
      <c r="I1050" s="86"/>
      <c r="M1050" s="87"/>
    </row>
    <row r="1051" spans="1:13" s="77" customFormat="1" ht="13.5" customHeight="1">
      <c r="A1051" s="207"/>
      <c r="B1051" s="85"/>
      <c r="C1051" s="85" t="s">
        <v>1365</v>
      </c>
      <c r="D1051" s="85"/>
      <c r="E1051" s="86">
        <v>1</v>
      </c>
      <c r="F1051" s="87"/>
      <c r="G1051" s="87"/>
      <c r="H1051" s="86"/>
      <c r="I1051" s="86"/>
      <c r="M1051" s="87"/>
    </row>
    <row r="1052" spans="1:13" s="77" customFormat="1" ht="13.5" customHeight="1">
      <c r="A1052" s="207"/>
      <c r="B1052" s="85"/>
      <c r="C1052" s="85" t="s">
        <v>1366</v>
      </c>
      <c r="D1052" s="85"/>
      <c r="E1052" s="86">
        <v>1</v>
      </c>
      <c r="F1052" s="87"/>
      <c r="G1052" s="87"/>
      <c r="H1052" s="86"/>
      <c r="I1052" s="86"/>
      <c r="M1052" s="87"/>
    </row>
    <row r="1053" spans="1:13" s="77" customFormat="1" ht="13.5" customHeight="1" thickBot="1">
      <c r="A1053" s="208"/>
      <c r="B1053" s="97"/>
      <c r="C1053" s="97" t="s">
        <v>64</v>
      </c>
      <c r="D1053" s="97"/>
      <c r="E1053" s="98">
        <v>24</v>
      </c>
      <c r="F1053" s="99"/>
      <c r="G1053" s="99"/>
      <c r="H1053" s="98"/>
      <c r="I1053" s="98"/>
      <c r="M1053" s="99"/>
    </row>
    <row r="1054" spans="1:16" s="77" customFormat="1" ht="13.5" customHeight="1" thickBot="1">
      <c r="A1054" s="205">
        <v>185</v>
      </c>
      <c r="B1054" s="81" t="s">
        <v>1385</v>
      </c>
      <c r="C1054" s="81" t="s">
        <v>1386</v>
      </c>
      <c r="D1054" s="81" t="s">
        <v>37</v>
      </c>
      <c r="E1054" s="82">
        <v>1</v>
      </c>
      <c r="F1054" s="126"/>
      <c r="G1054" s="83">
        <f>E1054*F1054</f>
        <v>0</v>
      </c>
      <c r="H1054" s="82">
        <v>0.00044</v>
      </c>
      <c r="I1054" s="84">
        <v>0</v>
      </c>
      <c r="L1054" s="114"/>
      <c r="M1054" s="126">
        <v>1230</v>
      </c>
      <c r="P1054" s="114">
        <f>M1054*P$11</f>
        <v>861</v>
      </c>
    </row>
    <row r="1055" spans="1:13" s="77" customFormat="1" ht="13.5" customHeight="1">
      <c r="A1055" s="206"/>
      <c r="B1055" s="88"/>
      <c r="C1055" s="88" t="s">
        <v>1268</v>
      </c>
      <c r="D1055" s="88"/>
      <c r="E1055" s="89"/>
      <c r="F1055" s="90"/>
      <c r="G1055" s="90"/>
      <c r="H1055" s="89"/>
      <c r="I1055" s="89"/>
      <c r="M1055" s="90"/>
    </row>
    <row r="1056" spans="1:13" s="77" customFormat="1" ht="13.5" customHeight="1" thickBot="1">
      <c r="A1056" s="207"/>
      <c r="B1056" s="85"/>
      <c r="C1056" s="85" t="s">
        <v>1373</v>
      </c>
      <c r="D1056" s="85"/>
      <c r="E1056" s="86">
        <v>1</v>
      </c>
      <c r="F1056" s="87"/>
      <c r="G1056" s="87"/>
      <c r="H1056" s="86"/>
      <c r="I1056" s="86"/>
      <c r="M1056" s="87"/>
    </row>
    <row r="1057" spans="1:16" s="77" customFormat="1" ht="13.5" customHeight="1" thickBot="1">
      <c r="A1057" s="205">
        <v>186</v>
      </c>
      <c r="B1057" s="81" t="s">
        <v>1387</v>
      </c>
      <c r="C1057" s="81" t="s">
        <v>1388</v>
      </c>
      <c r="D1057" s="81" t="s">
        <v>37</v>
      </c>
      <c r="E1057" s="82">
        <v>1</v>
      </c>
      <c r="F1057" s="126"/>
      <c r="G1057" s="83">
        <f>E1057*F1057</f>
        <v>0</v>
      </c>
      <c r="H1057" s="82">
        <v>0.00045</v>
      </c>
      <c r="I1057" s="84">
        <v>0</v>
      </c>
      <c r="L1057" s="114"/>
      <c r="M1057" s="126">
        <v>1270</v>
      </c>
      <c r="P1057" s="114">
        <f>M1057*P$11</f>
        <v>889</v>
      </c>
    </row>
    <row r="1058" spans="1:13" s="77" customFormat="1" ht="13.5" customHeight="1">
      <c r="A1058" s="206"/>
      <c r="B1058" s="88"/>
      <c r="C1058" s="88" t="s">
        <v>1268</v>
      </c>
      <c r="D1058" s="88"/>
      <c r="E1058" s="89"/>
      <c r="F1058" s="90"/>
      <c r="G1058" s="90"/>
      <c r="H1058" s="89"/>
      <c r="I1058" s="89"/>
      <c r="M1058" s="90"/>
    </row>
    <row r="1059" spans="1:13" s="77" customFormat="1" ht="13.5" customHeight="1" thickBot="1">
      <c r="A1059" s="207"/>
      <c r="B1059" s="85"/>
      <c r="C1059" s="85" t="s">
        <v>1374</v>
      </c>
      <c r="D1059" s="85"/>
      <c r="E1059" s="86">
        <v>1</v>
      </c>
      <c r="F1059" s="87"/>
      <c r="G1059" s="87"/>
      <c r="H1059" s="86"/>
      <c r="I1059" s="86"/>
      <c r="M1059" s="87"/>
    </row>
    <row r="1060" spans="1:16" s="77" customFormat="1" ht="13.5" customHeight="1" thickBot="1">
      <c r="A1060" s="205">
        <v>187</v>
      </c>
      <c r="B1060" s="81" t="s">
        <v>688</v>
      </c>
      <c r="C1060" s="81" t="s">
        <v>689</v>
      </c>
      <c r="D1060" s="81" t="s">
        <v>386</v>
      </c>
      <c r="E1060" s="82">
        <f>SUM(G900:G1058)/100</f>
        <v>0</v>
      </c>
      <c r="F1060" s="166">
        <v>0.6</v>
      </c>
      <c r="G1060" s="83">
        <f>E1060*F1060</f>
        <v>0</v>
      </c>
      <c r="H1060" s="82">
        <v>0</v>
      </c>
      <c r="I1060" s="84">
        <v>0</v>
      </c>
      <c r="M1060" s="166">
        <v>0.6</v>
      </c>
      <c r="P1060" s="77">
        <v>0.6</v>
      </c>
    </row>
    <row r="1061" spans="1:13" s="77" customFormat="1" ht="13.5" customHeight="1">
      <c r="A1061" s="206"/>
      <c r="B1061" s="88"/>
      <c r="C1061" s="88" t="s">
        <v>2011</v>
      </c>
      <c r="D1061" s="88"/>
      <c r="E1061" s="89"/>
      <c r="F1061" s="90"/>
      <c r="G1061" s="90"/>
      <c r="H1061" s="89"/>
      <c r="I1061" s="89"/>
      <c r="M1061" s="90"/>
    </row>
    <row r="1062" spans="1:13" s="77" customFormat="1" ht="13.5" customHeight="1" thickBot="1">
      <c r="A1062" s="204"/>
      <c r="B1062" s="78" t="s">
        <v>701</v>
      </c>
      <c r="C1062" s="78" t="s">
        <v>702</v>
      </c>
      <c r="D1062" s="78"/>
      <c r="E1062" s="79"/>
      <c r="F1062" s="80"/>
      <c r="G1062" s="80"/>
      <c r="H1062" s="79">
        <v>6.9965405</v>
      </c>
      <c r="I1062" s="79">
        <v>0</v>
      </c>
      <c r="M1062" s="80"/>
    </row>
    <row r="1063" spans="1:16" s="77" customFormat="1" ht="13.5" customHeight="1" thickBot="1">
      <c r="A1063" s="205">
        <v>188</v>
      </c>
      <c r="B1063" s="81" t="s">
        <v>1389</v>
      </c>
      <c r="C1063" s="81" t="s">
        <v>1390</v>
      </c>
      <c r="D1063" s="81" t="s">
        <v>90</v>
      </c>
      <c r="E1063" s="82">
        <v>76</v>
      </c>
      <c r="F1063" s="126"/>
      <c r="G1063" s="83">
        <f>E1063*F1063</f>
        <v>0</v>
      </c>
      <c r="H1063" s="82">
        <v>0.304</v>
      </c>
      <c r="I1063" s="84">
        <v>0</v>
      </c>
      <c r="L1063" s="114"/>
      <c r="M1063" s="126">
        <v>234</v>
      </c>
      <c r="P1063" s="114">
        <f>M1063*P$11</f>
        <v>163.79999999999998</v>
      </c>
    </row>
    <row r="1064" spans="1:13" s="77" customFormat="1" ht="13.5" customHeight="1">
      <c r="A1064" s="206"/>
      <c r="B1064" s="88"/>
      <c r="C1064" s="88" t="s">
        <v>869</v>
      </c>
      <c r="D1064" s="88"/>
      <c r="E1064" s="89"/>
      <c r="F1064" s="90"/>
      <c r="G1064" s="90"/>
      <c r="H1064" s="89"/>
      <c r="I1064" s="89"/>
      <c r="M1064" s="90"/>
    </row>
    <row r="1065" spans="1:13" s="77" customFormat="1" ht="13.5" customHeight="1">
      <c r="A1065" s="206"/>
      <c r="B1065" s="88"/>
      <c r="C1065" s="88" t="s">
        <v>1391</v>
      </c>
      <c r="D1065" s="88"/>
      <c r="E1065" s="89"/>
      <c r="F1065" s="90"/>
      <c r="G1065" s="90"/>
      <c r="H1065" s="89"/>
      <c r="I1065" s="89"/>
      <c r="M1065" s="90"/>
    </row>
    <row r="1066" spans="1:13" s="77" customFormat="1" ht="13.5" customHeight="1" thickBot="1">
      <c r="A1066" s="207"/>
      <c r="B1066" s="85"/>
      <c r="C1066" s="85" t="s">
        <v>941</v>
      </c>
      <c r="D1066" s="85"/>
      <c r="E1066" s="86">
        <v>76</v>
      </c>
      <c r="F1066" s="87"/>
      <c r="G1066" s="87"/>
      <c r="H1066" s="86"/>
      <c r="I1066" s="86"/>
      <c r="M1066" s="87"/>
    </row>
    <row r="1067" spans="1:16" s="77" customFormat="1" ht="13.5" customHeight="1" thickBot="1">
      <c r="A1067" s="210">
        <v>189</v>
      </c>
      <c r="B1067" s="100" t="s">
        <v>1392</v>
      </c>
      <c r="C1067" s="100" t="s">
        <v>1393</v>
      </c>
      <c r="D1067" s="100" t="s">
        <v>90</v>
      </c>
      <c r="E1067" s="101">
        <v>79.8</v>
      </c>
      <c r="F1067" s="126"/>
      <c r="G1067" s="83">
        <f>E1067*F1067</f>
        <v>0</v>
      </c>
      <c r="H1067" s="101">
        <v>5.586</v>
      </c>
      <c r="I1067" s="102">
        <v>0</v>
      </c>
      <c r="L1067" s="114"/>
      <c r="M1067" s="126">
        <v>262</v>
      </c>
      <c r="P1067" s="114">
        <f>M1067*P$11</f>
        <v>183.39999999999998</v>
      </c>
    </row>
    <row r="1068" spans="1:13" s="77" customFormat="1" ht="13.5" customHeight="1">
      <c r="A1068" s="206"/>
      <c r="B1068" s="88"/>
      <c r="C1068" s="88" t="s">
        <v>869</v>
      </c>
      <c r="D1068" s="88"/>
      <c r="E1068" s="89"/>
      <c r="F1068" s="90"/>
      <c r="G1068" s="90"/>
      <c r="H1068" s="89"/>
      <c r="I1068" s="89"/>
      <c r="M1068" s="90"/>
    </row>
    <row r="1069" spans="1:13" s="77" customFormat="1" ht="13.5" customHeight="1" thickBot="1">
      <c r="A1069" s="207"/>
      <c r="B1069" s="85"/>
      <c r="C1069" s="85" t="s">
        <v>1394</v>
      </c>
      <c r="D1069" s="85"/>
      <c r="E1069" s="86">
        <v>79.8</v>
      </c>
      <c r="F1069" s="87"/>
      <c r="G1069" s="87"/>
      <c r="H1069" s="86"/>
      <c r="I1069" s="86"/>
      <c r="M1069" s="87"/>
    </row>
    <row r="1070" spans="1:16" s="77" customFormat="1" ht="24" customHeight="1" thickBot="1">
      <c r="A1070" s="205">
        <v>190</v>
      </c>
      <c r="B1070" s="81" t="s">
        <v>703</v>
      </c>
      <c r="C1070" s="81" t="s">
        <v>704</v>
      </c>
      <c r="D1070" s="81" t="s">
        <v>90</v>
      </c>
      <c r="E1070" s="82">
        <v>48.363</v>
      </c>
      <c r="F1070" s="126"/>
      <c r="G1070" s="83">
        <f>E1070*F1070</f>
        <v>0</v>
      </c>
      <c r="H1070" s="82">
        <v>0.1692705</v>
      </c>
      <c r="I1070" s="84">
        <v>0</v>
      </c>
      <c r="L1070" s="114"/>
      <c r="M1070" s="126">
        <v>273</v>
      </c>
      <c r="P1070" s="114">
        <f>M1070*P$11</f>
        <v>191.1</v>
      </c>
    </row>
    <row r="1071" spans="1:13" s="77" customFormat="1" ht="13.5" customHeight="1">
      <c r="A1071" s="206"/>
      <c r="B1071" s="88"/>
      <c r="C1071" s="88" t="s">
        <v>869</v>
      </c>
      <c r="D1071" s="88"/>
      <c r="E1071" s="89"/>
      <c r="F1071" s="90"/>
      <c r="G1071" s="90"/>
      <c r="H1071" s="89"/>
      <c r="I1071" s="89"/>
      <c r="M1071" s="90"/>
    </row>
    <row r="1072" spans="1:13" s="77" customFormat="1" ht="13.5" customHeight="1">
      <c r="A1072" s="206"/>
      <c r="B1072" s="88"/>
      <c r="C1072" s="88" t="s">
        <v>1395</v>
      </c>
      <c r="D1072" s="88"/>
      <c r="E1072" s="89"/>
      <c r="F1072" s="90"/>
      <c r="G1072" s="90"/>
      <c r="H1072" s="89"/>
      <c r="I1072" s="89"/>
      <c r="M1072" s="90"/>
    </row>
    <row r="1073" spans="1:13" s="77" customFormat="1" ht="13.5" customHeight="1">
      <c r="A1073" s="207"/>
      <c r="B1073" s="85"/>
      <c r="C1073" s="85" t="s">
        <v>1106</v>
      </c>
      <c r="D1073" s="85"/>
      <c r="E1073" s="86">
        <v>2.2</v>
      </c>
      <c r="F1073" s="87"/>
      <c r="G1073" s="87"/>
      <c r="H1073" s="86"/>
      <c r="I1073" s="86"/>
      <c r="M1073" s="87"/>
    </row>
    <row r="1074" spans="1:13" s="77" customFormat="1" ht="13.5" customHeight="1">
      <c r="A1074" s="207"/>
      <c r="B1074" s="85"/>
      <c r="C1074" s="85" t="s">
        <v>1107</v>
      </c>
      <c r="D1074" s="85"/>
      <c r="E1074" s="86">
        <v>3.7</v>
      </c>
      <c r="F1074" s="87"/>
      <c r="G1074" s="87"/>
      <c r="H1074" s="86"/>
      <c r="I1074" s="86"/>
      <c r="M1074" s="87"/>
    </row>
    <row r="1075" spans="1:13" s="77" customFormat="1" ht="13.5" customHeight="1">
      <c r="A1075" s="207"/>
      <c r="B1075" s="85"/>
      <c r="C1075" s="85" t="s">
        <v>999</v>
      </c>
      <c r="D1075" s="85"/>
      <c r="E1075" s="86">
        <v>15.99</v>
      </c>
      <c r="F1075" s="87"/>
      <c r="G1075" s="87"/>
      <c r="H1075" s="86"/>
      <c r="I1075" s="86"/>
      <c r="M1075" s="87"/>
    </row>
    <row r="1076" spans="1:13" s="77" customFormat="1" ht="13.5" customHeight="1">
      <c r="A1076" s="207"/>
      <c r="B1076" s="85"/>
      <c r="C1076" s="85" t="s">
        <v>1109</v>
      </c>
      <c r="D1076" s="85"/>
      <c r="E1076" s="86">
        <v>7.79</v>
      </c>
      <c r="F1076" s="87"/>
      <c r="G1076" s="87"/>
      <c r="H1076" s="86"/>
      <c r="I1076" s="86"/>
      <c r="M1076" s="87"/>
    </row>
    <row r="1077" spans="1:13" s="77" customFormat="1" ht="13.5" customHeight="1">
      <c r="A1077" s="207"/>
      <c r="B1077" s="85"/>
      <c r="C1077" s="85" t="s">
        <v>1110</v>
      </c>
      <c r="D1077" s="85"/>
      <c r="E1077" s="86">
        <v>2.4</v>
      </c>
      <c r="F1077" s="87"/>
      <c r="G1077" s="87"/>
      <c r="H1077" s="86"/>
      <c r="I1077" s="86"/>
      <c r="M1077" s="87"/>
    </row>
    <row r="1078" spans="1:13" s="77" customFormat="1" ht="13.5" customHeight="1">
      <c r="A1078" s="207"/>
      <c r="B1078" s="85"/>
      <c r="C1078" s="85" t="s">
        <v>1111</v>
      </c>
      <c r="D1078" s="85"/>
      <c r="E1078" s="86">
        <v>5.513</v>
      </c>
      <c r="F1078" s="87"/>
      <c r="G1078" s="87"/>
      <c r="H1078" s="86"/>
      <c r="I1078" s="86"/>
      <c r="M1078" s="87"/>
    </row>
    <row r="1079" spans="1:13" s="77" customFormat="1" ht="13.5" customHeight="1">
      <c r="A1079" s="207"/>
      <c r="B1079" s="85"/>
      <c r="C1079" s="85" t="s">
        <v>1001</v>
      </c>
      <c r="D1079" s="85"/>
      <c r="E1079" s="86">
        <v>7.53</v>
      </c>
      <c r="F1079" s="87"/>
      <c r="G1079" s="87"/>
      <c r="H1079" s="86"/>
      <c r="I1079" s="86"/>
      <c r="M1079" s="87"/>
    </row>
    <row r="1080" spans="1:13" s="77" customFormat="1" ht="13.5" customHeight="1">
      <c r="A1080" s="207"/>
      <c r="B1080" s="85"/>
      <c r="C1080" s="85" t="s">
        <v>1112</v>
      </c>
      <c r="D1080" s="85"/>
      <c r="E1080" s="86">
        <v>1.62</v>
      </c>
      <c r="F1080" s="87"/>
      <c r="G1080" s="87"/>
      <c r="H1080" s="86"/>
      <c r="I1080" s="86"/>
      <c r="M1080" s="87"/>
    </row>
    <row r="1081" spans="1:13" s="77" customFormat="1" ht="13.5" customHeight="1">
      <c r="A1081" s="207"/>
      <c r="B1081" s="85"/>
      <c r="C1081" s="85" t="s">
        <v>1013</v>
      </c>
      <c r="D1081" s="85"/>
      <c r="E1081" s="86">
        <v>1.62</v>
      </c>
      <c r="F1081" s="87"/>
      <c r="G1081" s="87"/>
      <c r="H1081" s="86"/>
      <c r="I1081" s="86"/>
      <c r="M1081" s="87"/>
    </row>
    <row r="1082" spans="1:13" s="77" customFormat="1" ht="13.5" customHeight="1" thickBot="1">
      <c r="A1082" s="208"/>
      <c r="B1082" s="97" t="s">
        <v>1396</v>
      </c>
      <c r="C1082" s="97" t="s">
        <v>64</v>
      </c>
      <c r="D1082" s="97"/>
      <c r="E1082" s="98">
        <v>48.363</v>
      </c>
      <c r="F1082" s="99"/>
      <c r="G1082" s="99"/>
      <c r="H1082" s="98"/>
      <c r="I1082" s="98"/>
      <c r="M1082" s="99"/>
    </row>
    <row r="1083" spans="1:16" s="77" customFormat="1" ht="13.5" customHeight="1" thickBot="1">
      <c r="A1083" s="210">
        <v>191</v>
      </c>
      <c r="B1083" s="100" t="s">
        <v>706</v>
      </c>
      <c r="C1083" s="100" t="s">
        <v>707</v>
      </c>
      <c r="D1083" s="100" t="s">
        <v>90</v>
      </c>
      <c r="E1083" s="101">
        <v>49.33</v>
      </c>
      <c r="F1083" s="126"/>
      <c r="G1083" s="83">
        <f>E1083*F1083</f>
        <v>0</v>
      </c>
      <c r="H1083" s="101">
        <v>0.93727</v>
      </c>
      <c r="I1083" s="102">
        <v>0</v>
      </c>
      <c r="L1083" s="114"/>
      <c r="M1083" s="126">
        <v>348</v>
      </c>
      <c r="P1083" s="114">
        <f>M1083*P$11</f>
        <v>243.6</v>
      </c>
    </row>
    <row r="1084" spans="1:13" s="77" customFormat="1" ht="13.5" customHeight="1">
      <c r="A1084" s="206"/>
      <c r="B1084" s="88"/>
      <c r="C1084" s="88" t="s">
        <v>869</v>
      </c>
      <c r="D1084" s="88"/>
      <c r="E1084" s="89"/>
      <c r="F1084" s="90"/>
      <c r="G1084" s="90"/>
      <c r="H1084" s="89"/>
      <c r="I1084" s="89"/>
      <c r="M1084" s="90"/>
    </row>
    <row r="1085" spans="1:13" s="77" customFormat="1" ht="13.5" customHeight="1" thickBot="1">
      <c r="A1085" s="207"/>
      <c r="B1085" s="85"/>
      <c r="C1085" s="85" t="s">
        <v>1397</v>
      </c>
      <c r="D1085" s="85"/>
      <c r="E1085" s="86">
        <v>49.33</v>
      </c>
      <c r="F1085" s="87"/>
      <c r="G1085" s="87"/>
      <c r="H1085" s="86"/>
      <c r="I1085" s="86"/>
      <c r="M1085" s="87"/>
    </row>
    <row r="1086" spans="1:16" s="77" customFormat="1" ht="13.5" customHeight="1" thickBot="1">
      <c r="A1086" s="205">
        <v>195</v>
      </c>
      <c r="B1086" s="81" t="s">
        <v>710</v>
      </c>
      <c r="C1086" s="81" t="s">
        <v>711</v>
      </c>
      <c r="D1086" s="81" t="s">
        <v>386</v>
      </c>
      <c r="E1086" s="82">
        <f>SUM(G1063:G1084)/100</f>
        <v>0</v>
      </c>
      <c r="F1086" s="83">
        <v>4</v>
      </c>
      <c r="G1086" s="83">
        <f>E1086*F1086</f>
        <v>0</v>
      </c>
      <c r="H1086" s="82">
        <v>0</v>
      </c>
      <c r="I1086" s="84">
        <v>0</v>
      </c>
      <c r="M1086" s="83">
        <v>4</v>
      </c>
      <c r="P1086" s="77">
        <v>4</v>
      </c>
    </row>
    <row r="1087" spans="1:13" s="77" customFormat="1" ht="13.5" customHeight="1">
      <c r="A1087" s="206"/>
      <c r="B1087" s="88"/>
      <c r="C1087" s="88" t="s">
        <v>2008</v>
      </c>
      <c r="D1087" s="88"/>
      <c r="E1087" s="89"/>
      <c r="F1087" s="90"/>
      <c r="G1087" s="90"/>
      <c r="H1087" s="89"/>
      <c r="I1087" s="89"/>
      <c r="M1087" s="90"/>
    </row>
    <row r="1088" spans="1:13" s="77" customFormat="1" ht="13.5" customHeight="1" thickBot="1">
      <c r="A1088" s="204"/>
      <c r="B1088" s="78" t="s">
        <v>712</v>
      </c>
      <c r="C1088" s="78" t="s">
        <v>713</v>
      </c>
      <c r="D1088" s="78"/>
      <c r="E1088" s="79"/>
      <c r="F1088" s="80"/>
      <c r="G1088" s="80"/>
      <c r="H1088" s="79">
        <v>4.13523656</v>
      </c>
      <c r="I1088" s="79">
        <v>0</v>
      </c>
      <c r="M1088" s="80"/>
    </row>
    <row r="1089" spans="1:16" s="77" customFormat="1" ht="13.5" customHeight="1" thickBot="1">
      <c r="A1089" s="205">
        <v>196</v>
      </c>
      <c r="B1089" s="81" t="s">
        <v>714</v>
      </c>
      <c r="C1089" s="81" t="s">
        <v>715</v>
      </c>
      <c r="D1089" s="81" t="s">
        <v>111</v>
      </c>
      <c r="E1089" s="82">
        <v>386.492</v>
      </c>
      <c r="F1089" s="126"/>
      <c r="G1089" s="83">
        <f>E1089*F1089</f>
        <v>0</v>
      </c>
      <c r="H1089" s="82">
        <v>0.0579738</v>
      </c>
      <c r="I1089" s="84">
        <v>0</v>
      </c>
      <c r="L1089" s="114"/>
      <c r="M1089" s="126">
        <v>64.8</v>
      </c>
      <c r="P1089" s="114">
        <f>M1089*P$11</f>
        <v>45.35999999999999</v>
      </c>
    </row>
    <row r="1090" spans="1:13" s="77" customFormat="1" ht="13.5" customHeight="1">
      <c r="A1090" s="206"/>
      <c r="B1090" s="88"/>
      <c r="C1090" s="88" t="s">
        <v>869</v>
      </c>
      <c r="D1090" s="88"/>
      <c r="E1090" s="89"/>
      <c r="F1090" s="90"/>
      <c r="G1090" s="90"/>
      <c r="H1090" s="89"/>
      <c r="I1090" s="89"/>
      <c r="M1090" s="90"/>
    </row>
    <row r="1091" spans="1:13" s="77" customFormat="1" ht="13.5" customHeight="1">
      <c r="A1091" s="206"/>
      <c r="B1091" s="88"/>
      <c r="C1091" s="88" t="s">
        <v>716</v>
      </c>
      <c r="D1091" s="88"/>
      <c r="E1091" s="89"/>
      <c r="F1091" s="90"/>
      <c r="G1091" s="90"/>
      <c r="H1091" s="89"/>
      <c r="I1091" s="89"/>
      <c r="M1091" s="90"/>
    </row>
    <row r="1092" spans="1:13" s="77" customFormat="1" ht="13.5" customHeight="1" thickBot="1">
      <c r="A1092" s="207"/>
      <c r="B1092" s="85"/>
      <c r="C1092" s="85" t="s">
        <v>1398</v>
      </c>
      <c r="D1092" s="85"/>
      <c r="E1092" s="86">
        <v>386.492</v>
      </c>
      <c r="F1092" s="87"/>
      <c r="G1092" s="87"/>
      <c r="H1092" s="86"/>
      <c r="I1092" s="86"/>
      <c r="M1092" s="87"/>
    </row>
    <row r="1093" spans="1:16" s="77" customFormat="1" ht="13.5" customHeight="1" thickBot="1">
      <c r="A1093" s="205">
        <v>197</v>
      </c>
      <c r="B1093" s="81" t="s">
        <v>723</v>
      </c>
      <c r="C1093" s="81" t="s">
        <v>724</v>
      </c>
      <c r="D1093" s="81" t="s">
        <v>90</v>
      </c>
      <c r="E1093" s="82">
        <v>257.661</v>
      </c>
      <c r="F1093" s="126"/>
      <c r="G1093" s="83">
        <f>E1093*F1093</f>
        <v>0</v>
      </c>
      <c r="H1093" s="82">
        <v>0.03864915</v>
      </c>
      <c r="I1093" s="84">
        <v>0</v>
      </c>
      <c r="L1093" s="114"/>
      <c r="M1093" s="126">
        <v>94</v>
      </c>
      <c r="P1093" s="114">
        <f>M1093*P$11</f>
        <v>65.8</v>
      </c>
    </row>
    <row r="1094" spans="1:13" s="77" customFormat="1" ht="13.5" customHeight="1">
      <c r="A1094" s="206"/>
      <c r="B1094" s="88"/>
      <c r="C1094" s="88" t="s">
        <v>869</v>
      </c>
      <c r="D1094" s="88"/>
      <c r="E1094" s="89"/>
      <c r="F1094" s="90"/>
      <c r="G1094" s="90"/>
      <c r="H1094" s="89"/>
      <c r="I1094" s="89"/>
      <c r="M1094" s="90"/>
    </row>
    <row r="1095" spans="1:13" s="77" customFormat="1" ht="13.5" customHeight="1">
      <c r="A1095" s="206"/>
      <c r="B1095" s="88"/>
      <c r="C1095" s="88" t="s">
        <v>1399</v>
      </c>
      <c r="D1095" s="88"/>
      <c r="E1095" s="89"/>
      <c r="F1095" s="90"/>
      <c r="G1095" s="90"/>
      <c r="H1095" s="89"/>
      <c r="I1095" s="89"/>
      <c r="M1095" s="90"/>
    </row>
    <row r="1096" spans="1:13" s="77" customFormat="1" ht="13.5" customHeight="1">
      <c r="A1096" s="206"/>
      <c r="B1096" s="88"/>
      <c r="C1096" s="88" t="s">
        <v>1400</v>
      </c>
      <c r="D1096" s="88"/>
      <c r="E1096" s="89"/>
      <c r="F1096" s="90"/>
      <c r="G1096" s="90"/>
      <c r="H1096" s="89"/>
      <c r="I1096" s="89"/>
      <c r="M1096" s="90"/>
    </row>
    <row r="1097" spans="1:13" s="77" customFormat="1" ht="13.5" customHeight="1">
      <c r="A1097" s="207"/>
      <c r="B1097" s="85"/>
      <c r="C1097" s="85" t="s">
        <v>1003</v>
      </c>
      <c r="D1097" s="85"/>
      <c r="E1097" s="86">
        <v>54</v>
      </c>
      <c r="F1097" s="87"/>
      <c r="G1097" s="87"/>
      <c r="H1097" s="86"/>
      <c r="I1097" s="86"/>
      <c r="M1097" s="87"/>
    </row>
    <row r="1098" spans="1:13" s="77" customFormat="1" ht="13.5" customHeight="1">
      <c r="A1098" s="207"/>
      <c r="B1098" s="85"/>
      <c r="C1098" s="85" t="s">
        <v>1004</v>
      </c>
      <c r="D1098" s="85"/>
      <c r="E1098" s="86">
        <v>16.81</v>
      </c>
      <c r="F1098" s="87"/>
      <c r="G1098" s="87"/>
      <c r="H1098" s="86"/>
      <c r="I1098" s="86"/>
      <c r="M1098" s="87"/>
    </row>
    <row r="1099" spans="1:13" s="77" customFormat="1" ht="13.5" customHeight="1">
      <c r="A1099" s="207"/>
      <c r="B1099" s="85"/>
      <c r="C1099" s="85" t="s">
        <v>1005</v>
      </c>
      <c r="D1099" s="85"/>
      <c r="E1099" s="86">
        <v>9.2</v>
      </c>
      <c r="F1099" s="87"/>
      <c r="G1099" s="87"/>
      <c r="H1099" s="86"/>
      <c r="I1099" s="86"/>
      <c r="M1099" s="87"/>
    </row>
    <row r="1100" spans="1:13" s="77" customFormat="1" ht="13.5" customHeight="1">
      <c r="A1100" s="207"/>
      <c r="B1100" s="85"/>
      <c r="C1100" s="85" t="s">
        <v>997</v>
      </c>
      <c r="D1100" s="85"/>
      <c r="E1100" s="86">
        <v>16.76</v>
      </c>
      <c r="F1100" s="87"/>
      <c r="G1100" s="87"/>
      <c r="H1100" s="86"/>
      <c r="I1100" s="86"/>
      <c r="M1100" s="87"/>
    </row>
    <row r="1101" spans="1:13" s="77" customFormat="1" ht="13.5" customHeight="1">
      <c r="A1101" s="207"/>
      <c r="B1101" s="85"/>
      <c r="C1101" s="85" t="s">
        <v>1108</v>
      </c>
      <c r="D1101" s="85"/>
      <c r="E1101" s="86">
        <v>5.3</v>
      </c>
      <c r="F1101" s="87"/>
      <c r="G1101" s="87"/>
      <c r="H1101" s="86"/>
      <c r="I1101" s="86"/>
      <c r="M1101" s="87"/>
    </row>
    <row r="1102" spans="1:13" s="77" customFormat="1" ht="13.5" customHeight="1">
      <c r="A1102" s="207"/>
      <c r="B1102" s="85"/>
      <c r="C1102" s="85" t="s">
        <v>1000</v>
      </c>
      <c r="D1102" s="85"/>
      <c r="E1102" s="86">
        <v>39.6</v>
      </c>
      <c r="F1102" s="87"/>
      <c r="G1102" s="87"/>
      <c r="H1102" s="86"/>
      <c r="I1102" s="86"/>
      <c r="M1102" s="87"/>
    </row>
    <row r="1103" spans="1:13" s="77" customFormat="1" ht="13.5" customHeight="1">
      <c r="A1103" s="207"/>
      <c r="B1103" s="85"/>
      <c r="C1103" s="85" t="s">
        <v>1007</v>
      </c>
      <c r="D1103" s="85"/>
      <c r="E1103" s="86">
        <v>48.655</v>
      </c>
      <c r="F1103" s="87"/>
      <c r="G1103" s="87"/>
      <c r="H1103" s="86"/>
      <c r="I1103" s="86"/>
      <c r="M1103" s="87"/>
    </row>
    <row r="1104" spans="1:13" s="77" customFormat="1" ht="13.5" customHeight="1">
      <c r="A1104" s="207"/>
      <c r="B1104" s="85"/>
      <c r="C1104" s="85" t="s">
        <v>1110</v>
      </c>
      <c r="D1104" s="85"/>
      <c r="E1104" s="86">
        <v>2.4</v>
      </c>
      <c r="F1104" s="87"/>
      <c r="G1104" s="87"/>
      <c r="H1104" s="86"/>
      <c r="I1104" s="86"/>
      <c r="M1104" s="87"/>
    </row>
    <row r="1105" spans="1:13" s="77" customFormat="1" ht="13.5" customHeight="1">
      <c r="A1105" s="207"/>
      <c r="B1105" s="85"/>
      <c r="C1105" s="85" t="s">
        <v>1008</v>
      </c>
      <c r="D1105" s="85"/>
      <c r="E1105" s="86">
        <v>6.918</v>
      </c>
      <c r="F1105" s="87"/>
      <c r="G1105" s="87"/>
      <c r="H1105" s="86"/>
      <c r="I1105" s="86"/>
      <c r="M1105" s="87"/>
    </row>
    <row r="1106" spans="1:13" s="77" customFormat="1" ht="13.5" customHeight="1">
      <c r="A1106" s="207"/>
      <c r="B1106" s="85"/>
      <c r="C1106" s="85" t="s">
        <v>1009</v>
      </c>
      <c r="D1106" s="85"/>
      <c r="E1106" s="86">
        <v>12</v>
      </c>
      <c r="F1106" s="87"/>
      <c r="G1106" s="87"/>
      <c r="H1106" s="86"/>
      <c r="I1106" s="86"/>
      <c r="M1106" s="87"/>
    </row>
    <row r="1107" spans="1:13" s="77" customFormat="1" ht="13.5" customHeight="1">
      <c r="A1107" s="207"/>
      <c r="B1107" s="85"/>
      <c r="C1107" s="85" t="s">
        <v>1010</v>
      </c>
      <c r="D1107" s="85"/>
      <c r="E1107" s="86">
        <v>13.02</v>
      </c>
      <c r="F1107" s="87"/>
      <c r="G1107" s="87"/>
      <c r="H1107" s="86"/>
      <c r="I1107" s="86"/>
      <c r="M1107" s="87"/>
    </row>
    <row r="1108" spans="1:13" s="77" customFormat="1" ht="13.5" customHeight="1">
      <c r="A1108" s="207"/>
      <c r="B1108" s="85"/>
      <c r="C1108" s="85" t="s">
        <v>1011</v>
      </c>
      <c r="D1108" s="85"/>
      <c r="E1108" s="86">
        <v>18.658</v>
      </c>
      <c r="F1108" s="87"/>
      <c r="G1108" s="87"/>
      <c r="H1108" s="86"/>
      <c r="I1108" s="86"/>
      <c r="M1108" s="87"/>
    </row>
    <row r="1109" spans="1:13" s="77" customFormat="1" ht="13.5" customHeight="1">
      <c r="A1109" s="207"/>
      <c r="B1109" s="85"/>
      <c r="C1109" s="85" t="s">
        <v>1012</v>
      </c>
      <c r="D1109" s="85"/>
      <c r="E1109" s="86">
        <v>14.34</v>
      </c>
      <c r="F1109" s="87"/>
      <c r="G1109" s="87"/>
      <c r="H1109" s="86"/>
      <c r="I1109" s="86"/>
      <c r="M1109" s="87"/>
    </row>
    <row r="1110" spans="1:13" s="77" customFormat="1" ht="13.5" customHeight="1" thickBot="1">
      <c r="A1110" s="208"/>
      <c r="B1110" s="97" t="s">
        <v>1401</v>
      </c>
      <c r="C1110" s="97" t="s">
        <v>64</v>
      </c>
      <c r="D1110" s="97"/>
      <c r="E1110" s="98">
        <v>257.661</v>
      </c>
      <c r="F1110" s="99"/>
      <c r="G1110" s="99"/>
      <c r="H1110" s="98"/>
      <c r="I1110" s="98"/>
      <c r="M1110" s="99"/>
    </row>
    <row r="1111" spans="1:16" s="77" customFormat="1" ht="13.5" customHeight="1" thickBot="1">
      <c r="A1111" s="210">
        <v>198</v>
      </c>
      <c r="B1111" s="100" t="s">
        <v>725</v>
      </c>
      <c r="C1111" s="100" t="s">
        <v>726</v>
      </c>
      <c r="D1111" s="100" t="s">
        <v>90</v>
      </c>
      <c r="E1111" s="101">
        <v>311.126</v>
      </c>
      <c r="F1111" s="126"/>
      <c r="G1111" s="83">
        <f>E1111*F1111</f>
        <v>0</v>
      </c>
      <c r="H1111" s="101">
        <v>0.9956032</v>
      </c>
      <c r="I1111" s="102">
        <v>0</v>
      </c>
      <c r="L1111" s="114"/>
      <c r="M1111" s="126">
        <v>550</v>
      </c>
      <c r="P1111" s="114">
        <f>M1111*P$11</f>
        <v>385</v>
      </c>
    </row>
    <row r="1112" spans="1:13" s="77" customFormat="1" ht="13.5" customHeight="1">
      <c r="A1112" s="206"/>
      <c r="B1112" s="88"/>
      <c r="C1112" s="88" t="s">
        <v>869</v>
      </c>
      <c r="D1112" s="88"/>
      <c r="E1112" s="89"/>
      <c r="F1112" s="90"/>
      <c r="G1112" s="90"/>
      <c r="H1112" s="89"/>
      <c r="I1112" s="89"/>
      <c r="M1112" s="90"/>
    </row>
    <row r="1113" spans="1:13" s="77" customFormat="1" ht="13.5" customHeight="1" thickBot="1">
      <c r="A1113" s="207"/>
      <c r="B1113" s="85"/>
      <c r="C1113" s="85" t="s">
        <v>1402</v>
      </c>
      <c r="D1113" s="85"/>
      <c r="E1113" s="86">
        <v>311.126</v>
      </c>
      <c r="F1113" s="87"/>
      <c r="G1113" s="87"/>
      <c r="H1113" s="86"/>
      <c r="I1113" s="86"/>
      <c r="M1113" s="87"/>
    </row>
    <row r="1114" spans="1:16" s="77" customFormat="1" ht="13.5" customHeight="1" thickBot="1">
      <c r="A1114" s="205">
        <v>200</v>
      </c>
      <c r="B1114" s="81" t="s">
        <v>728</v>
      </c>
      <c r="C1114" s="81" t="s">
        <v>729</v>
      </c>
      <c r="D1114" s="81" t="s">
        <v>90</v>
      </c>
      <c r="E1114" s="82">
        <v>257.661</v>
      </c>
      <c r="F1114" s="126"/>
      <c r="G1114" s="83">
        <f>E1114*F1114</f>
        <v>0</v>
      </c>
      <c r="H1114" s="82">
        <v>0</v>
      </c>
      <c r="I1114" s="84">
        <v>0</v>
      </c>
      <c r="L1114" s="114"/>
      <c r="M1114" s="126">
        <v>32.9</v>
      </c>
      <c r="P1114" s="114">
        <f>M1114*P$11</f>
        <v>23.029999999999998</v>
      </c>
    </row>
    <row r="1115" spans="1:13" s="77" customFormat="1" ht="13.5" customHeight="1">
      <c r="A1115" s="206"/>
      <c r="B1115" s="88"/>
      <c r="C1115" s="88" t="s">
        <v>869</v>
      </c>
      <c r="D1115" s="88"/>
      <c r="E1115" s="89"/>
      <c r="F1115" s="90"/>
      <c r="G1115" s="90"/>
      <c r="H1115" s="89"/>
      <c r="I1115" s="89"/>
      <c r="M1115" s="90"/>
    </row>
    <row r="1116" spans="1:13" s="77" customFormat="1" ht="13.5" customHeight="1" thickBot="1">
      <c r="A1116" s="207"/>
      <c r="B1116" s="85"/>
      <c r="C1116" s="85" t="s">
        <v>1404</v>
      </c>
      <c r="D1116" s="85"/>
      <c r="E1116" s="86">
        <v>257.661</v>
      </c>
      <c r="F1116" s="87"/>
      <c r="G1116" s="87"/>
      <c r="H1116" s="86"/>
      <c r="I1116" s="86"/>
      <c r="M1116" s="87"/>
    </row>
    <row r="1117" spans="1:16" s="77" customFormat="1" ht="13.5" customHeight="1" thickBot="1">
      <c r="A1117" s="210">
        <v>201</v>
      </c>
      <c r="B1117" s="100" t="s">
        <v>734</v>
      </c>
      <c r="C1117" s="100" t="s">
        <v>735</v>
      </c>
      <c r="D1117" s="100" t="s">
        <v>81</v>
      </c>
      <c r="E1117" s="101">
        <v>1.546</v>
      </c>
      <c r="F1117" s="126"/>
      <c r="G1117" s="83">
        <f>E1117*F1117</f>
        <v>0</v>
      </c>
      <c r="H1117" s="101">
        <v>1.546</v>
      </c>
      <c r="I1117" s="102">
        <v>0</v>
      </c>
      <c r="L1117" s="114"/>
      <c r="M1117" s="126">
        <v>12400</v>
      </c>
      <c r="P1117" s="114">
        <f>M1117*P$11</f>
        <v>8680</v>
      </c>
    </row>
    <row r="1118" spans="1:13" s="77" customFormat="1" ht="13.5" customHeight="1">
      <c r="A1118" s="206"/>
      <c r="B1118" s="88"/>
      <c r="C1118" s="88" t="s">
        <v>869</v>
      </c>
      <c r="D1118" s="88"/>
      <c r="E1118" s="89"/>
      <c r="F1118" s="90"/>
      <c r="G1118" s="90"/>
      <c r="H1118" s="89"/>
      <c r="I1118" s="89"/>
      <c r="M1118" s="90"/>
    </row>
    <row r="1119" spans="1:13" s="77" customFormat="1" ht="13.5" customHeight="1" thickBot="1">
      <c r="A1119" s="207"/>
      <c r="B1119" s="85"/>
      <c r="C1119" s="85" t="s">
        <v>1405</v>
      </c>
      <c r="D1119" s="85"/>
      <c r="E1119" s="86">
        <v>1.546</v>
      </c>
      <c r="F1119" s="87"/>
      <c r="G1119" s="87"/>
      <c r="H1119" s="86"/>
      <c r="I1119" s="86"/>
      <c r="M1119" s="87"/>
    </row>
    <row r="1120" spans="1:16" s="77" customFormat="1" ht="13.5" customHeight="1" thickBot="1">
      <c r="A1120" s="205">
        <v>203</v>
      </c>
      <c r="B1120" s="81" t="s">
        <v>256</v>
      </c>
      <c r="C1120" s="81" t="s">
        <v>257</v>
      </c>
      <c r="D1120" s="81" t="s">
        <v>90</v>
      </c>
      <c r="E1120" s="82">
        <v>257.661</v>
      </c>
      <c r="F1120" s="126"/>
      <c r="G1120" s="83">
        <f>E1120*F1120</f>
        <v>0</v>
      </c>
      <c r="H1120" s="82">
        <v>1.48928058</v>
      </c>
      <c r="I1120" s="84">
        <v>0</v>
      </c>
      <c r="L1120" s="114"/>
      <c r="M1120" s="126">
        <v>165</v>
      </c>
      <c r="P1120" s="114">
        <f>M1120*P$11</f>
        <v>115.49999999999999</v>
      </c>
    </row>
    <row r="1121" spans="1:13" s="77" customFormat="1" ht="13.5" customHeight="1">
      <c r="A1121" s="206"/>
      <c r="B1121" s="88"/>
      <c r="C1121" s="88" t="s">
        <v>869</v>
      </c>
      <c r="D1121" s="88"/>
      <c r="E1121" s="89"/>
      <c r="F1121" s="90"/>
      <c r="G1121" s="90"/>
      <c r="H1121" s="89"/>
      <c r="I1121" s="89"/>
      <c r="M1121" s="90"/>
    </row>
    <row r="1122" spans="1:13" s="77" customFormat="1" ht="13.5" customHeight="1" thickBot="1">
      <c r="A1122" s="207"/>
      <c r="B1122" s="85"/>
      <c r="C1122" s="85" t="s">
        <v>1403</v>
      </c>
      <c r="D1122" s="85"/>
      <c r="E1122" s="86">
        <v>257.661</v>
      </c>
      <c r="F1122" s="87"/>
      <c r="G1122" s="87"/>
      <c r="H1122" s="86"/>
      <c r="I1122" s="86"/>
      <c r="M1122" s="87"/>
    </row>
    <row r="1123" spans="1:16" s="77" customFormat="1" ht="13.5" customHeight="1" thickBot="1">
      <c r="A1123" s="205">
        <v>204</v>
      </c>
      <c r="B1123" s="81" t="s">
        <v>737</v>
      </c>
      <c r="C1123" s="81" t="s">
        <v>738</v>
      </c>
      <c r="D1123" s="81" t="s">
        <v>386</v>
      </c>
      <c r="E1123" s="82">
        <f>SUM(G1089:G1121)/100</f>
        <v>0</v>
      </c>
      <c r="F1123" s="83">
        <v>0.3</v>
      </c>
      <c r="G1123" s="83">
        <f>E1123*F1123</f>
        <v>0</v>
      </c>
      <c r="H1123" s="82">
        <v>0</v>
      </c>
      <c r="I1123" s="84">
        <v>0</v>
      </c>
      <c r="M1123" s="83">
        <v>0.3</v>
      </c>
      <c r="P1123" s="77">
        <v>0.3</v>
      </c>
    </row>
    <row r="1124" spans="1:13" s="77" customFormat="1" ht="13.5" customHeight="1">
      <c r="A1124" s="206"/>
      <c r="B1124" s="88"/>
      <c r="C1124" s="88" t="s">
        <v>2014</v>
      </c>
      <c r="D1124" s="88"/>
      <c r="E1124" s="89"/>
      <c r="F1124" s="90"/>
      <c r="G1124" s="90"/>
      <c r="H1124" s="89"/>
      <c r="I1124" s="89"/>
      <c r="M1124" s="90"/>
    </row>
    <row r="1125" spans="1:13" s="77" customFormat="1" ht="13.5" customHeight="1" thickBot="1">
      <c r="A1125" s="204"/>
      <c r="B1125" s="78" t="s">
        <v>739</v>
      </c>
      <c r="C1125" s="78" t="s">
        <v>740</v>
      </c>
      <c r="D1125" s="78"/>
      <c r="E1125" s="79"/>
      <c r="F1125" s="80"/>
      <c r="G1125" s="80"/>
      <c r="H1125" s="79">
        <v>1.104</v>
      </c>
      <c r="I1125" s="79">
        <v>0</v>
      </c>
      <c r="M1125" s="80"/>
    </row>
    <row r="1126" spans="1:16" s="77" customFormat="1" ht="13.5" customHeight="1" thickBot="1">
      <c r="A1126" s="205">
        <v>205</v>
      </c>
      <c r="B1126" s="81" t="s">
        <v>1406</v>
      </c>
      <c r="C1126" s="81" t="s">
        <v>1407</v>
      </c>
      <c r="D1126" s="81" t="s">
        <v>90</v>
      </c>
      <c r="E1126" s="82">
        <v>147.2</v>
      </c>
      <c r="F1126" s="126"/>
      <c r="G1126" s="83">
        <f>E1126*F1126</f>
        <v>0</v>
      </c>
      <c r="H1126" s="82">
        <v>1.104</v>
      </c>
      <c r="I1126" s="84">
        <v>0</v>
      </c>
      <c r="L1126" s="114"/>
      <c r="M1126" s="126">
        <v>128</v>
      </c>
      <c r="P1126" s="114">
        <f>M1126*P$11</f>
        <v>89.6</v>
      </c>
    </row>
    <row r="1127" spans="1:13" s="77" customFormat="1" ht="13.5" customHeight="1">
      <c r="A1127" s="206"/>
      <c r="B1127" s="88"/>
      <c r="C1127" s="88" t="s">
        <v>869</v>
      </c>
      <c r="D1127" s="88"/>
      <c r="E1127" s="89"/>
      <c r="F1127" s="90"/>
      <c r="G1127" s="90"/>
      <c r="H1127" s="89"/>
      <c r="I1127" s="89"/>
      <c r="M1127" s="90"/>
    </row>
    <row r="1128" spans="1:13" s="77" customFormat="1" ht="13.5" customHeight="1">
      <c r="A1128" s="206"/>
      <c r="B1128" s="88"/>
      <c r="C1128" s="88" t="s">
        <v>1408</v>
      </c>
      <c r="D1128" s="88"/>
      <c r="E1128" s="89"/>
      <c r="F1128" s="90"/>
      <c r="G1128" s="90"/>
      <c r="H1128" s="89"/>
      <c r="I1128" s="89"/>
      <c r="M1128" s="90"/>
    </row>
    <row r="1129" spans="1:13" s="77" customFormat="1" ht="13.5" customHeight="1">
      <c r="A1129" s="207"/>
      <c r="B1129" s="85"/>
      <c r="C1129" s="85" t="s">
        <v>1409</v>
      </c>
      <c r="D1129" s="85"/>
      <c r="E1129" s="86">
        <v>103.68</v>
      </c>
      <c r="F1129" s="87"/>
      <c r="G1129" s="87"/>
      <c r="H1129" s="86"/>
      <c r="I1129" s="86"/>
      <c r="M1129" s="87"/>
    </row>
    <row r="1130" spans="1:13" s="77" customFormat="1" ht="13.5" customHeight="1">
      <c r="A1130" s="207"/>
      <c r="B1130" s="85"/>
      <c r="C1130" s="85" t="s">
        <v>1410</v>
      </c>
      <c r="D1130" s="85"/>
      <c r="E1130" s="86">
        <v>43.52</v>
      </c>
      <c r="F1130" s="87"/>
      <c r="G1130" s="87"/>
      <c r="H1130" s="86"/>
      <c r="I1130" s="86"/>
      <c r="M1130" s="87"/>
    </row>
    <row r="1131" spans="1:13" s="77" customFormat="1" ht="13.5" customHeight="1" thickBot="1">
      <c r="A1131" s="208"/>
      <c r="B1131" s="97"/>
      <c r="C1131" s="97" t="s">
        <v>64</v>
      </c>
      <c r="D1131" s="97"/>
      <c r="E1131" s="98">
        <v>147.2</v>
      </c>
      <c r="F1131" s="99"/>
      <c r="G1131" s="99"/>
      <c r="H1131" s="98"/>
      <c r="I1131" s="98"/>
      <c r="M1131" s="99"/>
    </row>
    <row r="1132" spans="1:16" s="77" customFormat="1" ht="13.5" customHeight="1" thickBot="1">
      <c r="A1132" s="205">
        <v>206</v>
      </c>
      <c r="B1132" s="81" t="s">
        <v>749</v>
      </c>
      <c r="C1132" s="81" t="s">
        <v>750</v>
      </c>
      <c r="D1132" s="81" t="s">
        <v>386</v>
      </c>
      <c r="E1132" s="82">
        <f>SUM(G1126)/100</f>
        <v>0</v>
      </c>
      <c r="F1132" s="83">
        <v>0.5</v>
      </c>
      <c r="G1132" s="83">
        <f>E1132*F1132</f>
        <v>0</v>
      </c>
      <c r="H1132" s="82">
        <v>0</v>
      </c>
      <c r="I1132" s="84">
        <v>0</v>
      </c>
      <c r="M1132" s="83">
        <v>0.5</v>
      </c>
      <c r="P1132" s="77">
        <v>0.5</v>
      </c>
    </row>
    <row r="1133" spans="1:13" s="77" customFormat="1" ht="13.5" customHeight="1">
      <c r="A1133" s="206"/>
      <c r="B1133" s="88"/>
      <c r="C1133" s="88" t="s">
        <v>2013</v>
      </c>
      <c r="D1133" s="88"/>
      <c r="E1133" s="89"/>
      <c r="F1133" s="90"/>
      <c r="G1133" s="90"/>
      <c r="H1133" s="89"/>
      <c r="I1133" s="89"/>
      <c r="M1133" s="90"/>
    </row>
    <row r="1134" spans="1:13" s="77" customFormat="1" ht="13.5" customHeight="1" thickBot="1">
      <c r="A1134" s="204"/>
      <c r="B1134" s="78" t="s">
        <v>751</v>
      </c>
      <c r="C1134" s="78" t="s">
        <v>752</v>
      </c>
      <c r="D1134" s="78"/>
      <c r="E1134" s="79"/>
      <c r="F1134" s="80"/>
      <c r="G1134" s="80"/>
      <c r="H1134" s="79">
        <v>2.43112215</v>
      </c>
      <c r="I1134" s="79">
        <v>0</v>
      </c>
      <c r="M1134" s="80"/>
    </row>
    <row r="1135" spans="1:16" s="77" customFormat="1" ht="24" customHeight="1" thickBot="1">
      <c r="A1135" s="205">
        <v>207</v>
      </c>
      <c r="B1135" s="81" t="s">
        <v>753</v>
      </c>
      <c r="C1135" s="81" t="s">
        <v>754</v>
      </c>
      <c r="D1135" s="81" t="s">
        <v>90</v>
      </c>
      <c r="E1135" s="82">
        <v>129.415</v>
      </c>
      <c r="F1135" s="126"/>
      <c r="G1135" s="83">
        <f>E1135*F1135</f>
        <v>0</v>
      </c>
      <c r="H1135" s="82">
        <v>0.7376655</v>
      </c>
      <c r="I1135" s="84">
        <v>0</v>
      </c>
      <c r="L1135" s="114"/>
      <c r="M1135" s="126">
        <v>325</v>
      </c>
      <c r="P1135" s="114">
        <f>M1135*P$11</f>
        <v>227.49999999999997</v>
      </c>
    </row>
    <row r="1136" spans="1:13" s="77" customFormat="1" ht="13.5" customHeight="1">
      <c r="A1136" s="206"/>
      <c r="B1136" s="88"/>
      <c r="C1136" s="88" t="s">
        <v>755</v>
      </c>
      <c r="D1136" s="88"/>
      <c r="E1136" s="89"/>
      <c r="F1136" s="90"/>
      <c r="G1136" s="90"/>
      <c r="H1136" s="89"/>
      <c r="I1136" s="89"/>
      <c r="M1136" s="90"/>
    </row>
    <row r="1137" spans="1:13" s="77" customFormat="1" ht="13.5" customHeight="1">
      <c r="A1137" s="206"/>
      <c r="B1137" s="88"/>
      <c r="C1137" s="88" t="s">
        <v>869</v>
      </c>
      <c r="D1137" s="88"/>
      <c r="E1137" s="89"/>
      <c r="F1137" s="90"/>
      <c r="G1137" s="90"/>
      <c r="H1137" s="89"/>
      <c r="I1137" s="89"/>
      <c r="M1137" s="90"/>
    </row>
    <row r="1138" spans="1:13" s="77" customFormat="1" ht="13.5" customHeight="1">
      <c r="A1138" s="207"/>
      <c r="B1138" s="85"/>
      <c r="C1138" s="85" t="s">
        <v>980</v>
      </c>
      <c r="D1138" s="85"/>
      <c r="E1138" s="86">
        <v>11.11</v>
      </c>
      <c r="F1138" s="87"/>
      <c r="G1138" s="87"/>
      <c r="H1138" s="86"/>
      <c r="I1138" s="86"/>
      <c r="M1138" s="87"/>
    </row>
    <row r="1139" spans="1:13" s="77" customFormat="1" ht="13.5" customHeight="1">
      <c r="A1139" s="207"/>
      <c r="B1139" s="85"/>
      <c r="C1139" s="85" t="s">
        <v>981</v>
      </c>
      <c r="D1139" s="85"/>
      <c r="E1139" s="86">
        <v>13.985</v>
      </c>
      <c r="F1139" s="87"/>
      <c r="G1139" s="87"/>
      <c r="H1139" s="86"/>
      <c r="I1139" s="86"/>
      <c r="M1139" s="87"/>
    </row>
    <row r="1140" spans="1:13" s="77" customFormat="1" ht="13.5" customHeight="1">
      <c r="A1140" s="207"/>
      <c r="B1140" s="85"/>
      <c r="C1140" s="85" t="s">
        <v>982</v>
      </c>
      <c r="D1140" s="85"/>
      <c r="E1140" s="86">
        <v>28.575</v>
      </c>
      <c r="F1140" s="87"/>
      <c r="G1140" s="87"/>
      <c r="H1140" s="86"/>
      <c r="I1140" s="86"/>
      <c r="M1140" s="87"/>
    </row>
    <row r="1141" spans="1:13" s="77" customFormat="1" ht="13.5" customHeight="1">
      <c r="A1141" s="207"/>
      <c r="B1141" s="85"/>
      <c r="C1141" s="85" t="s">
        <v>983</v>
      </c>
      <c r="D1141" s="85"/>
      <c r="E1141" s="86">
        <v>16.64</v>
      </c>
      <c r="F1141" s="87"/>
      <c r="G1141" s="87"/>
      <c r="H1141" s="86"/>
      <c r="I1141" s="86"/>
      <c r="M1141" s="87"/>
    </row>
    <row r="1142" spans="1:13" s="77" customFormat="1" ht="13.5" customHeight="1">
      <c r="A1142" s="207"/>
      <c r="B1142" s="85"/>
      <c r="C1142" s="85" t="s">
        <v>984</v>
      </c>
      <c r="D1142" s="85"/>
      <c r="E1142" s="86">
        <v>11.72</v>
      </c>
      <c r="F1142" s="87"/>
      <c r="G1142" s="87"/>
      <c r="H1142" s="86"/>
      <c r="I1142" s="86"/>
      <c r="M1142" s="87"/>
    </row>
    <row r="1143" spans="1:13" s="77" customFormat="1" ht="13.5" customHeight="1">
      <c r="A1143" s="207"/>
      <c r="B1143" s="85"/>
      <c r="C1143" s="85" t="s">
        <v>985</v>
      </c>
      <c r="D1143" s="85"/>
      <c r="E1143" s="86">
        <v>24.805</v>
      </c>
      <c r="F1143" s="87"/>
      <c r="G1143" s="87"/>
      <c r="H1143" s="86"/>
      <c r="I1143" s="86"/>
      <c r="M1143" s="87"/>
    </row>
    <row r="1144" spans="1:13" s="77" customFormat="1" ht="13.5" customHeight="1">
      <c r="A1144" s="207"/>
      <c r="B1144" s="85"/>
      <c r="C1144" s="85" t="s">
        <v>986</v>
      </c>
      <c r="D1144" s="85"/>
      <c r="E1144" s="86">
        <v>9.67</v>
      </c>
      <c r="F1144" s="87"/>
      <c r="G1144" s="87"/>
      <c r="H1144" s="86"/>
      <c r="I1144" s="86"/>
      <c r="M1144" s="87"/>
    </row>
    <row r="1145" spans="1:13" s="77" customFormat="1" ht="13.5" customHeight="1">
      <c r="A1145" s="207"/>
      <c r="B1145" s="85"/>
      <c r="C1145" s="85" t="s">
        <v>987</v>
      </c>
      <c r="D1145" s="85"/>
      <c r="E1145" s="86">
        <v>3.24</v>
      </c>
      <c r="F1145" s="87"/>
      <c r="G1145" s="87"/>
      <c r="H1145" s="86"/>
      <c r="I1145" s="86"/>
      <c r="M1145" s="87"/>
    </row>
    <row r="1146" spans="1:13" s="77" customFormat="1" ht="13.5" customHeight="1">
      <c r="A1146" s="207"/>
      <c r="B1146" s="85"/>
      <c r="C1146" s="85" t="s">
        <v>988</v>
      </c>
      <c r="D1146" s="85"/>
      <c r="E1146" s="86">
        <v>9.67</v>
      </c>
      <c r="F1146" s="87"/>
      <c r="G1146" s="87"/>
      <c r="H1146" s="86"/>
      <c r="I1146" s="86"/>
      <c r="M1146" s="87"/>
    </row>
    <row r="1147" spans="1:13" s="77" customFormat="1" ht="13.5" customHeight="1" thickBot="1">
      <c r="A1147" s="208"/>
      <c r="B1147" s="97" t="s">
        <v>1411</v>
      </c>
      <c r="C1147" s="97" t="s">
        <v>64</v>
      </c>
      <c r="D1147" s="97"/>
      <c r="E1147" s="98">
        <v>129.415</v>
      </c>
      <c r="F1147" s="99"/>
      <c r="G1147" s="99"/>
      <c r="H1147" s="98"/>
      <c r="I1147" s="98"/>
      <c r="M1147" s="99"/>
    </row>
    <row r="1148" spans="1:16" s="77" customFormat="1" ht="13.5" customHeight="1" thickBot="1">
      <c r="A1148" s="210">
        <v>208</v>
      </c>
      <c r="B1148" s="100" t="s">
        <v>762</v>
      </c>
      <c r="C1148" s="100" t="s">
        <v>763</v>
      </c>
      <c r="D1148" s="100" t="s">
        <v>90</v>
      </c>
      <c r="E1148" s="101">
        <v>133.289</v>
      </c>
      <c r="F1148" s="126"/>
      <c r="G1148" s="83">
        <f>E1148*F1148</f>
        <v>0</v>
      </c>
      <c r="H1148" s="101">
        <v>1.599468</v>
      </c>
      <c r="I1148" s="102">
        <v>0</v>
      </c>
      <c r="L1148" s="114"/>
      <c r="M1148" s="126">
        <v>325</v>
      </c>
      <c r="P1148" s="114">
        <f>M1148*P$11</f>
        <v>227.49999999999997</v>
      </c>
    </row>
    <row r="1149" spans="1:13" s="77" customFormat="1" ht="13.5" customHeight="1">
      <c r="A1149" s="206"/>
      <c r="B1149" s="88"/>
      <c r="C1149" s="88" t="s">
        <v>869</v>
      </c>
      <c r="D1149" s="88"/>
      <c r="E1149" s="89"/>
      <c r="F1149" s="90"/>
      <c r="G1149" s="90"/>
      <c r="H1149" s="89"/>
      <c r="I1149" s="89"/>
      <c r="M1149" s="90"/>
    </row>
    <row r="1150" spans="1:13" s="77" customFormat="1" ht="13.5" customHeight="1" thickBot="1">
      <c r="A1150" s="207"/>
      <c r="B1150" s="85"/>
      <c r="C1150" s="85" t="s">
        <v>1412</v>
      </c>
      <c r="D1150" s="85"/>
      <c r="E1150" s="86">
        <v>133.289</v>
      </c>
      <c r="F1150" s="87"/>
      <c r="G1150" s="87"/>
      <c r="H1150" s="86"/>
      <c r="I1150" s="86"/>
      <c r="M1150" s="87"/>
    </row>
    <row r="1151" spans="1:16" s="77" customFormat="1" ht="13.5" customHeight="1" thickBot="1">
      <c r="A1151" s="205">
        <v>209</v>
      </c>
      <c r="B1151" s="81" t="s">
        <v>765</v>
      </c>
      <c r="C1151" s="81" t="s">
        <v>766</v>
      </c>
      <c r="D1151" s="81" t="s">
        <v>90</v>
      </c>
      <c r="E1151" s="82">
        <v>130.675</v>
      </c>
      <c r="F1151" s="126"/>
      <c r="G1151" s="83">
        <f>E1151*F1151</f>
        <v>0</v>
      </c>
      <c r="H1151" s="82">
        <v>0</v>
      </c>
      <c r="I1151" s="84">
        <v>0</v>
      </c>
      <c r="L1151" s="114"/>
      <c r="M1151" s="126">
        <v>30.5</v>
      </c>
      <c r="P1151" s="114">
        <f>M1151*P$11</f>
        <v>21.349999999999998</v>
      </c>
    </row>
    <row r="1152" spans="1:13" s="77" customFormat="1" ht="13.5" customHeight="1">
      <c r="A1152" s="206"/>
      <c r="B1152" s="88"/>
      <c r="C1152" s="88" t="s">
        <v>869</v>
      </c>
      <c r="D1152" s="88"/>
      <c r="E1152" s="89"/>
      <c r="F1152" s="90"/>
      <c r="G1152" s="90"/>
      <c r="H1152" s="89"/>
      <c r="I1152" s="89"/>
      <c r="M1152" s="90"/>
    </row>
    <row r="1153" spans="1:13" s="77" customFormat="1" ht="13.5" customHeight="1">
      <c r="A1153" s="206"/>
      <c r="B1153" s="88"/>
      <c r="C1153" s="88" t="s">
        <v>755</v>
      </c>
      <c r="D1153" s="88"/>
      <c r="E1153" s="89"/>
      <c r="F1153" s="90"/>
      <c r="G1153" s="90"/>
      <c r="H1153" s="89"/>
      <c r="I1153" s="89"/>
      <c r="M1153" s="90"/>
    </row>
    <row r="1154" spans="1:13" s="77" customFormat="1" ht="13.5" customHeight="1" thickBot="1">
      <c r="A1154" s="207"/>
      <c r="B1154" s="85"/>
      <c r="C1154" s="85" t="s">
        <v>1413</v>
      </c>
      <c r="D1154" s="85"/>
      <c r="E1154" s="86">
        <v>130.675</v>
      </c>
      <c r="F1154" s="87"/>
      <c r="G1154" s="87"/>
      <c r="H1154" s="86"/>
      <c r="I1154" s="86"/>
      <c r="M1154" s="87"/>
    </row>
    <row r="1155" spans="1:16" s="77" customFormat="1" ht="24" customHeight="1" thickBot="1">
      <c r="A1155" s="205">
        <v>210</v>
      </c>
      <c r="B1155" s="81" t="s">
        <v>768</v>
      </c>
      <c r="C1155" s="81" t="s">
        <v>769</v>
      </c>
      <c r="D1155" s="81" t="s">
        <v>90</v>
      </c>
      <c r="E1155" s="82">
        <v>130.675</v>
      </c>
      <c r="F1155" s="126"/>
      <c r="G1155" s="83">
        <f>E1155*F1155</f>
        <v>0</v>
      </c>
      <c r="H1155" s="82">
        <v>0.03528225</v>
      </c>
      <c r="I1155" s="84">
        <v>0</v>
      </c>
      <c r="L1155" s="114"/>
      <c r="M1155" s="126">
        <v>4.5</v>
      </c>
      <c r="P1155" s="114">
        <f>M1155*P$11</f>
        <v>3.15</v>
      </c>
    </row>
    <row r="1156" spans="1:13" s="77" customFormat="1" ht="13.5" customHeight="1">
      <c r="A1156" s="206"/>
      <c r="B1156" s="88"/>
      <c r="C1156" s="88" t="s">
        <v>869</v>
      </c>
      <c r="D1156" s="88"/>
      <c r="E1156" s="89"/>
      <c r="F1156" s="90"/>
      <c r="G1156" s="90"/>
      <c r="H1156" s="89"/>
      <c r="I1156" s="89"/>
      <c r="M1156" s="90"/>
    </row>
    <row r="1157" spans="1:13" s="77" customFormat="1" ht="13.5" customHeight="1">
      <c r="A1157" s="206"/>
      <c r="B1157" s="88"/>
      <c r="C1157" s="88" t="s">
        <v>755</v>
      </c>
      <c r="D1157" s="88"/>
      <c r="E1157" s="89"/>
      <c r="F1157" s="90"/>
      <c r="G1157" s="90"/>
      <c r="H1157" s="89"/>
      <c r="I1157" s="89"/>
      <c r="M1157" s="90"/>
    </row>
    <row r="1158" spans="1:13" s="77" customFormat="1" ht="13.5" customHeight="1" thickBot="1">
      <c r="A1158" s="207"/>
      <c r="B1158" s="85"/>
      <c r="C1158" s="85" t="s">
        <v>1413</v>
      </c>
      <c r="D1158" s="85"/>
      <c r="E1158" s="86">
        <v>130.675</v>
      </c>
      <c r="F1158" s="87"/>
      <c r="G1158" s="87"/>
      <c r="H1158" s="86"/>
      <c r="I1158" s="86"/>
      <c r="M1158" s="87"/>
    </row>
    <row r="1159" spans="1:16" s="77" customFormat="1" ht="13.5" customHeight="1" thickBot="1">
      <c r="A1159" s="205">
        <v>212</v>
      </c>
      <c r="B1159" s="81" t="s">
        <v>1414</v>
      </c>
      <c r="C1159" s="81" t="s">
        <v>1415</v>
      </c>
      <c r="D1159" s="81" t="s">
        <v>111</v>
      </c>
      <c r="E1159" s="82">
        <v>2</v>
      </c>
      <c r="F1159" s="126"/>
      <c r="G1159" s="83">
        <f>E1159*F1159</f>
        <v>0</v>
      </c>
      <c r="H1159" s="82">
        <v>0.00208</v>
      </c>
      <c r="I1159" s="84">
        <v>0</v>
      </c>
      <c r="L1159" s="114"/>
      <c r="M1159" s="126">
        <v>153</v>
      </c>
      <c r="P1159" s="114">
        <f>M1159*P$11</f>
        <v>107.1</v>
      </c>
    </row>
    <row r="1160" spans="1:13" s="77" customFormat="1" ht="13.5" customHeight="1">
      <c r="A1160" s="206"/>
      <c r="B1160" s="88"/>
      <c r="C1160" s="88" t="s">
        <v>1416</v>
      </c>
      <c r="D1160" s="88"/>
      <c r="E1160" s="89"/>
      <c r="F1160" s="90"/>
      <c r="G1160" s="90"/>
      <c r="H1160" s="89"/>
      <c r="I1160" s="89"/>
      <c r="M1160" s="90"/>
    </row>
    <row r="1161" spans="1:13" s="77" customFormat="1" ht="13.5" customHeight="1">
      <c r="A1161" s="207"/>
      <c r="B1161" s="85"/>
      <c r="C1161" s="85" t="s">
        <v>1417</v>
      </c>
      <c r="D1161" s="85"/>
      <c r="E1161" s="86">
        <v>1</v>
      </c>
      <c r="F1161" s="87"/>
      <c r="G1161" s="87"/>
      <c r="H1161" s="86"/>
      <c r="I1161" s="86"/>
      <c r="M1161" s="87"/>
    </row>
    <row r="1162" spans="1:13" s="77" customFormat="1" ht="13.5" customHeight="1">
      <c r="A1162" s="207"/>
      <c r="B1162" s="85"/>
      <c r="C1162" s="85" t="s">
        <v>1418</v>
      </c>
      <c r="D1162" s="85"/>
      <c r="E1162" s="86">
        <v>1</v>
      </c>
      <c r="F1162" s="87"/>
      <c r="G1162" s="87"/>
      <c r="H1162" s="86"/>
      <c r="I1162" s="86"/>
      <c r="M1162" s="87"/>
    </row>
    <row r="1163" spans="1:13" s="77" customFormat="1" ht="13.5" customHeight="1" thickBot="1">
      <c r="A1163" s="208"/>
      <c r="B1163" s="97" t="s">
        <v>1419</v>
      </c>
      <c r="C1163" s="97" t="s">
        <v>64</v>
      </c>
      <c r="D1163" s="97"/>
      <c r="E1163" s="98">
        <v>2</v>
      </c>
      <c r="F1163" s="99"/>
      <c r="G1163" s="99"/>
      <c r="H1163" s="98"/>
      <c r="I1163" s="98"/>
      <c r="M1163" s="99"/>
    </row>
    <row r="1164" spans="1:16" s="77" customFormat="1" ht="24" customHeight="1" thickBot="1">
      <c r="A1164" s="205">
        <v>213</v>
      </c>
      <c r="B1164" s="81" t="s">
        <v>1420</v>
      </c>
      <c r="C1164" s="81" t="s">
        <v>1421</v>
      </c>
      <c r="D1164" s="81" t="s">
        <v>111</v>
      </c>
      <c r="E1164" s="82">
        <v>4.3</v>
      </c>
      <c r="F1164" s="126"/>
      <c r="G1164" s="83">
        <f>E1164*F1164</f>
        <v>0</v>
      </c>
      <c r="H1164" s="82">
        <v>0.004472</v>
      </c>
      <c r="I1164" s="84">
        <v>0</v>
      </c>
      <c r="L1164" s="114"/>
      <c r="M1164" s="126">
        <v>90.2</v>
      </c>
      <c r="P1164" s="114">
        <f>M1164*P$11</f>
        <v>63.14</v>
      </c>
    </row>
    <row r="1165" spans="1:13" s="77" customFormat="1" ht="13.5" customHeight="1">
      <c r="A1165" s="206"/>
      <c r="B1165" s="88"/>
      <c r="C1165" s="88" t="s">
        <v>1422</v>
      </c>
      <c r="D1165" s="88"/>
      <c r="E1165" s="89"/>
      <c r="F1165" s="90"/>
      <c r="G1165" s="90"/>
      <c r="H1165" s="89"/>
      <c r="I1165" s="89"/>
      <c r="M1165" s="90"/>
    </row>
    <row r="1166" spans="1:13" s="77" customFormat="1" ht="13.5" customHeight="1">
      <c r="A1166" s="207"/>
      <c r="B1166" s="85"/>
      <c r="C1166" s="85" t="s">
        <v>1423</v>
      </c>
      <c r="D1166" s="85"/>
      <c r="E1166" s="86">
        <v>3</v>
      </c>
      <c r="F1166" s="87"/>
      <c r="G1166" s="87"/>
      <c r="H1166" s="86"/>
      <c r="I1166" s="86"/>
      <c r="M1166" s="87"/>
    </row>
    <row r="1167" spans="1:13" s="77" customFormat="1" ht="13.5" customHeight="1">
      <c r="A1167" s="207"/>
      <c r="B1167" s="85"/>
      <c r="C1167" s="85" t="s">
        <v>1424</v>
      </c>
      <c r="D1167" s="85"/>
      <c r="E1167" s="86">
        <v>1.3</v>
      </c>
      <c r="F1167" s="87"/>
      <c r="G1167" s="87"/>
      <c r="H1167" s="86"/>
      <c r="I1167" s="86"/>
      <c r="M1167" s="87"/>
    </row>
    <row r="1168" spans="1:13" s="77" customFormat="1" ht="13.5" customHeight="1" thickBot="1">
      <c r="A1168" s="208"/>
      <c r="B1168" s="97" t="s">
        <v>1425</v>
      </c>
      <c r="C1168" s="97" t="s">
        <v>64</v>
      </c>
      <c r="D1168" s="97"/>
      <c r="E1168" s="98">
        <v>4.3</v>
      </c>
      <c r="F1168" s="99"/>
      <c r="G1168" s="99"/>
      <c r="H1168" s="98"/>
      <c r="I1168" s="98"/>
      <c r="M1168" s="99"/>
    </row>
    <row r="1169" spans="1:16" s="77" customFormat="1" ht="13.5" customHeight="1" thickBot="1">
      <c r="A1169" s="205">
        <v>214</v>
      </c>
      <c r="B1169" s="81" t="s">
        <v>771</v>
      </c>
      <c r="C1169" s="81" t="s">
        <v>772</v>
      </c>
      <c r="D1169" s="81" t="s">
        <v>386</v>
      </c>
      <c r="E1169" s="82">
        <f>SUM(G1135:G1166)/100</f>
        <v>0</v>
      </c>
      <c r="F1169" s="83">
        <v>2</v>
      </c>
      <c r="G1169" s="83">
        <f>E1169*F1169</f>
        <v>0</v>
      </c>
      <c r="H1169" s="82">
        <v>0</v>
      </c>
      <c r="I1169" s="84">
        <v>0</v>
      </c>
      <c r="M1169" s="83">
        <v>2</v>
      </c>
      <c r="P1169" s="77">
        <v>2</v>
      </c>
    </row>
    <row r="1170" spans="1:13" s="77" customFormat="1" ht="13.5" customHeight="1">
      <c r="A1170" s="206"/>
      <c r="B1170" s="88"/>
      <c r="C1170" s="88" t="s">
        <v>2012</v>
      </c>
      <c r="D1170" s="88"/>
      <c r="E1170" s="89"/>
      <c r="F1170" s="90"/>
      <c r="G1170" s="90"/>
      <c r="H1170" s="89"/>
      <c r="I1170" s="89"/>
      <c r="M1170" s="90"/>
    </row>
    <row r="1171" spans="1:13" s="77" customFormat="1" ht="13.5" customHeight="1" thickBot="1">
      <c r="A1171" s="204"/>
      <c r="B1171" s="78" t="s">
        <v>773</v>
      </c>
      <c r="C1171" s="78" t="s">
        <v>774</v>
      </c>
      <c r="D1171" s="78"/>
      <c r="E1171" s="79"/>
      <c r="F1171" s="80"/>
      <c r="G1171" s="80"/>
      <c r="H1171" s="79">
        <v>0.35633472</v>
      </c>
      <c r="I1171" s="79">
        <v>0</v>
      </c>
      <c r="M1171" s="80"/>
    </row>
    <row r="1172" spans="1:16" s="77" customFormat="1" ht="24" customHeight="1" thickBot="1">
      <c r="A1172" s="205">
        <v>215</v>
      </c>
      <c r="B1172" s="81" t="s">
        <v>779</v>
      </c>
      <c r="C1172" s="81" t="s">
        <v>780</v>
      </c>
      <c r="D1172" s="81" t="s">
        <v>90</v>
      </c>
      <c r="E1172" s="82">
        <v>742.364</v>
      </c>
      <c r="F1172" s="126"/>
      <c r="G1172" s="83">
        <f>E1172*F1172</f>
        <v>0</v>
      </c>
      <c r="H1172" s="82">
        <v>0.35633472</v>
      </c>
      <c r="I1172" s="84">
        <v>0</v>
      </c>
      <c r="L1172" s="114"/>
      <c r="M1172" s="126">
        <v>168</v>
      </c>
      <c r="P1172" s="114">
        <f>M1172*P$11</f>
        <v>117.6</v>
      </c>
    </row>
    <row r="1173" spans="1:13" s="77" customFormat="1" ht="13.5" customHeight="1">
      <c r="A1173" s="206"/>
      <c r="B1173" s="88"/>
      <c r="C1173" s="88" t="s">
        <v>1170</v>
      </c>
      <c r="D1173" s="88"/>
      <c r="E1173" s="89"/>
      <c r="F1173" s="90"/>
      <c r="G1173" s="90"/>
      <c r="H1173" s="89"/>
      <c r="I1173" s="89"/>
      <c r="M1173" s="90"/>
    </row>
    <row r="1174" spans="1:13" s="77" customFormat="1" ht="13.5" customHeight="1">
      <c r="A1174" s="206"/>
      <c r="B1174" s="88"/>
      <c r="C1174" s="88" t="s">
        <v>1288</v>
      </c>
      <c r="D1174" s="88"/>
      <c r="E1174" s="89"/>
      <c r="F1174" s="90"/>
      <c r="G1174" s="90"/>
      <c r="H1174" s="89"/>
      <c r="I1174" s="89"/>
      <c r="M1174" s="90"/>
    </row>
    <row r="1175" spans="1:13" s="77" customFormat="1" ht="30" customHeight="1">
      <c r="A1175" s="207"/>
      <c r="B1175" s="85"/>
      <c r="C1175" s="85" t="s">
        <v>1426</v>
      </c>
      <c r="D1175" s="85"/>
      <c r="E1175" s="86">
        <v>149.39</v>
      </c>
      <c r="F1175" s="87"/>
      <c r="G1175" s="87"/>
      <c r="H1175" s="86"/>
      <c r="I1175" s="86"/>
      <c r="M1175" s="87"/>
    </row>
    <row r="1176" spans="1:13" s="77" customFormat="1" ht="13.5" customHeight="1">
      <c r="A1176" s="207"/>
      <c r="B1176" s="85"/>
      <c r="C1176" s="85" t="s">
        <v>1291</v>
      </c>
      <c r="D1176" s="85"/>
      <c r="E1176" s="86">
        <v>48.82</v>
      </c>
      <c r="F1176" s="87"/>
      <c r="G1176" s="87"/>
      <c r="H1176" s="86"/>
      <c r="I1176" s="86"/>
      <c r="M1176" s="87"/>
    </row>
    <row r="1177" spans="1:13" s="77" customFormat="1" ht="13.5" customHeight="1">
      <c r="A1177" s="206"/>
      <c r="B1177" s="88"/>
      <c r="C1177" s="88" t="s">
        <v>1295</v>
      </c>
      <c r="D1177" s="88"/>
      <c r="E1177" s="89"/>
      <c r="F1177" s="90"/>
      <c r="G1177" s="90"/>
      <c r="H1177" s="89"/>
      <c r="I1177" s="89"/>
      <c r="M1177" s="90"/>
    </row>
    <row r="1178" spans="1:13" s="77" customFormat="1" ht="21" customHeight="1">
      <c r="A1178" s="207"/>
      <c r="B1178" s="85"/>
      <c r="C1178" s="85" t="s">
        <v>1427</v>
      </c>
      <c r="D1178" s="85"/>
      <c r="E1178" s="86">
        <v>97.09</v>
      </c>
      <c r="F1178" s="87"/>
      <c r="G1178" s="87"/>
      <c r="H1178" s="86"/>
      <c r="I1178" s="86"/>
      <c r="M1178" s="87"/>
    </row>
    <row r="1179" spans="1:13" s="77" customFormat="1" ht="13.5" customHeight="1">
      <c r="A1179" s="207"/>
      <c r="B1179" s="85"/>
      <c r="C1179" s="85" t="s">
        <v>1298</v>
      </c>
      <c r="D1179" s="85"/>
      <c r="E1179" s="86">
        <v>9.03</v>
      </c>
      <c r="F1179" s="87"/>
      <c r="G1179" s="87"/>
      <c r="H1179" s="86"/>
      <c r="I1179" s="86"/>
      <c r="M1179" s="87"/>
    </row>
    <row r="1180" spans="1:13" s="77" customFormat="1" ht="13.5" customHeight="1">
      <c r="A1180" s="206"/>
      <c r="B1180" s="88"/>
      <c r="C1180" s="88" t="s">
        <v>1288</v>
      </c>
      <c r="D1180" s="88"/>
      <c r="E1180" s="89"/>
      <c r="F1180" s="90"/>
      <c r="G1180" s="90"/>
      <c r="H1180" s="89"/>
      <c r="I1180" s="89"/>
      <c r="M1180" s="90"/>
    </row>
    <row r="1181" spans="1:13" s="77" customFormat="1" ht="13.5" customHeight="1">
      <c r="A1181" s="207"/>
      <c r="B1181" s="85"/>
      <c r="C1181" s="85" t="s">
        <v>1301</v>
      </c>
      <c r="D1181" s="85"/>
      <c r="E1181" s="86">
        <v>75.76</v>
      </c>
      <c r="F1181" s="87"/>
      <c r="G1181" s="87"/>
      <c r="H1181" s="86"/>
      <c r="I1181" s="86"/>
      <c r="M1181" s="87"/>
    </row>
    <row r="1182" spans="1:13" s="77" customFormat="1" ht="13.5" customHeight="1">
      <c r="A1182" s="206"/>
      <c r="B1182" s="88"/>
      <c r="C1182" s="88" t="s">
        <v>1171</v>
      </c>
      <c r="D1182" s="88"/>
      <c r="E1182" s="89"/>
      <c r="F1182" s="90"/>
      <c r="G1182" s="90"/>
      <c r="H1182" s="89"/>
      <c r="I1182" s="89"/>
      <c r="M1182" s="90"/>
    </row>
    <row r="1183" spans="1:13" s="77" customFormat="1" ht="13.5" customHeight="1">
      <c r="A1183" s="207"/>
      <c r="B1183" s="85"/>
      <c r="C1183" s="85" t="s">
        <v>1428</v>
      </c>
      <c r="D1183" s="85"/>
      <c r="E1183" s="86">
        <v>12.492</v>
      </c>
      <c r="F1183" s="87"/>
      <c r="G1183" s="87"/>
      <c r="H1183" s="86"/>
      <c r="I1183" s="86"/>
      <c r="M1183" s="87"/>
    </row>
    <row r="1184" spans="1:13" s="77" customFormat="1" ht="13.5" customHeight="1">
      <c r="A1184" s="207"/>
      <c r="B1184" s="85"/>
      <c r="C1184" s="85" t="s">
        <v>1429</v>
      </c>
      <c r="D1184" s="85"/>
      <c r="E1184" s="86">
        <v>54.46</v>
      </c>
      <c r="F1184" s="87"/>
      <c r="G1184" s="87"/>
      <c r="H1184" s="86"/>
      <c r="I1184" s="86"/>
      <c r="M1184" s="87"/>
    </row>
    <row r="1185" spans="1:13" s="77" customFormat="1" ht="13.5" customHeight="1">
      <c r="A1185" s="207"/>
      <c r="B1185" s="85"/>
      <c r="C1185" s="85" t="s">
        <v>1430</v>
      </c>
      <c r="D1185" s="85"/>
      <c r="E1185" s="86">
        <v>6.08</v>
      </c>
      <c r="F1185" s="87"/>
      <c r="G1185" s="87"/>
      <c r="H1185" s="86"/>
      <c r="I1185" s="86"/>
      <c r="M1185" s="87"/>
    </row>
    <row r="1186" spans="1:13" s="77" customFormat="1" ht="13.5" customHeight="1">
      <c r="A1186" s="207"/>
      <c r="B1186" s="85"/>
      <c r="C1186" s="85" t="s">
        <v>1431</v>
      </c>
      <c r="D1186" s="85"/>
      <c r="E1186" s="86">
        <v>31.12</v>
      </c>
      <c r="F1186" s="87"/>
      <c r="G1186" s="87"/>
      <c r="H1186" s="86"/>
      <c r="I1186" s="86"/>
      <c r="M1186" s="87"/>
    </row>
    <row r="1187" spans="1:13" s="77" customFormat="1" ht="13.5" customHeight="1">
      <c r="A1187" s="207"/>
      <c r="B1187" s="85"/>
      <c r="C1187" s="85" t="s">
        <v>1432</v>
      </c>
      <c r="D1187" s="85"/>
      <c r="E1187" s="86">
        <v>1.512</v>
      </c>
      <c r="F1187" s="87"/>
      <c r="G1187" s="87"/>
      <c r="H1187" s="86"/>
      <c r="I1187" s="86"/>
      <c r="M1187" s="87"/>
    </row>
    <row r="1188" spans="1:13" s="77" customFormat="1" ht="13.5" customHeight="1">
      <c r="A1188" s="207"/>
      <c r="B1188" s="85"/>
      <c r="C1188" s="85" t="s">
        <v>1433</v>
      </c>
      <c r="D1188" s="85"/>
      <c r="E1188" s="86">
        <v>23.436</v>
      </c>
      <c r="F1188" s="87"/>
      <c r="G1188" s="87"/>
      <c r="H1188" s="86"/>
      <c r="I1188" s="86"/>
      <c r="M1188" s="87"/>
    </row>
    <row r="1189" spans="1:13" s="77" customFormat="1" ht="13.5" customHeight="1">
      <c r="A1189" s="207"/>
      <c r="B1189" s="85"/>
      <c r="C1189" s="85" t="s">
        <v>1434</v>
      </c>
      <c r="D1189" s="85"/>
      <c r="E1189" s="86">
        <v>23.673</v>
      </c>
      <c r="F1189" s="87"/>
      <c r="G1189" s="87"/>
      <c r="H1189" s="86"/>
      <c r="I1189" s="86"/>
      <c r="M1189" s="87"/>
    </row>
    <row r="1190" spans="1:13" s="77" customFormat="1" ht="13.5" customHeight="1">
      <c r="A1190" s="207"/>
      <c r="B1190" s="85"/>
      <c r="C1190" s="85" t="s">
        <v>1435</v>
      </c>
      <c r="D1190" s="85"/>
      <c r="E1190" s="86">
        <v>11.556</v>
      </c>
      <c r="F1190" s="87"/>
      <c r="G1190" s="87"/>
      <c r="H1190" s="86"/>
      <c r="I1190" s="86"/>
      <c r="M1190" s="87"/>
    </row>
    <row r="1191" spans="1:13" s="77" customFormat="1" ht="13.5" customHeight="1">
      <c r="A1191" s="207"/>
      <c r="B1191" s="85"/>
      <c r="C1191" s="85" t="s">
        <v>1436</v>
      </c>
      <c r="D1191" s="85"/>
      <c r="E1191" s="86">
        <v>8.47</v>
      </c>
      <c r="F1191" s="87"/>
      <c r="G1191" s="87"/>
      <c r="H1191" s="86"/>
      <c r="I1191" s="86"/>
      <c r="M1191" s="87"/>
    </row>
    <row r="1192" spans="1:13" s="77" customFormat="1" ht="13.5" customHeight="1">
      <c r="A1192" s="207"/>
      <c r="B1192" s="85"/>
      <c r="C1192" s="85" t="s">
        <v>1437</v>
      </c>
      <c r="D1192" s="85"/>
      <c r="E1192" s="86">
        <v>9.955</v>
      </c>
      <c r="F1192" s="87"/>
      <c r="G1192" s="87"/>
      <c r="H1192" s="86"/>
      <c r="I1192" s="86"/>
      <c r="M1192" s="87"/>
    </row>
    <row r="1193" spans="1:13" s="77" customFormat="1" ht="13.5" customHeight="1">
      <c r="A1193" s="206"/>
      <c r="B1193" s="88"/>
      <c r="C1193" s="88" t="s">
        <v>1438</v>
      </c>
      <c r="D1193" s="88"/>
      <c r="E1193" s="89"/>
      <c r="F1193" s="90"/>
      <c r="G1193" s="90"/>
      <c r="H1193" s="89"/>
      <c r="I1193" s="89"/>
      <c r="M1193" s="90"/>
    </row>
    <row r="1194" spans="1:13" s="77" customFormat="1" ht="13.5" customHeight="1">
      <c r="A1194" s="207"/>
      <c r="B1194" s="85"/>
      <c r="C1194" s="85" t="s">
        <v>1439</v>
      </c>
      <c r="D1194" s="85"/>
      <c r="E1194" s="86">
        <v>179.52</v>
      </c>
      <c r="F1194" s="87"/>
      <c r="G1194" s="87"/>
      <c r="H1194" s="86"/>
      <c r="I1194" s="86"/>
      <c r="M1194" s="87"/>
    </row>
    <row r="1195" spans="1:13" s="77" customFormat="1" ht="13.5" customHeight="1">
      <c r="A1195" s="208"/>
      <c r="B1195" s="97"/>
      <c r="C1195" s="97" t="s">
        <v>64</v>
      </c>
      <c r="D1195" s="97"/>
      <c r="E1195" s="98">
        <v>742.364</v>
      </c>
      <c r="F1195" s="99"/>
      <c r="G1195" s="99"/>
      <c r="H1195" s="98"/>
      <c r="I1195" s="98"/>
      <c r="M1195" s="99"/>
    </row>
    <row r="1196" spans="1:13" s="77" customFormat="1" ht="13.5" customHeight="1" thickBot="1">
      <c r="A1196" s="204"/>
      <c r="B1196" s="78" t="s">
        <v>788</v>
      </c>
      <c r="C1196" s="78" t="s">
        <v>789</v>
      </c>
      <c r="D1196" s="78"/>
      <c r="E1196" s="79"/>
      <c r="F1196" s="80"/>
      <c r="G1196" s="80"/>
      <c r="H1196" s="79">
        <v>0.43479144</v>
      </c>
      <c r="I1196" s="79">
        <v>0</v>
      </c>
      <c r="M1196" s="80"/>
    </row>
    <row r="1197" spans="1:16" s="77" customFormat="1" ht="13.5" customHeight="1" thickBot="1">
      <c r="A1197" s="205">
        <v>216</v>
      </c>
      <c r="B1197" s="81" t="s">
        <v>790</v>
      </c>
      <c r="C1197" s="81" t="s">
        <v>791</v>
      </c>
      <c r="D1197" s="81" t="s">
        <v>90</v>
      </c>
      <c r="E1197" s="82">
        <v>603.877</v>
      </c>
      <c r="F1197" s="126"/>
      <c r="G1197" s="83">
        <f>E1197*F1197</f>
        <v>0</v>
      </c>
      <c r="H1197" s="82">
        <v>0.2415508</v>
      </c>
      <c r="I1197" s="84">
        <v>0</v>
      </c>
      <c r="L1197" s="114"/>
      <c r="M1197" s="126">
        <v>19.3</v>
      </c>
      <c r="P1197" s="114">
        <f>M1197*P$11</f>
        <v>13.51</v>
      </c>
    </row>
    <row r="1198" spans="1:13" s="77" customFormat="1" ht="13.5" customHeight="1">
      <c r="A1198" s="206"/>
      <c r="B1198" s="88"/>
      <c r="C1198" s="88" t="s">
        <v>943</v>
      </c>
      <c r="D1198" s="88"/>
      <c r="E1198" s="89"/>
      <c r="F1198" s="90"/>
      <c r="G1198" s="90"/>
      <c r="H1198" s="89"/>
      <c r="I1198" s="89"/>
      <c r="M1198" s="90"/>
    </row>
    <row r="1199" spans="1:13" s="77" customFormat="1" ht="21" customHeight="1">
      <c r="A1199" s="207"/>
      <c r="B1199" s="85"/>
      <c r="C1199" s="85" t="s">
        <v>944</v>
      </c>
      <c r="D1199" s="85"/>
      <c r="E1199" s="86">
        <v>76.15</v>
      </c>
      <c r="F1199" s="87"/>
      <c r="G1199" s="87"/>
      <c r="H1199" s="86"/>
      <c r="I1199" s="86"/>
      <c r="M1199" s="87"/>
    </row>
    <row r="1200" spans="1:13" s="77" customFormat="1" ht="13.5" customHeight="1">
      <c r="A1200" s="207"/>
      <c r="B1200" s="85"/>
      <c r="C1200" s="85" t="s">
        <v>945</v>
      </c>
      <c r="D1200" s="85"/>
      <c r="E1200" s="86">
        <v>2.969</v>
      </c>
      <c r="F1200" s="87"/>
      <c r="G1200" s="87"/>
      <c r="H1200" s="86"/>
      <c r="I1200" s="86"/>
      <c r="M1200" s="87"/>
    </row>
    <row r="1201" spans="1:13" s="77" customFormat="1" ht="13.5" customHeight="1">
      <c r="A1201" s="207"/>
      <c r="B1201" s="85"/>
      <c r="C1201" s="85" t="s">
        <v>946</v>
      </c>
      <c r="D1201" s="85"/>
      <c r="E1201" s="86">
        <v>31.42</v>
      </c>
      <c r="F1201" s="87"/>
      <c r="G1201" s="87"/>
      <c r="H1201" s="86"/>
      <c r="I1201" s="86"/>
      <c r="M1201" s="87"/>
    </row>
    <row r="1202" spans="1:13" s="77" customFormat="1" ht="13.5" customHeight="1">
      <c r="A1202" s="207"/>
      <c r="B1202" s="85"/>
      <c r="C1202" s="85" t="s">
        <v>947</v>
      </c>
      <c r="D1202" s="85"/>
      <c r="E1202" s="86">
        <v>14.52</v>
      </c>
      <c r="F1202" s="87"/>
      <c r="G1202" s="87"/>
      <c r="H1202" s="86"/>
      <c r="I1202" s="86"/>
      <c r="M1202" s="87"/>
    </row>
    <row r="1203" spans="1:13" s="77" customFormat="1" ht="13.5" customHeight="1">
      <c r="A1203" s="207"/>
      <c r="B1203" s="85"/>
      <c r="C1203" s="85" t="s">
        <v>948</v>
      </c>
      <c r="D1203" s="85"/>
      <c r="E1203" s="86">
        <v>18.22</v>
      </c>
      <c r="F1203" s="87"/>
      <c r="G1203" s="87"/>
      <c r="H1203" s="86"/>
      <c r="I1203" s="86"/>
      <c r="M1203" s="87"/>
    </row>
    <row r="1204" spans="1:13" s="77" customFormat="1" ht="21" customHeight="1">
      <c r="A1204" s="207"/>
      <c r="B1204" s="85"/>
      <c r="C1204" s="85" t="s">
        <v>949</v>
      </c>
      <c r="D1204" s="85"/>
      <c r="E1204" s="86">
        <v>39.685</v>
      </c>
      <c r="F1204" s="87"/>
      <c r="G1204" s="87"/>
      <c r="H1204" s="86"/>
      <c r="I1204" s="86"/>
      <c r="M1204" s="87"/>
    </row>
    <row r="1205" spans="1:13" s="77" customFormat="1" ht="13.5" customHeight="1">
      <c r="A1205" s="207"/>
      <c r="B1205" s="85"/>
      <c r="C1205" s="85" t="s">
        <v>950</v>
      </c>
      <c r="D1205" s="85"/>
      <c r="E1205" s="86">
        <v>22.145</v>
      </c>
      <c r="F1205" s="87"/>
      <c r="G1205" s="87"/>
      <c r="H1205" s="86"/>
      <c r="I1205" s="86"/>
      <c r="M1205" s="87"/>
    </row>
    <row r="1206" spans="1:13" s="77" customFormat="1" ht="13.5" customHeight="1">
      <c r="A1206" s="207"/>
      <c r="B1206" s="85"/>
      <c r="C1206" s="85" t="s">
        <v>951</v>
      </c>
      <c r="D1206" s="85"/>
      <c r="E1206" s="86">
        <v>32.505</v>
      </c>
      <c r="F1206" s="87"/>
      <c r="G1206" s="87"/>
      <c r="H1206" s="86"/>
      <c r="I1206" s="86"/>
      <c r="M1206" s="87"/>
    </row>
    <row r="1207" spans="1:13" s="77" customFormat="1" ht="13.5" customHeight="1">
      <c r="A1207" s="207"/>
      <c r="B1207" s="85"/>
      <c r="C1207" s="85" t="s">
        <v>952</v>
      </c>
      <c r="D1207" s="85"/>
      <c r="E1207" s="86">
        <v>38.125</v>
      </c>
      <c r="F1207" s="87"/>
      <c r="G1207" s="87"/>
      <c r="H1207" s="86"/>
      <c r="I1207" s="86"/>
      <c r="M1207" s="87"/>
    </row>
    <row r="1208" spans="1:13" s="77" customFormat="1" ht="13.5" customHeight="1">
      <c r="A1208" s="207"/>
      <c r="B1208" s="85"/>
      <c r="C1208" s="85" t="s">
        <v>953</v>
      </c>
      <c r="D1208" s="85"/>
      <c r="E1208" s="86">
        <v>29.02</v>
      </c>
      <c r="F1208" s="87"/>
      <c r="G1208" s="87"/>
      <c r="H1208" s="86"/>
      <c r="I1208" s="86"/>
      <c r="M1208" s="87"/>
    </row>
    <row r="1209" spans="1:13" s="77" customFormat="1" ht="13.5" customHeight="1">
      <c r="A1209" s="207"/>
      <c r="B1209" s="85"/>
      <c r="C1209" s="85" t="s">
        <v>954</v>
      </c>
      <c r="D1209" s="85"/>
      <c r="E1209" s="86">
        <v>20.12</v>
      </c>
      <c r="F1209" s="87"/>
      <c r="G1209" s="87"/>
      <c r="H1209" s="86"/>
      <c r="I1209" s="86"/>
      <c r="M1209" s="87"/>
    </row>
    <row r="1210" spans="1:13" s="77" customFormat="1" ht="13.5" customHeight="1">
      <c r="A1210" s="207"/>
      <c r="B1210" s="85"/>
      <c r="C1210" s="85" t="s">
        <v>955</v>
      </c>
      <c r="D1210" s="85"/>
      <c r="E1210" s="86">
        <v>63.05</v>
      </c>
      <c r="F1210" s="87"/>
      <c r="G1210" s="87"/>
      <c r="H1210" s="86"/>
      <c r="I1210" s="86"/>
      <c r="M1210" s="87"/>
    </row>
    <row r="1211" spans="1:13" s="77" customFormat="1" ht="13.5" customHeight="1">
      <c r="A1211" s="207"/>
      <c r="B1211" s="85"/>
      <c r="C1211" s="85" t="s">
        <v>956</v>
      </c>
      <c r="D1211" s="85"/>
      <c r="E1211" s="86">
        <v>62.97</v>
      </c>
      <c r="F1211" s="87"/>
      <c r="G1211" s="87"/>
      <c r="H1211" s="86"/>
      <c r="I1211" s="86"/>
      <c r="M1211" s="87"/>
    </row>
    <row r="1212" spans="1:13" s="77" customFormat="1" ht="13.5" customHeight="1">
      <c r="A1212" s="207"/>
      <c r="B1212" s="85"/>
      <c r="C1212" s="85" t="s">
        <v>957</v>
      </c>
      <c r="D1212" s="85"/>
      <c r="E1212" s="86">
        <v>15.24</v>
      </c>
      <c r="F1212" s="87"/>
      <c r="G1212" s="87"/>
      <c r="H1212" s="86"/>
      <c r="I1212" s="86"/>
      <c r="M1212" s="87"/>
    </row>
    <row r="1213" spans="1:13" s="77" customFormat="1" ht="13.5" customHeight="1">
      <c r="A1213" s="207"/>
      <c r="B1213" s="85"/>
      <c r="C1213" s="85" t="s">
        <v>958</v>
      </c>
      <c r="D1213" s="85"/>
      <c r="E1213" s="86">
        <v>24.345</v>
      </c>
      <c r="F1213" s="87"/>
      <c r="G1213" s="87"/>
      <c r="H1213" s="86"/>
      <c r="I1213" s="86"/>
      <c r="M1213" s="87"/>
    </row>
    <row r="1214" spans="1:13" s="77" customFormat="1" ht="13.5" customHeight="1">
      <c r="A1214" s="207"/>
      <c r="B1214" s="85"/>
      <c r="C1214" s="85" t="s">
        <v>959</v>
      </c>
      <c r="D1214" s="85"/>
      <c r="E1214" s="86">
        <v>17.13</v>
      </c>
      <c r="F1214" s="87"/>
      <c r="G1214" s="87"/>
      <c r="H1214" s="86"/>
      <c r="I1214" s="86"/>
      <c r="M1214" s="87"/>
    </row>
    <row r="1215" spans="1:13" s="77" customFormat="1" ht="13.5" customHeight="1">
      <c r="A1215" s="207"/>
      <c r="B1215" s="85"/>
      <c r="C1215" s="85" t="s">
        <v>960</v>
      </c>
      <c r="D1215" s="85"/>
      <c r="E1215" s="86">
        <v>32.105</v>
      </c>
      <c r="F1215" s="87"/>
      <c r="G1215" s="87"/>
      <c r="H1215" s="86"/>
      <c r="I1215" s="86"/>
      <c r="M1215" s="87"/>
    </row>
    <row r="1216" spans="1:13" s="77" customFormat="1" ht="13.5" customHeight="1">
      <c r="A1216" s="207"/>
      <c r="B1216" s="85"/>
      <c r="C1216" s="85" t="s">
        <v>961</v>
      </c>
      <c r="D1216" s="85"/>
      <c r="E1216" s="86">
        <v>12.64</v>
      </c>
      <c r="F1216" s="87"/>
      <c r="G1216" s="87"/>
      <c r="H1216" s="86"/>
      <c r="I1216" s="86"/>
      <c r="M1216" s="87"/>
    </row>
    <row r="1217" spans="1:13" s="77" customFormat="1" ht="13.5" customHeight="1">
      <c r="A1217" s="207"/>
      <c r="B1217" s="85"/>
      <c r="C1217" s="85" t="s">
        <v>962</v>
      </c>
      <c r="D1217" s="85"/>
      <c r="E1217" s="86">
        <v>32.975</v>
      </c>
      <c r="F1217" s="87"/>
      <c r="G1217" s="87"/>
      <c r="H1217" s="86"/>
      <c r="I1217" s="86"/>
      <c r="M1217" s="87"/>
    </row>
    <row r="1218" spans="1:13" s="77" customFormat="1" ht="13.5" customHeight="1">
      <c r="A1218" s="207"/>
      <c r="B1218" s="85"/>
      <c r="C1218" s="85" t="s">
        <v>963</v>
      </c>
      <c r="D1218" s="85"/>
      <c r="E1218" s="86">
        <v>35.055</v>
      </c>
      <c r="F1218" s="87"/>
      <c r="G1218" s="87"/>
      <c r="H1218" s="86"/>
      <c r="I1218" s="86"/>
      <c r="M1218" s="87"/>
    </row>
    <row r="1219" spans="1:13" s="77" customFormat="1" ht="13.5" customHeight="1">
      <c r="A1219" s="207"/>
      <c r="B1219" s="85"/>
      <c r="C1219" s="85" t="s">
        <v>964</v>
      </c>
      <c r="D1219" s="85"/>
      <c r="E1219" s="86">
        <v>39.5</v>
      </c>
      <c r="F1219" s="87"/>
      <c r="G1219" s="87"/>
      <c r="H1219" s="86"/>
      <c r="I1219" s="86"/>
      <c r="M1219" s="87"/>
    </row>
    <row r="1220" spans="1:13" s="77" customFormat="1" ht="13.5" customHeight="1">
      <c r="A1220" s="207"/>
      <c r="B1220" s="85"/>
      <c r="C1220" s="85" t="s">
        <v>965</v>
      </c>
      <c r="D1220" s="85"/>
      <c r="E1220" s="86">
        <v>2.131</v>
      </c>
      <c r="F1220" s="87"/>
      <c r="G1220" s="87"/>
      <c r="H1220" s="86"/>
      <c r="I1220" s="86"/>
      <c r="M1220" s="87"/>
    </row>
    <row r="1221" spans="1:13" s="77" customFormat="1" ht="13.5" customHeight="1">
      <c r="A1221" s="207"/>
      <c r="B1221" s="85"/>
      <c r="C1221" s="85" t="s">
        <v>966</v>
      </c>
      <c r="D1221" s="85"/>
      <c r="E1221" s="86">
        <v>38.79</v>
      </c>
      <c r="F1221" s="87"/>
      <c r="G1221" s="87"/>
      <c r="H1221" s="86"/>
      <c r="I1221" s="86"/>
      <c r="M1221" s="87"/>
    </row>
    <row r="1222" spans="1:13" s="77" customFormat="1" ht="13.5" customHeight="1">
      <c r="A1222" s="207"/>
      <c r="B1222" s="85"/>
      <c r="C1222" s="85" t="s">
        <v>967</v>
      </c>
      <c r="D1222" s="85"/>
      <c r="E1222" s="86">
        <v>12.64</v>
      </c>
      <c r="F1222" s="87"/>
      <c r="G1222" s="87"/>
      <c r="H1222" s="86"/>
      <c r="I1222" s="86"/>
      <c r="M1222" s="87"/>
    </row>
    <row r="1223" spans="1:13" s="77" customFormat="1" ht="13.5" customHeight="1">
      <c r="A1223" s="207"/>
      <c r="B1223" s="85"/>
      <c r="C1223" s="85" t="s">
        <v>968</v>
      </c>
      <c r="D1223" s="85"/>
      <c r="E1223" s="86">
        <v>38.192</v>
      </c>
      <c r="F1223" s="87"/>
      <c r="G1223" s="87"/>
      <c r="H1223" s="86"/>
      <c r="I1223" s="86"/>
      <c r="M1223" s="87"/>
    </row>
    <row r="1224" spans="1:13" s="77" customFormat="1" ht="13.5" customHeight="1">
      <c r="A1224" s="206"/>
      <c r="B1224" s="88"/>
      <c r="C1224" s="88" t="s">
        <v>1440</v>
      </c>
      <c r="D1224" s="88"/>
      <c r="E1224" s="89"/>
      <c r="F1224" s="90"/>
      <c r="G1224" s="90"/>
      <c r="H1224" s="89"/>
      <c r="I1224" s="89"/>
      <c r="M1224" s="90"/>
    </row>
    <row r="1225" spans="1:13" s="77" customFormat="1" ht="13.5" customHeight="1">
      <c r="A1225" s="207"/>
      <c r="B1225" s="85"/>
      <c r="C1225" s="85" t="s">
        <v>970</v>
      </c>
      <c r="D1225" s="85"/>
      <c r="E1225" s="86">
        <v>-12.71</v>
      </c>
      <c r="F1225" s="87"/>
      <c r="G1225" s="87"/>
      <c r="H1225" s="86"/>
      <c r="I1225" s="86"/>
      <c r="M1225" s="87"/>
    </row>
    <row r="1226" spans="1:13" s="77" customFormat="1" ht="13.5" customHeight="1">
      <c r="A1226" s="207"/>
      <c r="B1226" s="85"/>
      <c r="C1226" s="85" t="s">
        <v>971</v>
      </c>
      <c r="D1226" s="85"/>
      <c r="E1226" s="86">
        <v>-15.785</v>
      </c>
      <c r="F1226" s="87"/>
      <c r="G1226" s="87"/>
      <c r="H1226" s="86"/>
      <c r="I1226" s="86"/>
      <c r="M1226" s="87"/>
    </row>
    <row r="1227" spans="1:13" s="77" customFormat="1" ht="13.5" customHeight="1">
      <c r="A1227" s="207"/>
      <c r="B1227" s="85"/>
      <c r="C1227" s="85" t="s">
        <v>972</v>
      </c>
      <c r="D1227" s="85"/>
      <c r="E1227" s="86">
        <v>-35.875</v>
      </c>
      <c r="F1227" s="87"/>
      <c r="G1227" s="87"/>
      <c r="H1227" s="86"/>
      <c r="I1227" s="86"/>
      <c r="M1227" s="87"/>
    </row>
    <row r="1228" spans="1:13" s="77" customFormat="1" ht="13.5" customHeight="1">
      <c r="A1228" s="207"/>
      <c r="B1228" s="85"/>
      <c r="C1228" s="85" t="s">
        <v>973</v>
      </c>
      <c r="D1228" s="85"/>
      <c r="E1228" s="86">
        <v>-18.04</v>
      </c>
      <c r="F1228" s="87"/>
      <c r="G1228" s="87"/>
      <c r="H1228" s="86"/>
      <c r="I1228" s="86"/>
      <c r="M1228" s="87"/>
    </row>
    <row r="1229" spans="1:13" s="77" customFormat="1" ht="13.5" customHeight="1">
      <c r="A1229" s="207"/>
      <c r="B1229" s="85"/>
      <c r="C1229" s="85" t="s">
        <v>974</v>
      </c>
      <c r="D1229" s="85"/>
      <c r="E1229" s="86">
        <v>-13.12</v>
      </c>
      <c r="F1229" s="87"/>
      <c r="G1229" s="87"/>
      <c r="H1229" s="86"/>
      <c r="I1229" s="86"/>
      <c r="M1229" s="87"/>
    </row>
    <row r="1230" spans="1:13" s="77" customFormat="1" ht="13.5" customHeight="1">
      <c r="A1230" s="207"/>
      <c r="B1230" s="85"/>
      <c r="C1230" s="85" t="s">
        <v>975</v>
      </c>
      <c r="D1230" s="85"/>
      <c r="E1230" s="86">
        <v>-26.855</v>
      </c>
      <c r="F1230" s="87"/>
      <c r="G1230" s="87"/>
      <c r="H1230" s="86"/>
      <c r="I1230" s="86"/>
      <c r="M1230" s="87"/>
    </row>
    <row r="1231" spans="1:13" s="77" customFormat="1" ht="13.5" customHeight="1">
      <c r="A1231" s="207"/>
      <c r="B1231" s="85"/>
      <c r="C1231" s="85" t="s">
        <v>976</v>
      </c>
      <c r="D1231" s="85"/>
      <c r="E1231" s="86">
        <v>-11.07</v>
      </c>
      <c r="F1231" s="87"/>
      <c r="G1231" s="87"/>
      <c r="H1231" s="86"/>
      <c r="I1231" s="86"/>
      <c r="M1231" s="87"/>
    </row>
    <row r="1232" spans="1:13" s="77" customFormat="1" ht="13.5" customHeight="1">
      <c r="A1232" s="207"/>
      <c r="B1232" s="85"/>
      <c r="C1232" s="85" t="s">
        <v>977</v>
      </c>
      <c r="D1232" s="85"/>
      <c r="E1232" s="86">
        <v>-3.24</v>
      </c>
      <c r="F1232" s="87"/>
      <c r="G1232" s="87"/>
      <c r="H1232" s="86"/>
      <c r="I1232" s="86"/>
      <c r="M1232" s="87"/>
    </row>
    <row r="1233" spans="1:13" s="77" customFormat="1" ht="13.5" customHeight="1">
      <c r="A1233" s="207"/>
      <c r="B1233" s="85"/>
      <c r="C1233" s="85" t="s">
        <v>978</v>
      </c>
      <c r="D1233" s="85"/>
      <c r="E1233" s="86">
        <v>-11.07</v>
      </c>
      <c r="F1233" s="87"/>
      <c r="G1233" s="87"/>
      <c r="H1233" s="86"/>
      <c r="I1233" s="86"/>
      <c r="M1233" s="87"/>
    </row>
    <row r="1234" spans="1:13" s="77" customFormat="1" ht="13.5" customHeight="1" thickBot="1">
      <c r="A1234" s="208"/>
      <c r="B1234" s="97"/>
      <c r="C1234" s="97" t="s">
        <v>64</v>
      </c>
      <c r="D1234" s="97"/>
      <c r="E1234" s="98">
        <v>603.877</v>
      </c>
      <c r="F1234" s="99"/>
      <c r="G1234" s="99"/>
      <c r="H1234" s="98"/>
      <c r="I1234" s="98"/>
      <c r="M1234" s="99"/>
    </row>
    <row r="1235" spans="1:16" s="77" customFormat="1" ht="24" customHeight="1" thickBot="1">
      <c r="A1235" s="205">
        <v>217</v>
      </c>
      <c r="B1235" s="81" t="s">
        <v>795</v>
      </c>
      <c r="C1235" s="81" t="s">
        <v>796</v>
      </c>
      <c r="D1235" s="81" t="s">
        <v>90</v>
      </c>
      <c r="E1235" s="82">
        <v>603.877</v>
      </c>
      <c r="F1235" s="126"/>
      <c r="G1235" s="83">
        <f>E1235*F1235</f>
        <v>0</v>
      </c>
      <c r="H1235" s="82">
        <v>0.17512433</v>
      </c>
      <c r="I1235" s="84">
        <v>0</v>
      </c>
      <c r="L1235" s="114"/>
      <c r="M1235" s="126">
        <v>28.8</v>
      </c>
      <c r="P1235" s="114">
        <f>M1235*P$11</f>
        <v>20.16</v>
      </c>
    </row>
    <row r="1236" spans="1:13" s="77" customFormat="1" ht="13.5" customHeight="1">
      <c r="A1236" s="206"/>
      <c r="B1236" s="88"/>
      <c r="C1236" s="88" t="s">
        <v>943</v>
      </c>
      <c r="D1236" s="88"/>
      <c r="E1236" s="89"/>
      <c r="F1236" s="90"/>
      <c r="G1236" s="90"/>
      <c r="H1236" s="89"/>
      <c r="I1236" s="89"/>
      <c r="M1236" s="90"/>
    </row>
    <row r="1237" spans="1:13" s="77" customFormat="1" ht="21" customHeight="1">
      <c r="A1237" s="207"/>
      <c r="B1237" s="85"/>
      <c r="C1237" s="85" t="s">
        <v>944</v>
      </c>
      <c r="D1237" s="85"/>
      <c r="E1237" s="86">
        <v>76.15</v>
      </c>
      <c r="F1237" s="87"/>
      <c r="G1237" s="87"/>
      <c r="H1237" s="86"/>
      <c r="I1237" s="86"/>
      <c r="M1237" s="87"/>
    </row>
    <row r="1238" spans="1:13" s="77" customFormat="1" ht="13.5" customHeight="1">
      <c r="A1238" s="207"/>
      <c r="B1238" s="85"/>
      <c r="C1238" s="85" t="s">
        <v>945</v>
      </c>
      <c r="D1238" s="85"/>
      <c r="E1238" s="86">
        <v>2.969</v>
      </c>
      <c r="F1238" s="87"/>
      <c r="G1238" s="87"/>
      <c r="H1238" s="86"/>
      <c r="I1238" s="86"/>
      <c r="M1238" s="87"/>
    </row>
    <row r="1239" spans="1:13" s="77" customFormat="1" ht="13.5" customHeight="1">
      <c r="A1239" s="207"/>
      <c r="B1239" s="85"/>
      <c r="C1239" s="85" t="s">
        <v>946</v>
      </c>
      <c r="D1239" s="85"/>
      <c r="E1239" s="86">
        <v>31.42</v>
      </c>
      <c r="F1239" s="87"/>
      <c r="G1239" s="87"/>
      <c r="H1239" s="86"/>
      <c r="I1239" s="86"/>
      <c r="M1239" s="87"/>
    </row>
    <row r="1240" spans="1:13" s="77" customFormat="1" ht="13.5" customHeight="1">
      <c r="A1240" s="207"/>
      <c r="B1240" s="85"/>
      <c r="C1240" s="85" t="s">
        <v>947</v>
      </c>
      <c r="D1240" s="85"/>
      <c r="E1240" s="86">
        <v>14.52</v>
      </c>
      <c r="F1240" s="87"/>
      <c r="G1240" s="87"/>
      <c r="H1240" s="86"/>
      <c r="I1240" s="86"/>
      <c r="M1240" s="87"/>
    </row>
    <row r="1241" spans="1:13" s="77" customFormat="1" ht="13.5" customHeight="1">
      <c r="A1241" s="207"/>
      <c r="B1241" s="85"/>
      <c r="C1241" s="85" t="s">
        <v>948</v>
      </c>
      <c r="D1241" s="85"/>
      <c r="E1241" s="86">
        <v>18.22</v>
      </c>
      <c r="F1241" s="87"/>
      <c r="G1241" s="87"/>
      <c r="H1241" s="86"/>
      <c r="I1241" s="86"/>
      <c r="M1241" s="87"/>
    </row>
    <row r="1242" spans="1:13" s="77" customFormat="1" ht="21" customHeight="1">
      <c r="A1242" s="207"/>
      <c r="B1242" s="85"/>
      <c r="C1242" s="85" t="s">
        <v>949</v>
      </c>
      <c r="D1242" s="85"/>
      <c r="E1242" s="86">
        <v>39.685</v>
      </c>
      <c r="F1242" s="87"/>
      <c r="G1242" s="87"/>
      <c r="H1242" s="86"/>
      <c r="I1242" s="86"/>
      <c r="M1242" s="87"/>
    </row>
    <row r="1243" spans="1:13" s="77" customFormat="1" ht="13.5" customHeight="1">
      <c r="A1243" s="207"/>
      <c r="B1243" s="85"/>
      <c r="C1243" s="85" t="s">
        <v>950</v>
      </c>
      <c r="D1243" s="85"/>
      <c r="E1243" s="86">
        <v>22.145</v>
      </c>
      <c r="F1243" s="87"/>
      <c r="G1243" s="87"/>
      <c r="H1243" s="86"/>
      <c r="I1243" s="86"/>
      <c r="M1243" s="87"/>
    </row>
    <row r="1244" spans="1:13" s="77" customFormat="1" ht="13.5" customHeight="1">
      <c r="A1244" s="207"/>
      <c r="B1244" s="85"/>
      <c r="C1244" s="85" t="s">
        <v>951</v>
      </c>
      <c r="D1244" s="85"/>
      <c r="E1244" s="86">
        <v>32.505</v>
      </c>
      <c r="F1244" s="87"/>
      <c r="G1244" s="87"/>
      <c r="H1244" s="86"/>
      <c r="I1244" s="86"/>
      <c r="M1244" s="87"/>
    </row>
    <row r="1245" spans="1:13" s="77" customFormat="1" ht="13.5" customHeight="1">
      <c r="A1245" s="207"/>
      <c r="B1245" s="85"/>
      <c r="C1245" s="85" t="s">
        <v>952</v>
      </c>
      <c r="D1245" s="85"/>
      <c r="E1245" s="86">
        <v>38.125</v>
      </c>
      <c r="F1245" s="87"/>
      <c r="G1245" s="87"/>
      <c r="H1245" s="86"/>
      <c r="I1245" s="86"/>
      <c r="M1245" s="87"/>
    </row>
    <row r="1246" spans="1:13" s="77" customFormat="1" ht="13.5" customHeight="1">
      <c r="A1246" s="207"/>
      <c r="B1246" s="85"/>
      <c r="C1246" s="85" t="s">
        <v>953</v>
      </c>
      <c r="D1246" s="85"/>
      <c r="E1246" s="86">
        <v>29.02</v>
      </c>
      <c r="F1246" s="87"/>
      <c r="G1246" s="87"/>
      <c r="H1246" s="86"/>
      <c r="I1246" s="86"/>
      <c r="M1246" s="87"/>
    </row>
    <row r="1247" spans="1:13" s="77" customFormat="1" ht="13.5" customHeight="1">
      <c r="A1247" s="207"/>
      <c r="B1247" s="85"/>
      <c r="C1247" s="85" t="s">
        <v>954</v>
      </c>
      <c r="D1247" s="85"/>
      <c r="E1247" s="86">
        <v>20.12</v>
      </c>
      <c r="F1247" s="87"/>
      <c r="G1247" s="87"/>
      <c r="H1247" s="86"/>
      <c r="I1247" s="86"/>
      <c r="M1247" s="87"/>
    </row>
    <row r="1248" spans="1:13" s="77" customFormat="1" ht="13.5" customHeight="1">
      <c r="A1248" s="207"/>
      <c r="B1248" s="85"/>
      <c r="C1248" s="85" t="s">
        <v>955</v>
      </c>
      <c r="D1248" s="85"/>
      <c r="E1248" s="86">
        <v>63.05</v>
      </c>
      <c r="F1248" s="87"/>
      <c r="G1248" s="87"/>
      <c r="H1248" s="86"/>
      <c r="I1248" s="86"/>
      <c r="M1248" s="87"/>
    </row>
    <row r="1249" spans="1:13" s="77" customFormat="1" ht="13.5" customHeight="1">
      <c r="A1249" s="207"/>
      <c r="B1249" s="85"/>
      <c r="C1249" s="85" t="s">
        <v>956</v>
      </c>
      <c r="D1249" s="85"/>
      <c r="E1249" s="86">
        <v>62.97</v>
      </c>
      <c r="F1249" s="87"/>
      <c r="G1249" s="87"/>
      <c r="H1249" s="86"/>
      <c r="I1249" s="86"/>
      <c r="M1249" s="87"/>
    </row>
    <row r="1250" spans="1:13" s="77" customFormat="1" ht="13.5" customHeight="1">
      <c r="A1250" s="207"/>
      <c r="B1250" s="85"/>
      <c r="C1250" s="85" t="s">
        <v>957</v>
      </c>
      <c r="D1250" s="85"/>
      <c r="E1250" s="86">
        <v>15.24</v>
      </c>
      <c r="F1250" s="87"/>
      <c r="G1250" s="87"/>
      <c r="H1250" s="86"/>
      <c r="I1250" s="86"/>
      <c r="M1250" s="87"/>
    </row>
    <row r="1251" spans="1:13" s="77" customFormat="1" ht="13.5" customHeight="1">
      <c r="A1251" s="207"/>
      <c r="B1251" s="85"/>
      <c r="C1251" s="85" t="s">
        <v>958</v>
      </c>
      <c r="D1251" s="85"/>
      <c r="E1251" s="86">
        <v>24.345</v>
      </c>
      <c r="F1251" s="87"/>
      <c r="G1251" s="87"/>
      <c r="H1251" s="86"/>
      <c r="I1251" s="86"/>
      <c r="M1251" s="87"/>
    </row>
    <row r="1252" spans="1:13" s="77" customFormat="1" ht="13.5" customHeight="1">
      <c r="A1252" s="207"/>
      <c r="B1252" s="85"/>
      <c r="C1252" s="85" t="s">
        <v>959</v>
      </c>
      <c r="D1252" s="85"/>
      <c r="E1252" s="86">
        <v>17.13</v>
      </c>
      <c r="F1252" s="87"/>
      <c r="G1252" s="87"/>
      <c r="H1252" s="86"/>
      <c r="I1252" s="86"/>
      <c r="M1252" s="87"/>
    </row>
    <row r="1253" spans="1:13" s="77" customFormat="1" ht="13.5" customHeight="1">
      <c r="A1253" s="207"/>
      <c r="B1253" s="85"/>
      <c r="C1253" s="85" t="s">
        <v>960</v>
      </c>
      <c r="D1253" s="85"/>
      <c r="E1253" s="86">
        <v>32.105</v>
      </c>
      <c r="F1253" s="87"/>
      <c r="G1253" s="87"/>
      <c r="H1253" s="86"/>
      <c r="I1253" s="86"/>
      <c r="M1253" s="87"/>
    </row>
    <row r="1254" spans="1:13" s="77" customFormat="1" ht="13.5" customHeight="1">
      <c r="A1254" s="207"/>
      <c r="B1254" s="85"/>
      <c r="C1254" s="85" t="s">
        <v>961</v>
      </c>
      <c r="D1254" s="85"/>
      <c r="E1254" s="86">
        <v>12.64</v>
      </c>
      <c r="F1254" s="87"/>
      <c r="G1254" s="87"/>
      <c r="H1254" s="86"/>
      <c r="I1254" s="86"/>
      <c r="M1254" s="87"/>
    </row>
    <row r="1255" spans="1:13" s="77" customFormat="1" ht="13.5" customHeight="1">
      <c r="A1255" s="207"/>
      <c r="B1255" s="85"/>
      <c r="C1255" s="85" t="s">
        <v>962</v>
      </c>
      <c r="D1255" s="85"/>
      <c r="E1255" s="86">
        <v>32.975</v>
      </c>
      <c r="F1255" s="87"/>
      <c r="G1255" s="87"/>
      <c r="H1255" s="86"/>
      <c r="I1255" s="86"/>
      <c r="M1255" s="87"/>
    </row>
    <row r="1256" spans="1:13" s="77" customFormat="1" ht="13.5" customHeight="1">
      <c r="A1256" s="207"/>
      <c r="B1256" s="85"/>
      <c r="C1256" s="85" t="s">
        <v>963</v>
      </c>
      <c r="D1256" s="85"/>
      <c r="E1256" s="86">
        <v>35.055</v>
      </c>
      <c r="F1256" s="87"/>
      <c r="G1256" s="87"/>
      <c r="H1256" s="86"/>
      <c r="I1256" s="86"/>
      <c r="M1256" s="87"/>
    </row>
    <row r="1257" spans="1:13" s="77" customFormat="1" ht="13.5" customHeight="1">
      <c r="A1257" s="207"/>
      <c r="B1257" s="85"/>
      <c r="C1257" s="85" t="s">
        <v>964</v>
      </c>
      <c r="D1257" s="85"/>
      <c r="E1257" s="86">
        <v>39.5</v>
      </c>
      <c r="F1257" s="87"/>
      <c r="G1257" s="87"/>
      <c r="H1257" s="86"/>
      <c r="I1257" s="86"/>
      <c r="M1257" s="87"/>
    </row>
    <row r="1258" spans="1:13" s="77" customFormat="1" ht="13.5" customHeight="1">
      <c r="A1258" s="207"/>
      <c r="B1258" s="85"/>
      <c r="C1258" s="85" t="s">
        <v>965</v>
      </c>
      <c r="D1258" s="85"/>
      <c r="E1258" s="86">
        <v>2.131</v>
      </c>
      <c r="F1258" s="87"/>
      <c r="G1258" s="87"/>
      <c r="H1258" s="86"/>
      <c r="I1258" s="86"/>
      <c r="M1258" s="87"/>
    </row>
    <row r="1259" spans="1:13" s="77" customFormat="1" ht="13.5" customHeight="1">
      <c r="A1259" s="207"/>
      <c r="B1259" s="85"/>
      <c r="C1259" s="85" t="s">
        <v>966</v>
      </c>
      <c r="D1259" s="85"/>
      <c r="E1259" s="86">
        <v>38.79</v>
      </c>
      <c r="F1259" s="87"/>
      <c r="G1259" s="87"/>
      <c r="H1259" s="86"/>
      <c r="I1259" s="86"/>
      <c r="M1259" s="87"/>
    </row>
    <row r="1260" spans="1:13" s="77" customFormat="1" ht="13.5" customHeight="1">
      <c r="A1260" s="207"/>
      <c r="B1260" s="85"/>
      <c r="C1260" s="85" t="s">
        <v>967</v>
      </c>
      <c r="D1260" s="85"/>
      <c r="E1260" s="86">
        <v>12.64</v>
      </c>
      <c r="F1260" s="87"/>
      <c r="G1260" s="87"/>
      <c r="H1260" s="86"/>
      <c r="I1260" s="86"/>
      <c r="M1260" s="87"/>
    </row>
    <row r="1261" spans="1:13" s="77" customFormat="1" ht="13.5" customHeight="1">
      <c r="A1261" s="207"/>
      <c r="B1261" s="85"/>
      <c r="C1261" s="85" t="s">
        <v>968</v>
      </c>
      <c r="D1261" s="85"/>
      <c r="E1261" s="86">
        <v>38.192</v>
      </c>
      <c r="F1261" s="87"/>
      <c r="G1261" s="87"/>
      <c r="H1261" s="86"/>
      <c r="I1261" s="86"/>
      <c r="M1261" s="87"/>
    </row>
    <row r="1262" spans="1:13" s="77" customFormat="1" ht="13.5" customHeight="1">
      <c r="A1262" s="206"/>
      <c r="B1262" s="88"/>
      <c r="C1262" s="88" t="s">
        <v>1440</v>
      </c>
      <c r="D1262" s="88"/>
      <c r="E1262" s="89"/>
      <c r="F1262" s="90"/>
      <c r="G1262" s="90"/>
      <c r="H1262" s="89"/>
      <c r="I1262" s="89"/>
      <c r="M1262" s="90"/>
    </row>
    <row r="1263" spans="1:13" s="77" customFormat="1" ht="13.5" customHeight="1">
      <c r="A1263" s="207"/>
      <c r="B1263" s="85"/>
      <c r="C1263" s="85" t="s">
        <v>970</v>
      </c>
      <c r="D1263" s="85"/>
      <c r="E1263" s="86">
        <v>-12.71</v>
      </c>
      <c r="F1263" s="87"/>
      <c r="G1263" s="87"/>
      <c r="H1263" s="86"/>
      <c r="I1263" s="86"/>
      <c r="M1263" s="87"/>
    </row>
    <row r="1264" spans="1:13" s="77" customFormat="1" ht="13.5" customHeight="1">
      <c r="A1264" s="207"/>
      <c r="B1264" s="85"/>
      <c r="C1264" s="85" t="s">
        <v>971</v>
      </c>
      <c r="D1264" s="85"/>
      <c r="E1264" s="86">
        <v>-15.785</v>
      </c>
      <c r="F1264" s="87"/>
      <c r="G1264" s="87"/>
      <c r="H1264" s="86"/>
      <c r="I1264" s="86"/>
      <c r="M1264" s="87"/>
    </row>
    <row r="1265" spans="1:13" s="77" customFormat="1" ht="13.5" customHeight="1">
      <c r="A1265" s="207"/>
      <c r="B1265" s="85"/>
      <c r="C1265" s="85" t="s">
        <v>972</v>
      </c>
      <c r="D1265" s="85"/>
      <c r="E1265" s="86">
        <v>-35.875</v>
      </c>
      <c r="F1265" s="87"/>
      <c r="G1265" s="87"/>
      <c r="H1265" s="86"/>
      <c r="I1265" s="86"/>
      <c r="M1265" s="87"/>
    </row>
    <row r="1266" spans="1:13" s="77" customFormat="1" ht="13.5" customHeight="1">
      <c r="A1266" s="207"/>
      <c r="B1266" s="85"/>
      <c r="C1266" s="85" t="s">
        <v>973</v>
      </c>
      <c r="D1266" s="85"/>
      <c r="E1266" s="86">
        <v>-18.04</v>
      </c>
      <c r="F1266" s="87"/>
      <c r="G1266" s="87"/>
      <c r="H1266" s="86"/>
      <c r="I1266" s="86"/>
      <c r="M1266" s="87"/>
    </row>
    <row r="1267" spans="1:13" s="77" customFormat="1" ht="13.5" customHeight="1">
      <c r="A1267" s="207"/>
      <c r="B1267" s="85"/>
      <c r="C1267" s="85" t="s">
        <v>974</v>
      </c>
      <c r="D1267" s="85"/>
      <c r="E1267" s="86">
        <v>-13.12</v>
      </c>
      <c r="F1267" s="87"/>
      <c r="G1267" s="87"/>
      <c r="H1267" s="86"/>
      <c r="I1267" s="86"/>
      <c r="M1267" s="87"/>
    </row>
    <row r="1268" spans="1:13" s="77" customFormat="1" ht="13.5" customHeight="1">
      <c r="A1268" s="207"/>
      <c r="B1268" s="85"/>
      <c r="C1268" s="85" t="s">
        <v>975</v>
      </c>
      <c r="D1268" s="85"/>
      <c r="E1268" s="86">
        <v>-26.855</v>
      </c>
      <c r="F1268" s="87"/>
      <c r="G1268" s="87"/>
      <c r="H1268" s="86"/>
      <c r="I1268" s="86"/>
      <c r="M1268" s="87"/>
    </row>
    <row r="1269" spans="1:13" s="77" customFormat="1" ht="13.5" customHeight="1">
      <c r="A1269" s="207"/>
      <c r="B1269" s="85"/>
      <c r="C1269" s="85" t="s">
        <v>976</v>
      </c>
      <c r="D1269" s="85"/>
      <c r="E1269" s="86">
        <v>-11.07</v>
      </c>
      <c r="F1269" s="87"/>
      <c r="G1269" s="87"/>
      <c r="H1269" s="86"/>
      <c r="I1269" s="86"/>
      <c r="M1269" s="87"/>
    </row>
    <row r="1270" spans="1:13" s="77" customFormat="1" ht="13.5" customHeight="1">
      <c r="A1270" s="207"/>
      <c r="B1270" s="85"/>
      <c r="C1270" s="85" t="s">
        <v>977</v>
      </c>
      <c r="D1270" s="85"/>
      <c r="E1270" s="86">
        <v>-3.24</v>
      </c>
      <c r="F1270" s="87"/>
      <c r="G1270" s="87"/>
      <c r="H1270" s="86"/>
      <c r="I1270" s="86"/>
      <c r="M1270" s="87"/>
    </row>
    <row r="1271" spans="1:13" s="77" customFormat="1" ht="13.5" customHeight="1">
      <c r="A1271" s="207"/>
      <c r="B1271" s="85"/>
      <c r="C1271" s="85" t="s">
        <v>978</v>
      </c>
      <c r="D1271" s="85"/>
      <c r="E1271" s="86">
        <v>-11.07</v>
      </c>
      <c r="F1271" s="87"/>
      <c r="G1271" s="87"/>
      <c r="H1271" s="86"/>
      <c r="I1271" s="86"/>
      <c r="M1271" s="87"/>
    </row>
    <row r="1272" spans="1:13" s="77" customFormat="1" ht="13.5" customHeight="1">
      <c r="A1272" s="208"/>
      <c r="B1272" s="97"/>
      <c r="C1272" s="97" t="s">
        <v>64</v>
      </c>
      <c r="D1272" s="97"/>
      <c r="E1272" s="98">
        <v>603.877</v>
      </c>
      <c r="F1272" s="99"/>
      <c r="G1272" s="99"/>
      <c r="H1272" s="98"/>
      <c r="I1272" s="98"/>
      <c r="M1272" s="99"/>
    </row>
    <row r="1273" spans="1:13" s="77" customFormat="1" ht="21" customHeight="1">
      <c r="A1273" s="127"/>
      <c r="B1273" s="78" t="s">
        <v>2015</v>
      </c>
      <c r="C1273" s="78" t="s">
        <v>11</v>
      </c>
      <c r="D1273" s="78"/>
      <c r="E1273" s="79"/>
      <c r="F1273" s="80"/>
      <c r="G1273" s="80"/>
      <c r="H1273" s="79"/>
      <c r="I1273" s="79"/>
      <c r="M1273" s="80"/>
    </row>
    <row r="1274" spans="1:13" ht="15" customHeight="1" thickBot="1">
      <c r="A1274" s="127"/>
      <c r="B1274" s="78" t="s">
        <v>2028</v>
      </c>
      <c r="C1274" s="78" t="s">
        <v>2017</v>
      </c>
      <c r="D1274" s="78"/>
      <c r="E1274" s="79"/>
      <c r="F1274" s="80"/>
      <c r="G1274" s="80"/>
      <c r="H1274" s="79">
        <f>SUM(H1275:H1333)</f>
        <v>0</v>
      </c>
      <c r="I1274" s="79">
        <f>SUM(I1275:I1333)</f>
        <v>0</v>
      </c>
      <c r="M1274" s="80"/>
    </row>
    <row r="1275" spans="1:16" ht="16.5" customHeight="1" thickBot="1">
      <c r="A1275" s="122">
        <v>218</v>
      </c>
      <c r="B1275" s="81">
        <v>766811401</v>
      </c>
      <c r="C1275" s="81" t="s">
        <v>2018</v>
      </c>
      <c r="D1275" s="81" t="s">
        <v>271</v>
      </c>
      <c r="E1275" s="82">
        <v>1</v>
      </c>
      <c r="F1275" s="126"/>
      <c r="G1275" s="83">
        <f>E1275*F1275</f>
        <v>0</v>
      </c>
      <c r="H1275" s="82">
        <v>0</v>
      </c>
      <c r="I1275" s="84">
        <v>0</v>
      </c>
      <c r="L1275" s="114"/>
      <c r="M1275" s="126">
        <v>20000</v>
      </c>
      <c r="P1275" s="390">
        <f>M1275</f>
        <v>20000</v>
      </c>
    </row>
    <row r="1276" spans="1:13" ht="40.5" customHeight="1">
      <c r="A1276" s="125"/>
      <c r="B1276" s="88"/>
      <c r="C1276" s="88" t="s">
        <v>2036</v>
      </c>
      <c r="D1276" s="88"/>
      <c r="E1276" s="89"/>
      <c r="F1276" s="90"/>
      <c r="G1276" s="90"/>
      <c r="H1276" s="89"/>
      <c r="I1276" s="89"/>
      <c r="M1276" s="90"/>
    </row>
    <row r="1277" spans="1:13" ht="12" customHeight="1">
      <c r="A1277" s="123"/>
      <c r="B1277" s="85"/>
      <c r="C1277" s="85" t="s">
        <v>2037</v>
      </c>
      <c r="D1277" s="85"/>
      <c r="E1277" s="86">
        <v>55.388</v>
      </c>
      <c r="F1277" s="87"/>
      <c r="G1277" s="87"/>
      <c r="H1277" s="86"/>
      <c r="I1277" s="86"/>
      <c r="M1277" s="87"/>
    </row>
    <row r="1278" spans="1:13" ht="14.25" customHeight="1" thickBot="1">
      <c r="A1278" s="123"/>
      <c r="B1278" s="78" t="s">
        <v>2032</v>
      </c>
      <c r="C1278" s="78" t="s">
        <v>2027</v>
      </c>
      <c r="D1278" s="85"/>
      <c r="E1278" s="86"/>
      <c r="F1278" s="87"/>
      <c r="G1278" s="87"/>
      <c r="H1278" s="86"/>
      <c r="I1278" s="86"/>
      <c r="M1278" s="87"/>
    </row>
    <row r="1279" spans="1:16" ht="16.5" customHeight="1" thickBot="1">
      <c r="A1279" s="122">
        <v>219</v>
      </c>
      <c r="B1279" s="81" t="s">
        <v>2025</v>
      </c>
      <c r="C1279" s="81" t="s">
        <v>2026</v>
      </c>
      <c r="D1279" s="81" t="s">
        <v>1889</v>
      </c>
      <c r="E1279" s="82">
        <v>1</v>
      </c>
      <c r="F1279" s="126"/>
      <c r="G1279" s="83">
        <f>E1279*F1279</f>
        <v>0</v>
      </c>
      <c r="H1279" s="82">
        <v>0</v>
      </c>
      <c r="I1279" s="84">
        <v>0</v>
      </c>
      <c r="M1279" s="126">
        <v>20000</v>
      </c>
      <c r="P1279" s="390">
        <f>M1279</f>
        <v>20000</v>
      </c>
    </row>
    <row r="1280" spans="1:13" ht="15" customHeight="1">
      <c r="A1280" s="125"/>
      <c r="B1280" s="88"/>
      <c r="C1280" s="88" t="s">
        <v>2038</v>
      </c>
      <c r="D1280" s="88"/>
      <c r="E1280" s="89"/>
      <c r="F1280" s="90"/>
      <c r="G1280" s="90"/>
      <c r="H1280" s="89"/>
      <c r="I1280" s="89"/>
      <c r="M1280" s="90"/>
    </row>
    <row r="1281" spans="1:13" ht="14.25" customHeight="1" thickBot="1">
      <c r="A1281" s="123"/>
      <c r="B1281" s="78" t="s">
        <v>2033</v>
      </c>
      <c r="C1281" s="78" t="s">
        <v>2029</v>
      </c>
      <c r="D1281" s="85"/>
      <c r="E1281" s="86"/>
      <c r="F1281" s="87"/>
      <c r="G1281" s="87"/>
      <c r="H1281" s="86"/>
      <c r="I1281" s="86"/>
      <c r="M1281" s="87"/>
    </row>
    <row r="1282" spans="1:16" ht="16.5" customHeight="1" thickBot="1">
      <c r="A1282" s="122">
        <v>220</v>
      </c>
      <c r="B1282" s="81" t="s">
        <v>2039</v>
      </c>
      <c r="C1282" s="81" t="s">
        <v>2040</v>
      </c>
      <c r="D1282" s="81" t="s">
        <v>37</v>
      </c>
      <c r="E1282" s="82">
        <v>20</v>
      </c>
      <c r="F1282" s="126"/>
      <c r="G1282" s="83">
        <f>E1282*F1282</f>
        <v>0</v>
      </c>
      <c r="H1282" s="82">
        <v>0</v>
      </c>
      <c r="I1282" s="84">
        <v>0</v>
      </c>
      <c r="M1282" s="126">
        <v>2100</v>
      </c>
      <c r="P1282" s="390">
        <f>M1282</f>
        <v>2100</v>
      </c>
    </row>
    <row r="1283" spans="1:13" ht="15" customHeight="1">
      <c r="A1283" s="125"/>
      <c r="B1283" s="88"/>
      <c r="C1283" s="88" t="s">
        <v>2049</v>
      </c>
      <c r="D1283" s="88"/>
      <c r="E1283" s="89"/>
      <c r="F1283" s="90"/>
      <c r="G1283" s="90"/>
      <c r="H1283" s="89"/>
      <c r="I1283" s="89"/>
      <c r="M1283" s="90"/>
    </row>
    <row r="1284" spans="1:13" ht="14.25" customHeight="1" thickBot="1">
      <c r="A1284" s="123"/>
      <c r="B1284" s="78" t="s">
        <v>2034</v>
      </c>
      <c r="C1284" s="78" t="s">
        <v>2030</v>
      </c>
      <c r="D1284" s="85"/>
      <c r="E1284" s="86"/>
      <c r="F1284" s="87"/>
      <c r="G1284" s="87"/>
      <c r="H1284" s="86"/>
      <c r="I1284" s="86"/>
      <c r="M1284" s="87"/>
    </row>
    <row r="1285" spans="1:16" ht="16.5" customHeight="1" thickBot="1">
      <c r="A1285" s="122">
        <v>221</v>
      </c>
      <c r="B1285" s="81" t="s">
        <v>2041</v>
      </c>
      <c r="C1285" s="81" t="s">
        <v>2042</v>
      </c>
      <c r="D1285" s="81" t="s">
        <v>111</v>
      </c>
      <c r="E1285" s="82">
        <v>3.6</v>
      </c>
      <c r="F1285" s="126"/>
      <c r="G1285" s="83">
        <f>E1285*F1285</f>
        <v>0</v>
      </c>
      <c r="H1285" s="82">
        <v>0</v>
      </c>
      <c r="I1285" s="84">
        <v>0</v>
      </c>
      <c r="M1285" s="126">
        <v>7000</v>
      </c>
      <c r="P1285" s="390">
        <f>M1285</f>
        <v>7000</v>
      </c>
    </row>
    <row r="1286" spans="1:13" ht="15" customHeight="1" thickBot="1">
      <c r="A1286" s="125"/>
      <c r="B1286" s="88"/>
      <c r="C1286" s="88" t="s">
        <v>2049</v>
      </c>
      <c r="D1286" s="88"/>
      <c r="E1286" s="89"/>
      <c r="F1286" s="90"/>
      <c r="G1286" s="90"/>
      <c r="H1286" s="89"/>
      <c r="I1286" s="89"/>
      <c r="M1286" s="90"/>
    </row>
    <row r="1287" spans="1:16" ht="16.5" customHeight="1" thickBot="1">
      <c r="A1287" s="122">
        <v>222</v>
      </c>
      <c r="B1287" s="81" t="s">
        <v>2043</v>
      </c>
      <c r="C1287" s="81" t="s">
        <v>2044</v>
      </c>
      <c r="D1287" s="81" t="s">
        <v>111</v>
      </c>
      <c r="E1287" s="82">
        <v>3.6</v>
      </c>
      <c r="F1287" s="126"/>
      <c r="G1287" s="83">
        <f>E1287*F1287</f>
        <v>0</v>
      </c>
      <c r="H1287" s="82">
        <v>0</v>
      </c>
      <c r="I1287" s="84">
        <v>0</v>
      </c>
      <c r="M1287" s="126">
        <v>7000</v>
      </c>
      <c r="P1287" s="390">
        <f aca="true" t="shared" si="0" ref="P1287:P1291">M1287</f>
        <v>7000</v>
      </c>
    </row>
    <row r="1288" spans="1:13" ht="15" customHeight="1" thickBot="1">
      <c r="A1288" s="125"/>
      <c r="B1288" s="88"/>
      <c r="C1288" s="88" t="s">
        <v>2049</v>
      </c>
      <c r="D1288" s="88"/>
      <c r="E1288" s="89"/>
      <c r="F1288" s="90"/>
      <c r="G1288" s="90"/>
      <c r="H1288" s="89"/>
      <c r="I1288" s="89"/>
      <c r="M1288" s="90"/>
    </row>
    <row r="1289" spans="1:16" ht="16.5" customHeight="1" thickBot="1">
      <c r="A1289" s="122">
        <v>223</v>
      </c>
      <c r="B1289" s="81" t="s">
        <v>2045</v>
      </c>
      <c r="C1289" s="81" t="s">
        <v>2046</v>
      </c>
      <c r="D1289" s="81" t="s">
        <v>37</v>
      </c>
      <c r="E1289" s="82">
        <v>1</v>
      </c>
      <c r="F1289" s="126"/>
      <c r="G1289" s="83">
        <f>E1289*F1289</f>
        <v>0</v>
      </c>
      <c r="H1289" s="82">
        <v>0</v>
      </c>
      <c r="I1289" s="84">
        <v>0</v>
      </c>
      <c r="M1289" s="126">
        <v>7000</v>
      </c>
      <c r="P1289" s="390">
        <f t="shared" si="0"/>
        <v>7000</v>
      </c>
    </row>
    <row r="1290" spans="1:13" ht="15" customHeight="1" thickBot="1">
      <c r="A1290" s="125"/>
      <c r="B1290" s="88"/>
      <c r="C1290" s="88" t="s">
        <v>2049</v>
      </c>
      <c r="D1290" s="88"/>
      <c r="E1290" s="89"/>
      <c r="F1290" s="90"/>
      <c r="G1290" s="90"/>
      <c r="H1290" s="89"/>
      <c r="I1290" s="89"/>
      <c r="M1290" s="90"/>
    </row>
    <row r="1291" spans="1:16" ht="16.5" customHeight="1" thickBot="1">
      <c r="A1291" s="122">
        <v>224</v>
      </c>
      <c r="B1291" s="81" t="s">
        <v>2047</v>
      </c>
      <c r="C1291" s="81" t="s">
        <v>2048</v>
      </c>
      <c r="D1291" s="81" t="s">
        <v>37</v>
      </c>
      <c r="E1291" s="82">
        <v>1</v>
      </c>
      <c r="F1291" s="126"/>
      <c r="G1291" s="83">
        <f>E1291*F1291</f>
        <v>0</v>
      </c>
      <c r="H1291" s="82">
        <v>0</v>
      </c>
      <c r="I1291" s="84">
        <v>0</v>
      </c>
      <c r="M1291" s="126">
        <v>5000</v>
      </c>
      <c r="P1291" s="390">
        <f t="shared" si="0"/>
        <v>5000</v>
      </c>
    </row>
    <row r="1292" spans="1:13" ht="15" customHeight="1">
      <c r="A1292" s="125"/>
      <c r="B1292" s="88"/>
      <c r="C1292" s="88" t="s">
        <v>2049</v>
      </c>
      <c r="D1292" s="88"/>
      <c r="E1292" s="89"/>
      <c r="F1292" s="90"/>
      <c r="G1292" s="90"/>
      <c r="H1292" s="89"/>
      <c r="I1292" s="89"/>
      <c r="M1292" s="90"/>
    </row>
    <row r="1293" spans="1:13" ht="14.25" customHeight="1" thickBot="1">
      <c r="A1293" s="123"/>
      <c r="B1293" s="78" t="s">
        <v>2016</v>
      </c>
      <c r="C1293" s="78" t="s">
        <v>2054</v>
      </c>
      <c r="D1293" s="85"/>
      <c r="E1293" s="86"/>
      <c r="F1293" s="87"/>
      <c r="G1293" s="87"/>
      <c r="H1293" s="86"/>
      <c r="I1293" s="86"/>
      <c r="M1293" s="87"/>
    </row>
    <row r="1294" spans="1:16" ht="16.5" customHeight="1" thickBot="1">
      <c r="A1294" s="122">
        <v>225</v>
      </c>
      <c r="B1294" s="81" t="s">
        <v>2050</v>
      </c>
      <c r="C1294" s="81" t="s">
        <v>2051</v>
      </c>
      <c r="D1294" s="81" t="s">
        <v>37</v>
      </c>
      <c r="E1294" s="82">
        <v>1</v>
      </c>
      <c r="F1294" s="126"/>
      <c r="G1294" s="83">
        <f>E1294*F1294</f>
        <v>0</v>
      </c>
      <c r="H1294" s="82">
        <v>0</v>
      </c>
      <c r="I1294" s="84">
        <v>0</v>
      </c>
      <c r="M1294" s="126">
        <v>100300</v>
      </c>
      <c r="P1294" s="390">
        <f aca="true" t="shared" si="1" ref="P1294">M1294</f>
        <v>100300</v>
      </c>
    </row>
    <row r="1295" spans="1:13" ht="15" customHeight="1">
      <c r="A1295" s="125"/>
      <c r="B1295" s="88"/>
      <c r="C1295" s="88" t="s">
        <v>2049</v>
      </c>
      <c r="D1295" s="88"/>
      <c r="E1295" s="89"/>
      <c r="F1295" s="90"/>
      <c r="G1295" s="90"/>
      <c r="H1295" s="89"/>
      <c r="I1295" s="89"/>
      <c r="M1295" s="90"/>
    </row>
    <row r="1296" spans="1:13" ht="14.25" customHeight="1" thickBot="1">
      <c r="A1296" s="123"/>
      <c r="B1296" s="78" t="s">
        <v>2035</v>
      </c>
      <c r="C1296" s="78" t="s">
        <v>2031</v>
      </c>
      <c r="D1296" s="85"/>
      <c r="E1296" s="86"/>
      <c r="F1296" s="87"/>
      <c r="G1296" s="87"/>
      <c r="H1296" s="86"/>
      <c r="I1296" s="86"/>
      <c r="M1296" s="87"/>
    </row>
    <row r="1297" spans="1:16" ht="16.5" customHeight="1" thickBot="1">
      <c r="A1297" s="122">
        <v>226</v>
      </c>
      <c r="B1297" s="81" t="s">
        <v>2052</v>
      </c>
      <c r="C1297" s="81" t="s">
        <v>2053</v>
      </c>
      <c r="D1297" s="81" t="s">
        <v>1889</v>
      </c>
      <c r="E1297" s="82">
        <v>1</v>
      </c>
      <c r="F1297" s="126"/>
      <c r="G1297" s="83">
        <f>E1297*F1297</f>
        <v>0</v>
      </c>
      <c r="H1297" s="82">
        <v>0</v>
      </c>
      <c r="I1297" s="84">
        <v>0</v>
      </c>
      <c r="M1297" s="126">
        <v>127500</v>
      </c>
      <c r="P1297" s="390">
        <f aca="true" t="shared" si="2" ref="P1297">M1297</f>
        <v>127500</v>
      </c>
    </row>
    <row r="1298" spans="1:9" ht="12.75" customHeight="1">
      <c r="A1298" s="125"/>
      <c r="B1298" s="88"/>
      <c r="C1298" s="88" t="s">
        <v>2049</v>
      </c>
      <c r="D1298" s="88"/>
      <c r="E1298" s="89"/>
      <c r="F1298" s="90"/>
      <c r="G1298" s="90"/>
      <c r="H1298" s="89"/>
      <c r="I1298" s="89"/>
    </row>
    <row r="1299" spans="1:9" ht="14.25" customHeight="1" thickBot="1">
      <c r="A1299" s="123"/>
      <c r="B1299" s="78" t="s">
        <v>2555</v>
      </c>
      <c r="C1299" s="78" t="s">
        <v>2556</v>
      </c>
      <c r="D1299" s="85"/>
      <c r="E1299" s="86"/>
      <c r="F1299" s="87"/>
      <c r="G1299" s="87"/>
      <c r="H1299" s="86"/>
      <c r="I1299" s="86"/>
    </row>
    <row r="1300" spans="1:9" ht="36.75" customHeight="1" thickBot="1">
      <c r="A1300" s="122">
        <v>227</v>
      </c>
      <c r="B1300" s="81" t="s">
        <v>2557</v>
      </c>
      <c r="C1300" s="81" t="s">
        <v>2558</v>
      </c>
      <c r="D1300" s="397" t="s">
        <v>116</v>
      </c>
      <c r="E1300" s="398">
        <v>621</v>
      </c>
      <c r="F1300" s="399"/>
      <c r="G1300" s="400">
        <f>E1300*F1300</f>
        <v>0</v>
      </c>
      <c r="H1300" s="398">
        <v>0</v>
      </c>
      <c r="I1300" s="401">
        <v>0</v>
      </c>
    </row>
    <row r="1301" spans="1:9" ht="12.75" customHeight="1">
      <c r="A1301" s="125"/>
      <c r="B1301" s="88"/>
      <c r="C1301" s="88" t="s">
        <v>2578</v>
      </c>
      <c r="D1301" s="88"/>
      <c r="E1301" s="89"/>
      <c r="F1301" s="90"/>
      <c r="G1301" s="90"/>
      <c r="H1301" s="89"/>
      <c r="I1301" s="89"/>
    </row>
    <row r="1302" spans="1:9" s="77" customFormat="1" ht="13.5" customHeight="1">
      <c r="A1302" s="207"/>
      <c r="B1302" s="85"/>
      <c r="C1302" s="85" t="s">
        <v>2559</v>
      </c>
      <c r="D1302" s="85"/>
      <c r="E1302" s="86"/>
      <c r="F1302" s="87"/>
      <c r="G1302" s="87"/>
      <c r="H1302" s="86"/>
      <c r="I1302" s="86"/>
    </row>
    <row r="1303" spans="1:9" s="77" customFormat="1" ht="13.5" customHeight="1">
      <c r="A1303" s="207"/>
      <c r="B1303" s="85"/>
      <c r="C1303" s="85" t="s">
        <v>2560</v>
      </c>
      <c r="D1303" s="85" t="s">
        <v>2561</v>
      </c>
      <c r="E1303" s="207">
        <f>18*2.8</f>
        <v>50.4</v>
      </c>
      <c r="F1303" s="87"/>
      <c r="G1303" s="87"/>
      <c r="H1303" s="86"/>
      <c r="I1303" s="86"/>
    </row>
    <row r="1304" spans="1:9" s="77" customFormat="1" ht="13.5" customHeight="1">
      <c r="A1304" s="207"/>
      <c r="B1304" s="85"/>
      <c r="C1304" s="85" t="s">
        <v>2560</v>
      </c>
      <c r="D1304" s="85" t="s">
        <v>2561</v>
      </c>
      <c r="E1304" s="207">
        <f aca="true" t="shared" si="3" ref="E1304:E1305">18*2.8</f>
        <v>50.4</v>
      </c>
      <c r="F1304" s="87"/>
      <c r="G1304" s="87"/>
      <c r="H1304" s="86"/>
      <c r="I1304" s="86"/>
    </row>
    <row r="1305" spans="1:9" s="77" customFormat="1" ht="13.5" customHeight="1">
      <c r="A1305" s="207"/>
      <c r="B1305" s="85"/>
      <c r="C1305" s="85" t="s">
        <v>2560</v>
      </c>
      <c r="D1305" s="85" t="s">
        <v>2561</v>
      </c>
      <c r="E1305" s="207">
        <f t="shared" si="3"/>
        <v>50.4</v>
      </c>
      <c r="F1305" s="87"/>
      <c r="G1305" s="87"/>
      <c r="H1305" s="86"/>
      <c r="I1305" s="86"/>
    </row>
    <row r="1306" spans="1:9" s="77" customFormat="1" ht="13.5" customHeight="1">
      <c r="A1306" s="207"/>
      <c r="B1306" s="85"/>
      <c r="C1306" s="85" t="s">
        <v>2562</v>
      </c>
      <c r="D1306" s="85" t="s">
        <v>2563</v>
      </c>
      <c r="E1306" s="207">
        <f>64.8*2.8</f>
        <v>181.43999999999997</v>
      </c>
      <c r="F1306" s="87"/>
      <c r="G1306" s="87"/>
      <c r="H1306" s="86"/>
      <c r="I1306" s="86"/>
    </row>
    <row r="1307" spans="1:9" s="77" customFormat="1" ht="13.5" customHeight="1">
      <c r="A1307" s="207"/>
      <c r="B1307" s="85"/>
      <c r="C1307" s="85" t="s">
        <v>2564</v>
      </c>
      <c r="D1307" s="85"/>
      <c r="E1307" s="207"/>
      <c r="F1307" s="87"/>
      <c r="G1307" s="87"/>
      <c r="H1307" s="86"/>
      <c r="I1307" s="86"/>
    </row>
    <row r="1308" spans="1:9" s="77" customFormat="1" ht="13.5" customHeight="1">
      <c r="A1308" s="207"/>
      <c r="B1308" s="85"/>
      <c r="C1308" s="85" t="s">
        <v>2565</v>
      </c>
      <c r="D1308" s="85" t="s">
        <v>2566</v>
      </c>
      <c r="E1308" s="207">
        <f>18.48*8.4</f>
        <v>155.232</v>
      </c>
      <c r="F1308" s="87"/>
      <c r="G1308" s="87"/>
      <c r="H1308" s="86"/>
      <c r="I1308" s="86"/>
    </row>
    <row r="1309" spans="1:9" s="77" customFormat="1" ht="13.5" customHeight="1">
      <c r="A1309" s="207"/>
      <c r="B1309" s="85"/>
      <c r="C1309" s="85" t="s">
        <v>2567</v>
      </c>
      <c r="D1309" s="85"/>
      <c r="E1309" s="207"/>
      <c r="F1309" s="87"/>
      <c r="G1309" s="87"/>
      <c r="H1309" s="86"/>
      <c r="I1309" s="86"/>
    </row>
    <row r="1310" spans="1:9" s="77" customFormat="1" ht="13.5" customHeight="1">
      <c r="A1310" s="207"/>
      <c r="B1310" s="85"/>
      <c r="C1310" s="85" t="s">
        <v>2568</v>
      </c>
      <c r="D1310" s="85" t="s">
        <v>2569</v>
      </c>
      <c r="E1310" s="207">
        <f>12.32*8.4</f>
        <v>103.48800000000001</v>
      </c>
      <c r="F1310" s="87"/>
      <c r="G1310" s="87"/>
      <c r="H1310" s="86"/>
      <c r="I1310" s="86"/>
    </row>
    <row r="1311" spans="1:9" s="77" customFormat="1" ht="13.5" customHeight="1">
      <c r="A1311" s="207"/>
      <c r="B1311" s="85"/>
      <c r="C1311" s="402" t="s">
        <v>64</v>
      </c>
      <c r="D1311" s="402"/>
      <c r="E1311" s="403">
        <f>SUM(E1303:E1310)</f>
        <v>591.36</v>
      </c>
      <c r="F1311" s="87"/>
      <c r="G1311" s="87"/>
      <c r="H1311" s="86"/>
      <c r="I1311" s="86"/>
    </row>
    <row r="1312" spans="1:9" s="77" customFormat="1" ht="13.5" customHeight="1">
      <c r="A1312" s="207"/>
      <c r="B1312" s="85"/>
      <c r="C1312" s="402" t="s">
        <v>2570</v>
      </c>
      <c r="D1312" s="402"/>
      <c r="E1312" s="403">
        <f>E1311*0.05</f>
        <v>29.568</v>
      </c>
      <c r="F1312" s="87"/>
      <c r="G1312" s="87"/>
      <c r="H1312" s="86"/>
      <c r="I1312" s="86"/>
    </row>
    <row r="1313" spans="1:9" s="77" customFormat="1" ht="13.5" customHeight="1">
      <c r="A1313" s="208"/>
      <c r="B1313" s="97"/>
      <c r="C1313" s="97" t="s">
        <v>2002</v>
      </c>
      <c r="D1313" s="97"/>
      <c r="E1313" s="208">
        <f>SUM(E1311:E1312)</f>
        <v>620.928</v>
      </c>
      <c r="F1313" s="99"/>
      <c r="G1313" s="99"/>
      <c r="H1313" s="98"/>
      <c r="I1313" s="98"/>
    </row>
    <row r="1314" spans="1:9" s="77" customFormat="1" ht="13.5" customHeight="1" thickBot="1">
      <c r="A1314" s="208"/>
      <c r="B1314" s="97"/>
      <c r="C1314" s="97"/>
      <c r="D1314" s="97"/>
      <c r="E1314" s="98"/>
      <c r="F1314" s="99"/>
      <c r="G1314" s="99"/>
      <c r="H1314" s="98"/>
      <c r="I1314" s="98"/>
    </row>
    <row r="1315" spans="1:9" ht="12" customHeight="1" thickBot="1">
      <c r="A1315" s="189"/>
      <c r="B1315" s="190"/>
      <c r="C1315" s="190" t="s">
        <v>2127</v>
      </c>
      <c r="D1315" s="190"/>
      <c r="E1315" s="191"/>
      <c r="F1315" s="192"/>
      <c r="G1315" s="192">
        <f>SUM(G108:G1300)</f>
        <v>0</v>
      </c>
      <c r="H1315" s="191"/>
      <c r="I1315" s="193"/>
    </row>
    <row r="1316" spans="1:9" ht="12" customHeight="1">
      <c r="A1316" s="187" t="s">
        <v>1994</v>
      </c>
      <c r="B1316" s="121"/>
      <c r="C1316" s="77"/>
      <c r="D1316" s="77"/>
      <c r="E1316" s="77"/>
      <c r="F1316" s="77"/>
      <c r="G1316" s="77"/>
      <c r="H1316" s="77"/>
      <c r="I1316" s="77"/>
    </row>
    <row r="1317" spans="1:9" ht="12" customHeight="1">
      <c r="A1317" s="188"/>
      <c r="B1317" s="120" t="s">
        <v>1999</v>
      </c>
      <c r="C1317" s="77"/>
      <c r="D1317" s="77"/>
      <c r="E1317" s="77"/>
      <c r="F1317" s="77"/>
      <c r="G1317" s="77"/>
      <c r="H1317" s="77"/>
      <c r="I1317" s="77"/>
    </row>
    <row r="1318" ht="12" customHeight="1" thickBot="1"/>
    <row r="1319" spans="1:9" ht="12" customHeight="1" thickBot="1">
      <c r="A1319" s="189"/>
      <c r="B1319" s="190"/>
      <c r="C1319" s="190" t="s">
        <v>2128</v>
      </c>
      <c r="D1319" s="190"/>
      <c r="E1319" s="191"/>
      <c r="F1319" s="192"/>
      <c r="G1319" s="192">
        <f>G1315+G100</f>
        <v>0</v>
      </c>
      <c r="H1319" s="191"/>
      <c r="I1319" s="193"/>
    </row>
  </sheetData>
  <sheetProtection password="CC60" sheet="1" objects="1" scenarios="1" selectLockedCells="1"/>
  <printOptions/>
  <pageMargins left="0.3937007874015748" right="0.3937007874015748" top="0.4724409448818898" bottom="0.5118110236220472" header="0" footer="0"/>
  <pageSetup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65"/>
  <sheetViews>
    <sheetView workbookViewId="0" topLeftCell="A1">
      <pane ySplit="5" topLeftCell="A224" activePane="bottomLeft" state="frozen"/>
      <selection pane="bottomLeft" activeCell="F224" sqref="F224"/>
    </sheetView>
  </sheetViews>
  <sheetFormatPr defaultColWidth="9.33203125" defaultRowHeight="10.5"/>
  <cols>
    <col min="1" max="1" width="13.16015625" style="294" bestFit="1" customWidth="1"/>
    <col min="2" max="2" width="6.83203125" style="294" bestFit="1" customWidth="1"/>
    <col min="3" max="3" width="85.83203125" style="294" customWidth="1"/>
    <col min="4" max="4" width="4.66015625" style="294" bestFit="1" customWidth="1"/>
    <col min="5" max="5" width="6.66015625" style="295" bestFit="1" customWidth="1"/>
    <col min="6" max="6" width="9.83203125" style="295" customWidth="1"/>
    <col min="7" max="7" width="15.83203125" style="295" customWidth="1"/>
    <col min="8" max="8" width="9.83203125" style="295" customWidth="1"/>
    <col min="9" max="10" width="15.83203125" style="295" customWidth="1"/>
    <col min="11" max="11" width="14.83203125" style="278" bestFit="1" customWidth="1"/>
    <col min="12" max="12" width="9.33203125" style="278" customWidth="1"/>
    <col min="13" max="19" width="9.33203125" style="278" hidden="1" customWidth="1"/>
    <col min="20" max="16384" width="9.33203125" style="278" customWidth="1"/>
  </cols>
  <sheetData>
    <row r="1" ht="18">
      <c r="A1" s="111" t="s">
        <v>2135</v>
      </c>
    </row>
    <row r="2" spans="1:8" ht="10.5">
      <c r="A2" s="269" t="s">
        <v>12</v>
      </c>
      <c r="B2" s="343"/>
      <c r="C2" s="343"/>
      <c r="D2" s="343"/>
      <c r="E2" s="344"/>
      <c r="F2" s="344"/>
      <c r="G2" s="116" t="s">
        <v>2021</v>
      </c>
      <c r="H2" s="116"/>
    </row>
    <row r="3" spans="1:8" ht="10.5">
      <c r="A3" s="269" t="s">
        <v>2121</v>
      </c>
      <c r="B3" s="343"/>
      <c r="C3" s="345" t="s">
        <v>2549</v>
      </c>
      <c r="D3" s="343"/>
      <c r="E3" s="344"/>
      <c r="F3" s="344"/>
      <c r="G3" s="116" t="s">
        <v>14</v>
      </c>
      <c r="H3" s="116" t="str">
        <f>'1. Rekapitulace'!B6</f>
        <v>vyplní zhotovitel</v>
      </c>
    </row>
    <row r="4" spans="1:23" ht="10.5">
      <c r="A4" s="294" t="s">
        <v>2595</v>
      </c>
      <c r="G4" s="116" t="s">
        <v>1996</v>
      </c>
      <c r="H4" s="433">
        <f>'1. Rekapitulace'!F7</f>
        <v>0</v>
      </c>
      <c r="I4" s="433"/>
      <c r="J4" s="346"/>
      <c r="W4" s="370">
        <v>-0.3</v>
      </c>
    </row>
    <row r="5" spans="1:10" ht="10.5">
      <c r="A5" s="276" t="s">
        <v>2136</v>
      </c>
      <c r="B5" s="276" t="s">
        <v>2137</v>
      </c>
      <c r="C5" s="276" t="s">
        <v>2138</v>
      </c>
      <c r="D5" s="276" t="s">
        <v>2139</v>
      </c>
      <c r="E5" s="277" t="s">
        <v>2140</v>
      </c>
      <c r="F5" s="277" t="s">
        <v>2141</v>
      </c>
      <c r="G5" s="277" t="s">
        <v>2142</v>
      </c>
      <c r="H5" s="277" t="s">
        <v>2143</v>
      </c>
      <c r="I5" s="277" t="s">
        <v>2144</v>
      </c>
      <c r="J5" s="277" t="s">
        <v>21</v>
      </c>
    </row>
    <row r="6" spans="1:10" ht="16.5">
      <c r="A6" s="279" t="s">
        <v>2145</v>
      </c>
      <c r="B6" s="279" t="s">
        <v>2145</v>
      </c>
      <c r="C6" s="279" t="s">
        <v>2392</v>
      </c>
      <c r="D6" s="279" t="s">
        <v>2145</v>
      </c>
      <c r="E6" s="280"/>
      <c r="F6" s="280"/>
      <c r="G6" s="280"/>
      <c r="H6" s="280"/>
      <c r="I6" s="280"/>
      <c r="J6" s="280"/>
    </row>
    <row r="7" spans="1:10" ht="10.5">
      <c r="A7" s="281" t="s">
        <v>2145</v>
      </c>
      <c r="B7" s="281" t="s">
        <v>2145</v>
      </c>
      <c r="C7" s="281" t="s">
        <v>2393</v>
      </c>
      <c r="D7" s="281" t="s">
        <v>2145</v>
      </c>
      <c r="E7" s="282"/>
      <c r="F7" s="282"/>
      <c r="G7" s="282"/>
      <c r="H7" s="282"/>
      <c r="I7" s="282"/>
      <c r="J7" s="282"/>
    </row>
    <row r="8" spans="1:17" ht="10.5">
      <c r="A8" s="283" t="s">
        <v>2145</v>
      </c>
      <c r="B8" s="283" t="s">
        <v>2145</v>
      </c>
      <c r="C8" s="283" t="s">
        <v>2394</v>
      </c>
      <c r="D8" s="283" t="s">
        <v>2145</v>
      </c>
      <c r="E8" s="284"/>
      <c r="F8" s="284"/>
      <c r="G8" s="284"/>
      <c r="H8" s="284"/>
      <c r="I8" s="284"/>
      <c r="J8" s="284"/>
      <c r="Q8" s="278">
        <v>0.7</v>
      </c>
    </row>
    <row r="9" spans="1:19" ht="10.5">
      <c r="A9" s="426" t="s">
        <v>3013</v>
      </c>
      <c r="B9" s="285" t="s">
        <v>2710</v>
      </c>
      <c r="C9" s="285" t="s">
        <v>2395</v>
      </c>
      <c r="D9" s="285" t="s">
        <v>271</v>
      </c>
      <c r="E9" s="286">
        <v>1</v>
      </c>
      <c r="F9" s="351"/>
      <c r="G9" s="286">
        <f>E9*F9</f>
        <v>0</v>
      </c>
      <c r="H9" s="351"/>
      <c r="I9" s="286">
        <f>E9*H9</f>
        <v>0</v>
      </c>
      <c r="J9" s="286">
        <f>G9+I9</f>
        <v>0</v>
      </c>
      <c r="M9" s="351">
        <v>8860</v>
      </c>
      <c r="N9" s="286">
        <f>L9*M9</f>
        <v>0</v>
      </c>
      <c r="O9" s="351">
        <v>2670</v>
      </c>
      <c r="Q9" s="278">
        <f>M9*Q$8</f>
        <v>6202</v>
      </c>
      <c r="S9" s="278">
        <f>O9*Q$8</f>
        <v>1868.9999999999998</v>
      </c>
    </row>
    <row r="10" spans="1:15" ht="10.5">
      <c r="A10" s="283" t="s">
        <v>2145</v>
      </c>
      <c r="B10" s="283" t="s">
        <v>2145</v>
      </c>
      <c r="C10" s="283" t="s">
        <v>2152</v>
      </c>
      <c r="D10" s="283" t="s">
        <v>2145</v>
      </c>
      <c r="E10" s="284"/>
      <c r="F10" s="284"/>
      <c r="G10" s="284"/>
      <c r="H10" s="284"/>
      <c r="I10" s="286"/>
      <c r="J10" s="286"/>
      <c r="M10" s="284"/>
      <c r="N10" s="284"/>
      <c r="O10" s="284"/>
    </row>
    <row r="11" spans="1:15" ht="10.5">
      <c r="A11" s="283" t="s">
        <v>2145</v>
      </c>
      <c r="B11" s="283" t="s">
        <v>2145</v>
      </c>
      <c r="C11" s="283" t="s">
        <v>2153</v>
      </c>
      <c r="D11" s="283" t="s">
        <v>2145</v>
      </c>
      <c r="E11" s="284"/>
      <c r="F11" s="284"/>
      <c r="G11" s="284"/>
      <c r="H11" s="284"/>
      <c r="I11" s="286"/>
      <c r="J11" s="286"/>
      <c r="M11" s="284"/>
      <c r="N11" s="284"/>
      <c r="O11" s="284"/>
    </row>
    <row r="12" spans="1:19" ht="10.5">
      <c r="A12" s="285" t="s">
        <v>2396</v>
      </c>
      <c r="B12" s="285" t="s">
        <v>2711</v>
      </c>
      <c r="C12" s="285" t="s">
        <v>2397</v>
      </c>
      <c r="D12" s="285" t="s">
        <v>2156</v>
      </c>
      <c r="E12" s="286">
        <v>1</v>
      </c>
      <c r="F12" s="351"/>
      <c r="G12" s="286">
        <f>E12*F12</f>
        <v>0</v>
      </c>
      <c r="H12" s="351"/>
      <c r="I12" s="286">
        <f aca="true" t="shared" si="0" ref="I12:I13">E12*H12</f>
        <v>0</v>
      </c>
      <c r="J12" s="286">
        <f aca="true" t="shared" si="1" ref="J12:J13">G12+I12</f>
        <v>0</v>
      </c>
      <c r="M12" s="351">
        <v>842</v>
      </c>
      <c r="N12" s="286">
        <f>L12*M12</f>
        <v>0</v>
      </c>
      <c r="O12" s="351">
        <v>969.67</v>
      </c>
      <c r="Q12" s="278">
        <f>M12*Q$8</f>
        <v>589.4</v>
      </c>
      <c r="S12" s="278">
        <f>O12*Q$8</f>
        <v>678.7689999999999</v>
      </c>
    </row>
    <row r="13" spans="1:19" ht="10.5">
      <c r="A13" s="285" t="s">
        <v>2398</v>
      </c>
      <c r="B13" s="285" t="s">
        <v>2712</v>
      </c>
      <c r="C13" s="285" t="s">
        <v>2399</v>
      </c>
      <c r="D13" s="285" t="s">
        <v>2156</v>
      </c>
      <c r="E13" s="286">
        <v>1</v>
      </c>
      <c r="F13" s="351"/>
      <c r="G13" s="286">
        <f>E13*F13</f>
        <v>0</v>
      </c>
      <c r="H13" s="351"/>
      <c r="I13" s="286">
        <f t="shared" si="0"/>
        <v>0</v>
      </c>
      <c r="J13" s="286">
        <f t="shared" si="1"/>
        <v>0</v>
      </c>
      <c r="M13" s="351">
        <v>1773</v>
      </c>
      <c r="N13" s="286">
        <f>L13*M13</f>
        <v>0</v>
      </c>
      <c r="O13" s="351">
        <v>1299.67</v>
      </c>
      <c r="Q13" s="278">
        <f>M13*Q$8</f>
        <v>1241.1</v>
      </c>
      <c r="S13" s="278">
        <f>O13*Q$8</f>
        <v>909.769</v>
      </c>
    </row>
    <row r="14" spans="1:15" ht="16.5">
      <c r="A14" s="279" t="s">
        <v>2145</v>
      </c>
      <c r="B14" s="279" t="s">
        <v>2145</v>
      </c>
      <c r="C14" s="279" t="s">
        <v>2400</v>
      </c>
      <c r="D14" s="279" t="s">
        <v>2145</v>
      </c>
      <c r="E14" s="280"/>
      <c r="F14" s="280"/>
      <c r="G14" s="280">
        <f>SUM(G9:G13)</f>
        <v>0</v>
      </c>
      <c r="H14" s="280"/>
      <c r="I14" s="280">
        <f aca="true" t="shared" si="2" ref="I14:J14">SUM(I9:I13)</f>
        <v>0</v>
      </c>
      <c r="J14" s="280">
        <f t="shared" si="2"/>
        <v>0</v>
      </c>
      <c r="M14" s="280"/>
      <c r="N14" s="280">
        <f>SUM(N9:N13)</f>
        <v>0</v>
      </c>
      <c r="O14" s="280"/>
    </row>
    <row r="15" spans="1:15" ht="16.5">
      <c r="A15" s="279" t="s">
        <v>2145</v>
      </c>
      <c r="B15" s="279" t="s">
        <v>2145</v>
      </c>
      <c r="C15" s="279" t="s">
        <v>2401</v>
      </c>
      <c r="D15" s="279" t="s">
        <v>2145</v>
      </c>
      <c r="E15" s="280"/>
      <c r="F15" s="280"/>
      <c r="G15" s="280"/>
      <c r="H15" s="280"/>
      <c r="I15" s="280"/>
      <c r="J15" s="280"/>
      <c r="M15" s="280"/>
      <c r="N15" s="280"/>
      <c r="O15" s="280"/>
    </row>
    <row r="16" spans="1:15" ht="10.5">
      <c r="A16" s="281" t="s">
        <v>2145</v>
      </c>
      <c r="B16" s="281" t="s">
        <v>2145</v>
      </c>
      <c r="C16" s="281" t="s">
        <v>2393</v>
      </c>
      <c r="D16" s="281" t="s">
        <v>2145</v>
      </c>
      <c r="E16" s="282"/>
      <c r="F16" s="282"/>
      <c r="G16" s="282"/>
      <c r="H16" s="282"/>
      <c r="I16" s="282"/>
      <c r="J16" s="282"/>
      <c r="M16" s="282"/>
      <c r="N16" s="282"/>
      <c r="O16" s="282"/>
    </row>
    <row r="17" spans="1:15" ht="10.5">
      <c r="A17" s="283" t="s">
        <v>2145</v>
      </c>
      <c r="B17" s="283" t="s">
        <v>2145</v>
      </c>
      <c r="C17" s="283" t="s">
        <v>2402</v>
      </c>
      <c r="D17" s="283" t="s">
        <v>2145</v>
      </c>
      <c r="E17" s="284"/>
      <c r="F17" s="284"/>
      <c r="G17" s="284"/>
      <c r="H17" s="284"/>
      <c r="I17" s="284"/>
      <c r="J17" s="284"/>
      <c r="M17" s="284"/>
      <c r="N17" s="284"/>
      <c r="O17" s="284"/>
    </row>
    <row r="18" spans="1:19" ht="10.5">
      <c r="A18" s="426" t="s">
        <v>3014</v>
      </c>
      <c r="B18" s="285" t="s">
        <v>2713</v>
      </c>
      <c r="C18" s="285" t="s">
        <v>2403</v>
      </c>
      <c r="D18" s="285" t="s">
        <v>271</v>
      </c>
      <c r="E18" s="286">
        <v>1</v>
      </c>
      <c r="F18" s="351"/>
      <c r="G18" s="286">
        <f>E18*F18</f>
        <v>0</v>
      </c>
      <c r="H18" s="351"/>
      <c r="I18" s="286">
        <f aca="true" t="shared" si="3" ref="I18">E18*H18</f>
        <v>0</v>
      </c>
      <c r="J18" s="286">
        <f aca="true" t="shared" si="4" ref="J18">G18+I18</f>
        <v>0</v>
      </c>
      <c r="M18" s="351">
        <v>6800</v>
      </c>
      <c r="N18" s="286">
        <f>L18*M18</f>
        <v>0</v>
      </c>
      <c r="O18" s="351">
        <v>2340</v>
      </c>
      <c r="Q18" s="278">
        <f>M18*Q$8</f>
        <v>4760</v>
      </c>
      <c r="S18" s="278">
        <f>O18*Q$8</f>
        <v>1638</v>
      </c>
    </row>
    <row r="19" spans="1:19" ht="10.5">
      <c r="A19" s="426" t="s">
        <v>3015</v>
      </c>
      <c r="B19" s="285" t="s">
        <v>2714</v>
      </c>
      <c r="C19" s="285" t="s">
        <v>2404</v>
      </c>
      <c r="D19" s="285" t="s">
        <v>2405</v>
      </c>
      <c r="E19" s="286">
        <v>1</v>
      </c>
      <c r="F19" s="351"/>
      <c r="G19" s="286">
        <f>E19*F19</f>
        <v>0</v>
      </c>
      <c r="H19" s="351"/>
      <c r="I19" s="286">
        <f aca="true" t="shared" si="5" ref="I19:I25">E19*H19</f>
        <v>0</v>
      </c>
      <c r="J19" s="286">
        <f aca="true" t="shared" si="6" ref="J19:J25">G19+I19</f>
        <v>0</v>
      </c>
      <c r="M19" s="351">
        <v>2640</v>
      </c>
      <c r="N19" s="286">
        <f>L19*M19</f>
        <v>0</v>
      </c>
      <c r="O19" s="351">
        <v>1970</v>
      </c>
      <c r="Q19" s="278">
        <f>M19*Q$8</f>
        <v>1847.9999999999998</v>
      </c>
      <c r="S19" s="278">
        <f>O19*Q$8</f>
        <v>1379</v>
      </c>
    </row>
    <row r="20" spans="1:15" ht="10.5">
      <c r="A20" s="283" t="s">
        <v>2145</v>
      </c>
      <c r="B20" s="283" t="s">
        <v>2145</v>
      </c>
      <c r="C20" s="283" t="s">
        <v>2152</v>
      </c>
      <c r="D20" s="283" t="s">
        <v>2145</v>
      </c>
      <c r="E20" s="284"/>
      <c r="F20" s="284"/>
      <c r="G20" s="284"/>
      <c r="H20" s="284"/>
      <c r="I20" s="286"/>
      <c r="J20" s="286"/>
      <c r="M20" s="284"/>
      <c r="N20" s="284"/>
      <c r="O20" s="284"/>
    </row>
    <row r="21" spans="1:15" ht="10.5">
      <c r="A21" s="283" t="s">
        <v>2145</v>
      </c>
      <c r="B21" s="283" t="s">
        <v>2145</v>
      </c>
      <c r="C21" s="283" t="s">
        <v>2153</v>
      </c>
      <c r="D21" s="283" t="s">
        <v>2145</v>
      </c>
      <c r="E21" s="284"/>
      <c r="F21" s="284"/>
      <c r="G21" s="284"/>
      <c r="H21" s="284"/>
      <c r="I21" s="286"/>
      <c r="J21" s="286"/>
      <c r="M21" s="284"/>
      <c r="N21" s="284"/>
      <c r="O21" s="284"/>
    </row>
    <row r="22" spans="1:19" ht="10.5">
      <c r="A22" s="285" t="s">
        <v>2406</v>
      </c>
      <c r="B22" s="285" t="s">
        <v>2715</v>
      </c>
      <c r="C22" s="285" t="s">
        <v>2166</v>
      </c>
      <c r="D22" s="285" t="s">
        <v>2156</v>
      </c>
      <c r="E22" s="286">
        <v>2</v>
      </c>
      <c r="F22" s="351"/>
      <c r="G22" s="286">
        <f>E22*F22</f>
        <v>0</v>
      </c>
      <c r="H22" s="351"/>
      <c r="I22" s="286">
        <f t="shared" si="5"/>
        <v>0</v>
      </c>
      <c r="J22" s="286">
        <f t="shared" si="6"/>
        <v>0</v>
      </c>
      <c r="M22" s="351">
        <v>580</v>
      </c>
      <c r="N22" s="286">
        <f>L22*M22</f>
        <v>0</v>
      </c>
      <c r="O22" s="351">
        <v>479.17</v>
      </c>
      <c r="Q22" s="278">
        <f>M22*Q$8</f>
        <v>406</v>
      </c>
      <c r="S22" s="278">
        <f>O22*Q$8</f>
        <v>335.419</v>
      </c>
    </row>
    <row r="23" spans="1:15" ht="10.5">
      <c r="A23" s="283" t="s">
        <v>2182</v>
      </c>
      <c r="B23" s="283" t="s">
        <v>2716</v>
      </c>
      <c r="C23" s="283" t="s">
        <v>2183</v>
      </c>
      <c r="D23" s="283" t="s">
        <v>2145</v>
      </c>
      <c r="E23" s="284"/>
      <c r="F23" s="284"/>
      <c r="G23" s="284"/>
      <c r="H23" s="284"/>
      <c r="I23" s="286"/>
      <c r="J23" s="286"/>
      <c r="M23" s="284"/>
      <c r="N23" s="284"/>
      <c r="O23" s="284"/>
    </row>
    <row r="24" spans="1:19" ht="10.5">
      <c r="A24" s="285" t="s">
        <v>2407</v>
      </c>
      <c r="B24" s="285" t="s">
        <v>2717</v>
      </c>
      <c r="C24" s="285" t="s">
        <v>2408</v>
      </c>
      <c r="D24" s="285" t="s">
        <v>271</v>
      </c>
      <c r="E24" s="286">
        <v>6</v>
      </c>
      <c r="F24" s="351"/>
      <c r="G24" s="286">
        <f>E24*F24</f>
        <v>0</v>
      </c>
      <c r="H24" s="351"/>
      <c r="I24" s="286">
        <f t="shared" si="5"/>
        <v>0</v>
      </c>
      <c r="J24" s="286">
        <f t="shared" si="6"/>
        <v>0</v>
      </c>
      <c r="M24" s="351">
        <v>48</v>
      </c>
      <c r="N24" s="286">
        <f>L24*M24</f>
        <v>0</v>
      </c>
      <c r="O24" s="351">
        <v>22.5</v>
      </c>
      <c r="Q24" s="278">
        <f>M24*Q$8</f>
        <v>33.599999999999994</v>
      </c>
      <c r="S24" s="278">
        <f>O24*Q$8</f>
        <v>15.749999999999998</v>
      </c>
    </row>
    <row r="25" spans="1:19" ht="10.5">
      <c r="A25" s="285" t="s">
        <v>2186</v>
      </c>
      <c r="B25" s="285" t="s">
        <v>2718</v>
      </c>
      <c r="C25" s="285" t="s">
        <v>2187</v>
      </c>
      <c r="D25" s="285" t="s">
        <v>271</v>
      </c>
      <c r="E25" s="286">
        <v>6</v>
      </c>
      <c r="F25" s="351"/>
      <c r="G25" s="286">
        <f>E25*F25</f>
        <v>0</v>
      </c>
      <c r="H25" s="351"/>
      <c r="I25" s="286">
        <f t="shared" si="5"/>
        <v>0</v>
      </c>
      <c r="J25" s="286">
        <f t="shared" si="6"/>
        <v>0</v>
      </c>
      <c r="M25" s="351">
        <v>41</v>
      </c>
      <c r="N25" s="286">
        <f>L25*M25</f>
        <v>0</v>
      </c>
      <c r="O25" s="351">
        <v>20</v>
      </c>
      <c r="Q25" s="278">
        <f>M25*Q$8</f>
        <v>28.7</v>
      </c>
      <c r="S25" s="278">
        <f>O25*Q$8</f>
        <v>14</v>
      </c>
    </row>
    <row r="26" spans="1:15" ht="16.5">
      <c r="A26" s="279" t="s">
        <v>2145</v>
      </c>
      <c r="B26" s="279" t="s">
        <v>2145</v>
      </c>
      <c r="C26" s="279" t="s">
        <v>2409</v>
      </c>
      <c r="D26" s="279" t="s">
        <v>2145</v>
      </c>
      <c r="E26" s="280"/>
      <c r="F26" s="280"/>
      <c r="G26" s="280">
        <f>SUM(G18:G25)</f>
        <v>0</v>
      </c>
      <c r="H26" s="280"/>
      <c r="I26" s="280">
        <f aca="true" t="shared" si="7" ref="I26:J26">SUM(I18:I25)</f>
        <v>0</v>
      </c>
      <c r="J26" s="280">
        <f t="shared" si="7"/>
        <v>0</v>
      </c>
      <c r="M26" s="280"/>
      <c r="N26" s="280">
        <f>SUM(N18:N25)</f>
        <v>0</v>
      </c>
      <c r="O26" s="280"/>
    </row>
    <row r="27" spans="1:15" ht="16.5">
      <c r="A27" s="279" t="s">
        <v>2145</v>
      </c>
      <c r="B27" s="279" t="s">
        <v>2145</v>
      </c>
      <c r="C27" s="279" t="s">
        <v>2410</v>
      </c>
      <c r="D27" s="279" t="s">
        <v>2145</v>
      </c>
      <c r="E27" s="280"/>
      <c r="F27" s="280"/>
      <c r="G27" s="280"/>
      <c r="H27" s="280"/>
      <c r="I27" s="280"/>
      <c r="J27" s="280"/>
      <c r="M27" s="280"/>
      <c r="N27" s="280"/>
      <c r="O27" s="280"/>
    </row>
    <row r="28" spans="1:15" ht="10.5">
      <c r="A28" s="281" t="s">
        <v>2145</v>
      </c>
      <c r="B28" s="281" t="s">
        <v>2145</v>
      </c>
      <c r="C28" s="281" t="s">
        <v>2147</v>
      </c>
      <c r="D28" s="281" t="s">
        <v>2145</v>
      </c>
      <c r="E28" s="282"/>
      <c r="F28" s="282"/>
      <c r="G28" s="282"/>
      <c r="H28" s="282"/>
      <c r="I28" s="282"/>
      <c r="J28" s="282"/>
      <c r="M28" s="282"/>
      <c r="N28" s="282"/>
      <c r="O28" s="282"/>
    </row>
    <row r="29" spans="1:15" ht="10.5">
      <c r="A29" s="283" t="s">
        <v>2148</v>
      </c>
      <c r="B29" s="285" t="s">
        <v>2719</v>
      </c>
      <c r="C29" s="283" t="s">
        <v>2149</v>
      </c>
      <c r="D29" s="283" t="s">
        <v>2145</v>
      </c>
      <c r="E29" s="284"/>
      <c r="F29" s="284"/>
      <c r="G29" s="284"/>
      <c r="H29" s="284"/>
      <c r="I29" s="284"/>
      <c r="J29" s="284"/>
      <c r="M29" s="284"/>
      <c r="N29" s="284"/>
      <c r="O29" s="284"/>
    </row>
    <row r="30" spans="1:19" ht="10.5">
      <c r="A30" s="285" t="s">
        <v>2411</v>
      </c>
      <c r="B30" s="285" t="s">
        <v>2720</v>
      </c>
      <c r="C30" s="285" t="s">
        <v>2412</v>
      </c>
      <c r="D30" s="285" t="s">
        <v>271</v>
      </c>
      <c r="E30" s="286">
        <v>1</v>
      </c>
      <c r="F30" s="351"/>
      <c r="G30" s="286">
        <f>E30*F30</f>
        <v>0</v>
      </c>
      <c r="H30" s="351"/>
      <c r="I30" s="286">
        <f aca="true" t="shared" si="8" ref="I30">E30*H30</f>
        <v>0</v>
      </c>
      <c r="J30" s="286">
        <f aca="true" t="shared" si="9" ref="J30">G30+I30</f>
        <v>0</v>
      </c>
      <c r="M30" s="351">
        <v>7071</v>
      </c>
      <c r="N30" s="286">
        <f>L30*M30</f>
        <v>0</v>
      </c>
      <c r="O30" s="351">
        <v>478.33</v>
      </c>
      <c r="Q30" s="278">
        <f>M30*Q$8</f>
        <v>4949.7</v>
      </c>
      <c r="S30" s="278">
        <f>O30*Q$8</f>
        <v>334.83099999999996</v>
      </c>
    </row>
    <row r="31" spans="1:15" ht="10.5">
      <c r="A31" s="283" t="s">
        <v>2145</v>
      </c>
      <c r="B31" s="285" t="s">
        <v>2721</v>
      </c>
      <c r="C31" s="283" t="s">
        <v>2153</v>
      </c>
      <c r="D31" s="283" t="s">
        <v>2145</v>
      </c>
      <c r="E31" s="284"/>
      <c r="F31" s="284"/>
      <c r="G31" s="284"/>
      <c r="H31" s="284"/>
      <c r="I31" s="286"/>
      <c r="J31" s="286"/>
      <c r="M31" s="284"/>
      <c r="N31" s="284"/>
      <c r="O31" s="284"/>
    </row>
    <row r="32" spans="1:19" ht="10.5">
      <c r="A32" s="285" t="s">
        <v>2154</v>
      </c>
      <c r="B32" s="285" t="s">
        <v>2722</v>
      </c>
      <c r="C32" s="285" t="s">
        <v>2155</v>
      </c>
      <c r="D32" s="285" t="s">
        <v>2156</v>
      </c>
      <c r="E32" s="286">
        <v>1</v>
      </c>
      <c r="F32" s="351"/>
      <c r="G32" s="286">
        <f>E32*F32</f>
        <v>0</v>
      </c>
      <c r="H32" s="351"/>
      <c r="I32" s="286">
        <f aca="true" t="shared" si="10" ref="I32:I60">E32*H32</f>
        <v>0</v>
      </c>
      <c r="J32" s="286">
        <f aca="true" t="shared" si="11" ref="J32:J60">G32+I32</f>
        <v>0</v>
      </c>
      <c r="M32" s="351">
        <v>212</v>
      </c>
      <c r="N32" s="286">
        <f>L32*M32</f>
        <v>0</v>
      </c>
      <c r="O32" s="351">
        <v>138.5</v>
      </c>
      <c r="Q32" s="278">
        <f>M32*Q$8</f>
        <v>148.39999999999998</v>
      </c>
      <c r="S32" s="278">
        <f>O32*Q$8</f>
        <v>96.94999999999999</v>
      </c>
    </row>
    <row r="33" spans="1:19" ht="10.5">
      <c r="A33" s="285" t="s">
        <v>2157</v>
      </c>
      <c r="B33" s="285" t="s">
        <v>2723</v>
      </c>
      <c r="C33" s="285" t="s">
        <v>2158</v>
      </c>
      <c r="D33" s="285" t="s">
        <v>2156</v>
      </c>
      <c r="E33" s="286">
        <v>2</v>
      </c>
      <c r="F33" s="351"/>
      <c r="G33" s="286">
        <f aca="true" t="shared" si="12" ref="G33:G60">E33*F33</f>
        <v>0</v>
      </c>
      <c r="H33" s="351"/>
      <c r="I33" s="286">
        <f t="shared" si="10"/>
        <v>0</v>
      </c>
      <c r="J33" s="286">
        <f t="shared" si="11"/>
        <v>0</v>
      </c>
      <c r="M33" s="351">
        <v>158</v>
      </c>
      <c r="N33" s="286">
        <f aca="true" t="shared" si="13" ref="N33:N38">L33*M33</f>
        <v>0</v>
      </c>
      <c r="O33" s="351">
        <v>138.5</v>
      </c>
      <c r="Q33" s="278">
        <f aca="true" t="shared" si="14" ref="Q33:Q60">M33*Q$8</f>
        <v>110.6</v>
      </c>
      <c r="S33" s="278">
        <f aca="true" t="shared" si="15" ref="S33:S60">O33*Q$8</f>
        <v>96.94999999999999</v>
      </c>
    </row>
    <row r="34" spans="1:19" ht="10.5">
      <c r="A34" s="285" t="s">
        <v>2159</v>
      </c>
      <c r="B34" s="285" t="s">
        <v>2724</v>
      </c>
      <c r="C34" s="285" t="s">
        <v>2160</v>
      </c>
      <c r="D34" s="285" t="s">
        <v>2156</v>
      </c>
      <c r="E34" s="286">
        <v>17</v>
      </c>
      <c r="F34" s="351"/>
      <c r="G34" s="286">
        <f t="shared" si="12"/>
        <v>0</v>
      </c>
      <c r="H34" s="351"/>
      <c r="I34" s="286">
        <f t="shared" si="10"/>
        <v>0</v>
      </c>
      <c r="J34" s="286">
        <f t="shared" si="11"/>
        <v>0</v>
      </c>
      <c r="M34" s="351">
        <v>143</v>
      </c>
      <c r="N34" s="286">
        <f t="shared" si="13"/>
        <v>0</v>
      </c>
      <c r="O34" s="351">
        <v>138.5</v>
      </c>
      <c r="Q34" s="278">
        <f t="shared" si="14"/>
        <v>100.1</v>
      </c>
      <c r="S34" s="278">
        <f t="shared" si="15"/>
        <v>96.94999999999999</v>
      </c>
    </row>
    <row r="35" spans="1:19" ht="10.5">
      <c r="A35" s="285" t="s">
        <v>2161</v>
      </c>
      <c r="B35" s="285" t="s">
        <v>2725</v>
      </c>
      <c r="C35" s="285" t="s">
        <v>2162</v>
      </c>
      <c r="D35" s="285" t="s">
        <v>2156</v>
      </c>
      <c r="E35" s="286">
        <v>21</v>
      </c>
      <c r="F35" s="351"/>
      <c r="G35" s="286">
        <f t="shared" si="12"/>
        <v>0</v>
      </c>
      <c r="H35" s="351"/>
      <c r="I35" s="286">
        <f t="shared" si="10"/>
        <v>0</v>
      </c>
      <c r="J35" s="286">
        <f t="shared" si="11"/>
        <v>0</v>
      </c>
      <c r="M35" s="351">
        <v>123</v>
      </c>
      <c r="N35" s="286">
        <f t="shared" si="13"/>
        <v>0</v>
      </c>
      <c r="O35" s="351">
        <v>138.5</v>
      </c>
      <c r="Q35" s="278">
        <f t="shared" si="14"/>
        <v>86.1</v>
      </c>
      <c r="S35" s="278">
        <f t="shared" si="15"/>
        <v>96.94999999999999</v>
      </c>
    </row>
    <row r="36" spans="1:19" ht="10.5">
      <c r="A36" s="285" t="s">
        <v>2163</v>
      </c>
      <c r="B36" s="285" t="s">
        <v>2726</v>
      </c>
      <c r="C36" s="285" t="s">
        <v>2164</v>
      </c>
      <c r="D36" s="285" t="s">
        <v>2156</v>
      </c>
      <c r="E36" s="286">
        <v>3</v>
      </c>
      <c r="F36" s="351"/>
      <c r="G36" s="286">
        <f t="shared" si="12"/>
        <v>0</v>
      </c>
      <c r="H36" s="351"/>
      <c r="I36" s="286">
        <f t="shared" si="10"/>
        <v>0</v>
      </c>
      <c r="J36" s="286">
        <f t="shared" si="11"/>
        <v>0</v>
      </c>
      <c r="M36" s="351">
        <v>496</v>
      </c>
      <c r="N36" s="286">
        <f t="shared" si="13"/>
        <v>0</v>
      </c>
      <c r="O36" s="351">
        <v>347.17</v>
      </c>
      <c r="Q36" s="278">
        <f t="shared" si="14"/>
        <v>347.2</v>
      </c>
      <c r="S36" s="278">
        <f t="shared" si="15"/>
        <v>243.019</v>
      </c>
    </row>
    <row r="37" spans="1:19" ht="10.5">
      <c r="A37" s="285" t="s">
        <v>2413</v>
      </c>
      <c r="B37" s="285" t="s">
        <v>2727</v>
      </c>
      <c r="C37" s="285" t="s">
        <v>2414</v>
      </c>
      <c r="D37" s="285" t="s">
        <v>2156</v>
      </c>
      <c r="E37" s="286">
        <v>1</v>
      </c>
      <c r="F37" s="351"/>
      <c r="G37" s="286">
        <f t="shared" si="12"/>
        <v>0</v>
      </c>
      <c r="H37" s="351"/>
      <c r="I37" s="286">
        <f t="shared" si="10"/>
        <v>0</v>
      </c>
      <c r="J37" s="286">
        <f t="shared" si="11"/>
        <v>0</v>
      </c>
      <c r="M37" s="351">
        <v>557</v>
      </c>
      <c r="N37" s="286">
        <f t="shared" si="13"/>
        <v>0</v>
      </c>
      <c r="O37" s="351">
        <v>479.17</v>
      </c>
      <c r="Q37" s="278">
        <f t="shared" si="14"/>
        <v>389.9</v>
      </c>
      <c r="S37" s="278">
        <f t="shared" si="15"/>
        <v>335.419</v>
      </c>
    </row>
    <row r="38" spans="1:19" ht="10.5">
      <c r="A38" s="285" t="s">
        <v>2406</v>
      </c>
      <c r="B38" s="285" t="s">
        <v>2728</v>
      </c>
      <c r="C38" s="285" t="s">
        <v>2166</v>
      </c>
      <c r="D38" s="285" t="s">
        <v>2156</v>
      </c>
      <c r="E38" s="286">
        <v>2</v>
      </c>
      <c r="F38" s="351"/>
      <c r="G38" s="286">
        <f t="shared" si="12"/>
        <v>0</v>
      </c>
      <c r="H38" s="351"/>
      <c r="I38" s="286">
        <f t="shared" si="10"/>
        <v>0</v>
      </c>
      <c r="J38" s="286">
        <f t="shared" si="11"/>
        <v>0</v>
      </c>
      <c r="M38" s="351">
        <v>580</v>
      </c>
      <c r="N38" s="286">
        <f t="shared" si="13"/>
        <v>0</v>
      </c>
      <c r="O38" s="351">
        <v>479.17</v>
      </c>
      <c r="Q38" s="278">
        <f t="shared" si="14"/>
        <v>406</v>
      </c>
      <c r="S38" s="278">
        <f t="shared" si="15"/>
        <v>335.419</v>
      </c>
    </row>
    <row r="39" spans="1:15" ht="10.5">
      <c r="A39" s="283" t="s">
        <v>2145</v>
      </c>
      <c r="B39" s="285" t="s">
        <v>2729</v>
      </c>
      <c r="C39" s="283" t="s">
        <v>2167</v>
      </c>
      <c r="D39" s="283" t="s">
        <v>2145</v>
      </c>
      <c r="E39" s="284"/>
      <c r="F39" s="284"/>
      <c r="G39" s="286"/>
      <c r="H39" s="284"/>
      <c r="I39" s="286"/>
      <c r="J39" s="286"/>
      <c r="M39" s="284"/>
      <c r="N39" s="286"/>
      <c r="O39" s="284"/>
    </row>
    <row r="40" spans="1:19" ht="10.5">
      <c r="A40" s="285" t="s">
        <v>2415</v>
      </c>
      <c r="B40" s="285" t="s">
        <v>2730</v>
      </c>
      <c r="C40" s="285" t="s">
        <v>2416</v>
      </c>
      <c r="D40" s="285" t="s">
        <v>2156</v>
      </c>
      <c r="E40" s="286">
        <v>5</v>
      </c>
      <c r="F40" s="351"/>
      <c r="G40" s="286">
        <f t="shared" si="12"/>
        <v>0</v>
      </c>
      <c r="H40" s="351"/>
      <c r="I40" s="286">
        <f t="shared" si="10"/>
        <v>0</v>
      </c>
      <c r="J40" s="286">
        <f t="shared" si="11"/>
        <v>0</v>
      </c>
      <c r="M40" s="351">
        <v>1660</v>
      </c>
      <c r="N40" s="286">
        <f aca="true" t="shared" si="16" ref="N40:N42">L40*M40</f>
        <v>0</v>
      </c>
      <c r="O40" s="351">
        <v>152.83</v>
      </c>
      <c r="Q40" s="278">
        <f t="shared" si="14"/>
        <v>1162</v>
      </c>
      <c r="S40" s="278">
        <f t="shared" si="15"/>
        <v>106.98100000000001</v>
      </c>
    </row>
    <row r="41" spans="1:19" ht="10.5">
      <c r="A41" s="285" t="s">
        <v>2417</v>
      </c>
      <c r="B41" s="285" t="s">
        <v>2731</v>
      </c>
      <c r="C41" s="285" t="s">
        <v>2418</v>
      </c>
      <c r="D41" s="285" t="s">
        <v>2156</v>
      </c>
      <c r="E41" s="286">
        <v>1</v>
      </c>
      <c r="F41" s="351"/>
      <c r="G41" s="286">
        <f t="shared" si="12"/>
        <v>0</v>
      </c>
      <c r="H41" s="351"/>
      <c r="I41" s="286">
        <f t="shared" si="10"/>
        <v>0</v>
      </c>
      <c r="J41" s="286">
        <f t="shared" si="11"/>
        <v>0</v>
      </c>
      <c r="M41" s="351">
        <v>1501</v>
      </c>
      <c r="N41" s="286">
        <f t="shared" si="16"/>
        <v>0</v>
      </c>
      <c r="O41" s="351">
        <v>627.5</v>
      </c>
      <c r="Q41" s="278">
        <f t="shared" si="14"/>
        <v>1050.7</v>
      </c>
      <c r="S41" s="278">
        <f t="shared" si="15"/>
        <v>439.25</v>
      </c>
    </row>
    <row r="42" spans="1:19" ht="10.5">
      <c r="A42" s="285" t="s">
        <v>2168</v>
      </c>
      <c r="B42" s="285" t="s">
        <v>2732</v>
      </c>
      <c r="C42" s="285" t="s">
        <v>2169</v>
      </c>
      <c r="D42" s="285" t="s">
        <v>2156</v>
      </c>
      <c r="E42" s="286">
        <v>5</v>
      </c>
      <c r="F42" s="351"/>
      <c r="G42" s="286">
        <f t="shared" si="12"/>
        <v>0</v>
      </c>
      <c r="H42" s="351"/>
      <c r="I42" s="286">
        <f t="shared" si="10"/>
        <v>0</v>
      </c>
      <c r="J42" s="286">
        <f t="shared" si="11"/>
        <v>0</v>
      </c>
      <c r="M42" s="351">
        <v>1538</v>
      </c>
      <c r="N42" s="286">
        <f t="shared" si="16"/>
        <v>0</v>
      </c>
      <c r="O42" s="351">
        <v>1284.83</v>
      </c>
      <c r="Q42" s="278">
        <f t="shared" si="14"/>
        <v>1076.6</v>
      </c>
      <c r="S42" s="278">
        <f t="shared" si="15"/>
        <v>899.3809999999999</v>
      </c>
    </row>
    <row r="43" spans="1:15" ht="10.5">
      <c r="A43" s="283" t="s">
        <v>2145</v>
      </c>
      <c r="B43" s="285" t="s">
        <v>2733</v>
      </c>
      <c r="C43" s="283" t="s">
        <v>2170</v>
      </c>
      <c r="D43" s="283" t="s">
        <v>2145</v>
      </c>
      <c r="E43" s="284"/>
      <c r="F43" s="284"/>
      <c r="G43" s="286"/>
      <c r="H43" s="284"/>
      <c r="I43" s="286"/>
      <c r="J43" s="286"/>
      <c r="M43" s="284"/>
      <c r="N43" s="286"/>
      <c r="O43" s="284"/>
    </row>
    <row r="44" spans="1:19" ht="10.5">
      <c r="A44" s="285" t="s">
        <v>2171</v>
      </c>
      <c r="B44" s="285" t="s">
        <v>2734</v>
      </c>
      <c r="C44" s="285" t="s">
        <v>2172</v>
      </c>
      <c r="D44" s="285" t="s">
        <v>2156</v>
      </c>
      <c r="E44" s="286">
        <v>1</v>
      </c>
      <c r="F44" s="351"/>
      <c r="G44" s="286">
        <f t="shared" si="12"/>
        <v>0</v>
      </c>
      <c r="H44" s="351"/>
      <c r="I44" s="286">
        <f t="shared" si="10"/>
        <v>0</v>
      </c>
      <c r="J44" s="286">
        <f t="shared" si="11"/>
        <v>0</v>
      </c>
      <c r="M44" s="351">
        <v>583</v>
      </c>
      <c r="N44" s="286">
        <f aca="true" t="shared" si="17" ref="N44:N47">L44*M44</f>
        <v>0</v>
      </c>
      <c r="O44" s="351">
        <v>1299.67</v>
      </c>
      <c r="Q44" s="278">
        <f t="shared" si="14"/>
        <v>408.09999999999997</v>
      </c>
      <c r="S44" s="278">
        <f t="shared" si="15"/>
        <v>909.769</v>
      </c>
    </row>
    <row r="45" spans="1:19" ht="10.5">
      <c r="A45" s="285" t="s">
        <v>2173</v>
      </c>
      <c r="B45" s="285" t="s">
        <v>2735</v>
      </c>
      <c r="C45" s="285" t="s">
        <v>2174</v>
      </c>
      <c r="D45" s="285" t="s">
        <v>2156</v>
      </c>
      <c r="E45" s="286">
        <v>1</v>
      </c>
      <c r="F45" s="351"/>
      <c r="G45" s="286">
        <f t="shared" si="12"/>
        <v>0</v>
      </c>
      <c r="H45" s="351"/>
      <c r="I45" s="286">
        <f t="shared" si="10"/>
        <v>0</v>
      </c>
      <c r="J45" s="286">
        <f t="shared" si="11"/>
        <v>0</v>
      </c>
      <c r="M45" s="351">
        <v>417</v>
      </c>
      <c r="N45" s="286">
        <f t="shared" si="17"/>
        <v>0</v>
      </c>
      <c r="O45" s="351">
        <v>164</v>
      </c>
      <c r="Q45" s="278">
        <f t="shared" si="14"/>
        <v>291.9</v>
      </c>
      <c r="S45" s="278">
        <f t="shared" si="15"/>
        <v>114.8</v>
      </c>
    </row>
    <row r="46" spans="1:19" ht="10.5">
      <c r="A46" s="285" t="s">
        <v>2419</v>
      </c>
      <c r="B46" s="285" t="s">
        <v>2736</v>
      </c>
      <c r="C46" s="285" t="s">
        <v>2420</v>
      </c>
      <c r="D46" s="285" t="s">
        <v>2156</v>
      </c>
      <c r="E46" s="286">
        <v>1</v>
      </c>
      <c r="F46" s="351"/>
      <c r="G46" s="286">
        <f t="shared" si="12"/>
        <v>0</v>
      </c>
      <c r="H46" s="351"/>
      <c r="I46" s="286">
        <f t="shared" si="10"/>
        <v>0</v>
      </c>
      <c r="J46" s="286">
        <f t="shared" si="11"/>
        <v>0</v>
      </c>
      <c r="M46" s="351">
        <v>617</v>
      </c>
      <c r="N46" s="286">
        <f t="shared" si="17"/>
        <v>0</v>
      </c>
      <c r="O46" s="351">
        <v>280</v>
      </c>
      <c r="Q46" s="278">
        <f t="shared" si="14"/>
        <v>431.9</v>
      </c>
      <c r="S46" s="278">
        <f t="shared" si="15"/>
        <v>196</v>
      </c>
    </row>
    <row r="47" spans="1:19" ht="10.5">
      <c r="A47" s="285" t="s">
        <v>2177</v>
      </c>
      <c r="B47" s="285" t="s">
        <v>2737</v>
      </c>
      <c r="C47" s="285" t="s">
        <v>2178</v>
      </c>
      <c r="D47" s="285" t="s">
        <v>2156</v>
      </c>
      <c r="E47" s="286">
        <v>2</v>
      </c>
      <c r="F47" s="351"/>
      <c r="G47" s="286">
        <f t="shared" si="12"/>
        <v>0</v>
      </c>
      <c r="H47" s="351"/>
      <c r="I47" s="286">
        <f t="shared" si="10"/>
        <v>0</v>
      </c>
      <c r="J47" s="286">
        <f t="shared" si="11"/>
        <v>0</v>
      </c>
      <c r="M47" s="351">
        <v>563</v>
      </c>
      <c r="N47" s="286">
        <f t="shared" si="17"/>
        <v>0</v>
      </c>
      <c r="O47" s="351">
        <v>164</v>
      </c>
      <c r="Q47" s="278">
        <f t="shared" si="14"/>
        <v>394.09999999999997</v>
      </c>
      <c r="S47" s="278">
        <f t="shared" si="15"/>
        <v>114.8</v>
      </c>
    </row>
    <row r="48" spans="1:15" ht="10.5">
      <c r="A48" s="283" t="s">
        <v>2145</v>
      </c>
      <c r="B48" s="285" t="s">
        <v>2738</v>
      </c>
      <c r="C48" s="283" t="s">
        <v>2179</v>
      </c>
      <c r="D48" s="283" t="s">
        <v>2145</v>
      </c>
      <c r="E48" s="284"/>
      <c r="F48" s="284"/>
      <c r="G48" s="286"/>
      <c r="H48" s="284"/>
      <c r="I48" s="286"/>
      <c r="J48" s="286"/>
      <c r="M48" s="284"/>
      <c r="N48" s="286"/>
      <c r="O48" s="284"/>
    </row>
    <row r="49" spans="1:19" ht="10.5">
      <c r="A49" s="285" t="s">
        <v>2180</v>
      </c>
      <c r="B49" s="285" t="s">
        <v>2739</v>
      </c>
      <c r="C49" s="285" t="s">
        <v>2181</v>
      </c>
      <c r="D49" s="285" t="s">
        <v>271</v>
      </c>
      <c r="E49" s="286">
        <v>1</v>
      </c>
      <c r="F49" s="351"/>
      <c r="G49" s="286">
        <f t="shared" si="12"/>
        <v>0</v>
      </c>
      <c r="H49" s="351"/>
      <c r="I49" s="286">
        <f t="shared" si="10"/>
        <v>0</v>
      </c>
      <c r="J49" s="286">
        <f t="shared" si="11"/>
        <v>0</v>
      </c>
      <c r="M49" s="351">
        <v>7614</v>
      </c>
      <c r="N49" s="286">
        <f aca="true" t="shared" si="18" ref="N49">L49*M49</f>
        <v>0</v>
      </c>
      <c r="O49" s="351">
        <v>115.83</v>
      </c>
      <c r="Q49" s="278">
        <f t="shared" si="14"/>
        <v>5329.799999999999</v>
      </c>
      <c r="S49" s="278">
        <f t="shared" si="15"/>
        <v>81.08099999999999</v>
      </c>
    </row>
    <row r="50" spans="1:15" ht="10.5">
      <c r="A50" s="283" t="s">
        <v>2145</v>
      </c>
      <c r="B50" s="285" t="s">
        <v>2740</v>
      </c>
      <c r="C50" s="283" t="s">
        <v>2170</v>
      </c>
      <c r="D50" s="283" t="s">
        <v>2145</v>
      </c>
      <c r="E50" s="284"/>
      <c r="F50" s="284"/>
      <c r="G50" s="286"/>
      <c r="H50" s="284"/>
      <c r="I50" s="286"/>
      <c r="J50" s="286"/>
      <c r="M50" s="284"/>
      <c r="N50" s="286"/>
      <c r="O50" s="284"/>
    </row>
    <row r="51" spans="1:19" ht="10.5">
      <c r="A51" s="285" t="s">
        <v>2171</v>
      </c>
      <c r="B51" s="285" t="s">
        <v>2741</v>
      </c>
      <c r="C51" s="285" t="s">
        <v>2172</v>
      </c>
      <c r="D51" s="285" t="s">
        <v>2156</v>
      </c>
      <c r="E51" s="286">
        <v>1</v>
      </c>
      <c r="F51" s="351"/>
      <c r="G51" s="286">
        <f t="shared" si="12"/>
        <v>0</v>
      </c>
      <c r="H51" s="351"/>
      <c r="I51" s="286">
        <f t="shared" si="10"/>
        <v>0</v>
      </c>
      <c r="J51" s="286">
        <f t="shared" si="11"/>
        <v>0</v>
      </c>
      <c r="M51" s="351">
        <v>583</v>
      </c>
      <c r="N51" s="286">
        <f aca="true" t="shared" si="19" ref="N51:N55">L51*M51</f>
        <v>0</v>
      </c>
      <c r="O51" s="351">
        <v>1299.67</v>
      </c>
      <c r="Q51" s="278">
        <f t="shared" si="14"/>
        <v>408.09999999999997</v>
      </c>
      <c r="S51" s="278">
        <f t="shared" si="15"/>
        <v>909.769</v>
      </c>
    </row>
    <row r="52" spans="1:19" ht="10.5">
      <c r="A52" s="285" t="s">
        <v>2173</v>
      </c>
      <c r="B52" s="285" t="s">
        <v>2742</v>
      </c>
      <c r="C52" s="285" t="s">
        <v>2174</v>
      </c>
      <c r="D52" s="285" t="s">
        <v>2156</v>
      </c>
      <c r="E52" s="286">
        <v>1</v>
      </c>
      <c r="F52" s="351"/>
      <c r="G52" s="286">
        <f t="shared" si="12"/>
        <v>0</v>
      </c>
      <c r="H52" s="351"/>
      <c r="I52" s="286">
        <f t="shared" si="10"/>
        <v>0</v>
      </c>
      <c r="J52" s="286">
        <f t="shared" si="11"/>
        <v>0</v>
      </c>
      <c r="M52" s="351">
        <v>417</v>
      </c>
      <c r="N52" s="286">
        <f t="shared" si="19"/>
        <v>0</v>
      </c>
      <c r="O52" s="351">
        <v>164</v>
      </c>
      <c r="Q52" s="278">
        <f t="shared" si="14"/>
        <v>291.9</v>
      </c>
      <c r="S52" s="278">
        <f t="shared" si="15"/>
        <v>114.8</v>
      </c>
    </row>
    <row r="53" spans="1:19" ht="10.5">
      <c r="A53" s="285" t="s">
        <v>2419</v>
      </c>
      <c r="B53" s="285" t="s">
        <v>2743</v>
      </c>
      <c r="C53" s="285" t="s">
        <v>2420</v>
      </c>
      <c r="D53" s="285" t="s">
        <v>2156</v>
      </c>
      <c r="E53" s="286">
        <v>3</v>
      </c>
      <c r="F53" s="351"/>
      <c r="G53" s="286">
        <f t="shared" si="12"/>
        <v>0</v>
      </c>
      <c r="H53" s="351"/>
      <c r="I53" s="286">
        <f t="shared" si="10"/>
        <v>0</v>
      </c>
      <c r="J53" s="286">
        <f t="shared" si="11"/>
        <v>0</v>
      </c>
      <c r="M53" s="351">
        <v>617</v>
      </c>
      <c r="N53" s="286">
        <f t="shared" si="19"/>
        <v>0</v>
      </c>
      <c r="O53" s="351">
        <v>280</v>
      </c>
      <c r="Q53" s="278">
        <f t="shared" si="14"/>
        <v>431.9</v>
      </c>
      <c r="S53" s="278">
        <f t="shared" si="15"/>
        <v>196</v>
      </c>
    </row>
    <row r="54" spans="1:19" ht="10.5">
      <c r="A54" s="285" t="s">
        <v>2177</v>
      </c>
      <c r="B54" s="285" t="s">
        <v>2744</v>
      </c>
      <c r="C54" s="285" t="s">
        <v>2178</v>
      </c>
      <c r="D54" s="285" t="s">
        <v>2156</v>
      </c>
      <c r="E54" s="286">
        <v>2</v>
      </c>
      <c r="F54" s="351"/>
      <c r="G54" s="286">
        <f t="shared" si="12"/>
        <v>0</v>
      </c>
      <c r="H54" s="351"/>
      <c r="I54" s="286">
        <f t="shared" si="10"/>
        <v>0</v>
      </c>
      <c r="J54" s="286">
        <f t="shared" si="11"/>
        <v>0</v>
      </c>
      <c r="M54" s="351">
        <v>563</v>
      </c>
      <c r="N54" s="286">
        <f t="shared" si="19"/>
        <v>0</v>
      </c>
      <c r="O54" s="351">
        <v>164</v>
      </c>
      <c r="Q54" s="278">
        <f t="shared" si="14"/>
        <v>394.09999999999997</v>
      </c>
      <c r="S54" s="278">
        <f t="shared" si="15"/>
        <v>114.8</v>
      </c>
    </row>
    <row r="55" spans="1:19" ht="10.5">
      <c r="A55" s="285" t="s">
        <v>2421</v>
      </c>
      <c r="B55" s="285" t="s">
        <v>2745</v>
      </c>
      <c r="C55" s="285" t="s">
        <v>2422</v>
      </c>
      <c r="D55" s="285" t="s">
        <v>2156</v>
      </c>
      <c r="E55" s="286">
        <v>1</v>
      </c>
      <c r="F55" s="351"/>
      <c r="G55" s="286">
        <f t="shared" si="12"/>
        <v>0</v>
      </c>
      <c r="H55" s="351"/>
      <c r="I55" s="286">
        <f t="shared" si="10"/>
        <v>0</v>
      </c>
      <c r="J55" s="286">
        <f t="shared" si="11"/>
        <v>0</v>
      </c>
      <c r="M55" s="351">
        <v>712</v>
      </c>
      <c r="N55" s="286">
        <f t="shared" si="19"/>
        <v>0</v>
      </c>
      <c r="O55" s="351">
        <v>0</v>
      </c>
      <c r="Q55" s="278">
        <f t="shared" si="14"/>
        <v>498.4</v>
      </c>
      <c r="S55" s="278">
        <f t="shared" si="15"/>
        <v>0</v>
      </c>
    </row>
    <row r="56" spans="1:15" ht="10.5">
      <c r="A56" s="283" t="s">
        <v>2145</v>
      </c>
      <c r="B56" s="285" t="s">
        <v>2746</v>
      </c>
      <c r="C56" s="283" t="s">
        <v>2179</v>
      </c>
      <c r="D56" s="283" t="s">
        <v>2145</v>
      </c>
      <c r="E56" s="284"/>
      <c r="F56" s="284"/>
      <c r="G56" s="286"/>
      <c r="H56" s="284"/>
      <c r="I56" s="286"/>
      <c r="J56" s="286"/>
      <c r="M56" s="284"/>
      <c r="N56" s="286"/>
      <c r="O56" s="284"/>
    </row>
    <row r="57" spans="1:19" ht="10.5">
      <c r="A57" s="285" t="s">
        <v>2180</v>
      </c>
      <c r="B57" s="285" t="s">
        <v>2747</v>
      </c>
      <c r="C57" s="285" t="s">
        <v>2181</v>
      </c>
      <c r="D57" s="285" t="s">
        <v>271</v>
      </c>
      <c r="E57" s="286">
        <v>1</v>
      </c>
      <c r="F57" s="351"/>
      <c r="G57" s="286">
        <f t="shared" si="12"/>
        <v>0</v>
      </c>
      <c r="H57" s="351"/>
      <c r="I57" s="286">
        <f t="shared" si="10"/>
        <v>0</v>
      </c>
      <c r="J57" s="286">
        <f t="shared" si="11"/>
        <v>0</v>
      </c>
      <c r="M57" s="351">
        <v>7614</v>
      </c>
      <c r="N57" s="286">
        <f aca="true" t="shared" si="20" ref="N57">L57*M57</f>
        <v>0</v>
      </c>
      <c r="O57" s="351">
        <v>115.83</v>
      </c>
      <c r="Q57" s="278">
        <f t="shared" si="14"/>
        <v>5329.799999999999</v>
      </c>
      <c r="S57" s="278">
        <f t="shared" si="15"/>
        <v>81.08099999999999</v>
      </c>
    </row>
    <row r="58" spans="1:15" ht="10.5">
      <c r="A58" s="283" t="s">
        <v>2182</v>
      </c>
      <c r="B58" s="285" t="s">
        <v>2748</v>
      </c>
      <c r="C58" s="283" t="s">
        <v>2183</v>
      </c>
      <c r="D58" s="283" t="s">
        <v>2145</v>
      </c>
      <c r="E58" s="284"/>
      <c r="F58" s="284"/>
      <c r="G58" s="286"/>
      <c r="H58" s="284"/>
      <c r="I58" s="286"/>
      <c r="J58" s="286"/>
      <c r="M58" s="284"/>
      <c r="N58" s="286"/>
      <c r="O58" s="284"/>
    </row>
    <row r="59" spans="1:19" ht="10.5">
      <c r="A59" s="285" t="s">
        <v>2184</v>
      </c>
      <c r="B59" s="285" t="s">
        <v>2749</v>
      </c>
      <c r="C59" s="285" t="s">
        <v>2185</v>
      </c>
      <c r="D59" s="285" t="s">
        <v>271</v>
      </c>
      <c r="E59" s="286">
        <v>88</v>
      </c>
      <c r="F59" s="351"/>
      <c r="G59" s="286">
        <f t="shared" si="12"/>
        <v>0</v>
      </c>
      <c r="H59" s="351"/>
      <c r="I59" s="286">
        <f t="shared" si="10"/>
        <v>0</v>
      </c>
      <c r="J59" s="286">
        <f t="shared" si="11"/>
        <v>0</v>
      </c>
      <c r="M59" s="351">
        <v>24</v>
      </c>
      <c r="N59" s="286">
        <f aca="true" t="shared" si="21" ref="N59:N60">L59*M59</f>
        <v>0</v>
      </c>
      <c r="O59" s="351">
        <v>12.5</v>
      </c>
      <c r="Q59" s="278">
        <f t="shared" si="14"/>
        <v>16.799999999999997</v>
      </c>
      <c r="S59" s="278">
        <f t="shared" si="15"/>
        <v>8.75</v>
      </c>
    </row>
    <row r="60" spans="1:19" ht="10.5">
      <c r="A60" s="285" t="s">
        <v>2407</v>
      </c>
      <c r="B60" s="285" t="s">
        <v>2750</v>
      </c>
      <c r="C60" s="285" t="s">
        <v>2408</v>
      </c>
      <c r="D60" s="285" t="s">
        <v>271</v>
      </c>
      <c r="E60" s="286">
        <v>6</v>
      </c>
      <c r="F60" s="351"/>
      <c r="G60" s="286">
        <f t="shared" si="12"/>
        <v>0</v>
      </c>
      <c r="H60" s="351"/>
      <c r="I60" s="286">
        <f t="shared" si="10"/>
        <v>0</v>
      </c>
      <c r="J60" s="286">
        <f t="shared" si="11"/>
        <v>0</v>
      </c>
      <c r="M60" s="351">
        <v>48</v>
      </c>
      <c r="N60" s="286">
        <f t="shared" si="21"/>
        <v>0</v>
      </c>
      <c r="O60" s="351">
        <v>22.5</v>
      </c>
      <c r="Q60" s="278">
        <f t="shared" si="14"/>
        <v>33.599999999999994</v>
      </c>
      <c r="S60" s="278">
        <f t="shared" si="15"/>
        <v>15.749999999999998</v>
      </c>
    </row>
    <row r="61" spans="1:15" ht="16.5">
      <c r="A61" s="279" t="s">
        <v>2145</v>
      </c>
      <c r="B61" s="279" t="s">
        <v>2145</v>
      </c>
      <c r="C61" s="279" t="s">
        <v>2423</v>
      </c>
      <c r="D61" s="279" t="s">
        <v>2145</v>
      </c>
      <c r="E61" s="280"/>
      <c r="F61" s="280"/>
      <c r="G61" s="280">
        <f>SUM(G30:G60)</f>
        <v>0</v>
      </c>
      <c r="H61" s="280"/>
      <c r="I61" s="280">
        <f aca="true" t="shared" si="22" ref="I61:J61">SUM(I30:I60)</f>
        <v>0</v>
      </c>
      <c r="J61" s="280">
        <f t="shared" si="22"/>
        <v>0</v>
      </c>
      <c r="M61" s="280"/>
      <c r="N61" s="280">
        <f>SUM(N30:N60)</f>
        <v>0</v>
      </c>
      <c r="O61" s="280"/>
    </row>
    <row r="62" spans="1:15" ht="16.5">
      <c r="A62" s="279" t="s">
        <v>2145</v>
      </c>
      <c r="B62" s="279" t="s">
        <v>2145</v>
      </c>
      <c r="C62" s="279" t="s">
        <v>2424</v>
      </c>
      <c r="D62" s="279" t="s">
        <v>2145</v>
      </c>
      <c r="E62" s="280"/>
      <c r="F62" s="280"/>
      <c r="G62" s="280"/>
      <c r="H62" s="280"/>
      <c r="I62" s="280"/>
      <c r="J62" s="280"/>
      <c r="M62" s="280"/>
      <c r="N62" s="280"/>
      <c r="O62" s="280"/>
    </row>
    <row r="63" spans="1:15" ht="10.5">
      <c r="A63" s="281" t="s">
        <v>2145</v>
      </c>
      <c r="B63" s="281" t="s">
        <v>2145</v>
      </c>
      <c r="C63" s="281" t="s">
        <v>2425</v>
      </c>
      <c r="D63" s="281" t="s">
        <v>2145</v>
      </c>
      <c r="E63" s="282"/>
      <c r="F63" s="282"/>
      <c r="G63" s="282"/>
      <c r="H63" s="282"/>
      <c r="I63" s="282"/>
      <c r="J63" s="282"/>
      <c r="M63" s="282"/>
      <c r="N63" s="282"/>
      <c r="O63" s="282"/>
    </row>
    <row r="64" spans="1:15" ht="10.5">
      <c r="A64" s="283" t="s">
        <v>2148</v>
      </c>
      <c r="B64" s="285" t="s">
        <v>2751</v>
      </c>
      <c r="C64" s="283" t="s">
        <v>2149</v>
      </c>
      <c r="D64" s="283" t="s">
        <v>2145</v>
      </c>
      <c r="E64" s="284"/>
      <c r="F64" s="284"/>
      <c r="G64" s="284"/>
      <c r="H64" s="284"/>
      <c r="I64" s="284"/>
      <c r="J64" s="284"/>
      <c r="M64" s="284"/>
      <c r="N64" s="284"/>
      <c r="O64" s="284"/>
    </row>
    <row r="65" spans="1:19" ht="10.5">
      <c r="A65" s="285" t="s">
        <v>2150</v>
      </c>
      <c r="B65" s="285" t="s">
        <v>2752</v>
      </c>
      <c r="C65" s="285" t="s">
        <v>2151</v>
      </c>
      <c r="D65" s="285" t="s">
        <v>271</v>
      </c>
      <c r="E65" s="286">
        <v>1</v>
      </c>
      <c r="F65" s="351"/>
      <c r="G65" s="286">
        <f aca="true" t="shared" si="23" ref="G65">E65*F65</f>
        <v>0</v>
      </c>
      <c r="H65" s="351"/>
      <c r="I65" s="286">
        <f aca="true" t="shared" si="24" ref="I65">E65*H65</f>
        <v>0</v>
      </c>
      <c r="J65" s="286">
        <f aca="true" t="shared" si="25" ref="J65">G65+I65</f>
        <v>0</v>
      </c>
      <c r="M65" s="351">
        <v>5131</v>
      </c>
      <c r="N65" s="286">
        <f aca="true" t="shared" si="26" ref="N65">L65*M65</f>
        <v>0</v>
      </c>
      <c r="O65" s="351">
        <v>312.5</v>
      </c>
      <c r="Q65" s="278">
        <f aca="true" t="shared" si="27" ref="Q65">M65*Q$8</f>
        <v>3591.7</v>
      </c>
      <c r="S65" s="278">
        <f aca="true" t="shared" si="28" ref="S65">O65*Q$8</f>
        <v>218.75</v>
      </c>
    </row>
    <row r="66" spans="1:15" ht="10.5">
      <c r="A66" s="283" t="s">
        <v>2145</v>
      </c>
      <c r="B66" s="285" t="s">
        <v>2753</v>
      </c>
      <c r="C66" s="283" t="s">
        <v>2152</v>
      </c>
      <c r="D66" s="283" t="s">
        <v>2145</v>
      </c>
      <c r="E66" s="284"/>
      <c r="F66" s="284"/>
      <c r="G66" s="284"/>
      <c r="H66" s="284"/>
      <c r="I66" s="284"/>
      <c r="J66" s="284"/>
      <c r="M66" s="284"/>
      <c r="N66" s="284"/>
      <c r="O66" s="284"/>
    </row>
    <row r="67" spans="1:15" ht="10.5">
      <c r="A67" s="283" t="s">
        <v>2145</v>
      </c>
      <c r="B67" s="285" t="s">
        <v>2754</v>
      </c>
      <c r="C67" s="283" t="s">
        <v>2153</v>
      </c>
      <c r="D67" s="283" t="s">
        <v>2145</v>
      </c>
      <c r="E67" s="284"/>
      <c r="F67" s="284"/>
      <c r="G67" s="284"/>
      <c r="H67" s="284"/>
      <c r="I67" s="284"/>
      <c r="J67" s="284"/>
      <c r="M67" s="284"/>
      <c r="N67" s="284"/>
      <c r="O67" s="284"/>
    </row>
    <row r="68" spans="1:19" ht="10.5">
      <c r="A68" s="285" t="s">
        <v>2154</v>
      </c>
      <c r="B68" s="285" t="s">
        <v>2755</v>
      </c>
      <c r="C68" s="285" t="s">
        <v>2155</v>
      </c>
      <c r="D68" s="285" t="s">
        <v>2156</v>
      </c>
      <c r="E68" s="286">
        <v>1</v>
      </c>
      <c r="F68" s="351"/>
      <c r="G68" s="286">
        <f aca="true" t="shared" si="29" ref="G68:G86">E68*F68</f>
        <v>0</v>
      </c>
      <c r="H68" s="351"/>
      <c r="I68" s="286">
        <f aca="true" t="shared" si="30" ref="I68">E68*H68</f>
        <v>0</v>
      </c>
      <c r="J68" s="286">
        <f aca="true" t="shared" si="31" ref="J68">G68+I68</f>
        <v>0</v>
      </c>
      <c r="M68" s="351">
        <v>212</v>
      </c>
      <c r="N68" s="286">
        <f aca="true" t="shared" si="32" ref="N68:N73">L68*M68</f>
        <v>0</v>
      </c>
      <c r="O68" s="351">
        <v>138.5</v>
      </c>
      <c r="Q68" s="278">
        <f aca="true" t="shared" si="33" ref="Q68">M68*Q$8</f>
        <v>148.39999999999998</v>
      </c>
      <c r="S68" s="278">
        <f aca="true" t="shared" si="34" ref="S68">O68*Q$8</f>
        <v>96.94999999999999</v>
      </c>
    </row>
    <row r="69" spans="1:19" ht="10.5">
      <c r="A69" s="285" t="s">
        <v>2157</v>
      </c>
      <c r="B69" s="285" t="s">
        <v>2756</v>
      </c>
      <c r="C69" s="285" t="s">
        <v>2158</v>
      </c>
      <c r="D69" s="285" t="s">
        <v>2156</v>
      </c>
      <c r="E69" s="286">
        <v>2</v>
      </c>
      <c r="F69" s="351"/>
      <c r="G69" s="286">
        <f t="shared" si="29"/>
        <v>0</v>
      </c>
      <c r="H69" s="351"/>
      <c r="I69" s="286">
        <f aca="true" t="shared" si="35" ref="I69:I86">E69*H69</f>
        <v>0</v>
      </c>
      <c r="J69" s="286">
        <f aca="true" t="shared" si="36" ref="J69:J86">G69+I69</f>
        <v>0</v>
      </c>
      <c r="M69" s="351">
        <v>158</v>
      </c>
      <c r="N69" s="286">
        <f t="shared" si="32"/>
        <v>0</v>
      </c>
      <c r="O69" s="351">
        <v>138.5</v>
      </c>
      <c r="Q69" s="278">
        <f aca="true" t="shared" si="37" ref="Q69:Q86">M69*Q$8</f>
        <v>110.6</v>
      </c>
      <c r="S69" s="278">
        <f aca="true" t="shared" si="38" ref="S69:S86">O69*Q$8</f>
        <v>96.94999999999999</v>
      </c>
    </row>
    <row r="70" spans="1:19" ht="10.5">
      <c r="A70" s="285" t="s">
        <v>2159</v>
      </c>
      <c r="B70" s="285" t="s">
        <v>2757</v>
      </c>
      <c r="C70" s="285" t="s">
        <v>2160</v>
      </c>
      <c r="D70" s="285" t="s">
        <v>2156</v>
      </c>
      <c r="E70" s="286">
        <v>10</v>
      </c>
      <c r="F70" s="351"/>
      <c r="G70" s="286">
        <f t="shared" si="29"/>
        <v>0</v>
      </c>
      <c r="H70" s="351"/>
      <c r="I70" s="286">
        <f t="shared" si="35"/>
        <v>0</v>
      </c>
      <c r="J70" s="286">
        <f t="shared" si="36"/>
        <v>0</v>
      </c>
      <c r="M70" s="351">
        <v>143</v>
      </c>
      <c r="N70" s="286">
        <f t="shared" si="32"/>
        <v>0</v>
      </c>
      <c r="O70" s="351">
        <v>138.5</v>
      </c>
      <c r="Q70" s="278">
        <f t="shared" si="37"/>
        <v>100.1</v>
      </c>
      <c r="S70" s="278">
        <f t="shared" si="38"/>
        <v>96.94999999999999</v>
      </c>
    </row>
    <row r="71" spans="1:19" ht="10.5">
      <c r="A71" s="285" t="s">
        <v>2161</v>
      </c>
      <c r="B71" s="285" t="s">
        <v>2758</v>
      </c>
      <c r="C71" s="285" t="s">
        <v>2162</v>
      </c>
      <c r="D71" s="285" t="s">
        <v>2156</v>
      </c>
      <c r="E71" s="286">
        <v>10</v>
      </c>
      <c r="F71" s="351"/>
      <c r="G71" s="286">
        <f t="shared" si="29"/>
        <v>0</v>
      </c>
      <c r="H71" s="351"/>
      <c r="I71" s="286">
        <f t="shared" si="35"/>
        <v>0</v>
      </c>
      <c r="J71" s="286">
        <f t="shared" si="36"/>
        <v>0</v>
      </c>
      <c r="M71" s="351">
        <v>123</v>
      </c>
      <c r="N71" s="286">
        <f t="shared" si="32"/>
        <v>0</v>
      </c>
      <c r="O71" s="351">
        <v>138.5</v>
      </c>
      <c r="Q71" s="278">
        <f t="shared" si="37"/>
        <v>86.1</v>
      </c>
      <c r="S71" s="278">
        <f t="shared" si="38"/>
        <v>96.94999999999999</v>
      </c>
    </row>
    <row r="72" spans="1:19" ht="10.5">
      <c r="A72" s="285" t="s">
        <v>2163</v>
      </c>
      <c r="B72" s="285" t="s">
        <v>2759</v>
      </c>
      <c r="C72" s="285" t="s">
        <v>2164</v>
      </c>
      <c r="D72" s="285" t="s">
        <v>2156</v>
      </c>
      <c r="E72" s="286">
        <v>1</v>
      </c>
      <c r="F72" s="351"/>
      <c r="G72" s="286">
        <f t="shared" si="29"/>
        <v>0</v>
      </c>
      <c r="H72" s="351"/>
      <c r="I72" s="286">
        <f t="shared" si="35"/>
        <v>0</v>
      </c>
      <c r="J72" s="286">
        <f t="shared" si="36"/>
        <v>0</v>
      </c>
      <c r="M72" s="351">
        <v>496</v>
      </c>
      <c r="N72" s="286">
        <f t="shared" si="32"/>
        <v>0</v>
      </c>
      <c r="O72" s="351">
        <v>347.17</v>
      </c>
      <c r="Q72" s="278">
        <f t="shared" si="37"/>
        <v>347.2</v>
      </c>
      <c r="S72" s="278">
        <f t="shared" si="38"/>
        <v>243.019</v>
      </c>
    </row>
    <row r="73" spans="1:19" ht="10.5">
      <c r="A73" s="285" t="s">
        <v>2406</v>
      </c>
      <c r="B73" s="285" t="s">
        <v>2760</v>
      </c>
      <c r="C73" s="285" t="s">
        <v>2166</v>
      </c>
      <c r="D73" s="285" t="s">
        <v>2156</v>
      </c>
      <c r="E73" s="286">
        <v>1</v>
      </c>
      <c r="F73" s="351"/>
      <c r="G73" s="286">
        <f t="shared" si="29"/>
        <v>0</v>
      </c>
      <c r="H73" s="351"/>
      <c r="I73" s="286">
        <f t="shared" si="35"/>
        <v>0</v>
      </c>
      <c r="J73" s="286">
        <f t="shared" si="36"/>
        <v>0</v>
      </c>
      <c r="M73" s="351">
        <v>580</v>
      </c>
      <c r="N73" s="286">
        <f t="shared" si="32"/>
        <v>0</v>
      </c>
      <c r="O73" s="351">
        <v>479.17</v>
      </c>
      <c r="Q73" s="278">
        <f t="shared" si="37"/>
        <v>406</v>
      </c>
      <c r="S73" s="278">
        <f t="shared" si="38"/>
        <v>335.419</v>
      </c>
    </row>
    <row r="74" spans="1:15" ht="10.5">
      <c r="A74" s="283" t="s">
        <v>2145</v>
      </c>
      <c r="B74" s="285" t="s">
        <v>2761</v>
      </c>
      <c r="C74" s="283" t="s">
        <v>2167</v>
      </c>
      <c r="D74" s="283" t="s">
        <v>2145</v>
      </c>
      <c r="E74" s="284"/>
      <c r="F74" s="284"/>
      <c r="G74" s="286"/>
      <c r="H74" s="284"/>
      <c r="I74" s="286"/>
      <c r="J74" s="286"/>
      <c r="M74" s="284"/>
      <c r="N74" s="286"/>
      <c r="O74" s="284"/>
    </row>
    <row r="75" spans="1:19" ht="10.5">
      <c r="A75" s="285" t="s">
        <v>2415</v>
      </c>
      <c r="B75" s="285" t="s">
        <v>2762</v>
      </c>
      <c r="C75" s="285" t="s">
        <v>2416</v>
      </c>
      <c r="D75" s="285" t="s">
        <v>2156</v>
      </c>
      <c r="E75" s="286">
        <v>1</v>
      </c>
      <c r="F75" s="351"/>
      <c r="G75" s="286">
        <f t="shared" si="29"/>
        <v>0</v>
      </c>
      <c r="H75" s="351"/>
      <c r="I75" s="286">
        <f t="shared" si="35"/>
        <v>0</v>
      </c>
      <c r="J75" s="286">
        <f t="shared" si="36"/>
        <v>0</v>
      </c>
      <c r="M75" s="351">
        <v>1660</v>
      </c>
      <c r="N75" s="286">
        <f aca="true" t="shared" si="39" ref="N75:N76">L75*M75</f>
        <v>0</v>
      </c>
      <c r="O75" s="351">
        <v>152.83</v>
      </c>
      <c r="Q75" s="278">
        <f t="shared" si="37"/>
        <v>1162</v>
      </c>
      <c r="S75" s="278">
        <f t="shared" si="38"/>
        <v>106.98100000000001</v>
      </c>
    </row>
    <row r="76" spans="1:19" ht="10.5">
      <c r="A76" s="285" t="s">
        <v>2168</v>
      </c>
      <c r="B76" s="285" t="s">
        <v>2763</v>
      </c>
      <c r="C76" s="285" t="s">
        <v>2169</v>
      </c>
      <c r="D76" s="285" t="s">
        <v>2156</v>
      </c>
      <c r="E76" s="286">
        <v>2</v>
      </c>
      <c r="F76" s="351"/>
      <c r="G76" s="286">
        <f t="shared" si="29"/>
        <v>0</v>
      </c>
      <c r="H76" s="351"/>
      <c r="I76" s="286">
        <f t="shared" si="35"/>
        <v>0</v>
      </c>
      <c r="J76" s="286">
        <f t="shared" si="36"/>
        <v>0</v>
      </c>
      <c r="M76" s="351">
        <v>1538</v>
      </c>
      <c r="N76" s="286">
        <f t="shared" si="39"/>
        <v>0</v>
      </c>
      <c r="O76" s="351">
        <v>1284.83</v>
      </c>
      <c r="Q76" s="278">
        <f t="shared" si="37"/>
        <v>1076.6</v>
      </c>
      <c r="S76" s="278">
        <f t="shared" si="38"/>
        <v>899.3809999999999</v>
      </c>
    </row>
    <row r="77" spans="1:15" ht="10.5">
      <c r="A77" s="283" t="s">
        <v>2145</v>
      </c>
      <c r="B77" s="285" t="s">
        <v>2764</v>
      </c>
      <c r="C77" s="283" t="s">
        <v>2170</v>
      </c>
      <c r="D77" s="283" t="s">
        <v>2145</v>
      </c>
      <c r="E77" s="284"/>
      <c r="F77" s="284"/>
      <c r="G77" s="286"/>
      <c r="H77" s="284"/>
      <c r="I77" s="286"/>
      <c r="J77" s="286"/>
      <c r="M77" s="284"/>
      <c r="N77" s="286"/>
      <c r="O77" s="284"/>
    </row>
    <row r="78" spans="1:19" ht="10.5">
      <c r="A78" s="285" t="s">
        <v>2171</v>
      </c>
      <c r="B78" s="285" t="s">
        <v>2765</v>
      </c>
      <c r="C78" s="285" t="s">
        <v>2172</v>
      </c>
      <c r="D78" s="285" t="s">
        <v>2156</v>
      </c>
      <c r="E78" s="286">
        <v>1</v>
      </c>
      <c r="F78" s="351"/>
      <c r="G78" s="286">
        <f t="shared" si="29"/>
        <v>0</v>
      </c>
      <c r="H78" s="351"/>
      <c r="I78" s="286">
        <f t="shared" si="35"/>
        <v>0</v>
      </c>
      <c r="J78" s="286">
        <f t="shared" si="36"/>
        <v>0</v>
      </c>
      <c r="M78" s="351">
        <v>583</v>
      </c>
      <c r="N78" s="286">
        <f aca="true" t="shared" si="40" ref="N78:N81">L78*M78</f>
        <v>0</v>
      </c>
      <c r="O78" s="351">
        <v>1299.67</v>
      </c>
      <c r="Q78" s="278">
        <f t="shared" si="37"/>
        <v>408.09999999999997</v>
      </c>
      <c r="S78" s="278">
        <f t="shared" si="38"/>
        <v>909.769</v>
      </c>
    </row>
    <row r="79" spans="1:19" ht="10.5">
      <c r="A79" s="285" t="s">
        <v>2173</v>
      </c>
      <c r="B79" s="285" t="s">
        <v>2766</v>
      </c>
      <c r="C79" s="285" t="s">
        <v>2174</v>
      </c>
      <c r="D79" s="285" t="s">
        <v>2156</v>
      </c>
      <c r="E79" s="286">
        <v>1</v>
      </c>
      <c r="F79" s="351"/>
      <c r="G79" s="286">
        <f t="shared" si="29"/>
        <v>0</v>
      </c>
      <c r="H79" s="351"/>
      <c r="I79" s="286">
        <f t="shared" si="35"/>
        <v>0</v>
      </c>
      <c r="J79" s="286">
        <f t="shared" si="36"/>
        <v>0</v>
      </c>
      <c r="M79" s="351">
        <v>417</v>
      </c>
      <c r="N79" s="286">
        <f t="shared" si="40"/>
        <v>0</v>
      </c>
      <c r="O79" s="351">
        <v>164</v>
      </c>
      <c r="Q79" s="278">
        <f t="shared" si="37"/>
        <v>291.9</v>
      </c>
      <c r="S79" s="278">
        <f t="shared" si="38"/>
        <v>114.8</v>
      </c>
    </row>
    <row r="80" spans="1:19" ht="10.5">
      <c r="A80" s="285" t="s">
        <v>2419</v>
      </c>
      <c r="B80" s="285" t="s">
        <v>2767</v>
      </c>
      <c r="C80" s="285" t="s">
        <v>2420</v>
      </c>
      <c r="D80" s="285" t="s">
        <v>2156</v>
      </c>
      <c r="E80" s="286">
        <v>1</v>
      </c>
      <c r="F80" s="351"/>
      <c r="G80" s="286">
        <f t="shared" si="29"/>
        <v>0</v>
      </c>
      <c r="H80" s="351"/>
      <c r="I80" s="286">
        <f t="shared" si="35"/>
        <v>0</v>
      </c>
      <c r="J80" s="286">
        <f t="shared" si="36"/>
        <v>0</v>
      </c>
      <c r="M80" s="351">
        <v>617</v>
      </c>
      <c r="N80" s="286">
        <f t="shared" si="40"/>
        <v>0</v>
      </c>
      <c r="O80" s="351">
        <v>280</v>
      </c>
      <c r="Q80" s="278">
        <f t="shared" si="37"/>
        <v>431.9</v>
      </c>
      <c r="S80" s="278">
        <f t="shared" si="38"/>
        <v>196</v>
      </c>
    </row>
    <row r="81" spans="1:19" ht="10.5">
      <c r="A81" s="285" t="s">
        <v>2177</v>
      </c>
      <c r="B81" s="285" t="s">
        <v>2768</v>
      </c>
      <c r="C81" s="285" t="s">
        <v>2178</v>
      </c>
      <c r="D81" s="285" t="s">
        <v>2156</v>
      </c>
      <c r="E81" s="286">
        <v>2</v>
      </c>
      <c r="F81" s="351"/>
      <c r="G81" s="286">
        <f t="shared" si="29"/>
        <v>0</v>
      </c>
      <c r="H81" s="351"/>
      <c r="I81" s="286">
        <f t="shared" si="35"/>
        <v>0</v>
      </c>
      <c r="J81" s="286">
        <f t="shared" si="36"/>
        <v>0</v>
      </c>
      <c r="M81" s="351">
        <v>563</v>
      </c>
      <c r="N81" s="286">
        <f t="shared" si="40"/>
        <v>0</v>
      </c>
      <c r="O81" s="351">
        <v>164</v>
      </c>
      <c r="Q81" s="278">
        <f t="shared" si="37"/>
        <v>394.09999999999997</v>
      </c>
      <c r="S81" s="278">
        <f t="shared" si="38"/>
        <v>114.8</v>
      </c>
    </row>
    <row r="82" spans="1:15" ht="10.5">
      <c r="A82" s="283" t="s">
        <v>2145</v>
      </c>
      <c r="B82" s="285" t="s">
        <v>2769</v>
      </c>
      <c r="C82" s="283" t="s">
        <v>2179</v>
      </c>
      <c r="D82" s="283" t="s">
        <v>2145</v>
      </c>
      <c r="E82" s="284"/>
      <c r="F82" s="284"/>
      <c r="G82" s="286"/>
      <c r="H82" s="284"/>
      <c r="I82" s="286"/>
      <c r="J82" s="286"/>
      <c r="M82" s="284"/>
      <c r="N82" s="286"/>
      <c r="O82" s="284"/>
    </row>
    <row r="83" spans="1:19" ht="10.5">
      <c r="A83" s="285" t="s">
        <v>2426</v>
      </c>
      <c r="B83" s="285" t="s">
        <v>2770</v>
      </c>
      <c r="C83" s="285" t="s">
        <v>2427</v>
      </c>
      <c r="D83" s="285" t="s">
        <v>271</v>
      </c>
      <c r="E83" s="286">
        <v>1</v>
      </c>
      <c r="F83" s="351"/>
      <c r="G83" s="286">
        <f t="shared" si="29"/>
        <v>0</v>
      </c>
      <c r="H83" s="351"/>
      <c r="I83" s="286">
        <f t="shared" si="35"/>
        <v>0</v>
      </c>
      <c r="J83" s="286">
        <f t="shared" si="36"/>
        <v>0</v>
      </c>
      <c r="M83" s="351">
        <v>2014</v>
      </c>
      <c r="N83" s="286">
        <f aca="true" t="shared" si="41" ref="N83">L83*M83</f>
        <v>0</v>
      </c>
      <c r="O83" s="351">
        <v>115.83</v>
      </c>
      <c r="Q83" s="278">
        <f t="shared" si="37"/>
        <v>1409.8</v>
      </c>
      <c r="S83" s="278">
        <f t="shared" si="38"/>
        <v>81.08099999999999</v>
      </c>
    </row>
    <row r="84" spans="1:15" ht="10.5">
      <c r="A84" s="283" t="s">
        <v>2182</v>
      </c>
      <c r="B84" s="285" t="s">
        <v>2771</v>
      </c>
      <c r="C84" s="283" t="s">
        <v>2428</v>
      </c>
      <c r="D84" s="283" t="s">
        <v>2145</v>
      </c>
      <c r="E84" s="284"/>
      <c r="F84" s="284"/>
      <c r="G84" s="286"/>
      <c r="H84" s="284"/>
      <c r="I84" s="286"/>
      <c r="J84" s="286"/>
      <c r="M84" s="284"/>
      <c r="N84" s="286"/>
      <c r="O84" s="284"/>
    </row>
    <row r="85" spans="1:19" ht="10.5">
      <c r="A85" s="285" t="s">
        <v>2184</v>
      </c>
      <c r="B85" s="285" t="s">
        <v>2772</v>
      </c>
      <c r="C85" s="285" t="s">
        <v>2185</v>
      </c>
      <c r="D85" s="285" t="s">
        <v>271</v>
      </c>
      <c r="E85" s="286">
        <v>38</v>
      </c>
      <c r="F85" s="351"/>
      <c r="G85" s="286">
        <f t="shared" si="29"/>
        <v>0</v>
      </c>
      <c r="H85" s="351"/>
      <c r="I85" s="286">
        <f t="shared" si="35"/>
        <v>0</v>
      </c>
      <c r="J85" s="286">
        <f t="shared" si="36"/>
        <v>0</v>
      </c>
      <c r="M85" s="351">
        <v>24</v>
      </c>
      <c r="N85" s="286">
        <f aca="true" t="shared" si="42" ref="N85:N86">L85*M85</f>
        <v>0</v>
      </c>
      <c r="O85" s="351">
        <v>12.5</v>
      </c>
      <c r="Q85" s="278">
        <f t="shared" si="37"/>
        <v>16.799999999999997</v>
      </c>
      <c r="S85" s="278">
        <f t="shared" si="38"/>
        <v>8.75</v>
      </c>
    </row>
    <row r="86" spans="1:19" ht="10.5">
      <c r="A86" s="285" t="s">
        <v>2186</v>
      </c>
      <c r="B86" s="285" t="s">
        <v>2773</v>
      </c>
      <c r="C86" s="285" t="s">
        <v>2187</v>
      </c>
      <c r="D86" s="285" t="s">
        <v>271</v>
      </c>
      <c r="E86" s="286">
        <v>3</v>
      </c>
      <c r="F86" s="351"/>
      <c r="G86" s="286">
        <f t="shared" si="29"/>
        <v>0</v>
      </c>
      <c r="H86" s="351"/>
      <c r="I86" s="286">
        <f t="shared" si="35"/>
        <v>0</v>
      </c>
      <c r="J86" s="286">
        <f t="shared" si="36"/>
        <v>0</v>
      </c>
      <c r="M86" s="351">
        <v>41</v>
      </c>
      <c r="N86" s="286">
        <f t="shared" si="42"/>
        <v>0</v>
      </c>
      <c r="O86" s="351">
        <v>20</v>
      </c>
      <c r="Q86" s="278">
        <f t="shared" si="37"/>
        <v>28.7</v>
      </c>
      <c r="S86" s="278">
        <f t="shared" si="38"/>
        <v>14</v>
      </c>
    </row>
    <row r="87" spans="1:15" ht="16.5">
      <c r="A87" s="279" t="s">
        <v>2145</v>
      </c>
      <c r="B87" s="279" t="s">
        <v>2145</v>
      </c>
      <c r="C87" s="279" t="s">
        <v>2429</v>
      </c>
      <c r="D87" s="279" t="s">
        <v>2145</v>
      </c>
      <c r="E87" s="280"/>
      <c r="F87" s="280"/>
      <c r="G87" s="280">
        <f>SUM(G65:G86)</f>
        <v>0</v>
      </c>
      <c r="H87" s="280"/>
      <c r="I87" s="280">
        <f aca="true" t="shared" si="43" ref="I87:J87">SUM(I65:I86)</f>
        <v>0</v>
      </c>
      <c r="J87" s="280">
        <f t="shared" si="43"/>
        <v>0</v>
      </c>
      <c r="M87" s="280"/>
      <c r="N87" s="280">
        <f>SUM(N65:N86)</f>
        <v>0</v>
      </c>
      <c r="O87" s="280"/>
    </row>
    <row r="88" spans="1:15" s="354" customFormat="1" ht="16.5">
      <c r="A88" s="352"/>
      <c r="B88" s="352"/>
      <c r="C88" s="352"/>
      <c r="D88" s="352"/>
      <c r="E88" s="353"/>
      <c r="F88" s="353"/>
      <c r="G88" s="353"/>
      <c r="H88" s="353"/>
      <c r="I88" s="353"/>
      <c r="J88" s="353"/>
      <c r="M88" s="353"/>
      <c r="N88" s="353"/>
      <c r="O88" s="353"/>
    </row>
    <row r="89" spans="1:15" ht="16.5">
      <c r="A89" s="279" t="s">
        <v>2145</v>
      </c>
      <c r="B89" s="279" t="s">
        <v>2145</v>
      </c>
      <c r="C89" s="279" t="s">
        <v>2189</v>
      </c>
      <c r="D89" s="279" t="s">
        <v>2145</v>
      </c>
      <c r="E89" s="280"/>
      <c r="F89" s="280"/>
      <c r="G89" s="280"/>
      <c r="H89" s="280"/>
      <c r="I89" s="280"/>
      <c r="J89" s="280"/>
      <c r="M89" s="280"/>
      <c r="N89" s="280"/>
      <c r="O89" s="280"/>
    </row>
    <row r="90" spans="1:15" ht="10.5">
      <c r="A90" s="287" t="s">
        <v>2145</v>
      </c>
      <c r="B90" s="287" t="s">
        <v>2145</v>
      </c>
      <c r="C90" s="287" t="s">
        <v>2190</v>
      </c>
      <c r="D90" s="287" t="s">
        <v>2145</v>
      </c>
      <c r="E90" s="288"/>
      <c r="F90" s="288"/>
      <c r="G90" s="288"/>
      <c r="H90" s="288"/>
      <c r="I90" s="288"/>
      <c r="J90" s="288"/>
      <c r="M90" s="288"/>
      <c r="N90" s="288"/>
      <c r="O90" s="288"/>
    </row>
    <row r="91" spans="1:19" ht="10.5">
      <c r="A91" s="426" t="s">
        <v>2974</v>
      </c>
      <c r="B91" s="285" t="s">
        <v>2774</v>
      </c>
      <c r="C91" s="285" t="s">
        <v>2392</v>
      </c>
      <c r="D91" s="285" t="s">
        <v>271</v>
      </c>
      <c r="E91" s="286">
        <v>1</v>
      </c>
      <c r="F91" s="351"/>
      <c r="G91" s="286">
        <f aca="true" t="shared" si="44" ref="G91:G94">E91*F91</f>
        <v>0</v>
      </c>
      <c r="H91" s="351"/>
      <c r="I91" s="286">
        <f aca="true" t="shared" si="45" ref="I91">E91*H91</f>
        <v>0</v>
      </c>
      <c r="J91" s="286">
        <f aca="true" t="shared" si="46" ref="J91">G91+I91</f>
        <v>0</v>
      </c>
      <c r="M91" s="351">
        <v>16414.34</v>
      </c>
      <c r="N91" s="286">
        <f aca="true" t="shared" si="47" ref="N91:N94">L91*M91</f>
        <v>0</v>
      </c>
      <c r="O91" s="351">
        <v>0</v>
      </c>
      <c r="Q91" s="278">
        <f aca="true" t="shared" si="48" ref="Q91">M91*Q$8</f>
        <v>11490.037999999999</v>
      </c>
      <c r="S91" s="278">
        <f aca="true" t="shared" si="49" ref="S91">O91*Q$8</f>
        <v>0</v>
      </c>
    </row>
    <row r="92" spans="1:19" ht="10.5">
      <c r="A92" s="426" t="s">
        <v>3016</v>
      </c>
      <c r="B92" s="285" t="s">
        <v>2775</v>
      </c>
      <c r="C92" s="285" t="s">
        <v>2401</v>
      </c>
      <c r="D92" s="285" t="s">
        <v>271</v>
      </c>
      <c r="E92" s="286">
        <v>1</v>
      </c>
      <c r="F92" s="351"/>
      <c r="G92" s="286">
        <f t="shared" si="44"/>
        <v>0</v>
      </c>
      <c r="H92" s="351"/>
      <c r="I92" s="286">
        <f aca="true" t="shared" si="50" ref="I92:I94">E92*H92</f>
        <v>0</v>
      </c>
      <c r="J92" s="286">
        <f aca="true" t="shared" si="51" ref="J92:J94">G92+I92</f>
        <v>0</v>
      </c>
      <c r="M92" s="351">
        <v>16657.33</v>
      </c>
      <c r="N92" s="286">
        <f t="shared" si="47"/>
        <v>0</v>
      </c>
      <c r="O92" s="351">
        <v>0</v>
      </c>
      <c r="Q92" s="278">
        <f aca="true" t="shared" si="52" ref="Q92:Q94">M92*Q$8</f>
        <v>11660.131000000001</v>
      </c>
      <c r="S92" s="278">
        <f aca="true" t="shared" si="53" ref="S92:S94">O92*Q$8</f>
        <v>0</v>
      </c>
    </row>
    <row r="93" spans="1:19" ht="10.5">
      <c r="A93" s="426" t="s">
        <v>3017</v>
      </c>
      <c r="B93" s="285" t="s">
        <v>2776</v>
      </c>
      <c r="C93" s="285" t="s">
        <v>2410</v>
      </c>
      <c r="D93" s="285" t="s">
        <v>271</v>
      </c>
      <c r="E93" s="286">
        <v>1</v>
      </c>
      <c r="F93" s="351"/>
      <c r="G93" s="286">
        <f t="shared" si="44"/>
        <v>0</v>
      </c>
      <c r="H93" s="351"/>
      <c r="I93" s="286">
        <f t="shared" si="50"/>
        <v>0</v>
      </c>
      <c r="J93" s="286">
        <f t="shared" si="51"/>
        <v>0</v>
      </c>
      <c r="M93" s="351">
        <v>80990.67</v>
      </c>
      <c r="N93" s="286">
        <f t="shared" si="47"/>
        <v>0</v>
      </c>
      <c r="O93" s="351">
        <v>0</v>
      </c>
      <c r="Q93" s="278">
        <f t="shared" si="52"/>
        <v>56693.469</v>
      </c>
      <c r="S93" s="278">
        <f t="shared" si="53"/>
        <v>0</v>
      </c>
    </row>
    <row r="94" spans="1:19" ht="10.5">
      <c r="A94" s="426" t="s">
        <v>3018</v>
      </c>
      <c r="B94" s="285" t="s">
        <v>2777</v>
      </c>
      <c r="C94" s="285" t="s">
        <v>2424</v>
      </c>
      <c r="D94" s="285" t="s">
        <v>271</v>
      </c>
      <c r="E94" s="286">
        <v>1</v>
      </c>
      <c r="F94" s="351"/>
      <c r="G94" s="286">
        <f t="shared" si="44"/>
        <v>0</v>
      </c>
      <c r="H94" s="351"/>
      <c r="I94" s="286">
        <f t="shared" si="50"/>
        <v>0</v>
      </c>
      <c r="J94" s="286">
        <f t="shared" si="51"/>
        <v>0</v>
      </c>
      <c r="M94" s="351">
        <v>29692.34</v>
      </c>
      <c r="N94" s="286">
        <f t="shared" si="47"/>
        <v>0</v>
      </c>
      <c r="O94" s="351">
        <v>0</v>
      </c>
      <c r="Q94" s="278">
        <f t="shared" si="52"/>
        <v>20784.638</v>
      </c>
      <c r="S94" s="278">
        <f t="shared" si="53"/>
        <v>0</v>
      </c>
    </row>
    <row r="95" spans="1:15" ht="10.5">
      <c r="A95" s="281" t="s">
        <v>2145</v>
      </c>
      <c r="B95" s="281" t="s">
        <v>2145</v>
      </c>
      <c r="C95" s="281" t="s">
        <v>2191</v>
      </c>
      <c r="D95" s="281" t="s">
        <v>2145</v>
      </c>
      <c r="E95" s="282"/>
      <c r="F95" s="282"/>
      <c r="G95" s="282"/>
      <c r="H95" s="282"/>
      <c r="I95" s="282"/>
      <c r="J95" s="282"/>
      <c r="M95" s="282"/>
      <c r="N95" s="282"/>
      <c r="O95" s="282"/>
    </row>
    <row r="96" spans="1:15" ht="10.5">
      <c r="A96" s="361" t="s">
        <v>2145</v>
      </c>
      <c r="B96" s="361" t="s">
        <v>2145</v>
      </c>
      <c r="C96" s="361" t="s">
        <v>2192</v>
      </c>
      <c r="D96" s="361" t="s">
        <v>2145</v>
      </c>
      <c r="E96" s="362"/>
      <c r="F96" s="362"/>
      <c r="G96" s="362"/>
      <c r="H96" s="362"/>
      <c r="I96" s="362"/>
      <c r="J96" s="362"/>
      <c r="M96" s="362"/>
      <c r="N96" s="362"/>
      <c r="O96" s="362"/>
    </row>
    <row r="97" spans="1:15" ht="10.5">
      <c r="A97" s="361" t="s">
        <v>2145</v>
      </c>
      <c r="B97" s="361" t="s">
        <v>2145</v>
      </c>
      <c r="C97" s="361" t="s">
        <v>2547</v>
      </c>
      <c r="D97" s="361" t="s">
        <v>2145</v>
      </c>
      <c r="E97" s="362"/>
      <c r="F97" s="362"/>
      <c r="G97" s="362"/>
      <c r="H97" s="362"/>
      <c r="I97" s="362"/>
      <c r="J97" s="362"/>
      <c r="M97" s="362"/>
      <c r="N97" s="362"/>
      <c r="O97" s="362"/>
    </row>
    <row r="98" spans="1:15" ht="10.5">
      <c r="A98" s="361" t="s">
        <v>2145</v>
      </c>
      <c r="B98" s="361" t="s">
        <v>2145</v>
      </c>
      <c r="C98" s="361"/>
      <c r="D98" s="361"/>
      <c r="E98" s="362"/>
      <c r="F98" s="362"/>
      <c r="G98" s="362"/>
      <c r="H98" s="362"/>
      <c r="I98" s="362"/>
      <c r="J98" s="362"/>
      <c r="M98" s="362"/>
      <c r="N98" s="362"/>
      <c r="O98" s="362"/>
    </row>
    <row r="99" spans="1:15" ht="10.5">
      <c r="A99" s="361" t="s">
        <v>2145</v>
      </c>
      <c r="B99" s="361" t="s">
        <v>2145</v>
      </c>
      <c r="C99" s="361" t="s">
        <v>2437</v>
      </c>
      <c r="D99" s="361" t="s">
        <v>2145</v>
      </c>
      <c r="E99" s="362"/>
      <c r="F99" s="362"/>
      <c r="G99" s="362"/>
      <c r="H99" s="362"/>
      <c r="I99" s="362"/>
      <c r="J99" s="362"/>
      <c r="M99" s="362"/>
      <c r="N99" s="362"/>
      <c r="O99" s="362"/>
    </row>
    <row r="100" spans="1:15" ht="10.5">
      <c r="A100" s="361" t="s">
        <v>2145</v>
      </c>
      <c r="B100" s="361" t="s">
        <v>2145</v>
      </c>
      <c r="C100" s="361" t="s">
        <v>2547</v>
      </c>
      <c r="D100" s="361" t="s">
        <v>2145</v>
      </c>
      <c r="E100" s="362"/>
      <c r="F100" s="362"/>
      <c r="G100" s="362"/>
      <c r="H100" s="362"/>
      <c r="I100" s="362"/>
      <c r="J100" s="362"/>
      <c r="M100" s="362"/>
      <c r="N100" s="362"/>
      <c r="O100" s="362"/>
    </row>
    <row r="101" spans="1:15" ht="10.5">
      <c r="A101" s="363"/>
      <c r="B101" s="363"/>
      <c r="C101" s="363"/>
      <c r="D101" s="363"/>
      <c r="E101" s="364"/>
      <c r="F101" s="364"/>
      <c r="G101" s="364"/>
      <c r="H101" s="364"/>
      <c r="I101" s="364"/>
      <c r="J101" s="364"/>
      <c r="M101" s="364"/>
      <c r="N101" s="364"/>
      <c r="O101" s="364"/>
    </row>
    <row r="102" spans="1:15" ht="16.5">
      <c r="A102" s="279" t="s">
        <v>2145</v>
      </c>
      <c r="B102" s="279" t="s">
        <v>2145</v>
      </c>
      <c r="C102" s="279" t="s">
        <v>2206</v>
      </c>
      <c r="D102" s="279" t="s">
        <v>2145</v>
      </c>
      <c r="E102" s="280"/>
      <c r="F102" s="280"/>
      <c r="G102" s="280">
        <f>SUM(G91:G94)</f>
        <v>0</v>
      </c>
      <c r="H102" s="280"/>
      <c r="I102" s="280">
        <f aca="true" t="shared" si="54" ref="I102:J102">SUM(I91:I94)</f>
        <v>0</v>
      </c>
      <c r="J102" s="280">
        <f t="shared" si="54"/>
        <v>0</v>
      </c>
      <c r="M102" s="280"/>
      <c r="N102" s="280">
        <f>SUM(N91:N94)</f>
        <v>0</v>
      </c>
      <c r="O102" s="280"/>
    </row>
    <row r="103" spans="1:15" s="354" customFormat="1" ht="16.5">
      <c r="A103" s="352"/>
      <c r="B103" s="352"/>
      <c r="C103" s="352"/>
      <c r="D103" s="352"/>
      <c r="E103" s="353"/>
      <c r="F103" s="353"/>
      <c r="G103" s="353"/>
      <c r="H103" s="353"/>
      <c r="I103" s="353"/>
      <c r="J103" s="353"/>
      <c r="M103" s="353"/>
      <c r="N103" s="353"/>
      <c r="O103" s="353"/>
    </row>
    <row r="104" spans="1:15" ht="16.5">
      <c r="A104" s="279" t="s">
        <v>2145</v>
      </c>
      <c r="B104" s="279" t="s">
        <v>2145</v>
      </c>
      <c r="C104" s="279" t="s">
        <v>2207</v>
      </c>
      <c r="D104" s="279" t="s">
        <v>2145</v>
      </c>
      <c r="E104" s="280"/>
      <c r="F104" s="280"/>
      <c r="G104" s="280"/>
      <c r="H104" s="280"/>
      <c r="I104" s="280"/>
      <c r="J104" s="280"/>
      <c r="M104" s="280"/>
      <c r="N104" s="280"/>
      <c r="O104" s="280"/>
    </row>
    <row r="105" spans="1:15" ht="10.5">
      <c r="A105" s="289" t="s">
        <v>2145</v>
      </c>
      <c r="B105" s="289" t="s">
        <v>2145</v>
      </c>
      <c r="C105" s="289" t="s">
        <v>2208</v>
      </c>
      <c r="D105" s="289" t="s">
        <v>2145</v>
      </c>
      <c r="E105" s="290"/>
      <c r="F105" s="290"/>
      <c r="G105" s="290"/>
      <c r="H105" s="290"/>
      <c r="I105" s="290"/>
      <c r="J105" s="290"/>
      <c r="M105" s="290"/>
      <c r="N105" s="290"/>
      <c r="O105" s="290"/>
    </row>
    <row r="106" spans="1:15" ht="10.5">
      <c r="A106" s="281" t="s">
        <v>2145</v>
      </c>
      <c r="B106" s="281" t="s">
        <v>2145</v>
      </c>
      <c r="C106" s="281" t="s">
        <v>2448</v>
      </c>
      <c r="D106" s="281" t="s">
        <v>2145</v>
      </c>
      <c r="E106" s="282"/>
      <c r="F106" s="282"/>
      <c r="G106" s="282"/>
      <c r="H106" s="282"/>
      <c r="I106" s="282"/>
      <c r="J106" s="282"/>
      <c r="M106" s="282"/>
      <c r="N106" s="282"/>
      <c r="O106" s="282"/>
    </row>
    <row r="107" spans="1:15" ht="10.5">
      <c r="A107" s="283" t="s">
        <v>2210</v>
      </c>
      <c r="B107" s="285" t="s">
        <v>2778</v>
      </c>
      <c r="C107" s="283" t="s">
        <v>2211</v>
      </c>
      <c r="D107" s="283" t="s">
        <v>2145</v>
      </c>
      <c r="E107" s="284"/>
      <c r="F107" s="284"/>
      <c r="G107" s="284"/>
      <c r="H107" s="284"/>
      <c r="I107" s="284"/>
      <c r="J107" s="284"/>
      <c r="M107" s="284"/>
      <c r="N107" s="284"/>
      <c r="O107" s="284"/>
    </row>
    <row r="108" spans="1:19" ht="10.5">
      <c r="A108" s="285" t="s">
        <v>2212</v>
      </c>
      <c r="B108" s="285" t="s">
        <v>2779</v>
      </c>
      <c r="C108" s="285" t="s">
        <v>2213</v>
      </c>
      <c r="D108" s="285" t="s">
        <v>271</v>
      </c>
      <c r="E108" s="286">
        <v>2</v>
      </c>
      <c r="F108" s="351"/>
      <c r="G108" s="286">
        <f aca="true" t="shared" si="55" ref="G108:G109">E108*F108</f>
        <v>0</v>
      </c>
      <c r="H108" s="351"/>
      <c r="I108" s="286">
        <f aca="true" t="shared" si="56" ref="I108">E108*H108</f>
        <v>0</v>
      </c>
      <c r="J108" s="286">
        <f aca="true" t="shared" si="57" ref="J108">G108+I108</f>
        <v>0</v>
      </c>
      <c r="M108" s="351">
        <v>0</v>
      </c>
      <c r="N108" s="286">
        <f aca="true" t="shared" si="58" ref="N108:N109">L108*M108</f>
        <v>0</v>
      </c>
      <c r="O108" s="351">
        <v>126.58</v>
      </c>
      <c r="Q108" s="278">
        <f aca="true" t="shared" si="59" ref="Q108">M108*Q$8</f>
        <v>0</v>
      </c>
      <c r="S108" s="278">
        <f aca="true" t="shared" si="60" ref="S108">O108*Q$8</f>
        <v>88.606</v>
      </c>
    </row>
    <row r="109" spans="1:19" ht="10.5">
      <c r="A109" s="285" t="s">
        <v>2214</v>
      </c>
      <c r="B109" s="285" t="s">
        <v>2780</v>
      </c>
      <c r="C109" s="285" t="s">
        <v>2215</v>
      </c>
      <c r="D109" s="285" t="s">
        <v>271</v>
      </c>
      <c r="E109" s="286">
        <v>2</v>
      </c>
      <c r="F109" s="351"/>
      <c r="G109" s="286">
        <f t="shared" si="55"/>
        <v>0</v>
      </c>
      <c r="H109" s="351"/>
      <c r="I109" s="286">
        <f aca="true" t="shared" si="61" ref="I109:I172">E109*H109</f>
        <v>0</v>
      </c>
      <c r="J109" s="286">
        <f aca="true" t="shared" si="62" ref="J109:J172">G109+I109</f>
        <v>0</v>
      </c>
      <c r="M109" s="351">
        <v>0</v>
      </c>
      <c r="N109" s="286">
        <f t="shared" si="58"/>
        <v>0</v>
      </c>
      <c r="O109" s="351">
        <v>216.25</v>
      </c>
      <c r="Q109" s="278">
        <f aca="true" t="shared" si="63" ref="Q109:Q172">M109*Q$8</f>
        <v>0</v>
      </c>
      <c r="S109" s="278">
        <f aca="true" t="shared" si="64" ref="S109:S172">O109*Q$8</f>
        <v>151.375</v>
      </c>
    </row>
    <row r="110" spans="1:15" ht="10.5">
      <c r="A110" s="287" t="s">
        <v>2145</v>
      </c>
      <c r="B110" s="285" t="s">
        <v>2781</v>
      </c>
      <c r="C110" s="287" t="s">
        <v>2216</v>
      </c>
      <c r="D110" s="287" t="s">
        <v>2145</v>
      </c>
      <c r="E110" s="288"/>
      <c r="F110" s="288"/>
      <c r="G110" s="288"/>
      <c r="H110" s="288"/>
      <c r="I110" s="286"/>
      <c r="J110" s="286"/>
      <c r="M110" s="288"/>
      <c r="N110" s="288"/>
      <c r="O110" s="288"/>
    </row>
    <row r="111" spans="1:15" ht="10.5">
      <c r="A111" s="291" t="s">
        <v>2145</v>
      </c>
      <c r="B111" s="285" t="s">
        <v>2782</v>
      </c>
      <c r="C111" s="291" t="s">
        <v>2217</v>
      </c>
      <c r="D111" s="291" t="s">
        <v>2145</v>
      </c>
      <c r="E111" s="292"/>
      <c r="F111" s="292"/>
      <c r="G111" s="292"/>
      <c r="H111" s="292"/>
      <c r="I111" s="286"/>
      <c r="J111" s="286"/>
      <c r="M111" s="292"/>
      <c r="N111" s="292"/>
      <c r="O111" s="292"/>
    </row>
    <row r="112" spans="1:19" ht="10.5">
      <c r="A112" s="426" t="s">
        <v>2975</v>
      </c>
      <c r="B112" s="285" t="s">
        <v>2783</v>
      </c>
      <c r="C112" s="285" t="s">
        <v>2218</v>
      </c>
      <c r="D112" s="285" t="s">
        <v>271</v>
      </c>
      <c r="E112" s="286">
        <v>2</v>
      </c>
      <c r="F112" s="351"/>
      <c r="G112" s="286">
        <f aca="true" t="shared" si="65" ref="G112:G113">E112*F112</f>
        <v>0</v>
      </c>
      <c r="H112" s="351"/>
      <c r="I112" s="286">
        <f t="shared" si="61"/>
        <v>0</v>
      </c>
      <c r="J112" s="286">
        <f t="shared" si="62"/>
        <v>0</v>
      </c>
      <c r="M112" s="351">
        <v>410</v>
      </c>
      <c r="N112" s="286">
        <f aca="true" t="shared" si="66" ref="N112:N113">L112*M112</f>
        <v>0</v>
      </c>
      <c r="O112" s="351">
        <v>198</v>
      </c>
      <c r="Q112" s="278">
        <f t="shared" si="63"/>
        <v>287</v>
      </c>
      <c r="S112" s="278">
        <f t="shared" si="64"/>
        <v>138.6</v>
      </c>
    </row>
    <row r="113" spans="1:19" ht="10.5">
      <c r="A113" s="426" t="s">
        <v>2976</v>
      </c>
      <c r="B113" s="285" t="s">
        <v>2784</v>
      </c>
      <c r="C113" s="285" t="s">
        <v>2219</v>
      </c>
      <c r="D113" s="285" t="s">
        <v>271</v>
      </c>
      <c r="E113" s="286">
        <v>3</v>
      </c>
      <c r="F113" s="351"/>
      <c r="G113" s="286">
        <f t="shared" si="65"/>
        <v>0</v>
      </c>
      <c r="H113" s="351"/>
      <c r="I113" s="286">
        <f t="shared" si="61"/>
        <v>0</v>
      </c>
      <c r="J113" s="286">
        <f t="shared" si="62"/>
        <v>0</v>
      </c>
      <c r="M113" s="351">
        <v>340</v>
      </c>
      <c r="N113" s="286">
        <f t="shared" si="66"/>
        <v>0</v>
      </c>
      <c r="O113" s="351">
        <v>198</v>
      </c>
      <c r="Q113" s="278">
        <f t="shared" si="63"/>
        <v>237.99999999999997</v>
      </c>
      <c r="S113" s="278">
        <f t="shared" si="64"/>
        <v>138.6</v>
      </c>
    </row>
    <row r="114" spans="1:15" ht="10.5">
      <c r="A114" s="291" t="s">
        <v>2145</v>
      </c>
      <c r="B114" s="285" t="s">
        <v>2785</v>
      </c>
      <c r="C114" s="291" t="s">
        <v>2216</v>
      </c>
      <c r="D114" s="291" t="s">
        <v>2145</v>
      </c>
      <c r="E114" s="292"/>
      <c r="F114" s="292"/>
      <c r="G114" s="292"/>
      <c r="H114" s="292"/>
      <c r="I114" s="286"/>
      <c r="J114" s="286"/>
      <c r="M114" s="292"/>
      <c r="N114" s="292"/>
      <c r="O114" s="292"/>
    </row>
    <row r="115" spans="1:19" ht="10.5">
      <c r="A115" s="285" t="s">
        <v>2220</v>
      </c>
      <c r="B115" s="285" t="s">
        <v>2786</v>
      </c>
      <c r="C115" s="285" t="s">
        <v>2221</v>
      </c>
      <c r="D115" s="285" t="s">
        <v>271</v>
      </c>
      <c r="E115" s="286">
        <v>156</v>
      </c>
      <c r="F115" s="351"/>
      <c r="G115" s="286">
        <f aca="true" t="shared" si="67" ref="G115:G178">E115*F115</f>
        <v>0</v>
      </c>
      <c r="H115" s="351"/>
      <c r="I115" s="286">
        <f t="shared" si="61"/>
        <v>0</v>
      </c>
      <c r="J115" s="286">
        <f t="shared" si="62"/>
        <v>0</v>
      </c>
      <c r="M115" s="351">
        <v>9.1</v>
      </c>
      <c r="N115" s="286">
        <f aca="true" t="shared" si="68" ref="N115:N121">L115*M115</f>
        <v>0</v>
      </c>
      <c r="O115" s="351">
        <v>22.67</v>
      </c>
      <c r="Q115" s="278">
        <f t="shared" si="63"/>
        <v>6.369999999999999</v>
      </c>
      <c r="S115" s="278">
        <f t="shared" si="64"/>
        <v>15.869</v>
      </c>
    </row>
    <row r="116" spans="1:19" ht="10.5">
      <c r="A116" s="285" t="s">
        <v>2222</v>
      </c>
      <c r="B116" s="285" t="s">
        <v>2787</v>
      </c>
      <c r="C116" s="285" t="s">
        <v>2223</v>
      </c>
      <c r="D116" s="285" t="s">
        <v>271</v>
      </c>
      <c r="E116" s="286">
        <v>65</v>
      </c>
      <c r="F116" s="351"/>
      <c r="G116" s="286">
        <f t="shared" si="67"/>
        <v>0</v>
      </c>
      <c r="H116" s="351"/>
      <c r="I116" s="286">
        <f t="shared" si="61"/>
        <v>0</v>
      </c>
      <c r="J116" s="286">
        <f t="shared" si="62"/>
        <v>0</v>
      </c>
      <c r="M116" s="351">
        <v>8.9</v>
      </c>
      <c r="N116" s="286">
        <f t="shared" si="68"/>
        <v>0</v>
      </c>
      <c r="O116" s="351">
        <v>49.46</v>
      </c>
      <c r="Q116" s="278">
        <f t="shared" si="63"/>
        <v>6.2299999999999995</v>
      </c>
      <c r="S116" s="278">
        <f t="shared" si="64"/>
        <v>34.622</v>
      </c>
    </row>
    <row r="117" spans="1:19" ht="10.5">
      <c r="A117" s="285" t="s">
        <v>2224</v>
      </c>
      <c r="B117" s="285" t="s">
        <v>2788</v>
      </c>
      <c r="C117" s="285" t="s">
        <v>2225</v>
      </c>
      <c r="D117" s="285" t="s">
        <v>271</v>
      </c>
      <c r="E117" s="286">
        <v>13</v>
      </c>
      <c r="F117" s="351"/>
      <c r="G117" s="286">
        <f t="shared" si="67"/>
        <v>0</v>
      </c>
      <c r="H117" s="351"/>
      <c r="I117" s="286">
        <f t="shared" si="61"/>
        <v>0</v>
      </c>
      <c r="J117" s="286">
        <f t="shared" si="62"/>
        <v>0</v>
      </c>
      <c r="M117" s="351">
        <v>88.8</v>
      </c>
      <c r="N117" s="286">
        <f t="shared" si="68"/>
        <v>0</v>
      </c>
      <c r="O117" s="351">
        <v>49</v>
      </c>
      <c r="Q117" s="278">
        <f t="shared" si="63"/>
        <v>62.16</v>
      </c>
      <c r="S117" s="278">
        <f t="shared" si="64"/>
        <v>34.3</v>
      </c>
    </row>
    <row r="118" spans="1:19" ht="10.5">
      <c r="A118" s="285" t="s">
        <v>2226</v>
      </c>
      <c r="B118" s="285" t="s">
        <v>2789</v>
      </c>
      <c r="C118" s="285" t="s">
        <v>2227</v>
      </c>
      <c r="D118" s="285" t="s">
        <v>111</v>
      </c>
      <c r="E118" s="286">
        <v>140</v>
      </c>
      <c r="F118" s="351"/>
      <c r="G118" s="286">
        <f t="shared" si="67"/>
        <v>0</v>
      </c>
      <c r="H118" s="351"/>
      <c r="I118" s="286">
        <f t="shared" si="61"/>
        <v>0</v>
      </c>
      <c r="J118" s="286">
        <f t="shared" si="62"/>
        <v>0</v>
      </c>
      <c r="M118" s="351">
        <v>18.4</v>
      </c>
      <c r="N118" s="286">
        <f t="shared" si="68"/>
        <v>0</v>
      </c>
      <c r="O118" s="351">
        <v>20.54</v>
      </c>
      <c r="Q118" s="278">
        <f t="shared" si="63"/>
        <v>12.879999999999999</v>
      </c>
      <c r="S118" s="278">
        <f t="shared" si="64"/>
        <v>14.377999999999998</v>
      </c>
    </row>
    <row r="119" spans="1:19" ht="10.5">
      <c r="A119" s="285" t="s">
        <v>2228</v>
      </c>
      <c r="B119" s="285" t="s">
        <v>2790</v>
      </c>
      <c r="C119" s="285" t="s">
        <v>2229</v>
      </c>
      <c r="D119" s="285" t="s">
        <v>111</v>
      </c>
      <c r="E119" s="286">
        <v>20</v>
      </c>
      <c r="F119" s="351"/>
      <c r="G119" s="286">
        <f t="shared" si="67"/>
        <v>0</v>
      </c>
      <c r="H119" s="351"/>
      <c r="I119" s="286">
        <f t="shared" si="61"/>
        <v>0</v>
      </c>
      <c r="J119" s="286">
        <f t="shared" si="62"/>
        <v>0</v>
      </c>
      <c r="M119" s="351">
        <v>22.6</v>
      </c>
      <c r="N119" s="286">
        <f t="shared" si="68"/>
        <v>0</v>
      </c>
      <c r="O119" s="351">
        <v>21.63</v>
      </c>
      <c r="Q119" s="278">
        <f t="shared" si="63"/>
        <v>15.82</v>
      </c>
      <c r="S119" s="278">
        <f t="shared" si="64"/>
        <v>15.140999999999998</v>
      </c>
    </row>
    <row r="120" spans="1:19" ht="10.5">
      <c r="A120" s="285" t="s">
        <v>2230</v>
      </c>
      <c r="B120" s="285" t="s">
        <v>2791</v>
      </c>
      <c r="C120" s="285" t="s">
        <v>2231</v>
      </c>
      <c r="D120" s="285" t="s">
        <v>271</v>
      </c>
      <c r="E120" s="286">
        <v>2</v>
      </c>
      <c r="F120" s="351"/>
      <c r="G120" s="286">
        <f t="shared" si="67"/>
        <v>0</v>
      </c>
      <c r="H120" s="351"/>
      <c r="I120" s="286">
        <f t="shared" si="61"/>
        <v>0</v>
      </c>
      <c r="J120" s="286">
        <f t="shared" si="62"/>
        <v>0</v>
      </c>
      <c r="M120" s="351">
        <v>1448</v>
      </c>
      <c r="N120" s="286">
        <f t="shared" si="68"/>
        <v>0</v>
      </c>
      <c r="O120" s="351">
        <v>1350</v>
      </c>
      <c r="Q120" s="278">
        <f t="shared" si="63"/>
        <v>1013.5999999999999</v>
      </c>
      <c r="S120" s="278">
        <f t="shared" si="64"/>
        <v>944.9999999999999</v>
      </c>
    </row>
    <row r="121" spans="1:19" ht="10.5">
      <c r="A121" s="285" t="s">
        <v>2232</v>
      </c>
      <c r="B121" s="285" t="s">
        <v>2792</v>
      </c>
      <c r="C121" s="285" t="s">
        <v>2233</v>
      </c>
      <c r="D121" s="285" t="s">
        <v>271</v>
      </c>
      <c r="E121" s="286">
        <v>1</v>
      </c>
      <c r="F121" s="351"/>
      <c r="G121" s="286">
        <f t="shared" si="67"/>
        <v>0</v>
      </c>
      <c r="H121" s="351"/>
      <c r="I121" s="286">
        <f t="shared" si="61"/>
        <v>0</v>
      </c>
      <c r="J121" s="286">
        <f t="shared" si="62"/>
        <v>0</v>
      </c>
      <c r="M121" s="351">
        <v>1448</v>
      </c>
      <c r="N121" s="286">
        <f t="shared" si="68"/>
        <v>0</v>
      </c>
      <c r="O121" s="351">
        <v>1350</v>
      </c>
      <c r="Q121" s="278">
        <f t="shared" si="63"/>
        <v>1013.5999999999999</v>
      </c>
      <c r="S121" s="278">
        <f t="shared" si="64"/>
        <v>944.9999999999999</v>
      </c>
    </row>
    <row r="122" spans="1:15" ht="10.5">
      <c r="A122" s="283" t="s">
        <v>2234</v>
      </c>
      <c r="B122" s="285" t="s">
        <v>2793</v>
      </c>
      <c r="C122" s="283" t="s">
        <v>2235</v>
      </c>
      <c r="D122" s="283" t="s">
        <v>2145</v>
      </c>
      <c r="E122" s="284"/>
      <c r="F122" s="284"/>
      <c r="G122" s="286"/>
      <c r="H122" s="284"/>
      <c r="I122" s="286"/>
      <c r="J122" s="286"/>
      <c r="M122" s="284"/>
      <c r="N122" s="286"/>
      <c r="O122" s="284"/>
    </row>
    <row r="123" spans="1:19" ht="10.5">
      <c r="A123" s="285" t="s">
        <v>2236</v>
      </c>
      <c r="B123" s="285" t="s">
        <v>2794</v>
      </c>
      <c r="C123" s="285" t="s">
        <v>2237</v>
      </c>
      <c r="D123" s="285" t="s">
        <v>111</v>
      </c>
      <c r="E123" s="286">
        <v>80</v>
      </c>
      <c r="F123" s="351"/>
      <c r="G123" s="286">
        <f t="shared" si="67"/>
        <v>0</v>
      </c>
      <c r="H123" s="351"/>
      <c r="I123" s="286">
        <f t="shared" si="61"/>
        <v>0</v>
      </c>
      <c r="J123" s="286">
        <f t="shared" si="62"/>
        <v>0</v>
      </c>
      <c r="M123" s="351">
        <v>242</v>
      </c>
      <c r="N123" s="286">
        <f aca="true" t="shared" si="69" ref="N123">L123*M123</f>
        <v>0</v>
      </c>
      <c r="O123" s="351">
        <v>110</v>
      </c>
      <c r="Q123" s="278">
        <f t="shared" si="63"/>
        <v>169.39999999999998</v>
      </c>
      <c r="S123" s="278">
        <f t="shared" si="64"/>
        <v>77</v>
      </c>
    </row>
    <row r="124" spans="1:15" ht="10.5">
      <c r="A124" s="283" t="s">
        <v>2238</v>
      </c>
      <c r="B124" s="285" t="s">
        <v>2795</v>
      </c>
      <c r="C124" s="283" t="s">
        <v>2239</v>
      </c>
      <c r="D124" s="283" t="s">
        <v>2145</v>
      </c>
      <c r="E124" s="284"/>
      <c r="F124" s="284"/>
      <c r="G124" s="286"/>
      <c r="H124" s="284"/>
      <c r="I124" s="286"/>
      <c r="J124" s="286"/>
      <c r="M124" s="284"/>
      <c r="N124" s="286"/>
      <c r="O124" s="284"/>
    </row>
    <row r="125" spans="1:19" ht="10.5">
      <c r="A125" s="285" t="s">
        <v>2240</v>
      </c>
      <c r="B125" s="285" t="s">
        <v>2796</v>
      </c>
      <c r="C125" s="285" t="s">
        <v>2241</v>
      </c>
      <c r="D125" s="285" t="s">
        <v>271</v>
      </c>
      <c r="E125" s="286">
        <v>95</v>
      </c>
      <c r="F125" s="351"/>
      <c r="G125" s="286">
        <f t="shared" si="67"/>
        <v>0</v>
      </c>
      <c r="H125" s="351"/>
      <c r="I125" s="286">
        <f t="shared" si="61"/>
        <v>0</v>
      </c>
      <c r="J125" s="286">
        <f t="shared" si="62"/>
        <v>0</v>
      </c>
      <c r="M125" s="351">
        <v>2.9</v>
      </c>
      <c r="N125" s="286">
        <f aca="true" t="shared" si="70" ref="N125:N127">L125*M125</f>
        <v>0</v>
      </c>
      <c r="O125" s="351">
        <v>8.33</v>
      </c>
      <c r="Q125" s="278">
        <f t="shared" si="63"/>
        <v>2.03</v>
      </c>
      <c r="S125" s="278">
        <f t="shared" si="64"/>
        <v>5.8309999999999995</v>
      </c>
    </row>
    <row r="126" spans="1:19" ht="10.5">
      <c r="A126" s="285" t="s">
        <v>2242</v>
      </c>
      <c r="B126" s="285" t="s">
        <v>2797</v>
      </c>
      <c r="C126" s="285" t="s">
        <v>2243</v>
      </c>
      <c r="D126" s="285" t="s">
        <v>271</v>
      </c>
      <c r="E126" s="286">
        <v>190</v>
      </c>
      <c r="F126" s="351"/>
      <c r="G126" s="286">
        <f t="shared" si="67"/>
        <v>0</v>
      </c>
      <c r="H126" s="351"/>
      <c r="I126" s="286">
        <f t="shared" si="61"/>
        <v>0</v>
      </c>
      <c r="J126" s="286">
        <f t="shared" si="62"/>
        <v>0</v>
      </c>
      <c r="M126" s="351">
        <v>3.2</v>
      </c>
      <c r="N126" s="286">
        <f t="shared" si="70"/>
        <v>0</v>
      </c>
      <c r="O126" s="351">
        <v>12.5</v>
      </c>
      <c r="Q126" s="278">
        <f t="shared" si="63"/>
        <v>2.2399999999999998</v>
      </c>
      <c r="S126" s="278">
        <f t="shared" si="64"/>
        <v>8.75</v>
      </c>
    </row>
    <row r="127" spans="1:19" ht="10.5">
      <c r="A127" s="285" t="s">
        <v>2244</v>
      </c>
      <c r="B127" s="285" t="s">
        <v>2798</v>
      </c>
      <c r="C127" s="285" t="s">
        <v>2245</v>
      </c>
      <c r="D127" s="285" t="s">
        <v>271</v>
      </c>
      <c r="E127" s="286">
        <v>130</v>
      </c>
      <c r="F127" s="351"/>
      <c r="G127" s="286">
        <f t="shared" si="67"/>
        <v>0</v>
      </c>
      <c r="H127" s="351"/>
      <c r="I127" s="286">
        <f t="shared" si="61"/>
        <v>0</v>
      </c>
      <c r="J127" s="286">
        <f t="shared" si="62"/>
        <v>0</v>
      </c>
      <c r="M127" s="351">
        <v>4.6</v>
      </c>
      <c r="N127" s="286">
        <f t="shared" si="70"/>
        <v>0</v>
      </c>
      <c r="O127" s="351">
        <v>20.83</v>
      </c>
      <c r="Q127" s="278">
        <f t="shared" si="63"/>
        <v>3.2199999999999998</v>
      </c>
      <c r="S127" s="278">
        <f t="shared" si="64"/>
        <v>14.580999999999998</v>
      </c>
    </row>
    <row r="128" spans="1:15" ht="10.5">
      <c r="A128" s="283" t="s">
        <v>2246</v>
      </c>
      <c r="B128" s="285" t="s">
        <v>2799</v>
      </c>
      <c r="C128" s="283" t="s">
        <v>2247</v>
      </c>
      <c r="D128" s="283" t="s">
        <v>2145</v>
      </c>
      <c r="E128" s="284"/>
      <c r="F128" s="284"/>
      <c r="G128" s="286"/>
      <c r="H128" s="284"/>
      <c r="I128" s="286"/>
      <c r="J128" s="286"/>
      <c r="M128" s="284"/>
      <c r="N128" s="286"/>
      <c r="O128" s="284"/>
    </row>
    <row r="129" spans="1:19" ht="10.5">
      <c r="A129" s="285" t="s">
        <v>2449</v>
      </c>
      <c r="B129" s="285" t="s">
        <v>2800</v>
      </c>
      <c r="C129" s="285" t="s">
        <v>2450</v>
      </c>
      <c r="D129" s="285" t="s">
        <v>111</v>
      </c>
      <c r="E129" s="286">
        <v>75</v>
      </c>
      <c r="F129" s="351"/>
      <c r="G129" s="286">
        <f t="shared" si="67"/>
        <v>0</v>
      </c>
      <c r="H129" s="351"/>
      <c r="I129" s="286">
        <f t="shared" si="61"/>
        <v>0</v>
      </c>
      <c r="J129" s="286">
        <f t="shared" si="62"/>
        <v>0</v>
      </c>
      <c r="M129" s="351">
        <v>39</v>
      </c>
      <c r="N129" s="286">
        <f aca="true" t="shared" si="71" ref="N129:N130">L129*M129</f>
        <v>0</v>
      </c>
      <c r="O129" s="351">
        <v>22.63</v>
      </c>
      <c r="Q129" s="278">
        <f t="shared" si="63"/>
        <v>27.299999999999997</v>
      </c>
      <c r="S129" s="278">
        <f t="shared" si="64"/>
        <v>15.840999999999998</v>
      </c>
    </row>
    <row r="130" spans="1:19" ht="10.5">
      <c r="A130" s="285" t="s">
        <v>2248</v>
      </c>
      <c r="B130" s="285" t="s">
        <v>2801</v>
      </c>
      <c r="C130" s="285" t="s">
        <v>2249</v>
      </c>
      <c r="D130" s="285" t="s">
        <v>111</v>
      </c>
      <c r="E130" s="286">
        <v>80</v>
      </c>
      <c r="F130" s="351"/>
      <c r="G130" s="286">
        <f t="shared" si="67"/>
        <v>0</v>
      </c>
      <c r="H130" s="351"/>
      <c r="I130" s="286">
        <f t="shared" si="61"/>
        <v>0</v>
      </c>
      <c r="J130" s="286">
        <f t="shared" si="62"/>
        <v>0</v>
      </c>
      <c r="M130" s="351">
        <v>10.5</v>
      </c>
      <c r="N130" s="286">
        <f t="shared" si="71"/>
        <v>0</v>
      </c>
      <c r="O130" s="351">
        <v>22.63</v>
      </c>
      <c r="Q130" s="278">
        <f t="shared" si="63"/>
        <v>7.35</v>
      </c>
      <c r="S130" s="278">
        <f t="shared" si="64"/>
        <v>15.840999999999998</v>
      </c>
    </row>
    <row r="131" spans="1:15" ht="10.5">
      <c r="A131" s="283" t="s">
        <v>2250</v>
      </c>
      <c r="B131" s="285" t="s">
        <v>2802</v>
      </c>
      <c r="C131" s="283" t="s">
        <v>2251</v>
      </c>
      <c r="D131" s="283" t="s">
        <v>2145</v>
      </c>
      <c r="E131" s="284"/>
      <c r="F131" s="284"/>
      <c r="G131" s="286"/>
      <c r="H131" s="284"/>
      <c r="I131" s="286"/>
      <c r="J131" s="286"/>
      <c r="M131" s="284"/>
      <c r="N131" s="286"/>
      <c r="O131" s="284"/>
    </row>
    <row r="132" spans="1:19" ht="10.5">
      <c r="A132" s="285" t="s">
        <v>2252</v>
      </c>
      <c r="B132" s="285" t="s">
        <v>2803</v>
      </c>
      <c r="C132" s="285" t="s">
        <v>2253</v>
      </c>
      <c r="D132" s="285" t="s">
        <v>271</v>
      </c>
      <c r="E132" s="286">
        <v>22</v>
      </c>
      <c r="F132" s="351"/>
      <c r="G132" s="286">
        <f t="shared" si="67"/>
        <v>0</v>
      </c>
      <c r="H132" s="351"/>
      <c r="I132" s="286">
        <f t="shared" si="61"/>
        <v>0</v>
      </c>
      <c r="J132" s="286">
        <f t="shared" si="62"/>
        <v>0</v>
      </c>
      <c r="M132" s="351">
        <v>10.78</v>
      </c>
      <c r="N132" s="286">
        <f aca="true" t="shared" si="72" ref="N132:N133">L132*M132</f>
        <v>0</v>
      </c>
      <c r="O132" s="351">
        <v>66.04</v>
      </c>
      <c r="Q132" s="278">
        <f t="shared" si="63"/>
        <v>7.545999999999999</v>
      </c>
      <c r="S132" s="278">
        <f t="shared" si="64"/>
        <v>46.228</v>
      </c>
    </row>
    <row r="133" spans="1:19" ht="10.5">
      <c r="A133" s="285" t="s">
        <v>2254</v>
      </c>
      <c r="B133" s="285" t="s">
        <v>2804</v>
      </c>
      <c r="C133" s="285" t="s">
        <v>2255</v>
      </c>
      <c r="D133" s="285" t="s">
        <v>271</v>
      </c>
      <c r="E133" s="286">
        <v>11</v>
      </c>
      <c r="F133" s="351"/>
      <c r="G133" s="286">
        <f t="shared" si="67"/>
        <v>0</v>
      </c>
      <c r="H133" s="351"/>
      <c r="I133" s="286">
        <f t="shared" si="61"/>
        <v>0</v>
      </c>
      <c r="J133" s="286">
        <f t="shared" si="62"/>
        <v>0</v>
      </c>
      <c r="M133" s="351">
        <v>14.9</v>
      </c>
      <c r="N133" s="286">
        <f t="shared" si="72"/>
        <v>0</v>
      </c>
      <c r="O133" s="351">
        <v>10</v>
      </c>
      <c r="Q133" s="278">
        <f t="shared" si="63"/>
        <v>10.43</v>
      </c>
      <c r="S133" s="278">
        <f t="shared" si="64"/>
        <v>7</v>
      </c>
    </row>
    <row r="134" spans="1:15" ht="10.5">
      <c r="A134" s="283" t="s">
        <v>2256</v>
      </c>
      <c r="B134" s="285" t="s">
        <v>2805</v>
      </c>
      <c r="C134" s="283" t="s">
        <v>2257</v>
      </c>
      <c r="D134" s="283" t="s">
        <v>2145</v>
      </c>
      <c r="E134" s="284"/>
      <c r="F134" s="284"/>
      <c r="G134" s="286"/>
      <c r="H134" s="284"/>
      <c r="I134" s="286"/>
      <c r="J134" s="286"/>
      <c r="M134" s="284"/>
      <c r="N134" s="286"/>
      <c r="O134" s="284"/>
    </row>
    <row r="135" spans="1:19" ht="10.5">
      <c r="A135" s="285" t="s">
        <v>2258</v>
      </c>
      <c r="B135" s="285" t="s">
        <v>2806</v>
      </c>
      <c r="C135" s="285" t="s">
        <v>2259</v>
      </c>
      <c r="D135" s="285" t="s">
        <v>111</v>
      </c>
      <c r="E135" s="286">
        <v>8</v>
      </c>
      <c r="F135" s="351"/>
      <c r="G135" s="286">
        <f t="shared" si="67"/>
        <v>0</v>
      </c>
      <c r="H135" s="351"/>
      <c r="I135" s="286">
        <f t="shared" si="61"/>
        <v>0</v>
      </c>
      <c r="J135" s="286">
        <f t="shared" si="62"/>
        <v>0</v>
      </c>
      <c r="M135" s="351">
        <v>11.2</v>
      </c>
      <c r="N135" s="286">
        <f aca="true" t="shared" si="73" ref="N135">L135*M135</f>
        <v>0</v>
      </c>
      <c r="O135" s="351">
        <v>124.29</v>
      </c>
      <c r="Q135" s="278">
        <f t="shared" si="63"/>
        <v>7.839999999999999</v>
      </c>
      <c r="S135" s="278">
        <f t="shared" si="64"/>
        <v>87.003</v>
      </c>
    </row>
    <row r="136" spans="1:15" ht="10.5">
      <c r="A136" s="283" t="s">
        <v>2260</v>
      </c>
      <c r="B136" s="285" t="s">
        <v>2807</v>
      </c>
      <c r="C136" s="283" t="s">
        <v>2261</v>
      </c>
      <c r="D136" s="283" t="s">
        <v>2145</v>
      </c>
      <c r="E136" s="284"/>
      <c r="F136" s="284"/>
      <c r="G136" s="286"/>
      <c r="H136" s="284"/>
      <c r="I136" s="286"/>
      <c r="J136" s="286"/>
      <c r="M136" s="284"/>
      <c r="N136" s="286"/>
      <c r="O136" s="284"/>
    </row>
    <row r="137" spans="1:19" ht="10.5">
      <c r="A137" s="285" t="s">
        <v>2262</v>
      </c>
      <c r="B137" s="285" t="s">
        <v>2808</v>
      </c>
      <c r="C137" s="285" t="s">
        <v>2263</v>
      </c>
      <c r="D137" s="285" t="s">
        <v>111</v>
      </c>
      <c r="E137" s="286">
        <v>110</v>
      </c>
      <c r="F137" s="351"/>
      <c r="G137" s="286">
        <f t="shared" si="67"/>
        <v>0</v>
      </c>
      <c r="H137" s="351"/>
      <c r="I137" s="286">
        <f t="shared" si="61"/>
        <v>0</v>
      </c>
      <c r="J137" s="286">
        <f t="shared" si="62"/>
        <v>0</v>
      </c>
      <c r="M137" s="351">
        <v>17.6</v>
      </c>
      <c r="N137" s="286">
        <f aca="true" t="shared" si="74" ref="N137">L137*M137</f>
        <v>0</v>
      </c>
      <c r="O137" s="351">
        <v>22.63</v>
      </c>
      <c r="Q137" s="278">
        <f t="shared" si="63"/>
        <v>12.32</v>
      </c>
      <c r="S137" s="278">
        <f t="shared" si="64"/>
        <v>15.840999999999998</v>
      </c>
    </row>
    <row r="138" spans="1:15" ht="10.5">
      <c r="A138" s="283" t="s">
        <v>2264</v>
      </c>
      <c r="B138" s="285" t="s">
        <v>2809</v>
      </c>
      <c r="C138" s="283" t="s">
        <v>2265</v>
      </c>
      <c r="D138" s="283" t="s">
        <v>2145</v>
      </c>
      <c r="E138" s="284"/>
      <c r="F138" s="284"/>
      <c r="G138" s="286"/>
      <c r="H138" s="284"/>
      <c r="I138" s="286"/>
      <c r="J138" s="286"/>
      <c r="M138" s="284"/>
      <c r="N138" s="286"/>
      <c r="O138" s="284"/>
    </row>
    <row r="139" spans="1:19" ht="10.5">
      <c r="A139" s="285" t="s">
        <v>2266</v>
      </c>
      <c r="B139" s="285" t="s">
        <v>2810</v>
      </c>
      <c r="C139" s="285" t="s">
        <v>2267</v>
      </c>
      <c r="D139" s="285" t="s">
        <v>111</v>
      </c>
      <c r="E139" s="286">
        <v>435</v>
      </c>
      <c r="F139" s="351"/>
      <c r="G139" s="286">
        <f t="shared" si="67"/>
        <v>0</v>
      </c>
      <c r="H139" s="351"/>
      <c r="I139" s="286">
        <f t="shared" si="61"/>
        <v>0</v>
      </c>
      <c r="J139" s="286">
        <f t="shared" si="62"/>
        <v>0</v>
      </c>
      <c r="M139" s="351">
        <v>16</v>
      </c>
      <c r="N139" s="286">
        <f aca="true" t="shared" si="75" ref="N139">L139*M139</f>
        <v>0</v>
      </c>
      <c r="O139" s="351">
        <v>14.25</v>
      </c>
      <c r="Q139" s="278">
        <f t="shared" si="63"/>
        <v>11.2</v>
      </c>
      <c r="S139" s="278">
        <f t="shared" si="64"/>
        <v>9.975</v>
      </c>
    </row>
    <row r="140" spans="1:15" ht="10.5">
      <c r="A140" s="283" t="s">
        <v>2268</v>
      </c>
      <c r="B140" s="285" t="s">
        <v>2811</v>
      </c>
      <c r="C140" s="283" t="s">
        <v>2265</v>
      </c>
      <c r="D140" s="283" t="s">
        <v>2145</v>
      </c>
      <c r="E140" s="284"/>
      <c r="F140" s="284"/>
      <c r="G140" s="286"/>
      <c r="H140" s="284"/>
      <c r="I140" s="286"/>
      <c r="J140" s="286"/>
      <c r="M140" s="284"/>
      <c r="N140" s="286"/>
      <c r="O140" s="284"/>
    </row>
    <row r="141" spans="1:19" ht="10.5">
      <c r="A141" s="285" t="s">
        <v>2269</v>
      </c>
      <c r="B141" s="285" t="s">
        <v>2812</v>
      </c>
      <c r="C141" s="285" t="s">
        <v>2270</v>
      </c>
      <c r="D141" s="285" t="s">
        <v>111</v>
      </c>
      <c r="E141" s="286">
        <v>855</v>
      </c>
      <c r="F141" s="351"/>
      <c r="G141" s="286">
        <f t="shared" si="67"/>
        <v>0</v>
      </c>
      <c r="H141" s="351"/>
      <c r="I141" s="286">
        <f t="shared" si="61"/>
        <v>0</v>
      </c>
      <c r="J141" s="286">
        <f t="shared" si="62"/>
        <v>0</v>
      </c>
      <c r="M141" s="351">
        <v>16</v>
      </c>
      <c r="N141" s="286">
        <f aca="true" t="shared" si="76" ref="N141:N146">L141*M141</f>
        <v>0</v>
      </c>
      <c r="O141" s="351">
        <v>14.25</v>
      </c>
      <c r="Q141" s="278">
        <f t="shared" si="63"/>
        <v>11.2</v>
      </c>
      <c r="S141" s="278">
        <f t="shared" si="64"/>
        <v>9.975</v>
      </c>
    </row>
    <row r="142" spans="1:19" ht="10.5">
      <c r="A142" s="285" t="s">
        <v>2271</v>
      </c>
      <c r="B142" s="285" t="s">
        <v>2813</v>
      </c>
      <c r="C142" s="285" t="s">
        <v>2272</v>
      </c>
      <c r="D142" s="285" t="s">
        <v>111</v>
      </c>
      <c r="E142" s="286">
        <v>25</v>
      </c>
      <c r="F142" s="351"/>
      <c r="G142" s="286">
        <f t="shared" si="67"/>
        <v>0</v>
      </c>
      <c r="H142" s="351"/>
      <c r="I142" s="286">
        <f t="shared" si="61"/>
        <v>0</v>
      </c>
      <c r="J142" s="286">
        <f t="shared" si="62"/>
        <v>0</v>
      </c>
      <c r="M142" s="351">
        <v>26.1</v>
      </c>
      <c r="N142" s="286">
        <f t="shared" si="76"/>
        <v>0</v>
      </c>
      <c r="O142" s="351">
        <v>14.25</v>
      </c>
      <c r="Q142" s="278">
        <f t="shared" si="63"/>
        <v>18.27</v>
      </c>
      <c r="S142" s="278">
        <f t="shared" si="64"/>
        <v>9.975</v>
      </c>
    </row>
    <row r="143" spans="1:19" ht="10.5">
      <c r="A143" s="285" t="s">
        <v>2271</v>
      </c>
      <c r="B143" s="285" t="s">
        <v>2814</v>
      </c>
      <c r="C143" s="285" t="s">
        <v>2273</v>
      </c>
      <c r="D143" s="285" t="s">
        <v>111</v>
      </c>
      <c r="E143" s="286">
        <v>25</v>
      </c>
      <c r="F143" s="351"/>
      <c r="G143" s="286">
        <f t="shared" si="67"/>
        <v>0</v>
      </c>
      <c r="H143" s="351"/>
      <c r="I143" s="286">
        <f t="shared" si="61"/>
        <v>0</v>
      </c>
      <c r="J143" s="286">
        <f t="shared" si="62"/>
        <v>0</v>
      </c>
      <c r="M143" s="351">
        <v>26.1</v>
      </c>
      <c r="N143" s="286">
        <f t="shared" si="76"/>
        <v>0</v>
      </c>
      <c r="O143" s="351">
        <v>11.58</v>
      </c>
      <c r="Q143" s="278">
        <f t="shared" si="63"/>
        <v>18.27</v>
      </c>
      <c r="S143" s="278">
        <f t="shared" si="64"/>
        <v>8.106</v>
      </c>
    </row>
    <row r="144" spans="1:19" ht="10.5">
      <c r="A144" s="285" t="s">
        <v>2274</v>
      </c>
      <c r="B144" s="285" t="s">
        <v>2815</v>
      </c>
      <c r="C144" s="285" t="s">
        <v>2275</v>
      </c>
      <c r="D144" s="285" t="s">
        <v>111</v>
      </c>
      <c r="E144" s="286">
        <v>795</v>
      </c>
      <c r="F144" s="351"/>
      <c r="G144" s="286">
        <f t="shared" si="67"/>
        <v>0</v>
      </c>
      <c r="H144" s="351"/>
      <c r="I144" s="286">
        <f t="shared" si="61"/>
        <v>0</v>
      </c>
      <c r="J144" s="286">
        <f t="shared" si="62"/>
        <v>0</v>
      </c>
      <c r="M144" s="351">
        <v>25.7</v>
      </c>
      <c r="N144" s="286">
        <f t="shared" si="76"/>
        <v>0</v>
      </c>
      <c r="O144" s="351">
        <v>14.25</v>
      </c>
      <c r="Q144" s="278">
        <f t="shared" si="63"/>
        <v>17.99</v>
      </c>
      <c r="S144" s="278">
        <f t="shared" si="64"/>
        <v>9.975</v>
      </c>
    </row>
    <row r="145" spans="1:19" ht="10.5">
      <c r="A145" s="285" t="s">
        <v>2451</v>
      </c>
      <c r="B145" s="285" t="s">
        <v>2816</v>
      </c>
      <c r="C145" s="285" t="s">
        <v>2452</v>
      </c>
      <c r="D145" s="285" t="s">
        <v>111</v>
      </c>
      <c r="E145" s="286">
        <v>45</v>
      </c>
      <c r="F145" s="351"/>
      <c r="G145" s="286">
        <f t="shared" si="67"/>
        <v>0</v>
      </c>
      <c r="H145" s="351"/>
      <c r="I145" s="286">
        <f t="shared" si="61"/>
        <v>0</v>
      </c>
      <c r="J145" s="286">
        <f t="shared" si="62"/>
        <v>0</v>
      </c>
      <c r="M145" s="351">
        <v>41.9</v>
      </c>
      <c r="N145" s="286">
        <f t="shared" si="76"/>
        <v>0</v>
      </c>
      <c r="O145" s="351">
        <v>14.25</v>
      </c>
      <c r="Q145" s="278">
        <f t="shared" si="63"/>
        <v>29.33</v>
      </c>
      <c r="S145" s="278">
        <f t="shared" si="64"/>
        <v>9.975</v>
      </c>
    </row>
    <row r="146" spans="1:19" ht="10.5">
      <c r="A146" s="285" t="s">
        <v>2453</v>
      </c>
      <c r="B146" s="285" t="s">
        <v>2817</v>
      </c>
      <c r="C146" s="285" t="s">
        <v>2454</v>
      </c>
      <c r="D146" s="285" t="s">
        <v>111</v>
      </c>
      <c r="E146" s="286">
        <v>45</v>
      </c>
      <c r="F146" s="351"/>
      <c r="G146" s="286">
        <f t="shared" si="67"/>
        <v>0</v>
      </c>
      <c r="H146" s="351"/>
      <c r="I146" s="286">
        <f t="shared" si="61"/>
        <v>0</v>
      </c>
      <c r="J146" s="286">
        <f t="shared" si="62"/>
        <v>0</v>
      </c>
      <c r="M146" s="351">
        <v>65.2</v>
      </c>
      <c r="N146" s="286">
        <f t="shared" si="76"/>
        <v>0</v>
      </c>
      <c r="O146" s="351">
        <v>13.17</v>
      </c>
      <c r="Q146" s="278">
        <f t="shared" si="63"/>
        <v>45.64</v>
      </c>
      <c r="S146" s="278">
        <f t="shared" si="64"/>
        <v>9.219</v>
      </c>
    </row>
    <row r="147" spans="1:15" ht="10.5">
      <c r="A147" s="283" t="s">
        <v>2455</v>
      </c>
      <c r="B147" s="285" t="s">
        <v>2818</v>
      </c>
      <c r="C147" s="283" t="s">
        <v>2265</v>
      </c>
      <c r="D147" s="283" t="s">
        <v>2145</v>
      </c>
      <c r="E147" s="284"/>
      <c r="F147" s="284"/>
      <c r="G147" s="286"/>
      <c r="H147" s="284"/>
      <c r="I147" s="286"/>
      <c r="J147" s="286"/>
      <c r="M147" s="284"/>
      <c r="N147" s="286"/>
      <c r="O147" s="284"/>
    </row>
    <row r="148" spans="1:19" ht="10.5">
      <c r="A148" s="285" t="s">
        <v>2456</v>
      </c>
      <c r="B148" s="285" t="s">
        <v>2819</v>
      </c>
      <c r="C148" s="285" t="s">
        <v>2457</v>
      </c>
      <c r="D148" s="285" t="s">
        <v>111</v>
      </c>
      <c r="E148" s="286">
        <v>25</v>
      </c>
      <c r="F148" s="351"/>
      <c r="G148" s="286">
        <f t="shared" si="67"/>
        <v>0</v>
      </c>
      <c r="H148" s="351"/>
      <c r="I148" s="286">
        <f t="shared" si="61"/>
        <v>0</v>
      </c>
      <c r="J148" s="286">
        <f t="shared" si="62"/>
        <v>0</v>
      </c>
      <c r="M148" s="351">
        <v>310</v>
      </c>
      <c r="N148" s="286">
        <f aca="true" t="shared" si="77" ref="N148:N149">L148*M148</f>
        <v>0</v>
      </c>
      <c r="O148" s="351">
        <v>16.83</v>
      </c>
      <c r="Q148" s="278">
        <f t="shared" si="63"/>
        <v>217</v>
      </c>
      <c r="S148" s="278">
        <f t="shared" si="64"/>
        <v>11.780999999999999</v>
      </c>
    </row>
    <row r="149" spans="1:19" ht="10.5">
      <c r="A149" s="285" t="s">
        <v>2456</v>
      </c>
      <c r="B149" s="285" t="s">
        <v>2820</v>
      </c>
      <c r="C149" s="285" t="s">
        <v>2458</v>
      </c>
      <c r="D149" s="285" t="s">
        <v>111</v>
      </c>
      <c r="E149" s="286">
        <v>25</v>
      </c>
      <c r="F149" s="351"/>
      <c r="G149" s="286">
        <f t="shared" si="67"/>
        <v>0</v>
      </c>
      <c r="H149" s="351"/>
      <c r="I149" s="286">
        <f t="shared" si="61"/>
        <v>0</v>
      </c>
      <c r="J149" s="286">
        <f t="shared" si="62"/>
        <v>0</v>
      </c>
      <c r="M149" s="351">
        <v>310</v>
      </c>
      <c r="N149" s="286">
        <f t="shared" si="77"/>
        <v>0</v>
      </c>
      <c r="O149" s="351">
        <v>23.4</v>
      </c>
      <c r="Q149" s="278">
        <f t="shared" si="63"/>
        <v>217</v>
      </c>
      <c r="S149" s="278">
        <f t="shared" si="64"/>
        <v>16.38</v>
      </c>
    </row>
    <row r="150" spans="1:15" ht="10.5">
      <c r="A150" s="283" t="s">
        <v>2459</v>
      </c>
      <c r="B150" s="285" t="s">
        <v>2821</v>
      </c>
      <c r="C150" s="283" t="s">
        <v>2460</v>
      </c>
      <c r="D150" s="283" t="s">
        <v>2145</v>
      </c>
      <c r="E150" s="284"/>
      <c r="F150" s="284"/>
      <c r="G150" s="286"/>
      <c r="H150" s="284"/>
      <c r="I150" s="286"/>
      <c r="J150" s="286"/>
      <c r="M150" s="284"/>
      <c r="N150" s="286"/>
      <c r="O150" s="284"/>
    </row>
    <row r="151" spans="1:19" ht="10.5">
      <c r="A151" s="285" t="s">
        <v>2461</v>
      </c>
      <c r="B151" s="285" t="s">
        <v>2822</v>
      </c>
      <c r="C151" s="285" t="s">
        <v>2462</v>
      </c>
      <c r="D151" s="285" t="s">
        <v>111</v>
      </c>
      <c r="E151" s="286">
        <v>3</v>
      </c>
      <c r="F151" s="351"/>
      <c r="G151" s="286">
        <f t="shared" si="67"/>
        <v>0</v>
      </c>
      <c r="H151" s="351"/>
      <c r="I151" s="286">
        <f t="shared" si="61"/>
        <v>0</v>
      </c>
      <c r="J151" s="286">
        <f t="shared" si="62"/>
        <v>0</v>
      </c>
      <c r="M151" s="351">
        <v>115</v>
      </c>
      <c r="N151" s="286">
        <f aca="true" t="shared" si="78" ref="N151">L151*M151</f>
        <v>0</v>
      </c>
      <c r="O151" s="351">
        <v>31.63</v>
      </c>
      <c r="Q151" s="278">
        <f t="shared" si="63"/>
        <v>80.5</v>
      </c>
      <c r="S151" s="278">
        <f t="shared" si="64"/>
        <v>22.141</v>
      </c>
    </row>
    <row r="152" spans="1:15" ht="10.5">
      <c r="A152" s="283" t="s">
        <v>2279</v>
      </c>
      <c r="B152" s="285" t="s">
        <v>2823</v>
      </c>
      <c r="C152" s="283" t="s">
        <v>2280</v>
      </c>
      <c r="D152" s="283" t="s">
        <v>2145</v>
      </c>
      <c r="E152" s="284"/>
      <c r="F152" s="284"/>
      <c r="G152" s="286"/>
      <c r="H152" s="284"/>
      <c r="I152" s="286"/>
      <c r="J152" s="286"/>
      <c r="M152" s="284"/>
      <c r="N152" s="286"/>
      <c r="O152" s="284"/>
    </row>
    <row r="153" spans="1:19" ht="10.5">
      <c r="A153" s="285" t="s">
        <v>2281</v>
      </c>
      <c r="B153" s="285" t="s">
        <v>2824</v>
      </c>
      <c r="C153" s="285" t="s">
        <v>2282</v>
      </c>
      <c r="D153" s="285" t="s">
        <v>271</v>
      </c>
      <c r="E153" s="286">
        <v>244</v>
      </c>
      <c r="F153" s="351"/>
      <c r="G153" s="286">
        <f t="shared" si="67"/>
        <v>0</v>
      </c>
      <c r="H153" s="351"/>
      <c r="I153" s="286">
        <f t="shared" si="61"/>
        <v>0</v>
      </c>
      <c r="J153" s="286">
        <f t="shared" si="62"/>
        <v>0</v>
      </c>
      <c r="M153" s="351">
        <v>0</v>
      </c>
      <c r="N153" s="286">
        <f aca="true" t="shared" si="79" ref="N153:N157">L153*M153</f>
        <v>0</v>
      </c>
      <c r="O153" s="351">
        <v>12.63</v>
      </c>
      <c r="Q153" s="278">
        <f t="shared" si="63"/>
        <v>0</v>
      </c>
      <c r="S153" s="278">
        <f t="shared" si="64"/>
        <v>8.841</v>
      </c>
    </row>
    <row r="154" spans="1:19" ht="10.5">
      <c r="A154" s="285" t="s">
        <v>2463</v>
      </c>
      <c r="B154" s="285" t="s">
        <v>2825</v>
      </c>
      <c r="C154" s="285" t="s">
        <v>2464</v>
      </c>
      <c r="D154" s="285" t="s">
        <v>271</v>
      </c>
      <c r="E154" s="286">
        <v>20</v>
      </c>
      <c r="F154" s="351"/>
      <c r="G154" s="286">
        <f t="shared" si="67"/>
        <v>0</v>
      </c>
      <c r="H154" s="351"/>
      <c r="I154" s="286">
        <f t="shared" si="61"/>
        <v>0</v>
      </c>
      <c r="J154" s="286">
        <f t="shared" si="62"/>
        <v>0</v>
      </c>
      <c r="M154" s="351">
        <v>0</v>
      </c>
      <c r="N154" s="286">
        <f t="shared" si="79"/>
        <v>0</v>
      </c>
      <c r="O154" s="351">
        <v>14.21</v>
      </c>
      <c r="Q154" s="278">
        <f t="shared" si="63"/>
        <v>0</v>
      </c>
      <c r="S154" s="278">
        <f t="shared" si="64"/>
        <v>9.947</v>
      </c>
    </row>
    <row r="155" spans="1:19" ht="10.5">
      <c r="A155" s="285" t="s">
        <v>2283</v>
      </c>
      <c r="B155" s="285" t="s">
        <v>2826</v>
      </c>
      <c r="C155" s="285" t="s">
        <v>2284</v>
      </c>
      <c r="D155" s="285" t="s">
        <v>271</v>
      </c>
      <c r="E155" s="286">
        <v>10</v>
      </c>
      <c r="F155" s="351"/>
      <c r="G155" s="286">
        <f t="shared" si="67"/>
        <v>0</v>
      </c>
      <c r="H155" s="351"/>
      <c r="I155" s="286">
        <f t="shared" si="61"/>
        <v>0</v>
      </c>
      <c r="J155" s="286">
        <f t="shared" si="62"/>
        <v>0</v>
      </c>
      <c r="M155" s="351">
        <v>0</v>
      </c>
      <c r="N155" s="286">
        <f t="shared" si="79"/>
        <v>0</v>
      </c>
      <c r="O155" s="351">
        <v>20.54</v>
      </c>
      <c r="Q155" s="278">
        <f t="shared" si="63"/>
        <v>0</v>
      </c>
      <c r="S155" s="278">
        <f t="shared" si="64"/>
        <v>14.377999999999998</v>
      </c>
    </row>
    <row r="156" spans="1:19" ht="10.5">
      <c r="A156" s="285" t="s">
        <v>2465</v>
      </c>
      <c r="B156" s="285" t="s">
        <v>2827</v>
      </c>
      <c r="C156" s="285" t="s">
        <v>2466</v>
      </c>
      <c r="D156" s="285" t="s">
        <v>271</v>
      </c>
      <c r="E156" s="286">
        <v>16</v>
      </c>
      <c r="F156" s="351"/>
      <c r="G156" s="286">
        <f t="shared" si="67"/>
        <v>0</v>
      </c>
      <c r="H156" s="351"/>
      <c r="I156" s="286">
        <f t="shared" si="61"/>
        <v>0</v>
      </c>
      <c r="J156" s="286">
        <f t="shared" si="62"/>
        <v>0</v>
      </c>
      <c r="M156" s="351">
        <v>0</v>
      </c>
      <c r="N156" s="286">
        <f t="shared" si="79"/>
        <v>0</v>
      </c>
      <c r="O156" s="351">
        <v>44.79</v>
      </c>
      <c r="Q156" s="278">
        <f t="shared" si="63"/>
        <v>0</v>
      </c>
      <c r="S156" s="278">
        <f t="shared" si="64"/>
        <v>31.352999999999998</v>
      </c>
    </row>
    <row r="157" spans="1:19" ht="10.5">
      <c r="A157" s="285" t="s">
        <v>2467</v>
      </c>
      <c r="B157" s="285" t="s">
        <v>2828</v>
      </c>
      <c r="C157" s="285" t="s">
        <v>2468</v>
      </c>
      <c r="D157" s="285" t="s">
        <v>271</v>
      </c>
      <c r="E157" s="286">
        <v>8</v>
      </c>
      <c r="F157" s="351"/>
      <c r="G157" s="286">
        <f t="shared" si="67"/>
        <v>0</v>
      </c>
      <c r="H157" s="351"/>
      <c r="I157" s="286">
        <f t="shared" si="61"/>
        <v>0</v>
      </c>
      <c r="J157" s="286">
        <f t="shared" si="62"/>
        <v>0</v>
      </c>
      <c r="M157" s="351">
        <v>0</v>
      </c>
      <c r="N157" s="286">
        <f t="shared" si="79"/>
        <v>0</v>
      </c>
      <c r="O157" s="351">
        <v>57.96</v>
      </c>
      <c r="Q157" s="278">
        <f t="shared" si="63"/>
        <v>0</v>
      </c>
      <c r="S157" s="278">
        <f t="shared" si="64"/>
        <v>40.571999999999996</v>
      </c>
    </row>
    <row r="158" spans="1:15" ht="10.5">
      <c r="A158" s="287" t="s">
        <v>2145</v>
      </c>
      <c r="B158" s="285" t="s">
        <v>2829</v>
      </c>
      <c r="C158" s="293" t="s">
        <v>2581</v>
      </c>
      <c r="D158" s="287" t="s">
        <v>2145</v>
      </c>
      <c r="E158" s="288"/>
      <c r="F158" s="288"/>
      <c r="G158" s="286"/>
      <c r="H158" s="288"/>
      <c r="I158" s="286"/>
      <c r="J158" s="286"/>
      <c r="M158" s="288"/>
      <c r="N158" s="286"/>
      <c r="O158" s="288"/>
    </row>
    <row r="159" spans="1:15" ht="10.5">
      <c r="A159" s="291" t="s">
        <v>2145</v>
      </c>
      <c r="B159" s="285" t="s">
        <v>2830</v>
      </c>
      <c r="C159" s="291" t="s">
        <v>2285</v>
      </c>
      <c r="D159" s="291" t="s">
        <v>2145</v>
      </c>
      <c r="E159" s="292"/>
      <c r="F159" s="292"/>
      <c r="G159" s="286"/>
      <c r="H159" s="292"/>
      <c r="I159" s="286"/>
      <c r="J159" s="286"/>
      <c r="M159" s="292"/>
      <c r="N159" s="286"/>
      <c r="O159" s="292"/>
    </row>
    <row r="160" spans="1:15" ht="10.5">
      <c r="A160" s="291" t="s">
        <v>2145</v>
      </c>
      <c r="B160" s="285" t="s">
        <v>2831</v>
      </c>
      <c r="C160" s="291" t="s">
        <v>2286</v>
      </c>
      <c r="D160" s="291" t="s">
        <v>2145</v>
      </c>
      <c r="E160" s="292"/>
      <c r="F160" s="292"/>
      <c r="G160" s="286"/>
      <c r="H160" s="292"/>
      <c r="I160" s="286"/>
      <c r="J160" s="286"/>
      <c r="M160" s="292"/>
      <c r="N160" s="286"/>
      <c r="O160" s="292"/>
    </row>
    <row r="161" spans="1:19" ht="10.5">
      <c r="A161" s="426" t="s">
        <v>2977</v>
      </c>
      <c r="B161" s="285" t="s">
        <v>2832</v>
      </c>
      <c r="C161" s="285" t="s">
        <v>2287</v>
      </c>
      <c r="D161" s="285" t="s">
        <v>271</v>
      </c>
      <c r="E161" s="286">
        <v>16</v>
      </c>
      <c r="F161" s="351"/>
      <c r="G161" s="286">
        <f t="shared" si="67"/>
        <v>0</v>
      </c>
      <c r="H161" s="351"/>
      <c r="I161" s="286">
        <f t="shared" si="61"/>
        <v>0</v>
      </c>
      <c r="J161" s="286">
        <f t="shared" si="62"/>
        <v>0</v>
      </c>
      <c r="M161" s="351">
        <v>160</v>
      </c>
      <c r="N161" s="286">
        <f aca="true" t="shared" si="80" ref="N161:N170">L161*M161</f>
        <v>0</v>
      </c>
      <c r="O161" s="351">
        <v>38.79</v>
      </c>
      <c r="Q161" s="278">
        <f t="shared" si="63"/>
        <v>112</v>
      </c>
      <c r="S161" s="278">
        <f t="shared" si="64"/>
        <v>27.153</v>
      </c>
    </row>
    <row r="162" spans="1:19" ht="10.5">
      <c r="A162" s="426" t="s">
        <v>2978</v>
      </c>
      <c r="B162" s="285" t="s">
        <v>2833</v>
      </c>
      <c r="C162" s="285" t="s">
        <v>2288</v>
      </c>
      <c r="D162" s="285" t="s">
        <v>271</v>
      </c>
      <c r="E162" s="286">
        <v>8</v>
      </c>
      <c r="F162" s="351"/>
      <c r="G162" s="286">
        <f t="shared" si="67"/>
        <v>0</v>
      </c>
      <c r="H162" s="351"/>
      <c r="I162" s="286">
        <f t="shared" si="61"/>
        <v>0</v>
      </c>
      <c r="J162" s="286">
        <f t="shared" si="62"/>
        <v>0</v>
      </c>
      <c r="M162" s="351">
        <v>185</v>
      </c>
      <c r="N162" s="286">
        <f t="shared" si="80"/>
        <v>0</v>
      </c>
      <c r="O162" s="351">
        <v>43.62</v>
      </c>
      <c r="Q162" s="278">
        <f t="shared" si="63"/>
        <v>129.5</v>
      </c>
      <c r="S162" s="278">
        <f t="shared" si="64"/>
        <v>30.533999999999995</v>
      </c>
    </row>
    <row r="163" spans="1:19" ht="10.5">
      <c r="A163" s="426" t="s">
        <v>3019</v>
      </c>
      <c r="B163" s="285" t="s">
        <v>2834</v>
      </c>
      <c r="C163" s="285" t="s">
        <v>2469</v>
      </c>
      <c r="D163" s="285" t="s">
        <v>271</v>
      </c>
      <c r="E163" s="286">
        <v>12</v>
      </c>
      <c r="F163" s="351"/>
      <c r="G163" s="286">
        <f t="shared" si="67"/>
        <v>0</v>
      </c>
      <c r="H163" s="351"/>
      <c r="I163" s="286">
        <f t="shared" si="61"/>
        <v>0</v>
      </c>
      <c r="J163" s="286">
        <f t="shared" si="62"/>
        <v>0</v>
      </c>
      <c r="M163" s="351">
        <v>205</v>
      </c>
      <c r="N163" s="286">
        <f t="shared" si="80"/>
        <v>0</v>
      </c>
      <c r="O163" s="351">
        <v>43.62</v>
      </c>
      <c r="Q163" s="278">
        <f t="shared" si="63"/>
        <v>143.5</v>
      </c>
      <c r="S163" s="278">
        <f t="shared" si="64"/>
        <v>30.533999999999995</v>
      </c>
    </row>
    <row r="164" spans="1:19" ht="10.5">
      <c r="A164" s="426" t="s">
        <v>2979</v>
      </c>
      <c r="B164" s="285" t="s">
        <v>2835</v>
      </c>
      <c r="C164" s="285" t="s">
        <v>2289</v>
      </c>
      <c r="D164" s="285" t="s">
        <v>271</v>
      </c>
      <c r="E164" s="286">
        <v>6</v>
      </c>
      <c r="F164" s="351"/>
      <c r="G164" s="286">
        <f t="shared" si="67"/>
        <v>0</v>
      </c>
      <c r="H164" s="351"/>
      <c r="I164" s="286">
        <f t="shared" si="61"/>
        <v>0</v>
      </c>
      <c r="J164" s="286">
        <f t="shared" si="62"/>
        <v>0</v>
      </c>
      <c r="M164" s="351">
        <v>230</v>
      </c>
      <c r="N164" s="286">
        <f t="shared" si="80"/>
        <v>0</v>
      </c>
      <c r="O164" s="351">
        <v>54.2</v>
      </c>
      <c r="Q164" s="278">
        <f t="shared" si="63"/>
        <v>161</v>
      </c>
      <c r="S164" s="278">
        <f t="shared" si="64"/>
        <v>37.94</v>
      </c>
    </row>
    <row r="165" spans="1:19" ht="10.5">
      <c r="A165" s="426" t="s">
        <v>3020</v>
      </c>
      <c r="B165" s="285" t="s">
        <v>2836</v>
      </c>
      <c r="C165" s="285" t="s">
        <v>2470</v>
      </c>
      <c r="D165" s="285" t="s">
        <v>271</v>
      </c>
      <c r="E165" s="286">
        <v>5</v>
      </c>
      <c r="F165" s="351"/>
      <c r="G165" s="286">
        <f t="shared" si="67"/>
        <v>0</v>
      </c>
      <c r="H165" s="351"/>
      <c r="I165" s="286">
        <f t="shared" si="61"/>
        <v>0</v>
      </c>
      <c r="J165" s="286">
        <f t="shared" si="62"/>
        <v>0</v>
      </c>
      <c r="M165" s="351">
        <v>230</v>
      </c>
      <c r="N165" s="286">
        <f t="shared" si="80"/>
        <v>0</v>
      </c>
      <c r="O165" s="351">
        <v>54.2</v>
      </c>
      <c r="Q165" s="278">
        <f t="shared" si="63"/>
        <v>161</v>
      </c>
      <c r="S165" s="278">
        <f t="shared" si="64"/>
        <v>37.94</v>
      </c>
    </row>
    <row r="166" spans="1:19" ht="10.5">
      <c r="A166" s="426" t="s">
        <v>2980</v>
      </c>
      <c r="B166" s="285" t="s">
        <v>2837</v>
      </c>
      <c r="C166" s="285" t="s">
        <v>2290</v>
      </c>
      <c r="D166" s="285" t="s">
        <v>271</v>
      </c>
      <c r="E166" s="286">
        <v>8</v>
      </c>
      <c r="F166" s="351"/>
      <c r="G166" s="286">
        <f t="shared" si="67"/>
        <v>0</v>
      </c>
      <c r="H166" s="351"/>
      <c r="I166" s="286">
        <f t="shared" si="61"/>
        <v>0</v>
      </c>
      <c r="J166" s="286">
        <f t="shared" si="62"/>
        <v>0</v>
      </c>
      <c r="M166" s="351">
        <v>160</v>
      </c>
      <c r="N166" s="286">
        <f t="shared" si="80"/>
        <v>0</v>
      </c>
      <c r="O166" s="351">
        <v>38.79</v>
      </c>
      <c r="Q166" s="278">
        <f t="shared" si="63"/>
        <v>112</v>
      </c>
      <c r="S166" s="278">
        <f t="shared" si="64"/>
        <v>27.153</v>
      </c>
    </row>
    <row r="167" spans="1:19" ht="10.5">
      <c r="A167" s="426" t="s">
        <v>3021</v>
      </c>
      <c r="B167" s="285" t="s">
        <v>2838</v>
      </c>
      <c r="C167" s="285" t="s">
        <v>2471</v>
      </c>
      <c r="D167" s="285" t="s">
        <v>271</v>
      </c>
      <c r="E167" s="286">
        <v>6</v>
      </c>
      <c r="F167" s="351"/>
      <c r="G167" s="286">
        <f t="shared" si="67"/>
        <v>0</v>
      </c>
      <c r="H167" s="351"/>
      <c r="I167" s="286">
        <f t="shared" si="61"/>
        <v>0</v>
      </c>
      <c r="J167" s="286">
        <f t="shared" si="62"/>
        <v>0</v>
      </c>
      <c r="M167" s="351">
        <v>180</v>
      </c>
      <c r="N167" s="286">
        <f t="shared" si="80"/>
        <v>0</v>
      </c>
      <c r="O167" s="351">
        <v>38.79</v>
      </c>
      <c r="Q167" s="278">
        <f t="shared" si="63"/>
        <v>125.99999999999999</v>
      </c>
      <c r="S167" s="278">
        <f t="shared" si="64"/>
        <v>27.153</v>
      </c>
    </row>
    <row r="168" spans="1:19" ht="10.5">
      <c r="A168" s="426" t="s">
        <v>3022</v>
      </c>
      <c r="B168" s="285" t="s">
        <v>2839</v>
      </c>
      <c r="C168" s="285" t="s">
        <v>2472</v>
      </c>
      <c r="D168" s="285" t="s">
        <v>271</v>
      </c>
      <c r="E168" s="286">
        <v>1</v>
      </c>
      <c r="F168" s="351"/>
      <c r="G168" s="286">
        <f t="shared" si="67"/>
        <v>0</v>
      </c>
      <c r="H168" s="351"/>
      <c r="I168" s="286">
        <f t="shared" si="61"/>
        <v>0</v>
      </c>
      <c r="J168" s="286">
        <f t="shared" si="62"/>
        <v>0</v>
      </c>
      <c r="M168" s="351">
        <v>185</v>
      </c>
      <c r="N168" s="286">
        <f t="shared" si="80"/>
        <v>0</v>
      </c>
      <c r="O168" s="351">
        <v>98</v>
      </c>
      <c r="Q168" s="278">
        <f t="shared" si="63"/>
        <v>129.5</v>
      </c>
      <c r="S168" s="278">
        <f t="shared" si="64"/>
        <v>68.6</v>
      </c>
    </row>
    <row r="169" spans="1:19" ht="10.5">
      <c r="A169" s="426" t="s">
        <v>2981</v>
      </c>
      <c r="B169" s="285" t="s">
        <v>2840</v>
      </c>
      <c r="C169" s="285" t="s">
        <v>2291</v>
      </c>
      <c r="D169" s="285" t="s">
        <v>271</v>
      </c>
      <c r="E169" s="286">
        <v>66</v>
      </c>
      <c r="F169" s="351"/>
      <c r="G169" s="286">
        <f t="shared" si="67"/>
        <v>0</v>
      </c>
      <c r="H169" s="351"/>
      <c r="I169" s="286">
        <f t="shared" si="61"/>
        <v>0</v>
      </c>
      <c r="J169" s="286">
        <f t="shared" si="62"/>
        <v>0</v>
      </c>
      <c r="M169" s="351">
        <v>135</v>
      </c>
      <c r="N169" s="286">
        <f t="shared" si="80"/>
        <v>0</v>
      </c>
      <c r="O169" s="351">
        <v>75</v>
      </c>
      <c r="Q169" s="278">
        <f t="shared" si="63"/>
        <v>94.5</v>
      </c>
      <c r="S169" s="278">
        <f t="shared" si="64"/>
        <v>52.5</v>
      </c>
    </row>
    <row r="170" spans="1:19" ht="10.5">
      <c r="A170" s="426" t="s">
        <v>2982</v>
      </c>
      <c r="B170" s="285" t="s">
        <v>2841</v>
      </c>
      <c r="C170" s="285" t="s">
        <v>2292</v>
      </c>
      <c r="D170" s="285" t="s">
        <v>271</v>
      </c>
      <c r="E170" s="286">
        <v>19</v>
      </c>
      <c r="F170" s="351"/>
      <c r="G170" s="286">
        <f t="shared" si="67"/>
        <v>0</v>
      </c>
      <c r="H170" s="351"/>
      <c r="I170" s="286">
        <f t="shared" si="61"/>
        <v>0</v>
      </c>
      <c r="J170" s="286">
        <f t="shared" si="62"/>
        <v>0</v>
      </c>
      <c r="M170" s="351">
        <v>138</v>
      </c>
      <c r="N170" s="286">
        <f t="shared" si="80"/>
        <v>0</v>
      </c>
      <c r="O170" s="351">
        <v>75</v>
      </c>
      <c r="Q170" s="278">
        <f t="shared" si="63"/>
        <v>96.6</v>
      </c>
      <c r="S170" s="278">
        <f t="shared" si="64"/>
        <v>52.5</v>
      </c>
    </row>
    <row r="171" spans="1:15" ht="10.5">
      <c r="A171" s="427" t="s">
        <v>2145</v>
      </c>
      <c r="B171" s="285" t="s">
        <v>2842</v>
      </c>
      <c r="C171" s="291" t="s">
        <v>2293</v>
      </c>
      <c r="D171" s="291" t="s">
        <v>2145</v>
      </c>
      <c r="E171" s="292"/>
      <c r="F171" s="292"/>
      <c r="G171" s="286"/>
      <c r="H171" s="292"/>
      <c r="I171" s="286"/>
      <c r="J171" s="286"/>
      <c r="M171" s="292"/>
      <c r="N171" s="286"/>
      <c r="O171" s="292"/>
    </row>
    <row r="172" spans="1:19" ht="10.5">
      <c r="A172" s="426" t="s">
        <v>3023</v>
      </c>
      <c r="B172" s="285" t="s">
        <v>2843</v>
      </c>
      <c r="C172" s="285" t="s">
        <v>2287</v>
      </c>
      <c r="D172" s="285" t="s">
        <v>271</v>
      </c>
      <c r="E172" s="286">
        <v>1</v>
      </c>
      <c r="F172" s="351"/>
      <c r="G172" s="286">
        <f t="shared" si="67"/>
        <v>0</v>
      </c>
      <c r="H172" s="351"/>
      <c r="I172" s="286">
        <f t="shared" si="61"/>
        <v>0</v>
      </c>
      <c r="J172" s="286">
        <f t="shared" si="62"/>
        <v>0</v>
      </c>
      <c r="M172" s="351">
        <v>115.5</v>
      </c>
      <c r="N172" s="286">
        <f aca="true" t="shared" si="81" ref="N172:N178">L172*M172</f>
        <v>0</v>
      </c>
      <c r="O172" s="351">
        <v>76.42</v>
      </c>
      <c r="Q172" s="278">
        <f t="shared" si="63"/>
        <v>80.85</v>
      </c>
      <c r="S172" s="278">
        <f t="shared" si="64"/>
        <v>53.494</v>
      </c>
    </row>
    <row r="173" spans="1:19" ht="10.5">
      <c r="A173" s="426" t="s">
        <v>3024</v>
      </c>
      <c r="B173" s="285" t="s">
        <v>2844</v>
      </c>
      <c r="C173" s="285" t="s">
        <v>2469</v>
      </c>
      <c r="D173" s="285" t="s">
        <v>271</v>
      </c>
      <c r="E173" s="286">
        <v>2</v>
      </c>
      <c r="F173" s="351"/>
      <c r="G173" s="286">
        <f t="shared" si="67"/>
        <v>0</v>
      </c>
      <c r="H173" s="351"/>
      <c r="I173" s="286">
        <f aca="true" t="shared" si="82" ref="I173:I215">E173*H173</f>
        <v>0</v>
      </c>
      <c r="J173" s="286">
        <f aca="true" t="shared" si="83" ref="J173:J215">G173+I173</f>
        <v>0</v>
      </c>
      <c r="M173" s="351">
        <v>151</v>
      </c>
      <c r="N173" s="286">
        <f t="shared" si="81"/>
        <v>0</v>
      </c>
      <c r="O173" s="351">
        <v>81.67</v>
      </c>
      <c r="Q173" s="278">
        <f aca="true" t="shared" si="84" ref="Q173:Q233">M173*Q$8</f>
        <v>105.69999999999999</v>
      </c>
      <c r="S173" s="278">
        <f aca="true" t="shared" si="85" ref="S173:S233">O173*Q$8</f>
        <v>57.169</v>
      </c>
    </row>
    <row r="174" spans="1:19" ht="10.5">
      <c r="A174" s="426" t="s">
        <v>3025</v>
      </c>
      <c r="B174" s="285" t="s">
        <v>2845</v>
      </c>
      <c r="C174" s="285" t="s">
        <v>2289</v>
      </c>
      <c r="D174" s="285" t="s">
        <v>271</v>
      </c>
      <c r="E174" s="286">
        <v>5</v>
      </c>
      <c r="F174" s="351"/>
      <c r="G174" s="286">
        <f t="shared" si="67"/>
        <v>0</v>
      </c>
      <c r="H174" s="351"/>
      <c r="I174" s="286">
        <f t="shared" si="82"/>
        <v>0</v>
      </c>
      <c r="J174" s="286">
        <f t="shared" si="83"/>
        <v>0</v>
      </c>
      <c r="M174" s="351">
        <v>186</v>
      </c>
      <c r="N174" s="286">
        <f t="shared" si="81"/>
        <v>0</v>
      </c>
      <c r="O174" s="351">
        <v>81.67</v>
      </c>
      <c r="Q174" s="278">
        <f t="shared" si="84"/>
        <v>130.2</v>
      </c>
      <c r="S174" s="278">
        <f t="shared" si="85"/>
        <v>57.169</v>
      </c>
    </row>
    <row r="175" spans="1:19" ht="10.5">
      <c r="A175" s="426" t="s">
        <v>3026</v>
      </c>
      <c r="B175" s="285" t="s">
        <v>2846</v>
      </c>
      <c r="C175" s="285" t="s">
        <v>2470</v>
      </c>
      <c r="D175" s="285" t="s">
        <v>271</v>
      </c>
      <c r="E175" s="286">
        <v>1</v>
      </c>
      <c r="F175" s="351"/>
      <c r="G175" s="286">
        <f t="shared" si="67"/>
        <v>0</v>
      </c>
      <c r="H175" s="351"/>
      <c r="I175" s="286">
        <f t="shared" si="82"/>
        <v>0</v>
      </c>
      <c r="J175" s="286">
        <f t="shared" si="83"/>
        <v>0</v>
      </c>
      <c r="M175" s="351">
        <v>186</v>
      </c>
      <c r="N175" s="286">
        <f t="shared" si="81"/>
        <v>0</v>
      </c>
      <c r="O175" s="351">
        <v>81.67</v>
      </c>
      <c r="Q175" s="278">
        <f t="shared" si="84"/>
        <v>130.2</v>
      </c>
      <c r="S175" s="278">
        <f t="shared" si="85"/>
        <v>57.169</v>
      </c>
    </row>
    <row r="176" spans="1:19" ht="10.5">
      <c r="A176" s="426" t="s">
        <v>2984</v>
      </c>
      <c r="B176" s="285" t="s">
        <v>2847</v>
      </c>
      <c r="C176" s="285" t="s">
        <v>2294</v>
      </c>
      <c r="D176" s="285" t="s">
        <v>271</v>
      </c>
      <c r="E176" s="286">
        <v>1</v>
      </c>
      <c r="F176" s="351"/>
      <c r="G176" s="286">
        <f t="shared" si="67"/>
        <v>0</v>
      </c>
      <c r="H176" s="351"/>
      <c r="I176" s="286">
        <f t="shared" si="82"/>
        <v>0</v>
      </c>
      <c r="J176" s="286">
        <f t="shared" si="83"/>
        <v>0</v>
      </c>
      <c r="M176" s="351">
        <v>867</v>
      </c>
      <c r="N176" s="286">
        <f t="shared" si="81"/>
        <v>0</v>
      </c>
      <c r="O176" s="351">
        <v>198</v>
      </c>
      <c r="Q176" s="278">
        <f t="shared" si="84"/>
        <v>606.9</v>
      </c>
      <c r="S176" s="278">
        <f t="shared" si="85"/>
        <v>138.6</v>
      </c>
    </row>
    <row r="177" spans="1:19" ht="10.5">
      <c r="A177" s="426" t="s">
        <v>2985</v>
      </c>
      <c r="B177" s="285" t="s">
        <v>2848</v>
      </c>
      <c r="C177" s="285" t="s">
        <v>2295</v>
      </c>
      <c r="D177" s="285" t="s">
        <v>271</v>
      </c>
      <c r="E177" s="286">
        <v>5</v>
      </c>
      <c r="F177" s="351"/>
      <c r="G177" s="286">
        <f t="shared" si="67"/>
        <v>0</v>
      </c>
      <c r="H177" s="351"/>
      <c r="I177" s="286">
        <f t="shared" si="82"/>
        <v>0</v>
      </c>
      <c r="J177" s="286">
        <f t="shared" si="83"/>
        <v>0</v>
      </c>
      <c r="M177" s="351">
        <v>115</v>
      </c>
      <c r="N177" s="286">
        <f t="shared" si="81"/>
        <v>0</v>
      </c>
      <c r="O177" s="351">
        <v>106.5</v>
      </c>
      <c r="Q177" s="278">
        <f t="shared" si="84"/>
        <v>80.5</v>
      </c>
      <c r="S177" s="278">
        <f t="shared" si="85"/>
        <v>74.55</v>
      </c>
    </row>
    <row r="178" spans="1:19" ht="10.5">
      <c r="A178" s="426" t="s">
        <v>2473</v>
      </c>
      <c r="B178" s="285" t="s">
        <v>2849</v>
      </c>
      <c r="C178" s="285" t="s">
        <v>2474</v>
      </c>
      <c r="D178" s="285" t="s">
        <v>271</v>
      </c>
      <c r="E178" s="286">
        <v>1</v>
      </c>
      <c r="F178" s="351"/>
      <c r="G178" s="286">
        <f t="shared" si="67"/>
        <v>0</v>
      </c>
      <c r="H178" s="351"/>
      <c r="I178" s="286">
        <f t="shared" si="82"/>
        <v>0</v>
      </c>
      <c r="J178" s="286">
        <f t="shared" si="83"/>
        <v>0</v>
      </c>
      <c r="M178" s="351">
        <v>364</v>
      </c>
      <c r="N178" s="286">
        <f t="shared" si="81"/>
        <v>0</v>
      </c>
      <c r="O178" s="351">
        <v>102.75</v>
      </c>
      <c r="Q178" s="278">
        <f t="shared" si="84"/>
        <v>254.79999999999998</v>
      </c>
      <c r="S178" s="278">
        <f t="shared" si="85"/>
        <v>71.925</v>
      </c>
    </row>
    <row r="179" spans="1:15" ht="10.5">
      <c r="A179" s="427" t="s">
        <v>2145</v>
      </c>
      <c r="B179" s="285" t="s">
        <v>2850</v>
      </c>
      <c r="C179" s="291" t="s">
        <v>2296</v>
      </c>
      <c r="D179" s="291" t="s">
        <v>2145</v>
      </c>
      <c r="E179" s="292"/>
      <c r="F179" s="292"/>
      <c r="G179" s="286"/>
      <c r="H179" s="292"/>
      <c r="I179" s="286"/>
      <c r="J179" s="286"/>
      <c r="M179" s="292"/>
      <c r="N179" s="286"/>
      <c r="O179" s="292"/>
    </row>
    <row r="180" spans="1:19" ht="10.5">
      <c r="A180" s="426" t="s">
        <v>2986</v>
      </c>
      <c r="B180" s="285" t="s">
        <v>2851</v>
      </c>
      <c r="C180" s="285" t="s">
        <v>2297</v>
      </c>
      <c r="D180" s="285" t="s">
        <v>271</v>
      </c>
      <c r="E180" s="286">
        <v>7</v>
      </c>
      <c r="F180" s="351"/>
      <c r="G180" s="286">
        <f aca="true" t="shared" si="86" ref="G180:G215">E180*F180</f>
        <v>0</v>
      </c>
      <c r="H180" s="351"/>
      <c r="I180" s="286">
        <f t="shared" si="82"/>
        <v>0</v>
      </c>
      <c r="J180" s="286">
        <f t="shared" si="83"/>
        <v>0</v>
      </c>
      <c r="M180" s="351">
        <v>15</v>
      </c>
      <c r="N180" s="286">
        <f aca="true" t="shared" si="87" ref="N180:N183">L180*M180</f>
        <v>0</v>
      </c>
      <c r="O180" s="351">
        <v>210</v>
      </c>
      <c r="Q180" s="278">
        <f t="shared" si="84"/>
        <v>10.5</v>
      </c>
      <c r="S180" s="278">
        <f t="shared" si="85"/>
        <v>147</v>
      </c>
    </row>
    <row r="181" spans="1:19" ht="10.5">
      <c r="A181" s="426" t="s">
        <v>2987</v>
      </c>
      <c r="B181" s="285" t="s">
        <v>2852</v>
      </c>
      <c r="C181" s="285" t="s">
        <v>2298</v>
      </c>
      <c r="D181" s="285" t="s">
        <v>271</v>
      </c>
      <c r="E181" s="286">
        <v>2</v>
      </c>
      <c r="F181" s="351"/>
      <c r="G181" s="286">
        <f t="shared" si="86"/>
        <v>0</v>
      </c>
      <c r="H181" s="351"/>
      <c r="I181" s="286">
        <f t="shared" si="82"/>
        <v>0</v>
      </c>
      <c r="J181" s="286">
        <f t="shared" si="83"/>
        <v>0</v>
      </c>
      <c r="M181" s="351">
        <v>15</v>
      </c>
      <c r="N181" s="286">
        <f t="shared" si="87"/>
        <v>0</v>
      </c>
      <c r="O181" s="351">
        <v>210</v>
      </c>
      <c r="Q181" s="278">
        <f t="shared" si="84"/>
        <v>10.5</v>
      </c>
      <c r="S181" s="278">
        <f t="shared" si="85"/>
        <v>147</v>
      </c>
    </row>
    <row r="182" spans="1:19" ht="10.5">
      <c r="A182" s="426" t="s">
        <v>2988</v>
      </c>
      <c r="B182" s="285" t="s">
        <v>2853</v>
      </c>
      <c r="C182" s="285" t="s">
        <v>2299</v>
      </c>
      <c r="D182" s="285" t="s">
        <v>271</v>
      </c>
      <c r="E182" s="286">
        <v>4</v>
      </c>
      <c r="F182" s="351"/>
      <c r="G182" s="286">
        <f t="shared" si="86"/>
        <v>0</v>
      </c>
      <c r="H182" s="351"/>
      <c r="I182" s="286">
        <f t="shared" si="82"/>
        <v>0</v>
      </c>
      <c r="J182" s="286">
        <f t="shared" si="83"/>
        <v>0</v>
      </c>
      <c r="M182" s="351">
        <v>15</v>
      </c>
      <c r="N182" s="286">
        <f t="shared" si="87"/>
        <v>0</v>
      </c>
      <c r="O182" s="351">
        <v>210</v>
      </c>
      <c r="Q182" s="278">
        <f t="shared" si="84"/>
        <v>10.5</v>
      </c>
      <c r="S182" s="278">
        <f t="shared" si="85"/>
        <v>147</v>
      </c>
    </row>
    <row r="183" spans="1:19" ht="10.5">
      <c r="A183" s="426" t="s">
        <v>2989</v>
      </c>
      <c r="B183" s="285" t="s">
        <v>2854</v>
      </c>
      <c r="C183" s="285" t="s">
        <v>2300</v>
      </c>
      <c r="D183" s="285" t="s">
        <v>271</v>
      </c>
      <c r="E183" s="286">
        <v>13</v>
      </c>
      <c r="F183" s="351"/>
      <c r="G183" s="286">
        <f t="shared" si="86"/>
        <v>0</v>
      </c>
      <c r="H183" s="351"/>
      <c r="I183" s="286">
        <f t="shared" si="82"/>
        <v>0</v>
      </c>
      <c r="J183" s="286">
        <f t="shared" si="83"/>
        <v>0</v>
      </c>
      <c r="M183" s="351">
        <v>15</v>
      </c>
      <c r="N183" s="286">
        <f t="shared" si="87"/>
        <v>0</v>
      </c>
      <c r="O183" s="351">
        <v>210</v>
      </c>
      <c r="Q183" s="278">
        <f t="shared" si="84"/>
        <v>10.5</v>
      </c>
      <c r="S183" s="278">
        <f t="shared" si="85"/>
        <v>147</v>
      </c>
    </row>
    <row r="184" spans="1:15" ht="10.5">
      <c r="A184" s="291" t="s">
        <v>2145</v>
      </c>
      <c r="B184" s="285" t="s">
        <v>2855</v>
      </c>
      <c r="C184" s="291" t="s">
        <v>2475</v>
      </c>
      <c r="D184" s="291" t="s">
        <v>2145</v>
      </c>
      <c r="E184" s="292"/>
      <c r="F184" s="292"/>
      <c r="G184" s="286"/>
      <c r="H184" s="292"/>
      <c r="I184" s="286"/>
      <c r="J184" s="286"/>
      <c r="M184" s="292"/>
      <c r="N184" s="286"/>
      <c r="O184" s="292"/>
    </row>
    <row r="185" spans="1:15" ht="10.5">
      <c r="A185" s="283" t="s">
        <v>2476</v>
      </c>
      <c r="B185" s="285" t="s">
        <v>2856</v>
      </c>
      <c r="C185" s="283" t="s">
        <v>2477</v>
      </c>
      <c r="D185" s="283" t="s">
        <v>2145</v>
      </c>
      <c r="E185" s="284"/>
      <c r="F185" s="284"/>
      <c r="G185" s="286"/>
      <c r="H185" s="284"/>
      <c r="I185" s="286"/>
      <c r="J185" s="286"/>
      <c r="M185" s="284"/>
      <c r="N185" s="286"/>
      <c r="O185" s="284"/>
    </row>
    <row r="186" spans="1:19" ht="10.5">
      <c r="A186" s="285" t="s">
        <v>2478</v>
      </c>
      <c r="B186" s="285" t="s">
        <v>2857</v>
      </c>
      <c r="C186" s="285" t="s">
        <v>2479</v>
      </c>
      <c r="D186" s="285" t="s">
        <v>271</v>
      </c>
      <c r="E186" s="286">
        <v>1</v>
      </c>
      <c r="F186" s="351"/>
      <c r="G186" s="286">
        <f t="shared" si="86"/>
        <v>0</v>
      </c>
      <c r="H186" s="351"/>
      <c r="I186" s="286">
        <f t="shared" si="82"/>
        <v>0</v>
      </c>
      <c r="J186" s="286">
        <f t="shared" si="83"/>
        <v>0</v>
      </c>
      <c r="M186" s="351">
        <v>1669</v>
      </c>
      <c r="N186" s="286">
        <f aca="true" t="shared" si="88" ref="N186:N187">L186*M186</f>
        <v>0</v>
      </c>
      <c r="O186" s="351">
        <v>68.5</v>
      </c>
      <c r="Q186" s="278">
        <f t="shared" si="84"/>
        <v>1168.3</v>
      </c>
      <c r="S186" s="278">
        <f t="shared" si="85"/>
        <v>47.949999999999996</v>
      </c>
    </row>
    <row r="187" spans="1:19" ht="10.5">
      <c r="A187" s="285" t="s">
        <v>2480</v>
      </c>
      <c r="B187" s="285" t="s">
        <v>2858</v>
      </c>
      <c r="C187" s="285" t="s">
        <v>2481</v>
      </c>
      <c r="D187" s="285" t="s">
        <v>271</v>
      </c>
      <c r="E187" s="286">
        <v>2</v>
      </c>
      <c r="F187" s="351"/>
      <c r="G187" s="286">
        <f t="shared" si="86"/>
        <v>0</v>
      </c>
      <c r="H187" s="351"/>
      <c r="I187" s="286">
        <f t="shared" si="82"/>
        <v>0</v>
      </c>
      <c r="J187" s="286">
        <f t="shared" si="83"/>
        <v>0</v>
      </c>
      <c r="M187" s="351">
        <v>1215</v>
      </c>
      <c r="N187" s="286">
        <f t="shared" si="88"/>
        <v>0</v>
      </c>
      <c r="O187" s="351">
        <v>59.8</v>
      </c>
      <c r="Q187" s="278">
        <f t="shared" si="84"/>
        <v>850.5</v>
      </c>
      <c r="S187" s="278">
        <f t="shared" si="85"/>
        <v>41.85999999999999</v>
      </c>
    </row>
    <row r="188" spans="1:15" ht="10.5">
      <c r="A188" s="283" t="s">
        <v>2482</v>
      </c>
      <c r="B188" s="285" t="s">
        <v>2859</v>
      </c>
      <c r="C188" s="283" t="s">
        <v>2483</v>
      </c>
      <c r="D188" s="283" t="s">
        <v>2145</v>
      </c>
      <c r="E188" s="284"/>
      <c r="F188" s="284"/>
      <c r="G188" s="286"/>
      <c r="H188" s="284"/>
      <c r="I188" s="286"/>
      <c r="J188" s="286"/>
      <c r="M188" s="284"/>
      <c r="N188" s="286"/>
      <c r="O188" s="284"/>
    </row>
    <row r="189" spans="1:19" ht="10.5">
      <c r="A189" s="285" t="s">
        <v>2484</v>
      </c>
      <c r="B189" s="285" t="s">
        <v>2860</v>
      </c>
      <c r="C189" s="285" t="s">
        <v>2485</v>
      </c>
      <c r="D189" s="285" t="s">
        <v>271</v>
      </c>
      <c r="E189" s="286">
        <v>1</v>
      </c>
      <c r="F189" s="351"/>
      <c r="G189" s="286">
        <f t="shared" si="86"/>
        <v>0</v>
      </c>
      <c r="H189" s="351"/>
      <c r="I189" s="286">
        <f t="shared" si="82"/>
        <v>0</v>
      </c>
      <c r="J189" s="286">
        <f t="shared" si="83"/>
        <v>0</v>
      </c>
      <c r="M189" s="351">
        <v>1705</v>
      </c>
      <c r="N189" s="286">
        <f aca="true" t="shared" si="89" ref="N189">L189*M189</f>
        <v>0</v>
      </c>
      <c r="O189" s="351">
        <v>86</v>
      </c>
      <c r="Q189" s="278">
        <f t="shared" si="84"/>
        <v>1193.5</v>
      </c>
      <c r="S189" s="278">
        <f t="shared" si="85"/>
        <v>60.199999999999996</v>
      </c>
    </row>
    <row r="190" spans="1:15" ht="10.5">
      <c r="A190" s="283" t="s">
        <v>2486</v>
      </c>
      <c r="B190" s="285" t="s">
        <v>2861</v>
      </c>
      <c r="C190" s="283" t="s">
        <v>2487</v>
      </c>
      <c r="D190" s="283" t="s">
        <v>2145</v>
      </c>
      <c r="E190" s="284"/>
      <c r="F190" s="284"/>
      <c r="G190" s="286"/>
      <c r="H190" s="284"/>
      <c r="I190" s="286"/>
      <c r="J190" s="286"/>
      <c r="M190" s="284"/>
      <c r="N190" s="286"/>
      <c r="O190" s="284"/>
    </row>
    <row r="191" spans="1:19" ht="10.5">
      <c r="A191" s="285" t="s">
        <v>2488</v>
      </c>
      <c r="B191" s="285" t="s">
        <v>2862</v>
      </c>
      <c r="C191" s="285" t="s">
        <v>2489</v>
      </c>
      <c r="D191" s="285" t="s">
        <v>271</v>
      </c>
      <c r="E191" s="286">
        <v>1</v>
      </c>
      <c r="F191" s="351"/>
      <c r="G191" s="286">
        <f t="shared" si="86"/>
        <v>0</v>
      </c>
      <c r="H191" s="351"/>
      <c r="I191" s="286">
        <f t="shared" si="82"/>
        <v>0</v>
      </c>
      <c r="J191" s="286">
        <f t="shared" si="83"/>
        <v>0</v>
      </c>
      <c r="M191" s="351">
        <v>2562</v>
      </c>
      <c r="N191" s="286">
        <f aca="true" t="shared" si="90" ref="N191">L191*M191</f>
        <v>0</v>
      </c>
      <c r="O191" s="351">
        <v>132</v>
      </c>
      <c r="Q191" s="278">
        <f t="shared" si="84"/>
        <v>1793.3999999999999</v>
      </c>
      <c r="S191" s="278">
        <f t="shared" si="85"/>
        <v>92.39999999999999</v>
      </c>
    </row>
    <row r="192" spans="1:15" ht="10.5">
      <c r="A192" s="291" t="s">
        <v>2145</v>
      </c>
      <c r="B192" s="291" t="s">
        <v>2145</v>
      </c>
      <c r="C192" s="291" t="s">
        <v>2301</v>
      </c>
      <c r="D192" s="291" t="s">
        <v>2145</v>
      </c>
      <c r="E192" s="292"/>
      <c r="F192" s="292"/>
      <c r="G192" s="286"/>
      <c r="H192" s="292"/>
      <c r="I192" s="286"/>
      <c r="J192" s="286"/>
      <c r="M192" s="292"/>
      <c r="N192" s="286"/>
      <c r="O192" s="292"/>
    </row>
    <row r="193" spans="1:15" ht="10.5">
      <c r="A193" s="291" t="s">
        <v>2145</v>
      </c>
      <c r="B193" s="291" t="s">
        <v>2145</v>
      </c>
      <c r="C193" s="291" t="s">
        <v>2302</v>
      </c>
      <c r="D193" s="291" t="s">
        <v>2145</v>
      </c>
      <c r="E193" s="292"/>
      <c r="F193" s="292"/>
      <c r="G193" s="286"/>
      <c r="H193" s="292"/>
      <c r="I193" s="286"/>
      <c r="J193" s="286"/>
      <c r="M193" s="292"/>
      <c r="N193" s="286"/>
      <c r="O193" s="292"/>
    </row>
    <row r="194" spans="1:15" ht="10.5">
      <c r="A194" s="291" t="s">
        <v>2145</v>
      </c>
      <c r="B194" s="291" t="s">
        <v>2145</v>
      </c>
      <c r="C194" s="291" t="s">
        <v>2303</v>
      </c>
      <c r="D194" s="291" t="s">
        <v>2145</v>
      </c>
      <c r="E194" s="292"/>
      <c r="F194" s="292"/>
      <c r="G194" s="286"/>
      <c r="H194" s="292"/>
      <c r="I194" s="286"/>
      <c r="J194" s="286"/>
      <c r="M194" s="292"/>
      <c r="N194" s="286"/>
      <c r="O194" s="292"/>
    </row>
    <row r="195" spans="1:19" ht="10.5">
      <c r="A195" s="426" t="s">
        <v>2990</v>
      </c>
      <c r="B195" s="285" t="s">
        <v>2863</v>
      </c>
      <c r="C195" s="285" t="s">
        <v>2304</v>
      </c>
      <c r="D195" s="285" t="s">
        <v>271</v>
      </c>
      <c r="E195" s="286">
        <v>8</v>
      </c>
      <c r="F195" s="351"/>
      <c r="G195" s="286">
        <f t="shared" si="86"/>
        <v>0</v>
      </c>
      <c r="H195" s="351"/>
      <c r="I195" s="286">
        <f t="shared" si="82"/>
        <v>0</v>
      </c>
      <c r="J195" s="286">
        <f t="shared" si="83"/>
        <v>0</v>
      </c>
      <c r="M195" s="351">
        <v>2450</v>
      </c>
      <c r="N195" s="286">
        <f aca="true" t="shared" si="91" ref="N195">L195*M195</f>
        <v>0</v>
      </c>
      <c r="O195" s="351">
        <v>190</v>
      </c>
      <c r="Q195" s="278">
        <f t="shared" si="84"/>
        <v>1715</v>
      </c>
      <c r="S195" s="278">
        <f t="shared" si="85"/>
        <v>133</v>
      </c>
    </row>
    <row r="196" spans="1:15" ht="10.5">
      <c r="A196" s="426" t="s">
        <v>3006</v>
      </c>
      <c r="B196" s="285" t="s">
        <v>2145</v>
      </c>
      <c r="C196" s="285" t="s">
        <v>2490</v>
      </c>
      <c r="D196" s="285" t="s">
        <v>2145</v>
      </c>
      <c r="E196" s="286"/>
      <c r="F196" s="286"/>
      <c r="G196" s="286"/>
      <c r="H196" s="286"/>
      <c r="I196" s="286"/>
      <c r="J196" s="286"/>
      <c r="M196" s="286"/>
      <c r="N196" s="286"/>
      <c r="O196" s="286"/>
    </row>
    <row r="197" spans="1:19" ht="10.5">
      <c r="A197" s="426" t="s">
        <v>3027</v>
      </c>
      <c r="B197" s="285" t="s">
        <v>2864</v>
      </c>
      <c r="C197" s="285" t="s">
        <v>2491</v>
      </c>
      <c r="D197" s="285" t="s">
        <v>271</v>
      </c>
      <c r="E197" s="286">
        <v>3</v>
      </c>
      <c r="F197" s="351"/>
      <c r="G197" s="286">
        <f t="shared" si="86"/>
        <v>0</v>
      </c>
      <c r="H197" s="351"/>
      <c r="I197" s="286">
        <f t="shared" si="82"/>
        <v>0</v>
      </c>
      <c r="J197" s="286">
        <f t="shared" si="83"/>
        <v>0</v>
      </c>
      <c r="M197" s="351">
        <v>1640</v>
      </c>
      <c r="N197" s="286">
        <f aca="true" t="shared" si="92" ref="N197">L197*M197</f>
        <v>0</v>
      </c>
      <c r="O197" s="351">
        <v>190</v>
      </c>
      <c r="Q197" s="278">
        <f t="shared" si="84"/>
        <v>1148</v>
      </c>
      <c r="S197" s="278">
        <f t="shared" si="85"/>
        <v>133</v>
      </c>
    </row>
    <row r="198" spans="1:15" ht="10.5">
      <c r="A198" s="426" t="s">
        <v>3006</v>
      </c>
      <c r="B198" s="285" t="s">
        <v>2145</v>
      </c>
      <c r="C198" s="285" t="s">
        <v>2492</v>
      </c>
      <c r="D198" s="285" t="s">
        <v>2145</v>
      </c>
      <c r="E198" s="286"/>
      <c r="F198" s="286"/>
      <c r="G198" s="286"/>
      <c r="H198" s="286"/>
      <c r="I198" s="286"/>
      <c r="J198" s="286"/>
      <c r="M198" s="286"/>
      <c r="N198" s="286"/>
      <c r="O198" s="286"/>
    </row>
    <row r="199" spans="1:19" ht="10.5">
      <c r="A199" s="426" t="s">
        <v>2992</v>
      </c>
      <c r="B199" s="285" t="s">
        <v>2865</v>
      </c>
      <c r="C199" s="285" t="s">
        <v>2309</v>
      </c>
      <c r="D199" s="285" t="s">
        <v>271</v>
      </c>
      <c r="E199" s="286">
        <v>28</v>
      </c>
      <c r="F199" s="351"/>
      <c r="G199" s="286">
        <f t="shared" si="86"/>
        <v>0</v>
      </c>
      <c r="H199" s="351"/>
      <c r="I199" s="286">
        <f t="shared" si="82"/>
        <v>0</v>
      </c>
      <c r="J199" s="286">
        <f t="shared" si="83"/>
        <v>0</v>
      </c>
      <c r="M199" s="351">
        <v>1850</v>
      </c>
      <c r="N199" s="286">
        <f aca="true" t="shared" si="93" ref="N199">L199*M199</f>
        <v>0</v>
      </c>
      <c r="O199" s="351">
        <v>190</v>
      </c>
      <c r="Q199" s="278">
        <f t="shared" si="84"/>
        <v>1295</v>
      </c>
      <c r="S199" s="278">
        <f t="shared" si="85"/>
        <v>133</v>
      </c>
    </row>
    <row r="200" spans="1:15" ht="10.5">
      <c r="A200" s="426" t="s">
        <v>3006</v>
      </c>
      <c r="B200" s="285" t="s">
        <v>2145</v>
      </c>
      <c r="C200" s="285" t="s">
        <v>2493</v>
      </c>
      <c r="D200" s="285" t="s">
        <v>2145</v>
      </c>
      <c r="E200" s="286"/>
      <c r="F200" s="286"/>
      <c r="G200" s="286"/>
      <c r="H200" s="286"/>
      <c r="I200" s="286"/>
      <c r="J200" s="286"/>
      <c r="M200" s="286"/>
      <c r="N200" s="286"/>
      <c r="O200" s="286"/>
    </row>
    <row r="201" spans="1:19" ht="10.5">
      <c r="A201" s="426" t="s">
        <v>3028</v>
      </c>
      <c r="B201" s="285" t="s">
        <v>2866</v>
      </c>
      <c r="C201" s="285" t="s">
        <v>2494</v>
      </c>
      <c r="D201" s="285" t="s">
        <v>271</v>
      </c>
      <c r="E201" s="286">
        <v>3</v>
      </c>
      <c r="F201" s="351"/>
      <c r="G201" s="286">
        <f t="shared" si="86"/>
        <v>0</v>
      </c>
      <c r="H201" s="351"/>
      <c r="I201" s="286">
        <f t="shared" si="82"/>
        <v>0</v>
      </c>
      <c r="J201" s="286">
        <f t="shared" si="83"/>
        <v>0</v>
      </c>
      <c r="M201" s="351">
        <v>3840</v>
      </c>
      <c r="N201" s="286">
        <f aca="true" t="shared" si="94" ref="N201">L201*M201</f>
        <v>0</v>
      </c>
      <c r="O201" s="351">
        <v>190</v>
      </c>
      <c r="Q201" s="278">
        <f t="shared" si="84"/>
        <v>2688</v>
      </c>
      <c r="S201" s="278">
        <f t="shared" si="85"/>
        <v>133</v>
      </c>
    </row>
    <row r="202" spans="1:15" ht="10.5">
      <c r="A202" s="426" t="s">
        <v>3006</v>
      </c>
      <c r="B202" s="285" t="s">
        <v>2145</v>
      </c>
      <c r="C202" s="285" t="s">
        <v>2495</v>
      </c>
      <c r="D202" s="285" t="s">
        <v>2145</v>
      </c>
      <c r="E202" s="286"/>
      <c r="F202" s="286"/>
      <c r="G202" s="286"/>
      <c r="H202" s="286"/>
      <c r="I202" s="286"/>
      <c r="J202" s="286"/>
      <c r="M202" s="286"/>
      <c r="N202" s="286"/>
      <c r="O202" s="286"/>
    </row>
    <row r="203" spans="1:19" ht="10.5">
      <c r="A203" s="426" t="s">
        <v>2993</v>
      </c>
      <c r="B203" s="285" t="s">
        <v>2867</v>
      </c>
      <c r="C203" s="285" t="s">
        <v>2311</v>
      </c>
      <c r="D203" s="285" t="s">
        <v>271</v>
      </c>
      <c r="E203" s="286">
        <v>8</v>
      </c>
      <c r="F203" s="351"/>
      <c r="G203" s="286">
        <f t="shared" si="86"/>
        <v>0</v>
      </c>
      <c r="H203" s="351"/>
      <c r="I203" s="286">
        <f t="shared" si="82"/>
        <v>0</v>
      </c>
      <c r="J203" s="286">
        <f t="shared" si="83"/>
        <v>0</v>
      </c>
      <c r="M203" s="351">
        <v>1436</v>
      </c>
      <c r="N203" s="286">
        <f aca="true" t="shared" si="95" ref="N203">L203*M203</f>
        <v>0</v>
      </c>
      <c r="O203" s="351">
        <v>190</v>
      </c>
      <c r="Q203" s="278">
        <f t="shared" si="84"/>
        <v>1005.1999999999999</v>
      </c>
      <c r="S203" s="278">
        <f t="shared" si="85"/>
        <v>133</v>
      </c>
    </row>
    <row r="204" spans="1:15" ht="10.5">
      <c r="A204" s="426" t="s">
        <v>3006</v>
      </c>
      <c r="B204" s="285" t="s">
        <v>2145</v>
      </c>
      <c r="C204" s="285" t="s">
        <v>2496</v>
      </c>
      <c r="D204" s="285" t="s">
        <v>2145</v>
      </c>
      <c r="E204" s="286"/>
      <c r="F204" s="286"/>
      <c r="G204" s="286"/>
      <c r="H204" s="286"/>
      <c r="I204" s="286"/>
      <c r="J204" s="286"/>
      <c r="M204" s="286"/>
      <c r="N204" s="286"/>
      <c r="O204" s="286"/>
    </row>
    <row r="205" spans="1:19" ht="10.5">
      <c r="A205" s="426" t="s">
        <v>2995</v>
      </c>
      <c r="B205" s="285" t="s">
        <v>2868</v>
      </c>
      <c r="C205" s="285" t="s">
        <v>2314</v>
      </c>
      <c r="D205" s="285" t="s">
        <v>271</v>
      </c>
      <c r="E205" s="286">
        <v>8</v>
      </c>
      <c r="F205" s="351"/>
      <c r="G205" s="286">
        <f t="shared" si="86"/>
        <v>0</v>
      </c>
      <c r="H205" s="351"/>
      <c r="I205" s="286">
        <f t="shared" si="82"/>
        <v>0</v>
      </c>
      <c r="J205" s="286">
        <f t="shared" si="83"/>
        <v>0</v>
      </c>
      <c r="M205" s="351">
        <v>2040</v>
      </c>
      <c r="N205" s="286">
        <f aca="true" t="shared" si="96" ref="N205">L205*M205</f>
        <v>0</v>
      </c>
      <c r="O205" s="351">
        <v>190</v>
      </c>
      <c r="Q205" s="278">
        <f t="shared" si="84"/>
        <v>1428</v>
      </c>
      <c r="S205" s="278">
        <f t="shared" si="85"/>
        <v>133</v>
      </c>
    </row>
    <row r="206" spans="1:15" ht="10.5">
      <c r="A206" s="426" t="s">
        <v>3006</v>
      </c>
      <c r="B206" s="285" t="s">
        <v>2145</v>
      </c>
      <c r="C206" s="285" t="s">
        <v>2497</v>
      </c>
      <c r="D206" s="285" t="s">
        <v>2145</v>
      </c>
      <c r="E206" s="286"/>
      <c r="F206" s="286"/>
      <c r="G206" s="286"/>
      <c r="H206" s="286"/>
      <c r="I206" s="286"/>
      <c r="J206" s="286"/>
      <c r="M206" s="286"/>
      <c r="N206" s="286"/>
      <c r="O206" s="286"/>
    </row>
    <row r="207" spans="1:19" ht="10.5">
      <c r="A207" s="426" t="s">
        <v>2996</v>
      </c>
      <c r="B207" s="285" t="s">
        <v>2869</v>
      </c>
      <c r="C207" s="285" t="s">
        <v>2316</v>
      </c>
      <c r="D207" s="285" t="s">
        <v>271</v>
      </c>
      <c r="E207" s="286">
        <v>5</v>
      </c>
      <c r="F207" s="351"/>
      <c r="G207" s="286">
        <f t="shared" si="86"/>
        <v>0</v>
      </c>
      <c r="H207" s="351"/>
      <c r="I207" s="286">
        <f t="shared" si="82"/>
        <v>0</v>
      </c>
      <c r="J207" s="286">
        <f t="shared" si="83"/>
        <v>0</v>
      </c>
      <c r="M207" s="351">
        <v>1050</v>
      </c>
      <c r="N207" s="286">
        <f aca="true" t="shared" si="97" ref="N207">L207*M207</f>
        <v>0</v>
      </c>
      <c r="O207" s="351">
        <v>190</v>
      </c>
      <c r="Q207" s="278">
        <f t="shared" si="84"/>
        <v>735</v>
      </c>
      <c r="S207" s="278">
        <f t="shared" si="85"/>
        <v>133</v>
      </c>
    </row>
    <row r="208" spans="1:15" ht="10.5">
      <c r="A208" s="426" t="s">
        <v>3006</v>
      </c>
      <c r="B208" s="285" t="s">
        <v>2145</v>
      </c>
      <c r="C208" s="285" t="s">
        <v>2498</v>
      </c>
      <c r="D208" s="285" t="s">
        <v>2145</v>
      </c>
      <c r="E208" s="286"/>
      <c r="F208" s="286"/>
      <c r="G208" s="286"/>
      <c r="H208" s="286"/>
      <c r="I208" s="286"/>
      <c r="J208" s="286"/>
      <c r="M208" s="286"/>
      <c r="N208" s="286"/>
      <c r="O208" s="286"/>
    </row>
    <row r="209" spans="1:19" ht="10.5">
      <c r="A209" s="426" t="s">
        <v>3029</v>
      </c>
      <c r="B209" s="285" t="s">
        <v>2870</v>
      </c>
      <c r="C209" s="285" t="s">
        <v>2499</v>
      </c>
      <c r="D209" s="285" t="s">
        <v>271</v>
      </c>
      <c r="E209" s="286">
        <v>5</v>
      </c>
      <c r="F209" s="351"/>
      <c r="G209" s="286">
        <f t="shared" si="86"/>
        <v>0</v>
      </c>
      <c r="H209" s="351"/>
      <c r="I209" s="286">
        <f t="shared" si="82"/>
        <v>0</v>
      </c>
      <c r="J209" s="286">
        <f t="shared" si="83"/>
        <v>0</v>
      </c>
      <c r="M209" s="351">
        <v>970</v>
      </c>
      <c r="N209" s="286">
        <f aca="true" t="shared" si="98" ref="N209">L209*M209</f>
        <v>0</v>
      </c>
      <c r="O209" s="351">
        <v>190</v>
      </c>
      <c r="Q209" s="278">
        <f t="shared" si="84"/>
        <v>679</v>
      </c>
      <c r="S209" s="278">
        <f t="shared" si="85"/>
        <v>133</v>
      </c>
    </row>
    <row r="210" spans="1:15" ht="10.5">
      <c r="A210" s="426" t="s">
        <v>3006</v>
      </c>
      <c r="B210" s="285" t="s">
        <v>2145</v>
      </c>
      <c r="C210" s="285" t="s">
        <v>2500</v>
      </c>
      <c r="D210" s="285" t="s">
        <v>2145</v>
      </c>
      <c r="E210" s="286"/>
      <c r="F210" s="286"/>
      <c r="G210" s="286"/>
      <c r="H210" s="286"/>
      <c r="I210" s="286"/>
      <c r="J210" s="286"/>
      <c r="M210" s="286"/>
      <c r="N210" s="286"/>
      <c r="O210" s="286"/>
    </row>
    <row r="211" spans="1:19" ht="10.5">
      <c r="A211" s="426" t="s">
        <v>2997</v>
      </c>
      <c r="B211" s="285" t="s">
        <v>2871</v>
      </c>
      <c r="C211" s="285" t="s">
        <v>2317</v>
      </c>
      <c r="D211" s="285" t="s">
        <v>271</v>
      </c>
      <c r="E211" s="286">
        <v>8</v>
      </c>
      <c r="F211" s="351"/>
      <c r="G211" s="286">
        <f t="shared" si="86"/>
        <v>0</v>
      </c>
      <c r="H211" s="351"/>
      <c r="I211" s="286">
        <f t="shared" si="82"/>
        <v>0</v>
      </c>
      <c r="J211" s="286">
        <f t="shared" si="83"/>
        <v>0</v>
      </c>
      <c r="M211" s="351">
        <v>3124</v>
      </c>
      <c r="N211" s="286">
        <f aca="true" t="shared" si="99" ref="N211">L211*M211</f>
        <v>0</v>
      </c>
      <c r="O211" s="351">
        <v>190</v>
      </c>
      <c r="Q211" s="278">
        <f t="shared" si="84"/>
        <v>2186.7999999999997</v>
      </c>
      <c r="S211" s="278">
        <f t="shared" si="85"/>
        <v>133</v>
      </c>
    </row>
    <row r="212" spans="1:15" ht="10.5">
      <c r="A212" s="426" t="s">
        <v>3006</v>
      </c>
      <c r="B212" s="285" t="s">
        <v>2145</v>
      </c>
      <c r="C212" s="285" t="s">
        <v>2501</v>
      </c>
      <c r="D212" s="285" t="s">
        <v>2145</v>
      </c>
      <c r="E212" s="286"/>
      <c r="F212" s="286"/>
      <c r="G212" s="286"/>
      <c r="H212" s="286"/>
      <c r="I212" s="286"/>
      <c r="J212" s="286"/>
      <c r="M212" s="286"/>
      <c r="N212" s="286"/>
      <c r="O212" s="286"/>
    </row>
    <row r="213" spans="1:19" ht="10.5">
      <c r="A213" s="426" t="s">
        <v>2998</v>
      </c>
      <c r="B213" s="285" t="s">
        <v>2872</v>
      </c>
      <c r="C213" s="285" t="s">
        <v>2319</v>
      </c>
      <c r="D213" s="285" t="s">
        <v>271</v>
      </c>
      <c r="E213" s="286">
        <v>2</v>
      </c>
      <c r="F213" s="351"/>
      <c r="G213" s="286">
        <f t="shared" si="86"/>
        <v>0</v>
      </c>
      <c r="H213" s="351"/>
      <c r="I213" s="286">
        <f t="shared" si="82"/>
        <v>0</v>
      </c>
      <c r="J213" s="286">
        <f t="shared" si="83"/>
        <v>0</v>
      </c>
      <c r="M213" s="351">
        <v>2056</v>
      </c>
      <c r="N213" s="286">
        <f aca="true" t="shared" si="100" ref="N213">L213*M213</f>
        <v>0</v>
      </c>
      <c r="O213" s="351">
        <v>190</v>
      </c>
      <c r="Q213" s="278">
        <f t="shared" si="84"/>
        <v>1439.1999999999998</v>
      </c>
      <c r="S213" s="278">
        <f t="shared" si="85"/>
        <v>133</v>
      </c>
    </row>
    <row r="214" spans="1:15" ht="10.5">
      <c r="A214" s="426" t="s">
        <v>3006</v>
      </c>
      <c r="B214" s="285" t="s">
        <v>2145</v>
      </c>
      <c r="C214" s="285" t="s">
        <v>2502</v>
      </c>
      <c r="D214" s="285" t="s">
        <v>2145</v>
      </c>
      <c r="E214" s="286"/>
      <c r="F214" s="286"/>
      <c r="G214" s="286"/>
      <c r="H214" s="286"/>
      <c r="I214" s="286"/>
      <c r="J214" s="286"/>
      <c r="M214" s="286"/>
      <c r="N214" s="286"/>
      <c r="O214" s="286"/>
    </row>
    <row r="215" spans="1:19" ht="10.5">
      <c r="A215" s="426" t="s">
        <v>3030</v>
      </c>
      <c r="B215" s="285" t="s">
        <v>2873</v>
      </c>
      <c r="C215" s="285" t="s">
        <v>2503</v>
      </c>
      <c r="D215" s="285" t="s">
        <v>271</v>
      </c>
      <c r="E215" s="286">
        <v>5</v>
      </c>
      <c r="F215" s="351"/>
      <c r="G215" s="286">
        <f t="shared" si="86"/>
        <v>0</v>
      </c>
      <c r="H215" s="351"/>
      <c r="I215" s="286">
        <f t="shared" si="82"/>
        <v>0</v>
      </c>
      <c r="J215" s="286">
        <f t="shared" si="83"/>
        <v>0</v>
      </c>
      <c r="M215" s="351">
        <v>3640</v>
      </c>
      <c r="N215" s="286">
        <f aca="true" t="shared" si="101" ref="N215">L215*M215</f>
        <v>0</v>
      </c>
      <c r="O215" s="351">
        <v>190</v>
      </c>
      <c r="Q215" s="278">
        <f t="shared" si="84"/>
        <v>2548</v>
      </c>
      <c r="S215" s="278">
        <f t="shared" si="85"/>
        <v>133</v>
      </c>
    </row>
    <row r="216" spans="1:15" ht="10.5">
      <c r="A216" s="426" t="s">
        <v>3006</v>
      </c>
      <c r="B216" s="285" t="s">
        <v>2145</v>
      </c>
      <c r="C216" s="285" t="s">
        <v>2504</v>
      </c>
      <c r="D216" s="285" t="s">
        <v>2145</v>
      </c>
      <c r="E216" s="286"/>
      <c r="F216" s="286"/>
      <c r="G216" s="286"/>
      <c r="H216" s="286"/>
      <c r="I216" s="286"/>
      <c r="J216" s="286"/>
      <c r="M216" s="286"/>
      <c r="N216" s="286"/>
      <c r="O216" s="286"/>
    </row>
    <row r="217" spans="1:19" ht="10.5">
      <c r="A217" s="426" t="s">
        <v>3031</v>
      </c>
      <c r="B217" s="285" t="s">
        <v>2874</v>
      </c>
      <c r="C217" s="285" t="s">
        <v>2505</v>
      </c>
      <c r="D217" s="285" t="s">
        <v>271</v>
      </c>
      <c r="E217" s="286">
        <v>1</v>
      </c>
      <c r="F217" s="351"/>
      <c r="G217" s="286">
        <f>E217*F217</f>
        <v>0</v>
      </c>
      <c r="H217" s="351"/>
      <c r="I217" s="286">
        <f>E217*H217</f>
        <v>0</v>
      </c>
      <c r="J217" s="286">
        <f>G217+I217</f>
        <v>0</v>
      </c>
      <c r="M217" s="351">
        <v>4750</v>
      </c>
      <c r="N217" s="286">
        <f aca="true" t="shared" si="102" ref="N217">L217*M217</f>
        <v>0</v>
      </c>
      <c r="O217" s="351">
        <v>190</v>
      </c>
      <c r="Q217" s="278">
        <f t="shared" si="84"/>
        <v>3325</v>
      </c>
      <c r="S217" s="278">
        <f t="shared" si="85"/>
        <v>133</v>
      </c>
    </row>
    <row r="218" spans="1:15" ht="10.5">
      <c r="A218" s="285" t="s">
        <v>2145</v>
      </c>
      <c r="B218" s="285" t="s">
        <v>2145</v>
      </c>
      <c r="C218" s="285" t="s">
        <v>2506</v>
      </c>
      <c r="D218" s="285" t="s">
        <v>2145</v>
      </c>
      <c r="E218" s="286"/>
      <c r="F218" s="286"/>
      <c r="G218" s="286"/>
      <c r="H218" s="286"/>
      <c r="I218" s="286"/>
      <c r="J218" s="286"/>
      <c r="M218" s="286"/>
      <c r="N218" s="286"/>
      <c r="O218" s="286"/>
    </row>
    <row r="219" spans="1:15" ht="10.5">
      <c r="A219" s="285" t="s">
        <v>2145</v>
      </c>
      <c r="B219" s="285" t="s">
        <v>2145</v>
      </c>
      <c r="C219" s="285"/>
      <c r="D219" s="285" t="s">
        <v>2145</v>
      </c>
      <c r="E219" s="286"/>
      <c r="F219" s="286"/>
      <c r="G219" s="286"/>
      <c r="H219" s="286"/>
      <c r="I219" s="286"/>
      <c r="J219" s="286"/>
      <c r="M219" s="286"/>
      <c r="N219" s="286"/>
      <c r="O219" s="286"/>
    </row>
    <row r="220" spans="1:15" ht="10.5">
      <c r="A220" s="289" t="s">
        <v>2145</v>
      </c>
      <c r="B220" s="289" t="s">
        <v>2145</v>
      </c>
      <c r="C220" s="289" t="s">
        <v>2320</v>
      </c>
      <c r="D220" s="289" t="s">
        <v>2145</v>
      </c>
      <c r="E220" s="290"/>
      <c r="F220" s="290"/>
      <c r="G220" s="290">
        <f>SUM(G108:G217)</f>
        <v>0</v>
      </c>
      <c r="H220" s="290"/>
      <c r="I220" s="290">
        <f aca="true" t="shared" si="103" ref="I220:J220">SUM(I108:I217)</f>
        <v>0</v>
      </c>
      <c r="J220" s="290">
        <f t="shared" si="103"/>
        <v>0</v>
      </c>
      <c r="M220" s="290"/>
      <c r="N220" s="290">
        <f>SUM(N108:N217)</f>
        <v>0</v>
      </c>
      <c r="O220" s="290"/>
    </row>
    <row r="221" spans="1:15" ht="10.5">
      <c r="A221" s="289" t="s">
        <v>2145</v>
      </c>
      <c r="B221" s="289" t="s">
        <v>2145</v>
      </c>
      <c r="C221" s="289" t="s">
        <v>2321</v>
      </c>
      <c r="D221" s="289" t="s">
        <v>2145</v>
      </c>
      <c r="E221" s="290"/>
      <c r="F221" s="290"/>
      <c r="G221" s="290"/>
      <c r="H221" s="290"/>
      <c r="I221" s="290"/>
      <c r="J221" s="290"/>
      <c r="M221" s="290"/>
      <c r="N221" s="290"/>
      <c r="O221" s="290"/>
    </row>
    <row r="222" spans="1:15" ht="10.5">
      <c r="A222" s="281" t="s">
        <v>2145</v>
      </c>
      <c r="B222" s="281" t="s">
        <v>2145</v>
      </c>
      <c r="C222" s="281" t="s">
        <v>2322</v>
      </c>
      <c r="D222" s="281" t="s">
        <v>2145</v>
      </c>
      <c r="E222" s="282"/>
      <c r="F222" s="282"/>
      <c r="G222" s="282"/>
      <c r="H222" s="282"/>
      <c r="I222" s="282"/>
      <c r="J222" s="282"/>
      <c r="M222" s="282"/>
      <c r="N222" s="282"/>
      <c r="O222" s="282"/>
    </row>
    <row r="223" spans="1:15" ht="10.5">
      <c r="A223" s="283" t="s">
        <v>2323</v>
      </c>
      <c r="B223" s="285" t="s">
        <v>2875</v>
      </c>
      <c r="C223" s="283" t="s">
        <v>2324</v>
      </c>
      <c r="D223" s="283" t="s">
        <v>2145</v>
      </c>
      <c r="E223" s="284"/>
      <c r="F223" s="284"/>
      <c r="G223" s="284"/>
      <c r="H223" s="284"/>
      <c r="I223" s="284"/>
      <c r="J223" s="284"/>
      <c r="M223" s="284"/>
      <c r="N223" s="284"/>
      <c r="O223" s="284"/>
    </row>
    <row r="224" spans="1:19" ht="10.5">
      <c r="A224" s="285" t="s">
        <v>2258</v>
      </c>
      <c r="B224" s="285" t="s">
        <v>2876</v>
      </c>
      <c r="C224" s="285" t="s">
        <v>2259</v>
      </c>
      <c r="D224" s="285" t="s">
        <v>111</v>
      </c>
      <c r="E224" s="286">
        <v>280</v>
      </c>
      <c r="F224" s="351"/>
      <c r="G224" s="286">
        <f>E224*F224</f>
        <v>0</v>
      </c>
      <c r="H224" s="351"/>
      <c r="I224" s="286">
        <f>E224*H224</f>
        <v>0</v>
      </c>
      <c r="J224" s="286">
        <f>G224+I224</f>
        <v>0</v>
      </c>
      <c r="M224" s="351">
        <v>11.2</v>
      </c>
      <c r="N224" s="286">
        <f aca="true" t="shared" si="104" ref="N224:N227">L224*M224</f>
        <v>0</v>
      </c>
      <c r="O224" s="351">
        <v>124.29</v>
      </c>
      <c r="Q224" s="278">
        <f t="shared" si="84"/>
        <v>7.839999999999999</v>
      </c>
      <c r="S224" s="278">
        <f t="shared" si="85"/>
        <v>87.003</v>
      </c>
    </row>
    <row r="225" spans="1:19" ht="10.5">
      <c r="A225" s="285" t="s">
        <v>2258</v>
      </c>
      <c r="B225" s="285" t="s">
        <v>2877</v>
      </c>
      <c r="C225" s="285" t="s">
        <v>2325</v>
      </c>
      <c r="D225" s="285" t="s">
        <v>111</v>
      </c>
      <c r="E225" s="286">
        <v>20</v>
      </c>
      <c r="F225" s="351"/>
      <c r="G225" s="286">
        <f aca="true" t="shared" si="105" ref="G225:G227">E225*F225</f>
        <v>0</v>
      </c>
      <c r="H225" s="351"/>
      <c r="I225" s="286">
        <f aca="true" t="shared" si="106" ref="I225:I227">E225*H225</f>
        <v>0</v>
      </c>
      <c r="J225" s="286">
        <f aca="true" t="shared" si="107" ref="J225:J227">G225+I225</f>
        <v>0</v>
      </c>
      <c r="M225" s="351">
        <v>11.2</v>
      </c>
      <c r="N225" s="286">
        <f t="shared" si="104"/>
        <v>0</v>
      </c>
      <c r="O225" s="351">
        <v>67.13</v>
      </c>
      <c r="Q225" s="278">
        <f t="shared" si="84"/>
        <v>7.839999999999999</v>
      </c>
      <c r="S225" s="278">
        <f t="shared" si="85"/>
        <v>46.99099999999999</v>
      </c>
    </row>
    <row r="226" spans="1:19" ht="10.5">
      <c r="A226" s="285" t="s">
        <v>2326</v>
      </c>
      <c r="B226" s="285" t="s">
        <v>2878</v>
      </c>
      <c r="C226" s="285" t="s">
        <v>2327</v>
      </c>
      <c r="D226" s="285" t="s">
        <v>111</v>
      </c>
      <c r="E226" s="286">
        <v>40</v>
      </c>
      <c r="F226" s="351"/>
      <c r="G226" s="286">
        <f t="shared" si="105"/>
        <v>0</v>
      </c>
      <c r="H226" s="351"/>
      <c r="I226" s="286">
        <f t="shared" si="106"/>
        <v>0</v>
      </c>
      <c r="J226" s="286">
        <f t="shared" si="107"/>
        <v>0</v>
      </c>
      <c r="M226" s="351">
        <v>17.4</v>
      </c>
      <c r="N226" s="286">
        <f t="shared" si="104"/>
        <v>0</v>
      </c>
      <c r="O226" s="351">
        <v>67.13</v>
      </c>
      <c r="Q226" s="278">
        <f t="shared" si="84"/>
        <v>12.179999999999998</v>
      </c>
      <c r="S226" s="278">
        <f t="shared" si="85"/>
        <v>46.99099999999999</v>
      </c>
    </row>
    <row r="227" spans="1:19" ht="10.5">
      <c r="A227" s="285" t="s">
        <v>2328</v>
      </c>
      <c r="B227" s="285" t="s">
        <v>2879</v>
      </c>
      <c r="C227" s="285" t="s">
        <v>2329</v>
      </c>
      <c r="D227" s="285" t="s">
        <v>111</v>
      </c>
      <c r="E227" s="286">
        <v>150</v>
      </c>
      <c r="F227" s="351"/>
      <c r="G227" s="286">
        <f t="shared" si="105"/>
        <v>0</v>
      </c>
      <c r="H227" s="351"/>
      <c r="I227" s="286">
        <f t="shared" si="106"/>
        <v>0</v>
      </c>
      <c r="J227" s="286">
        <f t="shared" si="107"/>
        <v>0</v>
      </c>
      <c r="M227" s="351">
        <v>22.9</v>
      </c>
      <c r="N227" s="286">
        <f t="shared" si="104"/>
        <v>0</v>
      </c>
      <c r="O227" s="351">
        <v>34.96</v>
      </c>
      <c r="Q227" s="278">
        <f t="shared" si="84"/>
        <v>16.029999999999998</v>
      </c>
      <c r="S227" s="278">
        <f t="shared" si="85"/>
        <v>24.471999999999998</v>
      </c>
    </row>
    <row r="228" spans="1:15" ht="10.5">
      <c r="A228" s="283" t="s">
        <v>2330</v>
      </c>
      <c r="B228" s="285" t="s">
        <v>2880</v>
      </c>
      <c r="C228" s="283" t="s">
        <v>2331</v>
      </c>
      <c r="D228" s="283" t="s">
        <v>2145</v>
      </c>
      <c r="E228" s="284"/>
      <c r="F228" s="284"/>
      <c r="G228" s="286"/>
      <c r="H228" s="284"/>
      <c r="I228" s="284"/>
      <c r="J228" s="284"/>
      <c r="M228" s="284"/>
      <c r="N228" s="286"/>
      <c r="O228" s="284"/>
    </row>
    <row r="229" spans="1:19" ht="10.5">
      <c r="A229" s="285" t="s">
        <v>2332</v>
      </c>
      <c r="B229" s="285" t="s">
        <v>2881</v>
      </c>
      <c r="C229" s="285" t="s">
        <v>2333</v>
      </c>
      <c r="D229" s="285" t="s">
        <v>271</v>
      </c>
      <c r="E229" s="286">
        <v>8</v>
      </c>
      <c r="F229" s="351"/>
      <c r="G229" s="286">
        <f>E229*F229</f>
        <v>0</v>
      </c>
      <c r="H229" s="351"/>
      <c r="I229" s="286">
        <f>E229*H229</f>
        <v>0</v>
      </c>
      <c r="J229" s="286">
        <f>G229+I229</f>
        <v>0</v>
      </c>
      <c r="M229" s="351">
        <v>142</v>
      </c>
      <c r="N229" s="286">
        <f aca="true" t="shared" si="108" ref="N229:N230">L229*M229</f>
        <v>0</v>
      </c>
      <c r="O229" s="351">
        <v>217.75</v>
      </c>
      <c r="Q229" s="278">
        <f t="shared" si="84"/>
        <v>99.39999999999999</v>
      </c>
      <c r="S229" s="278">
        <f t="shared" si="85"/>
        <v>152.42499999999998</v>
      </c>
    </row>
    <row r="230" spans="1:19" ht="10.5">
      <c r="A230" s="285" t="s">
        <v>2334</v>
      </c>
      <c r="B230" s="285" t="s">
        <v>2882</v>
      </c>
      <c r="C230" s="285" t="s">
        <v>2335</v>
      </c>
      <c r="D230" s="285" t="s">
        <v>271</v>
      </c>
      <c r="E230" s="286">
        <v>16</v>
      </c>
      <c r="F230" s="351"/>
      <c r="G230" s="286">
        <f aca="true" t="shared" si="109" ref="G230">E230*F230</f>
        <v>0</v>
      </c>
      <c r="H230" s="351"/>
      <c r="I230" s="286">
        <f aca="true" t="shared" si="110" ref="I230">E230*H230</f>
        <v>0</v>
      </c>
      <c r="J230" s="286">
        <f aca="true" t="shared" si="111" ref="J230">G230+I230</f>
        <v>0</v>
      </c>
      <c r="M230" s="351">
        <v>29</v>
      </c>
      <c r="N230" s="286">
        <f t="shared" si="108"/>
        <v>0</v>
      </c>
      <c r="O230" s="351">
        <v>148</v>
      </c>
      <c r="Q230" s="278">
        <f t="shared" si="84"/>
        <v>20.299999999999997</v>
      </c>
      <c r="S230" s="278">
        <f t="shared" si="85"/>
        <v>103.6</v>
      </c>
    </row>
    <row r="231" spans="1:15" ht="10.5">
      <c r="A231" s="283" t="s">
        <v>2336</v>
      </c>
      <c r="B231" s="285" t="s">
        <v>2883</v>
      </c>
      <c r="C231" s="283" t="s">
        <v>2337</v>
      </c>
      <c r="D231" s="283" t="s">
        <v>2145</v>
      </c>
      <c r="E231" s="284"/>
      <c r="F231" s="284"/>
      <c r="G231" s="286"/>
      <c r="H231" s="284"/>
      <c r="I231" s="284"/>
      <c r="J231" s="284"/>
      <c r="M231" s="284"/>
      <c r="N231" s="286"/>
      <c r="O231" s="284"/>
    </row>
    <row r="232" spans="1:19" ht="10.5">
      <c r="A232" s="285" t="s">
        <v>2338</v>
      </c>
      <c r="B232" s="285" t="s">
        <v>2884</v>
      </c>
      <c r="C232" s="285" t="s">
        <v>2339</v>
      </c>
      <c r="D232" s="285" t="s">
        <v>271</v>
      </c>
      <c r="E232" s="286">
        <v>24</v>
      </c>
      <c r="F232" s="351"/>
      <c r="G232" s="286">
        <f>E232*F232</f>
        <v>0</v>
      </c>
      <c r="H232" s="351"/>
      <c r="I232" s="286">
        <f>E232*H232</f>
        <v>0</v>
      </c>
      <c r="J232" s="286">
        <f>G232+I232</f>
        <v>0</v>
      </c>
      <c r="M232" s="351">
        <v>18.9</v>
      </c>
      <c r="N232" s="286">
        <f aca="true" t="shared" si="112" ref="N232:N233">L232*M232</f>
        <v>0</v>
      </c>
      <c r="O232" s="351">
        <v>105</v>
      </c>
      <c r="Q232" s="278">
        <f t="shared" si="84"/>
        <v>13.229999999999999</v>
      </c>
      <c r="S232" s="278">
        <f t="shared" si="85"/>
        <v>73.5</v>
      </c>
    </row>
    <row r="233" spans="1:19" ht="10.5">
      <c r="A233" s="285" t="s">
        <v>2340</v>
      </c>
      <c r="B233" s="285" t="s">
        <v>2885</v>
      </c>
      <c r="C233" s="285" t="s">
        <v>2341</v>
      </c>
      <c r="D233" s="285" t="s">
        <v>271</v>
      </c>
      <c r="E233" s="286">
        <v>200</v>
      </c>
      <c r="F233" s="351"/>
      <c r="G233" s="286">
        <f aca="true" t="shared" si="113" ref="G233">E233*F233</f>
        <v>0</v>
      </c>
      <c r="H233" s="351"/>
      <c r="I233" s="286">
        <f aca="true" t="shared" si="114" ref="I233">E233*H233</f>
        <v>0</v>
      </c>
      <c r="J233" s="286">
        <f aca="true" t="shared" si="115" ref="J233">G233+I233</f>
        <v>0</v>
      </c>
      <c r="M233" s="351">
        <v>23</v>
      </c>
      <c r="N233" s="286">
        <f t="shared" si="112"/>
        <v>0</v>
      </c>
      <c r="O233" s="351">
        <v>105</v>
      </c>
      <c r="Q233" s="278">
        <f t="shared" si="84"/>
        <v>16.099999999999998</v>
      </c>
      <c r="S233" s="278">
        <f t="shared" si="85"/>
        <v>73.5</v>
      </c>
    </row>
    <row r="234" spans="1:15" ht="10.5">
      <c r="A234" s="283" t="s">
        <v>2344</v>
      </c>
      <c r="B234" s="285" t="s">
        <v>2886</v>
      </c>
      <c r="C234" s="283" t="s">
        <v>2345</v>
      </c>
      <c r="D234" s="283" t="s">
        <v>2145</v>
      </c>
      <c r="E234" s="284"/>
      <c r="F234" s="284"/>
      <c r="G234" s="286"/>
      <c r="H234" s="284"/>
      <c r="I234" s="284"/>
      <c r="J234" s="284"/>
      <c r="M234" s="284"/>
      <c r="N234" s="286"/>
      <c r="O234" s="284"/>
    </row>
    <row r="235" spans="1:19" ht="10.5">
      <c r="A235" s="285" t="s">
        <v>2346</v>
      </c>
      <c r="B235" s="285" t="s">
        <v>2887</v>
      </c>
      <c r="C235" s="285" t="s">
        <v>2347</v>
      </c>
      <c r="D235" s="285" t="s">
        <v>271</v>
      </c>
      <c r="E235" s="286">
        <v>58</v>
      </c>
      <c r="F235" s="351"/>
      <c r="G235" s="286">
        <f>E235*F235</f>
        <v>0</v>
      </c>
      <c r="H235" s="351"/>
      <c r="I235" s="286">
        <f>E235*H235</f>
        <v>0</v>
      </c>
      <c r="J235" s="286">
        <f>G235+I235</f>
        <v>0</v>
      </c>
      <c r="M235" s="351">
        <v>11.2</v>
      </c>
      <c r="N235" s="286">
        <f aca="true" t="shared" si="116" ref="N235:N241">L235*M235</f>
        <v>0</v>
      </c>
      <c r="O235" s="351">
        <v>88</v>
      </c>
      <c r="Q235" s="278">
        <f aca="true" t="shared" si="117" ref="Q235:Q261">M235*Q$8</f>
        <v>7.839999999999999</v>
      </c>
      <c r="S235" s="278">
        <f aca="true" t="shared" si="118" ref="S235:S261">O235*Q$8</f>
        <v>61.599999999999994</v>
      </c>
    </row>
    <row r="236" spans="1:19" ht="10.5">
      <c r="A236" s="285" t="s">
        <v>2348</v>
      </c>
      <c r="B236" s="285" t="s">
        <v>2888</v>
      </c>
      <c r="C236" s="285" t="s">
        <v>2349</v>
      </c>
      <c r="D236" s="285" t="s">
        <v>271</v>
      </c>
      <c r="E236" s="286">
        <v>8</v>
      </c>
      <c r="F236" s="351"/>
      <c r="G236" s="286">
        <f aca="true" t="shared" si="119" ref="G236:G237">E236*F236</f>
        <v>0</v>
      </c>
      <c r="H236" s="351"/>
      <c r="I236" s="286">
        <f aca="true" t="shared" si="120" ref="I236:I237">E236*H236</f>
        <v>0</v>
      </c>
      <c r="J236" s="286">
        <f aca="true" t="shared" si="121" ref="J236:J237">G236+I236</f>
        <v>0</v>
      </c>
      <c r="M236" s="351">
        <v>37.9</v>
      </c>
      <c r="N236" s="286">
        <f t="shared" si="116"/>
        <v>0</v>
      </c>
      <c r="O236" s="351">
        <v>105</v>
      </c>
      <c r="Q236" s="278">
        <f t="shared" si="117"/>
        <v>26.529999999999998</v>
      </c>
      <c r="S236" s="278">
        <f t="shared" si="118"/>
        <v>73.5</v>
      </c>
    </row>
    <row r="237" spans="1:19" ht="10.5">
      <c r="A237" s="285" t="s">
        <v>2350</v>
      </c>
      <c r="B237" s="285" t="s">
        <v>2889</v>
      </c>
      <c r="C237" s="285" t="s">
        <v>2351</v>
      </c>
      <c r="D237" s="285" t="s">
        <v>271</v>
      </c>
      <c r="E237" s="286">
        <v>12</v>
      </c>
      <c r="F237" s="351"/>
      <c r="G237" s="286">
        <f t="shared" si="119"/>
        <v>0</v>
      </c>
      <c r="H237" s="351"/>
      <c r="I237" s="286">
        <f t="shared" si="120"/>
        <v>0</v>
      </c>
      <c r="J237" s="286">
        <f t="shared" si="121"/>
        <v>0</v>
      </c>
      <c r="M237" s="351">
        <v>26</v>
      </c>
      <c r="N237" s="286">
        <f t="shared" si="116"/>
        <v>0</v>
      </c>
      <c r="O237" s="351">
        <v>88</v>
      </c>
      <c r="Q237" s="278">
        <f t="shared" si="117"/>
        <v>18.2</v>
      </c>
      <c r="S237" s="278">
        <f t="shared" si="118"/>
        <v>61.599999999999994</v>
      </c>
    </row>
    <row r="238" spans="1:19" ht="10.5">
      <c r="A238" s="285" t="s">
        <v>2352</v>
      </c>
      <c r="B238" s="285" t="s">
        <v>2890</v>
      </c>
      <c r="C238" s="285" t="s">
        <v>2353</v>
      </c>
      <c r="D238" s="285" t="s">
        <v>271</v>
      </c>
      <c r="E238" s="286">
        <v>8</v>
      </c>
      <c r="F238" s="351"/>
      <c r="G238" s="286">
        <f aca="true" t="shared" si="122" ref="G238:G241">E238*F238</f>
        <v>0</v>
      </c>
      <c r="H238" s="351"/>
      <c r="I238" s="286">
        <f aca="true" t="shared" si="123" ref="I238:I241">E238*H238</f>
        <v>0</v>
      </c>
      <c r="J238" s="286">
        <f aca="true" t="shared" si="124" ref="J238:J241">G238+I238</f>
        <v>0</v>
      </c>
      <c r="M238" s="351">
        <v>26</v>
      </c>
      <c r="N238" s="286">
        <f t="shared" si="116"/>
        <v>0</v>
      </c>
      <c r="O238" s="351">
        <v>88.04</v>
      </c>
      <c r="Q238" s="278">
        <f t="shared" si="117"/>
        <v>18.2</v>
      </c>
      <c r="S238" s="278">
        <f t="shared" si="118"/>
        <v>61.628</v>
      </c>
    </row>
    <row r="239" spans="1:19" ht="10.5">
      <c r="A239" s="285" t="s">
        <v>2354</v>
      </c>
      <c r="B239" s="285" t="s">
        <v>2891</v>
      </c>
      <c r="C239" s="285" t="s">
        <v>2355</v>
      </c>
      <c r="D239" s="285" t="s">
        <v>271</v>
      </c>
      <c r="E239" s="286">
        <v>2</v>
      </c>
      <c r="F239" s="351"/>
      <c r="G239" s="286">
        <f t="shared" si="122"/>
        <v>0</v>
      </c>
      <c r="H239" s="351"/>
      <c r="I239" s="286">
        <f t="shared" si="123"/>
        <v>0</v>
      </c>
      <c r="J239" s="286">
        <f t="shared" si="124"/>
        <v>0</v>
      </c>
      <c r="M239" s="351">
        <v>22.7</v>
      </c>
      <c r="N239" s="286">
        <f t="shared" si="116"/>
        <v>0</v>
      </c>
      <c r="O239" s="351">
        <v>391.29</v>
      </c>
      <c r="Q239" s="278">
        <f t="shared" si="117"/>
        <v>15.889999999999999</v>
      </c>
      <c r="S239" s="278">
        <f t="shared" si="118"/>
        <v>273.903</v>
      </c>
    </row>
    <row r="240" spans="1:19" ht="10.5">
      <c r="A240" s="285" t="s">
        <v>2356</v>
      </c>
      <c r="B240" s="285" t="s">
        <v>2892</v>
      </c>
      <c r="C240" s="285" t="s">
        <v>2357</v>
      </c>
      <c r="D240" s="285" t="s">
        <v>271</v>
      </c>
      <c r="E240" s="286">
        <v>10</v>
      </c>
      <c r="F240" s="351"/>
      <c r="G240" s="286">
        <f t="shared" si="122"/>
        <v>0</v>
      </c>
      <c r="H240" s="351"/>
      <c r="I240" s="286">
        <f t="shared" si="123"/>
        <v>0</v>
      </c>
      <c r="J240" s="286">
        <f t="shared" si="124"/>
        <v>0</v>
      </c>
      <c r="M240" s="351">
        <v>20</v>
      </c>
      <c r="N240" s="286">
        <f t="shared" si="116"/>
        <v>0</v>
      </c>
      <c r="O240" s="351">
        <v>88</v>
      </c>
      <c r="Q240" s="278">
        <f t="shared" si="117"/>
        <v>14</v>
      </c>
      <c r="S240" s="278">
        <f t="shared" si="118"/>
        <v>61.599999999999994</v>
      </c>
    </row>
    <row r="241" spans="1:19" ht="10.5">
      <c r="A241" s="285" t="s">
        <v>2358</v>
      </c>
      <c r="B241" s="285" t="s">
        <v>2893</v>
      </c>
      <c r="C241" s="285" t="s">
        <v>2359</v>
      </c>
      <c r="D241" s="285" t="s">
        <v>271</v>
      </c>
      <c r="E241" s="286">
        <v>20</v>
      </c>
      <c r="F241" s="351"/>
      <c r="G241" s="286">
        <f t="shared" si="122"/>
        <v>0</v>
      </c>
      <c r="H241" s="351"/>
      <c r="I241" s="286">
        <f t="shared" si="123"/>
        <v>0</v>
      </c>
      <c r="J241" s="286">
        <f t="shared" si="124"/>
        <v>0</v>
      </c>
      <c r="M241" s="351">
        <v>30</v>
      </c>
      <c r="N241" s="286">
        <f t="shared" si="116"/>
        <v>0</v>
      </c>
      <c r="O241" s="351">
        <v>88</v>
      </c>
      <c r="Q241" s="278">
        <f t="shared" si="117"/>
        <v>21</v>
      </c>
      <c r="S241" s="278">
        <f t="shared" si="118"/>
        <v>61.599999999999994</v>
      </c>
    </row>
    <row r="242" spans="1:15" ht="10.5">
      <c r="A242" s="289" t="s">
        <v>2145</v>
      </c>
      <c r="B242" s="289" t="s">
        <v>2145</v>
      </c>
      <c r="C242" s="289" t="s">
        <v>2360</v>
      </c>
      <c r="D242" s="289" t="s">
        <v>2145</v>
      </c>
      <c r="E242" s="290"/>
      <c r="F242" s="290"/>
      <c r="G242" s="290">
        <f>SUM(G224:G241)</f>
        <v>0</v>
      </c>
      <c r="H242" s="290"/>
      <c r="I242" s="290">
        <f aca="true" t="shared" si="125" ref="I242:J242">SUM(I224:I241)</f>
        <v>0</v>
      </c>
      <c r="J242" s="290">
        <f t="shared" si="125"/>
        <v>0</v>
      </c>
      <c r="M242" s="290"/>
      <c r="N242" s="290">
        <f>SUM(N224:N241)</f>
        <v>0</v>
      </c>
      <c r="O242" s="290"/>
    </row>
    <row r="243" spans="1:15" ht="10.5">
      <c r="A243" s="281" t="s">
        <v>2145</v>
      </c>
      <c r="B243" s="281" t="s">
        <v>2145</v>
      </c>
      <c r="C243" s="281"/>
      <c r="D243" s="281" t="s">
        <v>2145</v>
      </c>
      <c r="E243" s="282"/>
      <c r="F243" s="282"/>
      <c r="G243" s="282"/>
      <c r="H243" s="282"/>
      <c r="I243" s="282"/>
      <c r="J243" s="282"/>
      <c r="M243" s="282"/>
      <c r="N243" s="282"/>
      <c r="O243" s="282"/>
    </row>
    <row r="244" spans="1:15" ht="48" customHeight="1">
      <c r="A244" s="283" t="s">
        <v>2145</v>
      </c>
      <c r="B244" s="283" t="s">
        <v>2145</v>
      </c>
      <c r="C244" s="347" t="s">
        <v>2552</v>
      </c>
      <c r="D244" s="283" t="s">
        <v>2145</v>
      </c>
      <c r="E244" s="284"/>
      <c r="F244" s="284"/>
      <c r="G244" s="284"/>
      <c r="H244" s="284"/>
      <c r="I244" s="284"/>
      <c r="J244" s="284"/>
      <c r="M244" s="284"/>
      <c r="N244" s="284"/>
      <c r="O244" s="284"/>
    </row>
    <row r="245" spans="1:15" ht="10.5">
      <c r="A245" s="285" t="s">
        <v>2145</v>
      </c>
      <c r="B245" s="285" t="s">
        <v>2145</v>
      </c>
      <c r="C245" s="285" t="s">
        <v>2145</v>
      </c>
      <c r="D245" s="285" t="s">
        <v>2145</v>
      </c>
      <c r="E245" s="286"/>
      <c r="F245" s="286"/>
      <c r="G245" s="286"/>
      <c r="H245" s="286"/>
      <c r="I245" s="286"/>
      <c r="J245" s="286"/>
      <c r="M245" s="286"/>
      <c r="N245" s="286"/>
      <c r="O245" s="286"/>
    </row>
    <row r="246" spans="1:15" ht="16.5">
      <c r="A246" s="279" t="s">
        <v>2145</v>
      </c>
      <c r="B246" s="279" t="s">
        <v>2145</v>
      </c>
      <c r="C246" s="279" t="s">
        <v>2361</v>
      </c>
      <c r="D246" s="279" t="s">
        <v>2145</v>
      </c>
      <c r="E246" s="280"/>
      <c r="F246" s="280"/>
      <c r="G246" s="280">
        <f>G242+G220</f>
        <v>0</v>
      </c>
      <c r="H246" s="280"/>
      <c r="I246" s="280">
        <f aca="true" t="shared" si="126" ref="I246:J246">I242+I220</f>
        <v>0</v>
      </c>
      <c r="J246" s="280">
        <f t="shared" si="126"/>
        <v>0</v>
      </c>
      <c r="M246" s="280"/>
      <c r="N246" s="280">
        <f>N242+N220</f>
        <v>0</v>
      </c>
      <c r="O246" s="280"/>
    </row>
    <row r="247" spans="1:15" ht="16.5">
      <c r="A247" s="279" t="s">
        <v>2145</v>
      </c>
      <c r="B247" s="279" t="s">
        <v>2145</v>
      </c>
      <c r="C247" s="279" t="s">
        <v>1919</v>
      </c>
      <c r="D247" s="279" t="s">
        <v>2145</v>
      </c>
      <c r="E247" s="280"/>
      <c r="F247" s="280"/>
      <c r="G247" s="280"/>
      <c r="H247" s="280"/>
      <c r="I247" s="280"/>
      <c r="J247" s="280"/>
      <c r="M247" s="280"/>
      <c r="N247" s="280"/>
      <c r="O247" s="280"/>
    </row>
    <row r="248" spans="1:15" ht="10.5">
      <c r="A248" s="281" t="s">
        <v>2145</v>
      </c>
      <c r="B248" s="281" t="s">
        <v>2145</v>
      </c>
      <c r="C248" s="281" t="s">
        <v>2507</v>
      </c>
      <c r="D248" s="281" t="s">
        <v>2145</v>
      </c>
      <c r="E248" s="282"/>
      <c r="F248" s="282"/>
      <c r="G248" s="282"/>
      <c r="H248" s="282"/>
      <c r="I248" s="282"/>
      <c r="J248" s="282"/>
      <c r="M248" s="282"/>
      <c r="N248" s="282"/>
      <c r="O248" s="282"/>
    </row>
    <row r="249" spans="1:15" ht="10.5">
      <c r="A249" s="283" t="s">
        <v>2363</v>
      </c>
      <c r="B249" s="423" t="s">
        <v>2894</v>
      </c>
      <c r="C249" s="283" t="s">
        <v>2364</v>
      </c>
      <c r="D249" s="283" t="s">
        <v>2145</v>
      </c>
      <c r="E249" s="284"/>
      <c r="F249" s="284"/>
      <c r="G249" s="284"/>
      <c r="H249" s="284"/>
      <c r="I249" s="284"/>
      <c r="J249" s="284"/>
      <c r="M249" s="284"/>
      <c r="N249" s="284"/>
      <c r="O249" s="284"/>
    </row>
    <row r="250" spans="1:19" ht="10.5">
      <c r="A250" s="285" t="s">
        <v>2365</v>
      </c>
      <c r="B250" s="423" t="s">
        <v>2895</v>
      </c>
      <c r="C250" s="285" t="s">
        <v>2368</v>
      </c>
      <c r="D250" s="285" t="s">
        <v>111</v>
      </c>
      <c r="E250" s="286">
        <v>55</v>
      </c>
      <c r="F250" s="351"/>
      <c r="G250" s="286">
        <f aca="true" t="shared" si="127" ref="G250">E250*F250</f>
        <v>0</v>
      </c>
      <c r="H250" s="351"/>
      <c r="I250" s="286">
        <f aca="true" t="shared" si="128" ref="I250">E250*H250</f>
        <v>0</v>
      </c>
      <c r="J250" s="286">
        <f aca="true" t="shared" si="129" ref="J250">G250+I250</f>
        <v>0</v>
      </c>
      <c r="M250" s="351">
        <v>109.2</v>
      </c>
      <c r="N250" s="286">
        <f aca="true" t="shared" si="130" ref="N250">L250*M250</f>
        <v>0</v>
      </c>
      <c r="O250" s="351">
        <v>0</v>
      </c>
      <c r="Q250" s="278">
        <f t="shared" si="117"/>
        <v>76.44</v>
      </c>
      <c r="S250" s="278">
        <f t="shared" si="118"/>
        <v>0</v>
      </c>
    </row>
    <row r="251" spans="1:15" ht="10.5">
      <c r="A251" s="285" t="s">
        <v>2145</v>
      </c>
      <c r="B251" s="285" t="s">
        <v>2145</v>
      </c>
      <c r="C251" s="285" t="s">
        <v>2369</v>
      </c>
      <c r="D251" s="285" t="s">
        <v>40</v>
      </c>
      <c r="E251" s="286">
        <v>15.4</v>
      </c>
      <c r="F251" s="284"/>
      <c r="G251" s="286"/>
      <c r="H251" s="284"/>
      <c r="I251" s="284"/>
      <c r="J251" s="284"/>
      <c r="M251" s="284"/>
      <c r="N251" s="286"/>
      <c r="O251" s="284"/>
    </row>
    <row r="252" spans="1:15" ht="10.5">
      <c r="A252" s="283" t="s">
        <v>2370</v>
      </c>
      <c r="B252" s="283" t="s">
        <v>2896</v>
      </c>
      <c r="C252" s="283" t="s">
        <v>2371</v>
      </c>
      <c r="D252" s="283" t="s">
        <v>2145</v>
      </c>
      <c r="E252" s="284"/>
      <c r="F252" s="284"/>
      <c r="G252" s="286"/>
      <c r="H252" s="284"/>
      <c r="I252" s="284"/>
      <c r="J252" s="284"/>
      <c r="M252" s="284"/>
      <c r="N252" s="286"/>
      <c r="O252" s="284"/>
    </row>
    <row r="253" spans="1:19" ht="10.5">
      <c r="A253" s="285" t="s">
        <v>2372</v>
      </c>
      <c r="B253" s="285" t="s">
        <v>2897</v>
      </c>
      <c r="C253" s="285" t="s">
        <v>2373</v>
      </c>
      <c r="D253" s="285" t="s">
        <v>111</v>
      </c>
      <c r="E253" s="286">
        <v>50</v>
      </c>
      <c r="F253" s="351"/>
      <c r="G253" s="286">
        <f aca="true" t="shared" si="131" ref="G253">E253*F253</f>
        <v>0</v>
      </c>
      <c r="H253" s="351"/>
      <c r="I253" s="286">
        <f aca="true" t="shared" si="132" ref="I253">E253*H253</f>
        <v>0</v>
      </c>
      <c r="J253" s="286">
        <f aca="true" t="shared" si="133" ref="J253">G253+I253</f>
        <v>0</v>
      </c>
      <c r="M253" s="351">
        <v>51.5</v>
      </c>
      <c r="N253" s="286">
        <f aca="true" t="shared" si="134" ref="N253">L253*M253</f>
        <v>0</v>
      </c>
      <c r="O253" s="351">
        <v>0</v>
      </c>
      <c r="Q253" s="278">
        <f t="shared" si="117"/>
        <v>36.05</v>
      </c>
      <c r="S253" s="278">
        <f t="shared" si="118"/>
        <v>0</v>
      </c>
    </row>
    <row r="254" spans="1:15" ht="10.5">
      <c r="A254" s="283" t="s">
        <v>2378</v>
      </c>
      <c r="B254" s="283" t="s">
        <v>2898</v>
      </c>
      <c r="C254" s="283" t="s">
        <v>2379</v>
      </c>
      <c r="D254" s="283" t="s">
        <v>2145</v>
      </c>
      <c r="E254" s="284"/>
      <c r="F254" s="284"/>
      <c r="G254" s="286"/>
      <c r="H254" s="284"/>
      <c r="I254" s="284"/>
      <c r="J254" s="284"/>
      <c r="M254" s="284"/>
      <c r="N254" s="286"/>
      <c r="O254" s="284"/>
    </row>
    <row r="255" spans="1:19" ht="10.5">
      <c r="A255" s="285" t="s">
        <v>2380</v>
      </c>
      <c r="B255" s="285" t="s">
        <v>2899</v>
      </c>
      <c r="C255" s="285" t="s">
        <v>2368</v>
      </c>
      <c r="D255" s="285" t="s">
        <v>111</v>
      </c>
      <c r="E255" s="286">
        <v>55</v>
      </c>
      <c r="F255" s="351"/>
      <c r="G255" s="286">
        <f aca="true" t="shared" si="135" ref="G255">E255*F255</f>
        <v>0</v>
      </c>
      <c r="H255" s="351"/>
      <c r="I255" s="286">
        <f aca="true" t="shared" si="136" ref="I255">E255*H255</f>
        <v>0</v>
      </c>
      <c r="J255" s="286">
        <f aca="true" t="shared" si="137" ref="J255">G255+I255</f>
        <v>0</v>
      </c>
      <c r="M255" s="351">
        <v>64.4</v>
      </c>
      <c r="N255" s="286">
        <f aca="true" t="shared" si="138" ref="N255">L255*M255</f>
        <v>0</v>
      </c>
      <c r="O255" s="351">
        <v>0</v>
      </c>
      <c r="Q255" s="278">
        <f t="shared" si="117"/>
        <v>45.08</v>
      </c>
      <c r="S255" s="278">
        <f t="shared" si="118"/>
        <v>0</v>
      </c>
    </row>
    <row r="256" spans="1:15" ht="10.5">
      <c r="A256" s="285" t="s">
        <v>2145</v>
      </c>
      <c r="B256" s="285" t="s">
        <v>2145</v>
      </c>
      <c r="C256" s="285" t="s">
        <v>2369</v>
      </c>
      <c r="D256" s="285" t="s">
        <v>40</v>
      </c>
      <c r="E256" s="286">
        <v>15.4</v>
      </c>
      <c r="F256" s="284"/>
      <c r="G256" s="286"/>
      <c r="H256" s="284"/>
      <c r="I256" s="284"/>
      <c r="J256" s="284"/>
      <c r="M256" s="284"/>
      <c r="N256" s="286"/>
      <c r="O256" s="284"/>
    </row>
    <row r="257" spans="1:15" ht="10.5">
      <c r="A257" s="283" t="s">
        <v>2381</v>
      </c>
      <c r="B257" s="283" t="s">
        <v>2900</v>
      </c>
      <c r="C257" s="283" t="s">
        <v>2382</v>
      </c>
      <c r="D257" s="283" t="s">
        <v>2145</v>
      </c>
      <c r="E257" s="284"/>
      <c r="F257" s="284"/>
      <c r="G257" s="286"/>
      <c r="H257" s="284"/>
      <c r="I257" s="284"/>
      <c r="J257" s="284"/>
      <c r="M257" s="284"/>
      <c r="N257" s="286"/>
      <c r="O257" s="284"/>
    </row>
    <row r="258" spans="1:19" ht="10.5">
      <c r="A258" s="285" t="s">
        <v>2383</v>
      </c>
      <c r="B258" s="285" t="s">
        <v>2901</v>
      </c>
      <c r="C258" s="285" t="s">
        <v>2384</v>
      </c>
      <c r="D258" s="285" t="s">
        <v>90</v>
      </c>
      <c r="E258" s="286">
        <v>27.5</v>
      </c>
      <c r="F258" s="351"/>
      <c r="G258" s="286">
        <f aca="true" t="shared" si="139" ref="G258">E258*F258</f>
        <v>0</v>
      </c>
      <c r="H258" s="351"/>
      <c r="I258" s="286">
        <f aca="true" t="shared" si="140" ref="I258">E258*H258</f>
        <v>0</v>
      </c>
      <c r="J258" s="286">
        <f aca="true" t="shared" si="141" ref="J258">G258+I258</f>
        <v>0</v>
      </c>
      <c r="M258" s="351">
        <v>27</v>
      </c>
      <c r="N258" s="286">
        <f aca="true" t="shared" si="142" ref="N258">L258*M258</f>
        <v>0</v>
      </c>
      <c r="O258" s="351">
        <v>0</v>
      </c>
      <c r="Q258" s="278">
        <f t="shared" si="117"/>
        <v>18.9</v>
      </c>
      <c r="S258" s="278">
        <f t="shared" si="118"/>
        <v>0</v>
      </c>
    </row>
    <row r="259" spans="1:15" ht="10.5">
      <c r="A259" s="285" t="s">
        <v>2145</v>
      </c>
      <c r="B259" s="285" t="s">
        <v>2145</v>
      </c>
      <c r="C259" s="285" t="s">
        <v>2508</v>
      </c>
      <c r="D259" s="285" t="s">
        <v>2145</v>
      </c>
      <c r="E259" s="286"/>
      <c r="F259" s="286"/>
      <c r="G259" s="286"/>
      <c r="H259" s="286"/>
      <c r="I259" s="286"/>
      <c r="J259" s="286"/>
      <c r="M259" s="286"/>
      <c r="N259" s="286"/>
      <c r="O259" s="286"/>
    </row>
    <row r="260" spans="1:15" ht="10.5">
      <c r="A260" s="283" t="s">
        <v>2386</v>
      </c>
      <c r="B260" s="283" t="s">
        <v>2902</v>
      </c>
      <c r="C260" s="283" t="s">
        <v>2387</v>
      </c>
      <c r="D260" s="283" t="s">
        <v>2145</v>
      </c>
      <c r="E260" s="284"/>
      <c r="F260" s="284"/>
      <c r="G260" s="286"/>
      <c r="H260" s="284"/>
      <c r="I260" s="284"/>
      <c r="J260" s="284"/>
      <c r="M260" s="284"/>
      <c r="N260" s="286"/>
      <c r="O260" s="284"/>
    </row>
    <row r="261" spans="1:19" ht="10.5">
      <c r="A261" s="285" t="s">
        <v>2388</v>
      </c>
      <c r="B261" s="285" t="s">
        <v>2903</v>
      </c>
      <c r="C261" s="285" t="s">
        <v>2389</v>
      </c>
      <c r="D261" s="285" t="s">
        <v>40</v>
      </c>
      <c r="E261" s="286">
        <v>3.5</v>
      </c>
      <c r="F261" s="351"/>
      <c r="G261" s="286">
        <f aca="true" t="shared" si="143" ref="G261">E261*F261</f>
        <v>0</v>
      </c>
      <c r="H261" s="351"/>
      <c r="I261" s="286">
        <f aca="true" t="shared" si="144" ref="I261">E261*H261</f>
        <v>0</v>
      </c>
      <c r="J261" s="286">
        <f aca="true" t="shared" si="145" ref="J261">G261+I261</f>
        <v>0</v>
      </c>
      <c r="M261" s="351">
        <v>103</v>
      </c>
      <c r="N261" s="286">
        <f aca="true" t="shared" si="146" ref="N261">L261*M261</f>
        <v>0</v>
      </c>
      <c r="O261" s="351">
        <v>0</v>
      </c>
      <c r="Q261" s="278">
        <f t="shared" si="117"/>
        <v>72.1</v>
      </c>
      <c r="S261" s="278">
        <f t="shared" si="118"/>
        <v>0</v>
      </c>
    </row>
    <row r="262" spans="1:10" ht="10.5">
      <c r="A262" s="285" t="s">
        <v>2145</v>
      </c>
      <c r="B262" s="285" t="s">
        <v>2145</v>
      </c>
      <c r="C262" s="285" t="s">
        <v>2509</v>
      </c>
      <c r="D262" s="285" t="s">
        <v>2145</v>
      </c>
      <c r="E262" s="286"/>
      <c r="F262" s="286"/>
      <c r="G262" s="286"/>
      <c r="H262" s="286"/>
      <c r="I262" s="286"/>
      <c r="J262" s="286"/>
    </row>
    <row r="263" spans="1:10" ht="16.5">
      <c r="A263" s="279" t="s">
        <v>2145</v>
      </c>
      <c r="B263" s="279" t="s">
        <v>2145</v>
      </c>
      <c r="C263" s="279" t="s">
        <v>2391</v>
      </c>
      <c r="D263" s="279" t="s">
        <v>2145</v>
      </c>
      <c r="E263" s="280"/>
      <c r="F263" s="280"/>
      <c r="G263" s="280">
        <f>SUM(G250:G261)</f>
        <v>0</v>
      </c>
      <c r="H263" s="280"/>
      <c r="I263" s="280">
        <f>SUM(I250:I261)</f>
        <v>0</v>
      </c>
      <c r="J263" s="280">
        <f>SUM(J250:J261)</f>
        <v>0</v>
      </c>
    </row>
    <row r="264" spans="1:10" ht="15.75" thickBot="1">
      <c r="A264" s="285" t="s">
        <v>2145</v>
      </c>
      <c r="B264" s="285" t="s">
        <v>2145</v>
      </c>
      <c r="C264" s="285" t="s">
        <v>2145</v>
      </c>
      <c r="D264" s="285" t="s">
        <v>2145</v>
      </c>
      <c r="E264" s="286"/>
      <c r="F264" s="286"/>
      <c r="G264" s="286"/>
      <c r="H264" s="286"/>
      <c r="I264" s="286"/>
      <c r="J264" s="286"/>
    </row>
    <row r="265" spans="1:10" s="350" customFormat="1" ht="15.75" thickBot="1">
      <c r="A265" s="355"/>
      <c r="B265" s="356"/>
      <c r="C265" s="356" t="s">
        <v>2554</v>
      </c>
      <c r="D265" s="356"/>
      <c r="E265" s="357"/>
      <c r="F265" s="357"/>
      <c r="G265" s="357"/>
      <c r="H265" s="357"/>
      <c r="I265" s="357"/>
      <c r="J265" s="358">
        <f>J263+J246+J102+J87+J61+J26+J14</f>
        <v>0</v>
      </c>
    </row>
  </sheetData>
  <sheetProtection password="CC60" sheet="1" objects="1" scenarios="1" selectLockedCells="1"/>
  <mergeCells count="1">
    <mergeCell ref="H4:I4"/>
  </mergeCells>
  <printOptions/>
  <pageMargins left="0.7086614173228347" right="0.7086614173228347" top="0.7874015748031497" bottom="0.7874015748031497" header="0.31496062992125984" footer="0.31496062992125984"/>
  <pageSetup blackAndWhite="1" fitToHeight="8" fitToWidth="1" horizontalDpi="600" verticalDpi="600" orientation="landscape" paperSize="9" scale="83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K207"/>
  <sheetViews>
    <sheetView showGridLines="0" showZeros="0" workbookViewId="0" topLeftCell="A1">
      <selection activeCell="F15" sqref="F15"/>
    </sheetView>
  </sheetViews>
  <sheetFormatPr defaultColWidth="9.33203125" defaultRowHeight="10.5"/>
  <cols>
    <col min="1" max="1" width="4.5" style="15" customWidth="1"/>
    <col min="2" max="2" width="15" style="15" customWidth="1"/>
    <col min="3" max="3" width="47.16015625" style="15" customWidth="1"/>
    <col min="4" max="4" width="6.5" style="15" customWidth="1"/>
    <col min="5" max="5" width="10" style="63" customWidth="1"/>
    <col min="6" max="6" width="11.5" style="15" customWidth="1"/>
    <col min="7" max="7" width="16.16015625" style="15" customWidth="1"/>
    <col min="8" max="10" width="9.33203125" style="15" customWidth="1"/>
    <col min="11" max="12" width="9.33203125" style="15" hidden="1" customWidth="1"/>
    <col min="13" max="16384" width="9.33203125" style="15" customWidth="1"/>
  </cols>
  <sheetData>
    <row r="1" spans="1:7" ht="15.75">
      <c r="A1" s="434" t="s">
        <v>1770</v>
      </c>
      <c r="B1" s="434"/>
      <c r="C1" s="434"/>
      <c r="D1" s="434"/>
      <c r="E1" s="434"/>
      <c r="F1" s="434"/>
      <c r="G1" s="434"/>
    </row>
    <row r="2" spans="1:7" ht="13.5" thickBot="1">
      <c r="A2" s="16"/>
      <c r="B2" s="75" t="str">
        <f>'1. Rekapitulace'!B6</f>
        <v>vyplní zhotovitel</v>
      </c>
      <c r="C2" s="74"/>
      <c r="D2" s="17"/>
      <c r="E2" s="18"/>
      <c r="F2" s="17"/>
      <c r="G2" s="76">
        <f>'1. Rekapitulace'!F7</f>
        <v>0</v>
      </c>
    </row>
    <row r="3" spans="1:7" ht="13.5" thickTop="1">
      <c r="A3" s="435" t="s">
        <v>1771</v>
      </c>
      <c r="B3" s="436"/>
      <c r="C3" s="19" t="s">
        <v>2107</v>
      </c>
      <c r="D3" s="20"/>
      <c r="E3" s="21"/>
      <c r="F3" s="22">
        <f>'[3]Rekapitulace'!H1</f>
        <v>0</v>
      </c>
      <c r="G3" s="23"/>
    </row>
    <row r="4" spans="1:7" ht="13.5" thickBot="1">
      <c r="A4" s="437" t="s">
        <v>1772</v>
      </c>
      <c r="B4" s="438"/>
      <c r="C4" s="24" t="s">
        <v>2134</v>
      </c>
      <c r="D4" s="25"/>
      <c r="E4" s="265"/>
      <c r="F4" s="265"/>
      <c r="G4" s="266"/>
    </row>
    <row r="5" spans="1:7" ht="13.5" thickTop="1">
      <c r="A5" s="26"/>
      <c r="B5" s="27" t="s">
        <v>2594</v>
      </c>
      <c r="C5" s="27"/>
      <c r="D5" s="16"/>
      <c r="E5" s="28"/>
      <c r="F5" s="16"/>
      <c r="G5" s="29"/>
    </row>
    <row r="6" spans="1:7" ht="10.5">
      <c r="A6" s="26"/>
      <c r="B6" s="27"/>
      <c r="C6" s="27"/>
      <c r="D6" s="16"/>
      <c r="E6" s="28"/>
      <c r="F6" s="16"/>
      <c r="G6" s="29"/>
    </row>
    <row r="7" spans="1:7" ht="10.5">
      <c r="A7" s="26"/>
      <c r="B7" s="257" t="s">
        <v>2108</v>
      </c>
      <c r="C7" s="27"/>
      <c r="D7" s="16"/>
      <c r="E7" s="28"/>
      <c r="F7" s="16"/>
      <c r="G7" s="29"/>
    </row>
    <row r="8" spans="1:7" ht="10.5">
      <c r="A8" s="30" t="s">
        <v>1773</v>
      </c>
      <c r="B8" s="31" t="s">
        <v>1774</v>
      </c>
      <c r="C8" s="31" t="s">
        <v>1775</v>
      </c>
      <c r="D8" s="31" t="s">
        <v>18</v>
      </c>
      <c r="E8" s="32" t="s">
        <v>1776</v>
      </c>
      <c r="F8" s="31" t="s">
        <v>1777</v>
      </c>
      <c r="G8" s="33" t="s">
        <v>1778</v>
      </c>
    </row>
    <row r="9" spans="1:9" ht="10.5">
      <c r="A9" s="34" t="s">
        <v>1779</v>
      </c>
      <c r="B9" s="35" t="s">
        <v>1814</v>
      </c>
      <c r="C9" s="36" t="s">
        <v>1815</v>
      </c>
      <c r="D9" s="37"/>
      <c r="E9" s="38"/>
      <c r="F9" s="38"/>
      <c r="G9" s="39"/>
      <c r="H9" s="40"/>
      <c r="I9" s="40"/>
    </row>
    <row r="10" spans="1:11" ht="10.5">
      <c r="A10" s="34"/>
      <c r="B10" s="35"/>
      <c r="C10" s="36" t="s">
        <v>1816</v>
      </c>
      <c r="D10" s="37"/>
      <c r="E10" s="38"/>
      <c r="F10" s="38"/>
      <c r="G10" s="39"/>
      <c r="H10" s="40"/>
      <c r="I10" s="40"/>
      <c r="K10" s="15">
        <v>0.8</v>
      </c>
    </row>
    <row r="11" spans="1:89" ht="10.5">
      <c r="A11" s="42">
        <v>1</v>
      </c>
      <c r="B11" s="43" t="s">
        <v>1817</v>
      </c>
      <c r="C11" s="44" t="s">
        <v>1818</v>
      </c>
      <c r="D11" s="45" t="s">
        <v>111</v>
      </c>
      <c r="E11" s="46">
        <v>20</v>
      </c>
      <c r="F11" s="73"/>
      <c r="G11" s="47">
        <f>E11*F11</f>
        <v>0</v>
      </c>
      <c r="K11" s="73">
        <v>108</v>
      </c>
      <c r="L11" s="15">
        <f>K11*K$10</f>
        <v>86.4</v>
      </c>
      <c r="AK11" s="15">
        <v>2</v>
      </c>
      <c r="AL11" s="15">
        <f aca="true" t="shared" si="0" ref="AL11:AL22">IF(AK11=1,G11,0)</f>
        <v>0</v>
      </c>
      <c r="AM11" s="15">
        <f aca="true" t="shared" si="1" ref="AM11:AM22">IF(AK11=2,G11,0)</f>
        <v>0</v>
      </c>
      <c r="AN11" s="15">
        <f aca="true" t="shared" si="2" ref="AN11:AN22">IF(AK11=3,G11,0)</f>
        <v>0</v>
      </c>
      <c r="AO11" s="15">
        <f aca="true" t="shared" si="3" ref="AO11:AO22">IF(AK11=4,G11,0)</f>
        <v>0</v>
      </c>
      <c r="AP11" s="15">
        <f aca="true" t="shared" si="4" ref="AP11:AP22">IF(AK11=5,G11,0)</f>
        <v>0</v>
      </c>
      <c r="CK11" s="15">
        <v>0.00041</v>
      </c>
    </row>
    <row r="12" spans="1:89" ht="10.5">
      <c r="A12" s="42">
        <v>2</v>
      </c>
      <c r="B12" s="43" t="s">
        <v>1819</v>
      </c>
      <c r="C12" s="44" t="s">
        <v>1820</v>
      </c>
      <c r="D12" s="45" t="s">
        <v>111</v>
      </c>
      <c r="E12" s="46">
        <v>35</v>
      </c>
      <c r="F12" s="73"/>
      <c r="G12" s="47">
        <f aca="true" t="shared" si="5" ref="G12:G22">E12*F12</f>
        <v>0</v>
      </c>
      <c r="K12" s="73">
        <v>122</v>
      </c>
      <c r="L12" s="15">
        <f aca="true" t="shared" si="6" ref="L12:L75">K12*K$10</f>
        <v>97.60000000000001</v>
      </c>
      <c r="AK12" s="15">
        <v>2</v>
      </c>
      <c r="AL12" s="15">
        <f t="shared" si="0"/>
        <v>0</v>
      </c>
      <c r="AM12" s="15">
        <f t="shared" si="1"/>
        <v>0</v>
      </c>
      <c r="AN12" s="15">
        <f t="shared" si="2"/>
        <v>0</v>
      </c>
      <c r="AO12" s="15">
        <f t="shared" si="3"/>
        <v>0</v>
      </c>
      <c r="AP12" s="15">
        <f t="shared" si="4"/>
        <v>0</v>
      </c>
      <c r="CK12" s="15">
        <v>0.00049</v>
      </c>
    </row>
    <row r="13" spans="1:89" ht="10.5">
      <c r="A13" s="42">
        <v>3</v>
      </c>
      <c r="B13" s="43" t="s">
        <v>1821</v>
      </c>
      <c r="C13" s="44" t="s">
        <v>1822</v>
      </c>
      <c r="D13" s="45" t="s">
        <v>111</v>
      </c>
      <c r="E13" s="46">
        <v>10</v>
      </c>
      <c r="F13" s="73"/>
      <c r="G13" s="47">
        <f t="shared" si="5"/>
        <v>0</v>
      </c>
      <c r="K13" s="73">
        <v>145</v>
      </c>
      <c r="L13" s="15">
        <f t="shared" si="6"/>
        <v>116</v>
      </c>
      <c r="AK13" s="15">
        <v>2</v>
      </c>
      <c r="AL13" s="15">
        <f t="shared" si="0"/>
        <v>0</v>
      </c>
      <c r="AM13" s="15">
        <f t="shared" si="1"/>
        <v>0</v>
      </c>
      <c r="AN13" s="15">
        <f t="shared" si="2"/>
        <v>0</v>
      </c>
      <c r="AO13" s="15">
        <f t="shared" si="3"/>
        <v>0</v>
      </c>
      <c r="AP13" s="15">
        <f t="shared" si="4"/>
        <v>0</v>
      </c>
      <c r="CK13" s="15">
        <v>0.0006</v>
      </c>
    </row>
    <row r="14" spans="1:89" ht="10.5">
      <c r="A14" s="42">
        <v>4</v>
      </c>
      <c r="B14" s="43" t="s">
        <v>1823</v>
      </c>
      <c r="C14" s="44" t="s">
        <v>1824</v>
      </c>
      <c r="D14" s="45" t="s">
        <v>111</v>
      </c>
      <c r="E14" s="46">
        <v>20</v>
      </c>
      <c r="F14" s="73"/>
      <c r="G14" s="47">
        <f t="shared" si="5"/>
        <v>0</v>
      </c>
      <c r="K14" s="73">
        <v>19</v>
      </c>
      <c r="L14" s="15">
        <f t="shared" si="6"/>
        <v>15.200000000000001</v>
      </c>
      <c r="AK14" s="15">
        <v>2</v>
      </c>
      <c r="AL14" s="15">
        <f t="shared" si="0"/>
        <v>0</v>
      </c>
      <c r="AM14" s="15">
        <f t="shared" si="1"/>
        <v>0</v>
      </c>
      <c r="AN14" s="15">
        <f t="shared" si="2"/>
        <v>0</v>
      </c>
      <c r="AO14" s="15">
        <f t="shared" si="3"/>
        <v>0</v>
      </c>
      <c r="AP14" s="15">
        <f t="shared" si="4"/>
        <v>0</v>
      </c>
      <c r="CK14" s="15">
        <v>4E-05</v>
      </c>
    </row>
    <row r="15" spans="1:89" ht="10.5">
      <c r="A15" s="42">
        <v>5</v>
      </c>
      <c r="B15" s="43" t="s">
        <v>1825</v>
      </c>
      <c r="C15" s="44" t="s">
        <v>1826</v>
      </c>
      <c r="D15" s="45" t="s">
        <v>111</v>
      </c>
      <c r="E15" s="46">
        <v>35</v>
      </c>
      <c r="F15" s="73"/>
      <c r="G15" s="47">
        <f t="shared" si="5"/>
        <v>0</v>
      </c>
      <c r="K15" s="73">
        <v>20</v>
      </c>
      <c r="L15" s="15">
        <f t="shared" si="6"/>
        <v>16</v>
      </c>
      <c r="AK15" s="15">
        <v>2</v>
      </c>
      <c r="AL15" s="15">
        <f t="shared" si="0"/>
        <v>0</v>
      </c>
      <c r="AM15" s="15">
        <f t="shared" si="1"/>
        <v>0</v>
      </c>
      <c r="AN15" s="15">
        <f t="shared" si="2"/>
        <v>0</v>
      </c>
      <c r="AO15" s="15">
        <f t="shared" si="3"/>
        <v>0</v>
      </c>
      <c r="AP15" s="15">
        <f t="shared" si="4"/>
        <v>0</v>
      </c>
      <c r="CK15" s="15">
        <v>4E-05</v>
      </c>
    </row>
    <row r="16" spans="1:89" ht="10.5">
      <c r="A16" s="42">
        <v>6</v>
      </c>
      <c r="B16" s="43" t="s">
        <v>1827</v>
      </c>
      <c r="C16" s="44" t="s">
        <v>1828</v>
      </c>
      <c r="D16" s="45" t="s">
        <v>111</v>
      </c>
      <c r="E16" s="46">
        <v>10</v>
      </c>
      <c r="F16" s="73"/>
      <c r="G16" s="47">
        <f t="shared" si="5"/>
        <v>0</v>
      </c>
      <c r="K16" s="73">
        <v>23</v>
      </c>
      <c r="L16" s="15">
        <f t="shared" si="6"/>
        <v>18.400000000000002</v>
      </c>
      <c r="AK16" s="15">
        <v>2</v>
      </c>
      <c r="AL16" s="15">
        <f t="shared" si="0"/>
        <v>0</v>
      </c>
      <c r="AM16" s="15">
        <f t="shared" si="1"/>
        <v>0</v>
      </c>
      <c r="AN16" s="15">
        <f t="shared" si="2"/>
        <v>0</v>
      </c>
      <c r="AO16" s="15">
        <f t="shared" si="3"/>
        <v>0</v>
      </c>
      <c r="AP16" s="15">
        <f t="shared" si="4"/>
        <v>0</v>
      </c>
      <c r="CK16" s="15">
        <v>5E-05</v>
      </c>
    </row>
    <row r="17" spans="1:89" ht="10.5">
      <c r="A17" s="42">
        <v>7</v>
      </c>
      <c r="B17" s="43" t="s">
        <v>1829</v>
      </c>
      <c r="C17" s="44" t="s">
        <v>1830</v>
      </c>
      <c r="D17" s="45" t="s">
        <v>37</v>
      </c>
      <c r="E17" s="46">
        <v>16</v>
      </c>
      <c r="F17" s="73"/>
      <c r="G17" s="47">
        <f t="shared" si="5"/>
        <v>0</v>
      </c>
      <c r="K17" s="73">
        <v>108</v>
      </c>
      <c r="L17" s="15">
        <f t="shared" si="6"/>
        <v>86.4</v>
      </c>
      <c r="AK17" s="15">
        <v>2</v>
      </c>
      <c r="AL17" s="15">
        <f t="shared" si="0"/>
        <v>0</v>
      </c>
      <c r="AM17" s="15">
        <f t="shared" si="1"/>
        <v>0</v>
      </c>
      <c r="AN17" s="15">
        <f t="shared" si="2"/>
        <v>0</v>
      </c>
      <c r="AO17" s="15">
        <f t="shared" si="3"/>
        <v>0</v>
      </c>
      <c r="AP17" s="15">
        <f t="shared" si="4"/>
        <v>0</v>
      </c>
      <c r="CK17" s="15">
        <v>0</v>
      </c>
    </row>
    <row r="18" spans="1:89" ht="10.5">
      <c r="A18" s="42">
        <v>8</v>
      </c>
      <c r="B18" s="43" t="s">
        <v>1831</v>
      </c>
      <c r="C18" s="44" t="s">
        <v>1832</v>
      </c>
      <c r="D18" s="45" t="s">
        <v>37</v>
      </c>
      <c r="E18" s="46">
        <v>1</v>
      </c>
      <c r="F18" s="73"/>
      <c r="G18" s="47">
        <f t="shared" si="5"/>
        <v>0</v>
      </c>
      <c r="K18" s="73">
        <v>106</v>
      </c>
      <c r="L18" s="15">
        <f t="shared" si="6"/>
        <v>84.80000000000001</v>
      </c>
      <c r="AK18" s="15">
        <v>2</v>
      </c>
      <c r="AL18" s="15">
        <f t="shared" si="0"/>
        <v>0</v>
      </c>
      <c r="AM18" s="15">
        <f t="shared" si="1"/>
        <v>0</v>
      </c>
      <c r="AN18" s="15">
        <f t="shared" si="2"/>
        <v>0</v>
      </c>
      <c r="AO18" s="15">
        <f t="shared" si="3"/>
        <v>0</v>
      </c>
      <c r="AP18" s="15">
        <f t="shared" si="4"/>
        <v>0</v>
      </c>
      <c r="CK18" s="15">
        <v>0.00035</v>
      </c>
    </row>
    <row r="19" spans="1:89" ht="10.5">
      <c r="A19" s="42">
        <v>9</v>
      </c>
      <c r="B19" s="43" t="s">
        <v>1833</v>
      </c>
      <c r="C19" s="44" t="s">
        <v>1834</v>
      </c>
      <c r="D19" s="45" t="s">
        <v>37</v>
      </c>
      <c r="E19" s="46">
        <v>3</v>
      </c>
      <c r="F19" s="73"/>
      <c r="G19" s="47">
        <f t="shared" si="5"/>
        <v>0</v>
      </c>
      <c r="K19" s="73">
        <v>345.5</v>
      </c>
      <c r="L19" s="15">
        <f t="shared" si="6"/>
        <v>276.40000000000003</v>
      </c>
      <c r="AK19" s="15">
        <v>2</v>
      </c>
      <c r="AL19" s="15">
        <f t="shared" si="0"/>
        <v>0</v>
      </c>
      <c r="AM19" s="15">
        <f t="shared" si="1"/>
        <v>0</v>
      </c>
      <c r="AN19" s="15">
        <f t="shared" si="2"/>
        <v>0</v>
      </c>
      <c r="AO19" s="15">
        <f t="shared" si="3"/>
        <v>0</v>
      </c>
      <c r="AP19" s="15">
        <f t="shared" si="4"/>
        <v>0</v>
      </c>
      <c r="CK19" s="15">
        <v>0.00152</v>
      </c>
    </row>
    <row r="20" spans="1:89" ht="10.5">
      <c r="A20" s="42">
        <v>10</v>
      </c>
      <c r="B20" s="43" t="s">
        <v>1835</v>
      </c>
      <c r="C20" s="44" t="s">
        <v>1836</v>
      </c>
      <c r="D20" s="45" t="s">
        <v>111</v>
      </c>
      <c r="E20" s="46">
        <v>65</v>
      </c>
      <c r="F20" s="73"/>
      <c r="G20" s="47">
        <f t="shared" si="5"/>
        <v>0</v>
      </c>
      <c r="K20" s="73">
        <v>21.7</v>
      </c>
      <c r="L20" s="15">
        <f t="shared" si="6"/>
        <v>17.36</v>
      </c>
      <c r="AK20" s="15">
        <v>2</v>
      </c>
      <c r="AL20" s="15">
        <f t="shared" si="0"/>
        <v>0</v>
      </c>
      <c r="AM20" s="15">
        <f t="shared" si="1"/>
        <v>0</v>
      </c>
      <c r="AN20" s="15">
        <f t="shared" si="2"/>
        <v>0</v>
      </c>
      <c r="AO20" s="15">
        <f t="shared" si="3"/>
        <v>0</v>
      </c>
      <c r="AP20" s="15">
        <f t="shared" si="4"/>
        <v>0</v>
      </c>
      <c r="CK20" s="15">
        <v>0.01019</v>
      </c>
    </row>
    <row r="21" spans="1:89" ht="10.5">
      <c r="A21" s="42">
        <v>11</v>
      </c>
      <c r="B21" s="43" t="s">
        <v>1837</v>
      </c>
      <c r="C21" s="44" t="s">
        <v>1838</v>
      </c>
      <c r="D21" s="45" t="s">
        <v>111</v>
      </c>
      <c r="E21" s="46">
        <v>65</v>
      </c>
      <c r="F21" s="73"/>
      <c r="G21" s="47">
        <f t="shared" si="5"/>
        <v>0</v>
      </c>
      <c r="K21" s="73">
        <v>14.2</v>
      </c>
      <c r="L21" s="15">
        <f t="shared" si="6"/>
        <v>11.36</v>
      </c>
      <c r="AK21" s="15">
        <v>2</v>
      </c>
      <c r="AL21" s="15">
        <f t="shared" si="0"/>
        <v>0</v>
      </c>
      <c r="AM21" s="15">
        <f t="shared" si="1"/>
        <v>0</v>
      </c>
      <c r="AN21" s="15">
        <f t="shared" si="2"/>
        <v>0</v>
      </c>
      <c r="AO21" s="15">
        <f t="shared" si="3"/>
        <v>0</v>
      </c>
      <c r="AP21" s="15">
        <f t="shared" si="4"/>
        <v>0</v>
      </c>
      <c r="CK21" s="15">
        <v>0.03601</v>
      </c>
    </row>
    <row r="22" spans="1:89" ht="10.5">
      <c r="A22" s="42">
        <v>12</v>
      </c>
      <c r="B22" s="43" t="s">
        <v>1839</v>
      </c>
      <c r="C22" s="44" t="s">
        <v>1840</v>
      </c>
      <c r="D22" s="45" t="s">
        <v>81</v>
      </c>
      <c r="E22" s="46">
        <v>3.042</v>
      </c>
      <c r="F22" s="73"/>
      <c r="G22" s="47">
        <f t="shared" si="5"/>
        <v>0</v>
      </c>
      <c r="K22" s="73">
        <v>389.5</v>
      </c>
      <c r="L22" s="15">
        <f t="shared" si="6"/>
        <v>311.6</v>
      </c>
      <c r="AK22" s="15">
        <v>2</v>
      </c>
      <c r="AL22" s="15">
        <f t="shared" si="0"/>
        <v>0</v>
      </c>
      <c r="AM22" s="15">
        <f t="shared" si="1"/>
        <v>0</v>
      </c>
      <c r="AN22" s="15">
        <f t="shared" si="2"/>
        <v>0</v>
      </c>
      <c r="AO22" s="15">
        <f t="shared" si="3"/>
        <v>0</v>
      </c>
      <c r="AP22" s="15">
        <f t="shared" si="4"/>
        <v>0</v>
      </c>
      <c r="CK22" s="15">
        <v>0</v>
      </c>
    </row>
    <row r="23" spans="1:42" ht="10.5">
      <c r="A23" s="49"/>
      <c r="B23" s="50" t="s">
        <v>1813</v>
      </c>
      <c r="C23" s="51" t="str">
        <f>CONCATENATE(B9," ",C9)</f>
        <v>722 Vnitřní vodovod</v>
      </c>
      <c r="D23" s="49"/>
      <c r="E23" s="52"/>
      <c r="F23" s="52"/>
      <c r="G23" s="53">
        <f>SUM(G9:G22)</f>
        <v>0</v>
      </c>
      <c r="K23" s="52"/>
      <c r="L23" s="15">
        <f t="shared" si="6"/>
        <v>0</v>
      </c>
      <c r="AL23" s="54">
        <f>SUM(AL9:AL22)</f>
        <v>0</v>
      </c>
      <c r="AM23" s="54">
        <f>SUM(AM9:AM22)</f>
        <v>0</v>
      </c>
      <c r="AN23" s="54">
        <f>SUM(AN9:AN22)</f>
        <v>0</v>
      </c>
      <c r="AO23" s="54">
        <f>SUM(AO9:AO22)</f>
        <v>0</v>
      </c>
      <c r="AP23" s="54">
        <f>SUM(AP9:AP22)</f>
        <v>0</v>
      </c>
    </row>
    <row r="24" spans="1:12" ht="10.5">
      <c r="A24" s="34" t="s">
        <v>1779</v>
      </c>
      <c r="B24" s="35" t="s">
        <v>424</v>
      </c>
      <c r="C24" s="36" t="s">
        <v>1841</v>
      </c>
      <c r="D24" s="37"/>
      <c r="E24" s="38"/>
      <c r="F24" s="38"/>
      <c r="G24" s="39"/>
      <c r="H24" s="40"/>
      <c r="I24" s="40"/>
      <c r="K24" s="38"/>
      <c r="L24" s="15">
        <f t="shared" si="6"/>
        <v>0</v>
      </c>
    </row>
    <row r="25" spans="1:12" ht="10.5">
      <c r="A25" s="34"/>
      <c r="B25" s="35"/>
      <c r="C25" s="36" t="s">
        <v>1842</v>
      </c>
      <c r="D25" s="37"/>
      <c r="E25" s="38"/>
      <c r="F25" s="38"/>
      <c r="G25" s="39"/>
      <c r="H25" s="40"/>
      <c r="I25" s="40"/>
      <c r="K25" s="38"/>
      <c r="L25" s="15">
        <f t="shared" si="6"/>
        <v>0</v>
      </c>
    </row>
    <row r="26" spans="1:89" ht="10.5">
      <c r="A26" s="42">
        <v>13</v>
      </c>
      <c r="B26" s="43" t="s">
        <v>1843</v>
      </c>
      <c r="C26" s="44" t="s">
        <v>1844</v>
      </c>
      <c r="D26" s="45" t="s">
        <v>1889</v>
      </c>
      <c r="E26" s="46">
        <v>2</v>
      </c>
      <c r="F26" s="73"/>
      <c r="G26" s="47">
        <f>E26*F26</f>
        <v>0</v>
      </c>
      <c r="K26" s="73">
        <v>5430</v>
      </c>
      <c r="L26" s="15">
        <f t="shared" si="6"/>
        <v>4344</v>
      </c>
      <c r="AK26" s="15">
        <v>2</v>
      </c>
      <c r="AL26" s="15">
        <f>IF(AK26=1,G26,0)</f>
        <v>0</v>
      </c>
      <c r="AM26" s="15">
        <f>IF(AK26=2,G26,0)</f>
        <v>0</v>
      </c>
      <c r="AN26" s="15">
        <f>IF(AK26=3,G26,0)</f>
        <v>0</v>
      </c>
      <c r="AO26" s="15">
        <f>IF(AK26=4,G26,0)</f>
        <v>0</v>
      </c>
      <c r="AP26" s="15">
        <f>IF(AK26=5,G26,0)</f>
        <v>0</v>
      </c>
      <c r="CK26" s="15">
        <v>0.02672</v>
      </c>
    </row>
    <row r="27" spans="1:13" ht="10.5">
      <c r="A27" s="55"/>
      <c r="B27" s="56"/>
      <c r="C27" s="70" t="s">
        <v>1845</v>
      </c>
      <c r="D27" s="72"/>
      <c r="E27" s="57">
        <v>1</v>
      </c>
      <c r="F27" s="58"/>
      <c r="G27" s="59"/>
      <c r="K27" s="58"/>
      <c r="L27" s="15">
        <f t="shared" si="6"/>
        <v>0</v>
      </c>
      <c r="M27" s="60" t="s">
        <v>1845</v>
      </c>
    </row>
    <row r="28" spans="1:13" ht="10.5">
      <c r="A28" s="55"/>
      <c r="B28" s="56"/>
      <c r="C28" s="70" t="s">
        <v>1846</v>
      </c>
      <c r="D28" s="72"/>
      <c r="E28" s="57">
        <v>1</v>
      </c>
      <c r="F28" s="58"/>
      <c r="G28" s="59"/>
      <c r="K28" s="58"/>
      <c r="L28" s="15">
        <f t="shared" si="6"/>
        <v>0</v>
      </c>
      <c r="M28" s="60" t="s">
        <v>1846</v>
      </c>
    </row>
    <row r="29" spans="1:13" ht="10.5">
      <c r="A29" s="55"/>
      <c r="B29" s="56"/>
      <c r="C29" s="70" t="s">
        <v>1847</v>
      </c>
      <c r="D29" s="72"/>
      <c r="E29" s="57">
        <v>2</v>
      </c>
      <c r="F29" s="58"/>
      <c r="G29" s="59"/>
      <c r="K29" s="58"/>
      <c r="L29" s="15">
        <f t="shared" si="6"/>
        <v>0</v>
      </c>
      <c r="M29" s="60" t="s">
        <v>1847</v>
      </c>
    </row>
    <row r="30" spans="1:89" ht="22.5">
      <c r="A30" s="421">
        <v>14</v>
      </c>
      <c r="B30" s="422" t="s">
        <v>2589</v>
      </c>
      <c r="C30" s="71" t="s">
        <v>1848</v>
      </c>
      <c r="D30" s="45" t="s">
        <v>1889</v>
      </c>
      <c r="E30" s="46">
        <v>2</v>
      </c>
      <c r="F30" s="73"/>
      <c r="G30" s="47">
        <f>E30*F30</f>
        <v>0</v>
      </c>
      <c r="K30" s="73">
        <v>4112</v>
      </c>
      <c r="L30" s="15">
        <f t="shared" si="6"/>
        <v>3289.6000000000004</v>
      </c>
      <c r="AK30" s="15">
        <v>2</v>
      </c>
      <c r="AL30" s="15">
        <f>IF(AK30=1,G30,0)</f>
        <v>0</v>
      </c>
      <c r="AM30" s="15">
        <f>IF(AK30=2,G30,0)</f>
        <v>0</v>
      </c>
      <c r="AN30" s="15">
        <f>IF(AK30=3,G30,0)</f>
        <v>0</v>
      </c>
      <c r="AO30" s="15">
        <f>IF(AK30=4,G30,0)</f>
        <v>0</v>
      </c>
      <c r="AP30" s="15">
        <f>IF(AK30=5,G30,0)</f>
        <v>0</v>
      </c>
      <c r="CK30" s="15">
        <v>0</v>
      </c>
    </row>
    <row r="31" spans="1:89" ht="10.5">
      <c r="A31" s="42">
        <v>15</v>
      </c>
      <c r="B31" s="43" t="s">
        <v>1849</v>
      </c>
      <c r="C31" s="71" t="s">
        <v>1850</v>
      </c>
      <c r="D31" s="45" t="s">
        <v>1889</v>
      </c>
      <c r="E31" s="46">
        <v>2</v>
      </c>
      <c r="F31" s="73"/>
      <c r="G31" s="47">
        <f>E31*F31</f>
        <v>0</v>
      </c>
      <c r="K31" s="73">
        <v>2265</v>
      </c>
      <c r="L31" s="15">
        <f t="shared" si="6"/>
        <v>1812</v>
      </c>
      <c r="AK31" s="15">
        <v>2</v>
      </c>
      <c r="AL31" s="15">
        <f>IF(AK31=1,G31,0)</f>
        <v>0</v>
      </c>
      <c r="AM31" s="15">
        <f>IF(AK31=2,G31,0)</f>
        <v>0</v>
      </c>
      <c r="AN31" s="15">
        <f>IF(AK31=3,G31,0)</f>
        <v>0</v>
      </c>
      <c r="AO31" s="15">
        <f>IF(AK31=4,G31,0)</f>
        <v>0</v>
      </c>
      <c r="AP31" s="15">
        <f>IF(AK31=5,G31,0)</f>
        <v>0</v>
      </c>
      <c r="CK31" s="15">
        <v>0.01493</v>
      </c>
    </row>
    <row r="32" spans="1:13" ht="10.5">
      <c r="A32" s="55"/>
      <c r="B32" s="56"/>
      <c r="C32" s="70" t="s">
        <v>1851</v>
      </c>
      <c r="D32" s="72"/>
      <c r="E32" s="57">
        <v>1</v>
      </c>
      <c r="F32" s="58"/>
      <c r="G32" s="59"/>
      <c r="K32" s="58"/>
      <c r="L32" s="15">
        <f t="shared" si="6"/>
        <v>0</v>
      </c>
      <c r="M32" s="60" t="s">
        <v>1851</v>
      </c>
    </row>
    <row r="33" spans="1:13" ht="10.5">
      <c r="A33" s="55"/>
      <c r="B33" s="56"/>
      <c r="C33" s="70" t="s">
        <v>1852</v>
      </c>
      <c r="D33" s="72"/>
      <c r="E33" s="57">
        <v>1</v>
      </c>
      <c r="F33" s="58"/>
      <c r="G33" s="59"/>
      <c r="K33" s="58"/>
      <c r="L33" s="15">
        <f t="shared" si="6"/>
        <v>0</v>
      </c>
      <c r="M33" s="60" t="s">
        <v>1852</v>
      </c>
    </row>
    <row r="34" spans="1:13" ht="10.5">
      <c r="A34" s="55"/>
      <c r="B34" s="56"/>
      <c r="C34" s="70" t="s">
        <v>1847</v>
      </c>
      <c r="D34" s="72"/>
      <c r="E34" s="57">
        <v>2</v>
      </c>
      <c r="F34" s="58"/>
      <c r="G34" s="59"/>
      <c r="K34" s="58"/>
      <c r="L34" s="15">
        <f t="shared" si="6"/>
        <v>0</v>
      </c>
      <c r="M34" s="60" t="s">
        <v>1847</v>
      </c>
    </row>
    <row r="35" spans="1:89" ht="10.5">
      <c r="A35" s="42">
        <v>16</v>
      </c>
      <c r="B35" s="43" t="s">
        <v>1993</v>
      </c>
      <c r="C35" s="71" t="s">
        <v>1854</v>
      </c>
      <c r="D35" s="45" t="s">
        <v>1889</v>
      </c>
      <c r="E35" s="46">
        <v>1</v>
      </c>
      <c r="F35" s="73"/>
      <c r="G35" s="47">
        <f>E35*F35</f>
        <v>0</v>
      </c>
      <c r="K35" s="73">
        <v>2915</v>
      </c>
      <c r="L35" s="15">
        <f t="shared" si="6"/>
        <v>2332</v>
      </c>
      <c r="AK35" s="15">
        <v>2</v>
      </c>
      <c r="AL35" s="15">
        <f>IF(AK35=1,G35,0)</f>
        <v>0</v>
      </c>
      <c r="AM35" s="15">
        <f>IF(AK35=2,G35,0)</f>
        <v>0</v>
      </c>
      <c r="AN35" s="15">
        <f>IF(AK35=3,G35,0)</f>
        <v>0</v>
      </c>
      <c r="AO35" s="15">
        <f>IF(AK35=4,G35,0)</f>
        <v>0</v>
      </c>
      <c r="AP35" s="15">
        <f>IF(AK35=5,G35,0)</f>
        <v>0</v>
      </c>
      <c r="CK35" s="15">
        <v>0</v>
      </c>
    </row>
    <row r="36" spans="1:13" ht="10.5">
      <c r="A36" s="55"/>
      <c r="B36" s="56"/>
      <c r="C36" s="70" t="s">
        <v>1855</v>
      </c>
      <c r="D36" s="72"/>
      <c r="E36" s="57">
        <v>1</v>
      </c>
      <c r="F36" s="58"/>
      <c r="G36" s="59"/>
      <c r="K36" s="58"/>
      <c r="L36" s="15">
        <f t="shared" si="6"/>
        <v>0</v>
      </c>
      <c r="M36" s="60" t="s">
        <v>1855</v>
      </c>
    </row>
    <row r="37" spans="1:13" ht="10.5">
      <c r="A37" s="55"/>
      <c r="B37" s="56"/>
      <c r="C37" s="70" t="s">
        <v>1847</v>
      </c>
      <c r="D37" s="72"/>
      <c r="E37" s="57">
        <v>1</v>
      </c>
      <c r="F37" s="58"/>
      <c r="G37" s="59"/>
      <c r="K37" s="58"/>
      <c r="L37" s="15">
        <f t="shared" si="6"/>
        <v>0</v>
      </c>
      <c r="M37" s="60" t="s">
        <v>1847</v>
      </c>
    </row>
    <row r="38" spans="1:89" ht="10.5">
      <c r="A38" s="42">
        <v>17</v>
      </c>
      <c r="B38" s="43" t="s">
        <v>1856</v>
      </c>
      <c r="C38" s="71" t="s">
        <v>1857</v>
      </c>
      <c r="D38" s="45" t="s">
        <v>1889</v>
      </c>
      <c r="E38" s="46">
        <v>1</v>
      </c>
      <c r="F38" s="73"/>
      <c r="G38" s="47">
        <f>E38*F38</f>
        <v>0</v>
      </c>
      <c r="K38" s="73">
        <v>4255</v>
      </c>
      <c r="L38" s="15">
        <f t="shared" si="6"/>
        <v>3404</v>
      </c>
      <c r="AK38" s="15">
        <v>2</v>
      </c>
      <c r="AL38" s="15">
        <f>IF(AK38=1,G38,0)</f>
        <v>0</v>
      </c>
      <c r="AM38" s="15">
        <f>IF(AK38=2,G38,0)</f>
        <v>0</v>
      </c>
      <c r="AN38" s="15">
        <f>IF(AK38=3,G38,0)</f>
        <v>0</v>
      </c>
      <c r="AO38" s="15">
        <f>IF(AK38=4,G38,0)</f>
        <v>0</v>
      </c>
      <c r="AP38" s="15">
        <f>IF(AK38=5,G38,0)</f>
        <v>0</v>
      </c>
      <c r="CK38" s="15">
        <v>0.01444</v>
      </c>
    </row>
    <row r="39" spans="1:13" ht="10.5">
      <c r="A39" s="55"/>
      <c r="B39" s="56"/>
      <c r="C39" s="70" t="s">
        <v>1858</v>
      </c>
      <c r="D39" s="72"/>
      <c r="E39" s="57">
        <v>1</v>
      </c>
      <c r="F39" s="58"/>
      <c r="G39" s="59"/>
      <c r="K39" s="58"/>
      <c r="L39" s="15">
        <f t="shared" si="6"/>
        <v>0</v>
      </c>
      <c r="M39" s="60" t="s">
        <v>1858</v>
      </c>
    </row>
    <row r="40" spans="1:13" ht="10.5">
      <c r="A40" s="55"/>
      <c r="B40" s="56"/>
      <c r="C40" s="70" t="s">
        <v>1847</v>
      </c>
      <c r="D40" s="72"/>
      <c r="E40" s="57">
        <v>1</v>
      </c>
      <c r="F40" s="58"/>
      <c r="G40" s="59"/>
      <c r="K40" s="58"/>
      <c r="L40" s="15">
        <f t="shared" si="6"/>
        <v>0</v>
      </c>
      <c r="M40" s="60" t="s">
        <v>1847</v>
      </c>
    </row>
    <row r="41" spans="1:89" ht="10.5">
      <c r="A41" s="42">
        <v>18</v>
      </c>
      <c r="B41" s="43" t="s">
        <v>2593</v>
      </c>
      <c r="C41" s="71" t="s">
        <v>1859</v>
      </c>
      <c r="D41" s="45" t="s">
        <v>1889</v>
      </c>
      <c r="E41" s="46">
        <v>1</v>
      </c>
      <c r="F41" s="73"/>
      <c r="G41" s="47">
        <f>E41*F41</f>
        <v>0</v>
      </c>
      <c r="K41" s="73">
        <v>4215</v>
      </c>
      <c r="L41" s="15">
        <f t="shared" si="6"/>
        <v>3372</v>
      </c>
      <c r="AK41" s="15">
        <v>2</v>
      </c>
      <c r="AL41" s="15">
        <f>IF(AK41=1,G41,0)</f>
        <v>0</v>
      </c>
      <c r="AM41" s="15">
        <f>IF(AK41=2,G41,0)</f>
        <v>0</v>
      </c>
      <c r="AN41" s="15">
        <f>IF(AK41=3,G41,0)</f>
        <v>0</v>
      </c>
      <c r="AO41" s="15">
        <f>IF(AK41=4,G41,0)</f>
        <v>0</v>
      </c>
      <c r="AP41" s="15">
        <f>IF(AK41=5,G41,0)</f>
        <v>0</v>
      </c>
      <c r="CK41" s="15">
        <v>0</v>
      </c>
    </row>
    <row r="42" spans="1:13" ht="10.5">
      <c r="A42" s="55"/>
      <c r="B42" s="56"/>
      <c r="C42" s="70" t="s">
        <v>1855</v>
      </c>
      <c r="D42" s="72"/>
      <c r="E42" s="57">
        <v>1</v>
      </c>
      <c r="F42" s="58"/>
      <c r="G42" s="59"/>
      <c r="K42" s="58"/>
      <c r="L42" s="15">
        <f t="shared" si="6"/>
        <v>0</v>
      </c>
      <c r="M42" s="60" t="s">
        <v>1855</v>
      </c>
    </row>
    <row r="43" spans="1:13" ht="10.5">
      <c r="A43" s="55"/>
      <c r="B43" s="56"/>
      <c r="C43" s="70" t="s">
        <v>1847</v>
      </c>
      <c r="D43" s="72"/>
      <c r="E43" s="57">
        <v>1</v>
      </c>
      <c r="F43" s="58"/>
      <c r="G43" s="59"/>
      <c r="K43" s="58"/>
      <c r="L43" s="15">
        <f t="shared" si="6"/>
        <v>0</v>
      </c>
      <c r="M43" s="60" t="s">
        <v>1847</v>
      </c>
    </row>
    <row r="44" spans="1:89" ht="10.5">
      <c r="A44" s="42">
        <v>19</v>
      </c>
      <c r="B44" s="43" t="s">
        <v>2591</v>
      </c>
      <c r="C44" s="71" t="s">
        <v>1860</v>
      </c>
      <c r="D44" s="45" t="s">
        <v>1889</v>
      </c>
      <c r="E44" s="46">
        <v>1</v>
      </c>
      <c r="F44" s="73"/>
      <c r="G44" s="47">
        <f>E44*F44</f>
        <v>0</v>
      </c>
      <c r="K44" s="73">
        <v>7418</v>
      </c>
      <c r="L44" s="15">
        <f t="shared" si="6"/>
        <v>5934.400000000001</v>
      </c>
      <c r="AK44" s="15">
        <v>2</v>
      </c>
      <c r="AL44" s="15">
        <f>IF(AK44=1,G44,0)</f>
        <v>0</v>
      </c>
      <c r="AM44" s="15">
        <f>IF(AK44=2,G44,0)</f>
        <v>0</v>
      </c>
      <c r="AN44" s="15">
        <f>IF(AK44=3,G44,0)</f>
        <v>0</v>
      </c>
      <c r="AO44" s="15">
        <f>IF(AK44=4,G44,0)</f>
        <v>0</v>
      </c>
      <c r="AP44" s="15">
        <f>IF(AK44=5,G44,0)</f>
        <v>0</v>
      </c>
      <c r="CK44" s="15">
        <v>0</v>
      </c>
    </row>
    <row r="45" spans="1:13" ht="10.5">
      <c r="A45" s="55"/>
      <c r="B45" s="56"/>
      <c r="C45" s="70" t="s">
        <v>1858</v>
      </c>
      <c r="D45" s="72"/>
      <c r="E45" s="57">
        <v>1</v>
      </c>
      <c r="F45" s="58"/>
      <c r="G45" s="59"/>
      <c r="K45" s="58"/>
      <c r="L45" s="15">
        <f t="shared" si="6"/>
        <v>0</v>
      </c>
      <c r="M45" s="60" t="s">
        <v>1858</v>
      </c>
    </row>
    <row r="46" spans="1:13" ht="10.5">
      <c r="A46" s="55"/>
      <c r="B46" s="56"/>
      <c r="C46" s="70" t="s">
        <v>1847</v>
      </c>
      <c r="D46" s="72"/>
      <c r="E46" s="57">
        <v>1</v>
      </c>
      <c r="F46" s="58"/>
      <c r="G46" s="59"/>
      <c r="K46" s="58"/>
      <c r="L46" s="15">
        <f t="shared" si="6"/>
        <v>0</v>
      </c>
      <c r="M46" s="60" t="s">
        <v>1847</v>
      </c>
    </row>
    <row r="47" spans="1:89" ht="10.5">
      <c r="A47" s="42">
        <v>20</v>
      </c>
      <c r="B47" s="43" t="s">
        <v>1861</v>
      </c>
      <c r="C47" s="71" t="s">
        <v>1862</v>
      </c>
      <c r="D47" s="45" t="s">
        <v>1889</v>
      </c>
      <c r="E47" s="46">
        <v>8</v>
      </c>
      <c r="F47" s="73"/>
      <c r="G47" s="47">
        <f>E47*F47</f>
        <v>0</v>
      </c>
      <c r="K47" s="73">
        <v>138</v>
      </c>
      <c r="L47" s="15">
        <f t="shared" si="6"/>
        <v>110.4</v>
      </c>
      <c r="AK47" s="15">
        <v>2</v>
      </c>
      <c r="AL47" s="15">
        <f>IF(AK47=1,G47,0)</f>
        <v>0</v>
      </c>
      <c r="AM47" s="15">
        <f>IF(AK47=2,G47,0)</f>
        <v>0</v>
      </c>
      <c r="AN47" s="15">
        <f>IF(AK47=3,G47,0)</f>
        <v>0</v>
      </c>
      <c r="AO47" s="15">
        <f>IF(AK47=4,G47,0)</f>
        <v>0</v>
      </c>
      <c r="AP47" s="15">
        <f>IF(AK47=5,G47,0)</f>
        <v>0</v>
      </c>
      <c r="CK47" s="15">
        <v>0.0003</v>
      </c>
    </row>
    <row r="48" spans="1:89" ht="10.5">
      <c r="A48" s="42">
        <v>21</v>
      </c>
      <c r="B48" s="43" t="s">
        <v>1863</v>
      </c>
      <c r="C48" s="71" t="s">
        <v>1864</v>
      </c>
      <c r="D48" s="45" t="s">
        <v>1889</v>
      </c>
      <c r="E48" s="46">
        <v>2</v>
      </c>
      <c r="F48" s="73"/>
      <c r="G48" s="47">
        <f>E48*F48</f>
        <v>0</v>
      </c>
      <c r="K48" s="73">
        <v>1420</v>
      </c>
      <c r="L48" s="15">
        <f t="shared" si="6"/>
        <v>1136</v>
      </c>
      <c r="AK48" s="15">
        <v>2</v>
      </c>
      <c r="AL48" s="15">
        <f>IF(AK48=1,G48,0)</f>
        <v>0</v>
      </c>
      <c r="AM48" s="15">
        <f>IF(AK48=2,G48,0)</f>
        <v>0</v>
      </c>
      <c r="AN48" s="15">
        <f>IF(AK48=3,G48,0)</f>
        <v>0</v>
      </c>
      <c r="AO48" s="15">
        <f>IF(AK48=4,G48,0)</f>
        <v>0</v>
      </c>
      <c r="AP48" s="15">
        <f>IF(AK48=5,G48,0)</f>
        <v>0</v>
      </c>
      <c r="CK48" s="15">
        <v>0.00184</v>
      </c>
    </row>
    <row r="49" spans="1:89" ht="10.5">
      <c r="A49" s="42">
        <v>22</v>
      </c>
      <c r="B49" s="43" t="s">
        <v>1865</v>
      </c>
      <c r="C49" s="71" t="s">
        <v>1866</v>
      </c>
      <c r="D49" s="45" t="s">
        <v>1889</v>
      </c>
      <c r="E49" s="46">
        <v>1</v>
      </c>
      <c r="F49" s="73"/>
      <c r="G49" s="47">
        <f>E49*F49</f>
        <v>0</v>
      </c>
      <c r="K49" s="73">
        <v>1170</v>
      </c>
      <c r="L49" s="15">
        <f t="shared" si="6"/>
        <v>936</v>
      </c>
      <c r="AK49" s="15">
        <v>2</v>
      </c>
      <c r="AL49" s="15">
        <f>IF(AK49=1,G49,0)</f>
        <v>0</v>
      </c>
      <c r="AM49" s="15">
        <f>IF(AK49=2,G49,0)</f>
        <v>0</v>
      </c>
      <c r="AN49" s="15">
        <f>IF(AK49=3,G49,0)</f>
        <v>0</v>
      </c>
      <c r="AO49" s="15">
        <f>IF(AK49=4,G49,0)</f>
        <v>0</v>
      </c>
      <c r="AP49" s="15">
        <f>IF(AK49=5,G49,0)</f>
        <v>0</v>
      </c>
      <c r="CK49" s="15">
        <v>0.00184</v>
      </c>
    </row>
    <row r="50" spans="1:89" ht="10.5">
      <c r="A50" s="42">
        <v>23</v>
      </c>
      <c r="B50" s="43" t="s">
        <v>1867</v>
      </c>
      <c r="C50" s="71" t="s">
        <v>1868</v>
      </c>
      <c r="D50" s="45" t="s">
        <v>1889</v>
      </c>
      <c r="E50" s="46">
        <v>1</v>
      </c>
      <c r="F50" s="73"/>
      <c r="G50" s="47">
        <f>E50*F50</f>
        <v>0</v>
      </c>
      <c r="K50" s="73">
        <v>1978</v>
      </c>
      <c r="L50" s="15">
        <f t="shared" si="6"/>
        <v>1582.4</v>
      </c>
      <c r="AK50" s="15">
        <v>2</v>
      </c>
      <c r="AL50" s="15">
        <f>IF(AK50=1,G50,0)</f>
        <v>0</v>
      </c>
      <c r="AM50" s="15">
        <f>IF(AK50=2,G50,0)</f>
        <v>0</v>
      </c>
      <c r="AN50" s="15">
        <f>IF(AK50=3,G50,0)</f>
        <v>0</v>
      </c>
      <c r="AO50" s="15">
        <f>IF(AK50=4,G50,0)</f>
        <v>0</v>
      </c>
      <c r="AP50" s="15">
        <f>IF(AK50=5,G50,0)</f>
        <v>0</v>
      </c>
      <c r="CK50" s="15">
        <v>0</v>
      </c>
    </row>
    <row r="51" spans="1:89" ht="10.5">
      <c r="A51" s="42">
        <v>24</v>
      </c>
      <c r="B51" s="43" t="s">
        <v>1869</v>
      </c>
      <c r="C51" s="71" t="s">
        <v>1870</v>
      </c>
      <c r="D51" s="45" t="s">
        <v>1889</v>
      </c>
      <c r="E51" s="46">
        <v>2</v>
      </c>
      <c r="F51" s="73"/>
      <c r="G51" s="47">
        <f>E51*F51</f>
        <v>0</v>
      </c>
      <c r="K51" s="73">
        <v>1854</v>
      </c>
      <c r="L51" s="15">
        <f t="shared" si="6"/>
        <v>1483.2</v>
      </c>
      <c r="AK51" s="15">
        <v>2</v>
      </c>
      <c r="AL51" s="15">
        <f>IF(AK51=1,G51,0)</f>
        <v>0</v>
      </c>
      <c r="AM51" s="15">
        <f>IF(AK51=2,G51,0)</f>
        <v>0</v>
      </c>
      <c r="AN51" s="15">
        <f>IF(AK51=3,G51,0)</f>
        <v>0</v>
      </c>
      <c r="AO51" s="15">
        <f>IF(AK51=4,G51,0)</f>
        <v>0</v>
      </c>
      <c r="AP51" s="15">
        <f>IF(AK51=5,G51,0)</f>
        <v>0</v>
      </c>
      <c r="CK51" s="15">
        <v>0.00193</v>
      </c>
    </row>
    <row r="52" spans="1:13" ht="10.5">
      <c r="A52" s="55"/>
      <c r="B52" s="56"/>
      <c r="C52" s="70" t="s">
        <v>1851</v>
      </c>
      <c r="D52" s="72"/>
      <c r="E52" s="57">
        <v>1</v>
      </c>
      <c r="F52" s="58"/>
      <c r="G52" s="59"/>
      <c r="K52" s="58"/>
      <c r="L52" s="15">
        <f t="shared" si="6"/>
        <v>0</v>
      </c>
      <c r="M52" s="60" t="s">
        <v>1851</v>
      </c>
    </row>
    <row r="53" spans="1:13" ht="10.5">
      <c r="A53" s="55"/>
      <c r="B53" s="56"/>
      <c r="C53" s="70" t="s">
        <v>1852</v>
      </c>
      <c r="D53" s="72"/>
      <c r="E53" s="57">
        <v>1</v>
      </c>
      <c r="F53" s="58"/>
      <c r="G53" s="59"/>
      <c r="K53" s="58"/>
      <c r="L53" s="15">
        <f t="shared" si="6"/>
        <v>0</v>
      </c>
      <c r="M53" s="60" t="s">
        <v>1852</v>
      </c>
    </row>
    <row r="54" spans="1:13" ht="10.5">
      <c r="A54" s="55"/>
      <c r="B54" s="56"/>
      <c r="C54" s="70" t="s">
        <v>1847</v>
      </c>
      <c r="D54" s="72"/>
      <c r="E54" s="57">
        <v>2</v>
      </c>
      <c r="F54" s="58"/>
      <c r="G54" s="59"/>
      <c r="K54" s="58"/>
      <c r="L54" s="15">
        <f t="shared" si="6"/>
        <v>0</v>
      </c>
      <c r="M54" s="60" t="s">
        <v>1847</v>
      </c>
    </row>
    <row r="55" spans="1:89" ht="10.5">
      <c r="A55" s="42">
        <v>25</v>
      </c>
      <c r="B55" s="43" t="s">
        <v>1871</v>
      </c>
      <c r="C55" s="44" t="s">
        <v>1872</v>
      </c>
      <c r="D55" s="45" t="s">
        <v>37</v>
      </c>
      <c r="E55" s="46">
        <v>2</v>
      </c>
      <c r="F55" s="73"/>
      <c r="G55" s="47">
        <f>E55*F55</f>
        <v>0</v>
      </c>
      <c r="K55" s="73">
        <v>645</v>
      </c>
      <c r="L55" s="15">
        <f t="shared" si="6"/>
        <v>516</v>
      </c>
      <c r="AK55" s="15">
        <v>2</v>
      </c>
      <c r="AL55" s="15">
        <f>IF(AK55=1,G55,0)</f>
        <v>0</v>
      </c>
      <c r="AM55" s="15">
        <f>IF(AK55=2,G55,0)</f>
        <v>0</v>
      </c>
      <c r="AN55" s="15">
        <f>IF(AK55=3,G55,0)</f>
        <v>0</v>
      </c>
      <c r="AO55" s="15">
        <f>IF(AK55=4,G55,0)</f>
        <v>0</v>
      </c>
      <c r="AP55" s="15">
        <f>IF(AK55=5,G55,0)</f>
        <v>0</v>
      </c>
      <c r="CK55" s="15">
        <v>0.00103</v>
      </c>
    </row>
    <row r="56" spans="1:89" ht="10.5">
      <c r="A56" s="42">
        <v>26</v>
      </c>
      <c r="B56" s="43" t="s">
        <v>1873</v>
      </c>
      <c r="C56" s="44" t="s">
        <v>1874</v>
      </c>
      <c r="D56" s="45" t="s">
        <v>37</v>
      </c>
      <c r="E56" s="46">
        <v>4</v>
      </c>
      <c r="F56" s="73"/>
      <c r="G56" s="47">
        <f>E56*F56</f>
        <v>0</v>
      </c>
      <c r="K56" s="73">
        <v>144.5</v>
      </c>
      <c r="L56" s="15">
        <f t="shared" si="6"/>
        <v>115.60000000000001</v>
      </c>
      <c r="AK56" s="15">
        <v>2</v>
      </c>
      <c r="AL56" s="15">
        <f>IF(AK56=1,G56,0)</f>
        <v>0</v>
      </c>
      <c r="AM56" s="15">
        <f>IF(AK56=2,G56,0)</f>
        <v>0</v>
      </c>
      <c r="AN56" s="15">
        <f>IF(AK56=3,G56,0)</f>
        <v>0</v>
      </c>
      <c r="AO56" s="15">
        <f>IF(AK56=4,G56,0)</f>
        <v>0</v>
      </c>
      <c r="AP56" s="15">
        <f>IF(AK56=5,G56,0)</f>
        <v>0</v>
      </c>
      <c r="CK56" s="15">
        <v>0.00098</v>
      </c>
    </row>
    <row r="57" spans="1:89" ht="10.5">
      <c r="A57" s="42">
        <v>27</v>
      </c>
      <c r="B57" s="43" t="s">
        <v>1875</v>
      </c>
      <c r="C57" s="44" t="s">
        <v>1876</v>
      </c>
      <c r="D57" s="45" t="s">
        <v>37</v>
      </c>
      <c r="E57" s="46">
        <v>1</v>
      </c>
      <c r="F57" s="73"/>
      <c r="G57" s="47">
        <f>E57*F57</f>
        <v>0</v>
      </c>
      <c r="K57" s="73">
        <v>107.5</v>
      </c>
      <c r="L57" s="15">
        <f t="shared" si="6"/>
        <v>86</v>
      </c>
      <c r="AK57" s="15">
        <v>2</v>
      </c>
      <c r="AL57" s="15">
        <f>IF(AK57=1,G57,0)</f>
        <v>0</v>
      </c>
      <c r="AM57" s="15">
        <f>IF(AK57=2,G57,0)</f>
        <v>0</v>
      </c>
      <c r="AN57" s="15">
        <f>IF(AK57=3,G57,0)</f>
        <v>0</v>
      </c>
      <c r="AO57" s="15">
        <f>IF(AK57=4,G57,0)</f>
        <v>0</v>
      </c>
      <c r="AP57" s="15">
        <f>IF(AK57=5,G57,0)</f>
        <v>0</v>
      </c>
      <c r="CK57" s="15">
        <v>0.00016</v>
      </c>
    </row>
    <row r="58" spans="1:89" ht="10.5">
      <c r="A58" s="42">
        <v>28</v>
      </c>
      <c r="B58" s="43" t="s">
        <v>1877</v>
      </c>
      <c r="C58" s="44" t="s">
        <v>1878</v>
      </c>
      <c r="D58" s="45" t="s">
        <v>81</v>
      </c>
      <c r="E58" s="46">
        <v>0.1157</v>
      </c>
      <c r="F58" s="73"/>
      <c r="G58" s="47">
        <f>E58*F58</f>
        <v>0</v>
      </c>
      <c r="K58" s="73">
        <v>445</v>
      </c>
      <c r="L58" s="15">
        <f t="shared" si="6"/>
        <v>356</v>
      </c>
      <c r="AK58" s="15">
        <v>2</v>
      </c>
      <c r="AL58" s="15">
        <f>IF(AK58=1,G58,0)</f>
        <v>0</v>
      </c>
      <c r="AM58" s="15">
        <f>IF(AK58=2,G58,0)</f>
        <v>0</v>
      </c>
      <c r="AN58" s="15">
        <f>IF(AK58=3,G58,0)</f>
        <v>0</v>
      </c>
      <c r="AO58" s="15">
        <f>IF(AK58=4,G58,0)</f>
        <v>0</v>
      </c>
      <c r="AP58" s="15">
        <f>IF(AK58=5,G58,0)</f>
        <v>0</v>
      </c>
      <c r="CK58" s="15">
        <v>0</v>
      </c>
    </row>
    <row r="59" spans="1:42" ht="10.5">
      <c r="A59" s="49"/>
      <c r="B59" s="50" t="s">
        <v>1813</v>
      </c>
      <c r="C59" s="51" t="str">
        <f>CONCATENATE(B24," ",C24)</f>
        <v>725 Zařizovací předměty</v>
      </c>
      <c r="D59" s="49"/>
      <c r="E59" s="52"/>
      <c r="F59" s="52"/>
      <c r="G59" s="53">
        <f>SUM(G24:G58)</f>
        <v>0</v>
      </c>
      <c r="K59" s="52"/>
      <c r="L59" s="15">
        <f t="shared" si="6"/>
        <v>0</v>
      </c>
      <c r="AL59" s="54">
        <f>SUM(AL24:AL58)</f>
        <v>0</v>
      </c>
      <c r="AM59" s="54">
        <f>SUM(AM24:AM58)</f>
        <v>0</v>
      </c>
      <c r="AN59" s="54">
        <f>SUM(AN24:AN58)</f>
        <v>0</v>
      </c>
      <c r="AO59" s="54">
        <f>SUM(AO24:AO58)</f>
        <v>0</v>
      </c>
      <c r="AP59" s="54">
        <f>SUM(AP24:AP58)</f>
        <v>0</v>
      </c>
    </row>
    <row r="60" spans="1:42" ht="10.5">
      <c r="A60" s="132"/>
      <c r="B60" s="133" t="s">
        <v>2110</v>
      </c>
      <c r="C60" s="134"/>
      <c r="D60" s="132"/>
      <c r="E60" s="135"/>
      <c r="F60" s="135"/>
      <c r="G60" s="136">
        <f>G59+G23</f>
        <v>0</v>
      </c>
      <c r="K60" s="135"/>
      <c r="L60" s="15">
        <f t="shared" si="6"/>
        <v>0</v>
      </c>
      <c r="AL60" s="54"/>
      <c r="AM60" s="54"/>
      <c r="AN60" s="54"/>
      <c r="AO60" s="54"/>
      <c r="AP60" s="54"/>
    </row>
    <row r="61" spans="1:12" ht="10.5">
      <c r="A61" s="16"/>
      <c r="B61" s="16"/>
      <c r="C61" s="16"/>
      <c r="D61" s="16"/>
      <c r="E61" s="16"/>
      <c r="F61" s="16"/>
      <c r="G61" s="16"/>
      <c r="K61" s="16"/>
      <c r="L61" s="15">
        <f t="shared" si="6"/>
        <v>0</v>
      </c>
    </row>
    <row r="62" spans="1:12" ht="10.5">
      <c r="A62" s="256"/>
      <c r="B62" s="258" t="s">
        <v>2109</v>
      </c>
      <c r="C62" s="256"/>
      <c r="D62" s="256"/>
      <c r="E62" s="256"/>
      <c r="F62" s="256"/>
      <c r="G62" s="256"/>
      <c r="K62" s="256"/>
      <c r="L62" s="15">
        <f t="shared" si="6"/>
        <v>0</v>
      </c>
    </row>
    <row r="63" spans="1:12" ht="10.5">
      <c r="A63" s="34" t="s">
        <v>1779</v>
      </c>
      <c r="B63" s="35" t="s">
        <v>1814</v>
      </c>
      <c r="C63" s="36" t="s">
        <v>1815</v>
      </c>
      <c r="D63" s="37"/>
      <c r="E63" s="38"/>
      <c r="F63" s="38"/>
      <c r="G63" s="39"/>
      <c r="H63" s="40"/>
      <c r="I63" s="40"/>
      <c r="K63" s="38"/>
      <c r="L63" s="15">
        <f t="shared" si="6"/>
        <v>0</v>
      </c>
    </row>
    <row r="64" spans="1:12" ht="10.5">
      <c r="A64" s="34"/>
      <c r="B64" s="35"/>
      <c r="C64" s="36" t="s">
        <v>1816</v>
      </c>
      <c r="D64" s="37"/>
      <c r="E64" s="38"/>
      <c r="F64" s="38"/>
      <c r="G64" s="39"/>
      <c r="H64" s="40"/>
      <c r="I64" s="40"/>
      <c r="K64" s="38"/>
      <c r="L64" s="15">
        <f t="shared" si="6"/>
        <v>0</v>
      </c>
    </row>
    <row r="65" spans="1:89" ht="10.5">
      <c r="A65" s="42">
        <v>20</v>
      </c>
      <c r="B65" s="43" t="s">
        <v>1817</v>
      </c>
      <c r="C65" s="44" t="s">
        <v>1818</v>
      </c>
      <c r="D65" s="45" t="s">
        <v>111</v>
      </c>
      <c r="E65" s="46">
        <v>120</v>
      </c>
      <c r="F65" s="73"/>
      <c r="G65" s="47">
        <f aca="true" t="shared" si="7" ref="G65:G80">E65*F65</f>
        <v>0</v>
      </c>
      <c r="K65" s="73">
        <v>108</v>
      </c>
      <c r="L65" s="15">
        <f t="shared" si="6"/>
        <v>86.4</v>
      </c>
      <c r="AK65" s="15">
        <v>2</v>
      </c>
      <c r="AL65" s="15">
        <f aca="true" t="shared" si="8" ref="AL65:AL80">IF(AK65=1,G65,0)</f>
        <v>0</v>
      </c>
      <c r="AM65" s="15">
        <f aca="true" t="shared" si="9" ref="AM65:AM80">IF(AK65=2,G65,0)</f>
        <v>0</v>
      </c>
      <c r="AN65" s="15">
        <f aca="true" t="shared" si="10" ref="AN65:AN80">IF(AK65=3,G65,0)</f>
        <v>0</v>
      </c>
      <c r="AO65" s="15">
        <f aca="true" t="shared" si="11" ref="AO65:AO80">IF(AK65=4,G65,0)</f>
        <v>0</v>
      </c>
      <c r="AP65" s="15">
        <f aca="true" t="shared" si="12" ref="AP65:AP80">IF(AK65=5,G65,0)</f>
        <v>0</v>
      </c>
      <c r="CK65" s="15">
        <v>0.00041</v>
      </c>
    </row>
    <row r="66" spans="1:89" ht="10.5">
      <c r="A66" s="42">
        <v>21</v>
      </c>
      <c r="B66" s="43" t="s">
        <v>1819</v>
      </c>
      <c r="C66" s="44" t="s">
        <v>1820</v>
      </c>
      <c r="D66" s="45" t="s">
        <v>111</v>
      </c>
      <c r="E66" s="46">
        <v>45</v>
      </c>
      <c r="F66" s="73"/>
      <c r="G66" s="47">
        <f t="shared" si="7"/>
        <v>0</v>
      </c>
      <c r="K66" s="73">
        <v>122</v>
      </c>
      <c r="L66" s="15">
        <f t="shared" si="6"/>
        <v>97.60000000000001</v>
      </c>
      <c r="AK66" s="15">
        <v>2</v>
      </c>
      <c r="AL66" s="15">
        <f t="shared" si="8"/>
        <v>0</v>
      </c>
      <c r="AM66" s="15">
        <f t="shared" si="9"/>
        <v>0</v>
      </c>
      <c r="AN66" s="15">
        <f t="shared" si="10"/>
        <v>0</v>
      </c>
      <c r="AO66" s="15">
        <f t="shared" si="11"/>
        <v>0</v>
      </c>
      <c r="AP66" s="15">
        <f t="shared" si="12"/>
        <v>0</v>
      </c>
      <c r="CK66" s="15">
        <v>0.00049</v>
      </c>
    </row>
    <row r="67" spans="1:89" ht="10.5">
      <c r="A67" s="42">
        <v>22</v>
      </c>
      <c r="B67" s="43" t="s">
        <v>1821</v>
      </c>
      <c r="C67" s="44" t="s">
        <v>1822</v>
      </c>
      <c r="D67" s="45" t="s">
        <v>111</v>
      </c>
      <c r="E67" s="46">
        <v>35</v>
      </c>
      <c r="F67" s="73"/>
      <c r="G67" s="47">
        <f t="shared" si="7"/>
        <v>0</v>
      </c>
      <c r="K67" s="73">
        <v>145</v>
      </c>
      <c r="L67" s="15">
        <f t="shared" si="6"/>
        <v>116</v>
      </c>
      <c r="AK67" s="15">
        <v>2</v>
      </c>
      <c r="AL67" s="15">
        <f t="shared" si="8"/>
        <v>0</v>
      </c>
      <c r="AM67" s="15">
        <f t="shared" si="9"/>
        <v>0</v>
      </c>
      <c r="AN67" s="15">
        <f t="shared" si="10"/>
        <v>0</v>
      </c>
      <c r="AO67" s="15">
        <f t="shared" si="11"/>
        <v>0</v>
      </c>
      <c r="AP67" s="15">
        <f t="shared" si="12"/>
        <v>0</v>
      </c>
      <c r="CK67" s="15">
        <v>0.0006</v>
      </c>
    </row>
    <row r="68" spans="1:89" ht="10.5">
      <c r="A68" s="42">
        <v>23</v>
      </c>
      <c r="B68" s="43" t="s">
        <v>1881</v>
      </c>
      <c r="C68" s="44" t="s">
        <v>1882</v>
      </c>
      <c r="D68" s="45" t="s">
        <v>111</v>
      </c>
      <c r="E68" s="46">
        <v>35</v>
      </c>
      <c r="F68" s="73"/>
      <c r="G68" s="47">
        <f t="shared" si="7"/>
        <v>0</v>
      </c>
      <c r="K68" s="73">
        <v>187</v>
      </c>
      <c r="L68" s="15">
        <f t="shared" si="6"/>
        <v>149.6</v>
      </c>
      <c r="AK68" s="15">
        <v>2</v>
      </c>
      <c r="AL68" s="15">
        <f t="shared" si="8"/>
        <v>0</v>
      </c>
      <c r="AM68" s="15">
        <f t="shared" si="9"/>
        <v>0</v>
      </c>
      <c r="AN68" s="15">
        <f t="shared" si="10"/>
        <v>0</v>
      </c>
      <c r="AO68" s="15">
        <f t="shared" si="11"/>
        <v>0</v>
      </c>
      <c r="AP68" s="15">
        <f t="shared" si="12"/>
        <v>0</v>
      </c>
      <c r="CK68" s="15">
        <v>0.00079</v>
      </c>
    </row>
    <row r="69" spans="1:89" ht="10.5">
      <c r="A69" s="42">
        <v>24</v>
      </c>
      <c r="B69" s="43" t="s">
        <v>1823</v>
      </c>
      <c r="C69" s="44" t="s">
        <v>1824</v>
      </c>
      <c r="D69" s="45" t="s">
        <v>111</v>
      </c>
      <c r="E69" s="46">
        <v>120</v>
      </c>
      <c r="F69" s="73"/>
      <c r="G69" s="47">
        <f t="shared" si="7"/>
        <v>0</v>
      </c>
      <c r="K69" s="73">
        <v>19</v>
      </c>
      <c r="L69" s="15">
        <f t="shared" si="6"/>
        <v>15.200000000000001</v>
      </c>
      <c r="AK69" s="15">
        <v>2</v>
      </c>
      <c r="AL69" s="15">
        <f t="shared" si="8"/>
        <v>0</v>
      </c>
      <c r="AM69" s="15">
        <f t="shared" si="9"/>
        <v>0</v>
      </c>
      <c r="AN69" s="15">
        <f t="shared" si="10"/>
        <v>0</v>
      </c>
      <c r="AO69" s="15">
        <f t="shared" si="11"/>
        <v>0</v>
      </c>
      <c r="AP69" s="15">
        <f t="shared" si="12"/>
        <v>0</v>
      </c>
      <c r="CK69" s="15">
        <v>4E-05</v>
      </c>
    </row>
    <row r="70" spans="1:89" ht="10.5">
      <c r="A70" s="42">
        <v>25</v>
      </c>
      <c r="B70" s="43" t="s">
        <v>1825</v>
      </c>
      <c r="C70" s="44" t="s">
        <v>1826</v>
      </c>
      <c r="D70" s="45" t="s">
        <v>111</v>
      </c>
      <c r="E70" s="46">
        <v>45</v>
      </c>
      <c r="F70" s="73"/>
      <c r="G70" s="47">
        <f t="shared" si="7"/>
        <v>0</v>
      </c>
      <c r="K70" s="73">
        <v>20</v>
      </c>
      <c r="L70" s="15">
        <f t="shared" si="6"/>
        <v>16</v>
      </c>
      <c r="AK70" s="15">
        <v>2</v>
      </c>
      <c r="AL70" s="15">
        <f t="shared" si="8"/>
        <v>0</v>
      </c>
      <c r="AM70" s="15">
        <f t="shared" si="9"/>
        <v>0</v>
      </c>
      <c r="AN70" s="15">
        <f t="shared" si="10"/>
        <v>0</v>
      </c>
      <c r="AO70" s="15">
        <f t="shared" si="11"/>
        <v>0</v>
      </c>
      <c r="AP70" s="15">
        <f t="shared" si="12"/>
        <v>0</v>
      </c>
      <c r="CK70" s="15">
        <v>4E-05</v>
      </c>
    </row>
    <row r="71" spans="1:89" ht="10.5">
      <c r="A71" s="42">
        <v>26</v>
      </c>
      <c r="B71" s="43" t="s">
        <v>1827</v>
      </c>
      <c r="C71" s="44" t="s">
        <v>1828</v>
      </c>
      <c r="D71" s="45" t="s">
        <v>111</v>
      </c>
      <c r="E71" s="46">
        <v>35</v>
      </c>
      <c r="F71" s="73"/>
      <c r="G71" s="47">
        <f t="shared" si="7"/>
        <v>0</v>
      </c>
      <c r="K71" s="73">
        <v>23</v>
      </c>
      <c r="L71" s="15">
        <f t="shared" si="6"/>
        <v>18.400000000000002</v>
      </c>
      <c r="AK71" s="15">
        <v>2</v>
      </c>
      <c r="AL71" s="15">
        <f t="shared" si="8"/>
        <v>0</v>
      </c>
      <c r="AM71" s="15">
        <f t="shared" si="9"/>
        <v>0</v>
      </c>
      <c r="AN71" s="15">
        <f t="shared" si="10"/>
        <v>0</v>
      </c>
      <c r="AO71" s="15">
        <f t="shared" si="11"/>
        <v>0</v>
      </c>
      <c r="AP71" s="15">
        <f t="shared" si="12"/>
        <v>0</v>
      </c>
      <c r="CK71" s="15">
        <v>5E-05</v>
      </c>
    </row>
    <row r="72" spans="1:89" ht="10.5">
      <c r="A72" s="42">
        <v>27</v>
      </c>
      <c r="B72" s="43" t="s">
        <v>1883</v>
      </c>
      <c r="C72" s="44" t="s">
        <v>1884</v>
      </c>
      <c r="D72" s="45" t="s">
        <v>111</v>
      </c>
      <c r="E72" s="46">
        <v>35</v>
      </c>
      <c r="F72" s="73"/>
      <c r="G72" s="47">
        <f t="shared" si="7"/>
        <v>0</v>
      </c>
      <c r="K72" s="73">
        <v>25</v>
      </c>
      <c r="L72" s="15">
        <f t="shared" si="6"/>
        <v>20</v>
      </c>
      <c r="AK72" s="15">
        <v>2</v>
      </c>
      <c r="AL72" s="15">
        <f t="shared" si="8"/>
        <v>0</v>
      </c>
      <c r="AM72" s="15">
        <f t="shared" si="9"/>
        <v>0</v>
      </c>
      <c r="AN72" s="15">
        <f t="shared" si="10"/>
        <v>0</v>
      </c>
      <c r="AO72" s="15">
        <f t="shared" si="11"/>
        <v>0</v>
      </c>
      <c r="AP72" s="15">
        <f t="shared" si="12"/>
        <v>0</v>
      </c>
      <c r="CK72" s="15">
        <v>5E-05</v>
      </c>
    </row>
    <row r="73" spans="1:89" ht="10.5">
      <c r="A73" s="42">
        <v>28</v>
      </c>
      <c r="B73" s="43" t="s">
        <v>1829</v>
      </c>
      <c r="C73" s="44" t="s">
        <v>1830</v>
      </c>
      <c r="D73" s="45" t="s">
        <v>37</v>
      </c>
      <c r="E73" s="46">
        <v>36</v>
      </c>
      <c r="F73" s="73"/>
      <c r="G73" s="47">
        <f t="shared" si="7"/>
        <v>0</v>
      </c>
      <c r="K73" s="73">
        <v>108</v>
      </c>
      <c r="L73" s="15">
        <f t="shared" si="6"/>
        <v>86.4</v>
      </c>
      <c r="AK73" s="15">
        <v>2</v>
      </c>
      <c r="AL73" s="15">
        <f t="shared" si="8"/>
        <v>0</v>
      </c>
      <c r="AM73" s="15">
        <f t="shared" si="9"/>
        <v>0</v>
      </c>
      <c r="AN73" s="15">
        <f t="shared" si="10"/>
        <v>0</v>
      </c>
      <c r="AO73" s="15">
        <f t="shared" si="11"/>
        <v>0</v>
      </c>
      <c r="AP73" s="15">
        <f t="shared" si="12"/>
        <v>0</v>
      </c>
      <c r="CK73" s="15">
        <v>0</v>
      </c>
    </row>
    <row r="74" spans="1:89" ht="10.5">
      <c r="A74" s="42">
        <v>29</v>
      </c>
      <c r="B74" s="43" t="s">
        <v>1831</v>
      </c>
      <c r="C74" s="44" t="s">
        <v>1832</v>
      </c>
      <c r="D74" s="45" t="s">
        <v>37</v>
      </c>
      <c r="E74" s="46">
        <v>7</v>
      </c>
      <c r="F74" s="73"/>
      <c r="G74" s="47">
        <f t="shared" si="7"/>
        <v>0</v>
      </c>
      <c r="K74" s="73">
        <v>106</v>
      </c>
      <c r="L74" s="15">
        <f t="shared" si="6"/>
        <v>84.80000000000001</v>
      </c>
      <c r="AK74" s="15">
        <v>2</v>
      </c>
      <c r="AL74" s="15">
        <f t="shared" si="8"/>
        <v>0</v>
      </c>
      <c r="AM74" s="15">
        <f t="shared" si="9"/>
        <v>0</v>
      </c>
      <c r="AN74" s="15">
        <f t="shared" si="10"/>
        <v>0</v>
      </c>
      <c r="AO74" s="15">
        <f t="shared" si="11"/>
        <v>0</v>
      </c>
      <c r="AP74" s="15">
        <f t="shared" si="12"/>
        <v>0</v>
      </c>
      <c r="CK74" s="15">
        <v>0.00035</v>
      </c>
    </row>
    <row r="75" spans="1:89" ht="10.5">
      <c r="A75" s="42">
        <v>30</v>
      </c>
      <c r="B75" s="43" t="s">
        <v>1885</v>
      </c>
      <c r="C75" s="44" t="s">
        <v>1886</v>
      </c>
      <c r="D75" s="45" t="s">
        <v>37</v>
      </c>
      <c r="E75" s="46">
        <v>9</v>
      </c>
      <c r="F75" s="73"/>
      <c r="G75" s="47">
        <f t="shared" si="7"/>
        <v>0</v>
      </c>
      <c r="K75" s="73">
        <v>130</v>
      </c>
      <c r="L75" s="15">
        <f t="shared" si="6"/>
        <v>104</v>
      </c>
      <c r="AK75" s="15">
        <v>2</v>
      </c>
      <c r="AL75" s="15">
        <f t="shared" si="8"/>
        <v>0</v>
      </c>
      <c r="AM75" s="15">
        <f t="shared" si="9"/>
        <v>0</v>
      </c>
      <c r="AN75" s="15">
        <f t="shared" si="10"/>
        <v>0</v>
      </c>
      <c r="AO75" s="15">
        <f t="shared" si="11"/>
        <v>0</v>
      </c>
      <c r="AP75" s="15">
        <f t="shared" si="12"/>
        <v>0</v>
      </c>
      <c r="CK75" s="15">
        <v>0.00049</v>
      </c>
    </row>
    <row r="76" spans="1:89" ht="10.5">
      <c r="A76" s="42">
        <v>31</v>
      </c>
      <c r="B76" s="43" t="s">
        <v>1833</v>
      </c>
      <c r="C76" s="44" t="s">
        <v>1887</v>
      </c>
      <c r="D76" s="45" t="s">
        <v>37</v>
      </c>
      <c r="E76" s="46">
        <v>3</v>
      </c>
      <c r="F76" s="73"/>
      <c r="G76" s="47">
        <f t="shared" si="7"/>
        <v>0</v>
      </c>
      <c r="K76" s="73">
        <v>345.5</v>
      </c>
      <c r="L76" s="15">
        <f aca="true" t="shared" si="13" ref="L76:L134">K76*K$10</f>
        <v>276.40000000000003</v>
      </c>
      <c r="AK76" s="15">
        <v>2</v>
      </c>
      <c r="AL76" s="15">
        <f t="shared" si="8"/>
        <v>0</v>
      </c>
      <c r="AM76" s="15">
        <f t="shared" si="9"/>
        <v>0</v>
      </c>
      <c r="AN76" s="15">
        <f t="shared" si="10"/>
        <v>0</v>
      </c>
      <c r="AO76" s="15">
        <f t="shared" si="11"/>
        <v>0</v>
      </c>
      <c r="AP76" s="15">
        <f t="shared" si="12"/>
        <v>0</v>
      </c>
      <c r="CK76" s="15">
        <v>0.00152</v>
      </c>
    </row>
    <row r="77" spans="1:89" ht="10.5">
      <c r="A77" s="42">
        <v>32</v>
      </c>
      <c r="B77" s="43" t="s">
        <v>2588</v>
      </c>
      <c r="C77" s="44" t="s">
        <v>1888</v>
      </c>
      <c r="D77" s="45" t="s">
        <v>1889</v>
      </c>
      <c r="E77" s="46">
        <v>1</v>
      </c>
      <c r="F77" s="73"/>
      <c r="G77" s="47">
        <f t="shared" si="7"/>
        <v>0</v>
      </c>
      <c r="K77" s="73">
        <v>2542</v>
      </c>
      <c r="L77" s="15">
        <f t="shared" si="13"/>
        <v>2033.6000000000001</v>
      </c>
      <c r="AK77" s="15">
        <v>2</v>
      </c>
      <c r="AL77" s="15">
        <f t="shared" si="8"/>
        <v>0</v>
      </c>
      <c r="AM77" s="15">
        <f t="shared" si="9"/>
        <v>0</v>
      </c>
      <c r="AN77" s="15">
        <f t="shared" si="10"/>
        <v>0</v>
      </c>
      <c r="AO77" s="15">
        <f t="shared" si="11"/>
        <v>0</v>
      </c>
      <c r="AP77" s="15">
        <f t="shared" si="12"/>
        <v>0</v>
      </c>
      <c r="CK77" s="15">
        <v>0</v>
      </c>
    </row>
    <row r="78" spans="1:89" ht="10.5">
      <c r="A78" s="42">
        <v>33</v>
      </c>
      <c r="B78" s="43" t="s">
        <v>1835</v>
      </c>
      <c r="C78" s="44" t="s">
        <v>1836</v>
      </c>
      <c r="D78" s="45" t="s">
        <v>111</v>
      </c>
      <c r="E78" s="46">
        <v>235</v>
      </c>
      <c r="F78" s="73"/>
      <c r="G78" s="47">
        <f t="shared" si="7"/>
        <v>0</v>
      </c>
      <c r="K78" s="73">
        <v>21.7</v>
      </c>
      <c r="L78" s="15">
        <f t="shared" si="13"/>
        <v>17.36</v>
      </c>
      <c r="AK78" s="15">
        <v>2</v>
      </c>
      <c r="AL78" s="15">
        <f t="shared" si="8"/>
        <v>0</v>
      </c>
      <c r="AM78" s="15">
        <f t="shared" si="9"/>
        <v>0</v>
      </c>
      <c r="AN78" s="15">
        <f t="shared" si="10"/>
        <v>0</v>
      </c>
      <c r="AO78" s="15">
        <f t="shared" si="11"/>
        <v>0</v>
      </c>
      <c r="AP78" s="15">
        <f t="shared" si="12"/>
        <v>0</v>
      </c>
      <c r="CK78" s="15">
        <v>0.01019</v>
      </c>
    </row>
    <row r="79" spans="1:89" ht="10.5">
      <c r="A79" s="42">
        <v>34</v>
      </c>
      <c r="B79" s="43" t="s">
        <v>1837</v>
      </c>
      <c r="C79" s="44" t="s">
        <v>1838</v>
      </c>
      <c r="D79" s="45" t="s">
        <v>111</v>
      </c>
      <c r="E79" s="46">
        <v>235</v>
      </c>
      <c r="F79" s="73"/>
      <c r="G79" s="47">
        <f t="shared" si="7"/>
        <v>0</v>
      </c>
      <c r="K79" s="73">
        <v>14.2</v>
      </c>
      <c r="L79" s="15">
        <f t="shared" si="13"/>
        <v>11.36</v>
      </c>
      <c r="AK79" s="15">
        <v>2</v>
      </c>
      <c r="AL79" s="15">
        <f t="shared" si="8"/>
        <v>0</v>
      </c>
      <c r="AM79" s="15">
        <f t="shared" si="9"/>
        <v>0</v>
      </c>
      <c r="AN79" s="15">
        <f t="shared" si="10"/>
        <v>0</v>
      </c>
      <c r="AO79" s="15">
        <f t="shared" si="11"/>
        <v>0</v>
      </c>
      <c r="AP79" s="15">
        <f t="shared" si="12"/>
        <v>0</v>
      </c>
      <c r="CK79" s="15">
        <v>0.03601</v>
      </c>
    </row>
    <row r="80" spans="1:89" ht="10.5">
      <c r="A80" s="42">
        <v>35</v>
      </c>
      <c r="B80" s="43" t="s">
        <v>1839</v>
      </c>
      <c r="C80" s="44" t="s">
        <v>1840</v>
      </c>
      <c r="D80" s="45" t="s">
        <v>81</v>
      </c>
      <c r="E80" s="46">
        <v>10.99842</v>
      </c>
      <c r="F80" s="73"/>
      <c r="G80" s="47">
        <f t="shared" si="7"/>
        <v>0</v>
      </c>
      <c r="K80" s="73">
        <v>389.5</v>
      </c>
      <c r="L80" s="15">
        <f t="shared" si="13"/>
        <v>311.6</v>
      </c>
      <c r="AK80" s="15">
        <v>2</v>
      </c>
      <c r="AL80" s="15">
        <f t="shared" si="8"/>
        <v>0</v>
      </c>
      <c r="AM80" s="15">
        <f t="shared" si="9"/>
        <v>0</v>
      </c>
      <c r="AN80" s="15">
        <f t="shared" si="10"/>
        <v>0</v>
      </c>
      <c r="AO80" s="15">
        <f t="shared" si="11"/>
        <v>0</v>
      </c>
      <c r="AP80" s="15">
        <f t="shared" si="12"/>
        <v>0</v>
      </c>
      <c r="CK80" s="15">
        <v>0</v>
      </c>
    </row>
    <row r="81" spans="1:42" ht="10.5">
      <c r="A81" s="49"/>
      <c r="B81" s="50" t="s">
        <v>1813</v>
      </c>
      <c r="C81" s="51" t="str">
        <f>CONCATENATE(B63," ",C63)</f>
        <v>722 Vnitřní vodovod</v>
      </c>
      <c r="D81" s="49"/>
      <c r="E81" s="52"/>
      <c r="F81" s="52"/>
      <c r="G81" s="53">
        <f>SUM(G63:G80)</f>
        <v>0</v>
      </c>
      <c r="K81" s="52"/>
      <c r="L81" s="15">
        <f t="shared" si="13"/>
        <v>0</v>
      </c>
      <c r="AL81" s="54">
        <f>SUM(AL63:AL80)</f>
        <v>0</v>
      </c>
      <c r="AM81" s="54">
        <f>SUM(AM63:AM80)</f>
        <v>0</v>
      </c>
      <c r="AN81" s="54">
        <f>SUM(AN63:AN80)</f>
        <v>0</v>
      </c>
      <c r="AO81" s="54">
        <f>SUM(AO63:AO80)</f>
        <v>0</v>
      </c>
      <c r="AP81" s="54">
        <f>SUM(AP63:AP80)</f>
        <v>0</v>
      </c>
    </row>
    <row r="82" spans="1:12" ht="10.5">
      <c r="A82" s="34" t="s">
        <v>1779</v>
      </c>
      <c r="B82" s="35" t="s">
        <v>424</v>
      </c>
      <c r="C82" s="36" t="s">
        <v>1841</v>
      </c>
      <c r="D82" s="37"/>
      <c r="E82" s="38"/>
      <c r="F82" s="38"/>
      <c r="G82" s="39"/>
      <c r="H82" s="40"/>
      <c r="I82" s="40"/>
      <c r="K82" s="38"/>
      <c r="L82" s="15">
        <f t="shared" si="13"/>
        <v>0</v>
      </c>
    </row>
    <row r="83" spans="1:12" ht="10.5">
      <c r="A83" s="34"/>
      <c r="B83" s="35"/>
      <c r="C83" s="131" t="s">
        <v>1842</v>
      </c>
      <c r="D83" s="37"/>
      <c r="E83" s="38"/>
      <c r="F83" s="38"/>
      <c r="G83" s="39"/>
      <c r="H83" s="40"/>
      <c r="I83" s="40"/>
      <c r="K83" s="38"/>
      <c r="L83" s="15">
        <f t="shared" si="13"/>
        <v>0</v>
      </c>
    </row>
    <row r="84" spans="1:89" ht="10.5">
      <c r="A84" s="42">
        <v>36</v>
      </c>
      <c r="B84" s="43" t="s">
        <v>1843</v>
      </c>
      <c r="C84" s="71" t="s">
        <v>1844</v>
      </c>
      <c r="D84" s="45" t="s">
        <v>428</v>
      </c>
      <c r="E84" s="46">
        <v>4</v>
      </c>
      <c r="F84" s="73"/>
      <c r="G84" s="47">
        <f>E84*F84</f>
        <v>0</v>
      </c>
      <c r="K84" s="73">
        <v>5430</v>
      </c>
      <c r="L84" s="15">
        <f t="shared" si="13"/>
        <v>4344</v>
      </c>
      <c r="AK84" s="15">
        <v>2</v>
      </c>
      <c r="AL84" s="15">
        <f>IF(AK84=1,G84,0)</f>
        <v>0</v>
      </c>
      <c r="AM84" s="15">
        <f>IF(AK84=2,G84,0)</f>
        <v>0</v>
      </c>
      <c r="AN84" s="15">
        <f>IF(AK84=3,G84,0)</f>
        <v>0</v>
      </c>
      <c r="AO84" s="15">
        <f>IF(AK84=4,G84,0)</f>
        <v>0</v>
      </c>
      <c r="AP84" s="15">
        <f>IF(AK84=5,G84,0)</f>
        <v>0</v>
      </c>
      <c r="CK84" s="15">
        <v>0.02672</v>
      </c>
    </row>
    <row r="85" spans="1:13" ht="10.5">
      <c r="A85" s="55"/>
      <c r="B85" s="56"/>
      <c r="C85" s="70" t="s">
        <v>1890</v>
      </c>
      <c r="D85" s="72"/>
      <c r="E85" s="57">
        <v>1</v>
      </c>
      <c r="F85" s="58"/>
      <c r="G85" s="59"/>
      <c r="K85" s="58"/>
      <c r="L85" s="15">
        <f t="shared" si="13"/>
        <v>0</v>
      </c>
      <c r="M85" s="60" t="s">
        <v>1890</v>
      </c>
    </row>
    <row r="86" spans="1:13" ht="10.5">
      <c r="A86" s="55"/>
      <c r="B86" s="56"/>
      <c r="C86" s="70" t="s">
        <v>1891</v>
      </c>
      <c r="D86" s="72"/>
      <c r="E86" s="57">
        <v>1</v>
      </c>
      <c r="F86" s="58"/>
      <c r="G86" s="59"/>
      <c r="K86" s="58"/>
      <c r="L86" s="15">
        <f t="shared" si="13"/>
        <v>0</v>
      </c>
      <c r="M86" s="60" t="s">
        <v>1891</v>
      </c>
    </row>
    <row r="87" spans="1:13" ht="10.5">
      <c r="A87" s="55"/>
      <c r="B87" s="56"/>
      <c r="C87" s="70" t="s">
        <v>1892</v>
      </c>
      <c r="D87" s="72"/>
      <c r="E87" s="57">
        <v>2</v>
      </c>
      <c r="F87" s="58"/>
      <c r="G87" s="59"/>
      <c r="K87" s="58"/>
      <c r="L87" s="15">
        <f t="shared" si="13"/>
        <v>0</v>
      </c>
      <c r="M87" s="60" t="s">
        <v>1892</v>
      </c>
    </row>
    <row r="88" spans="1:13" ht="10.5">
      <c r="A88" s="55"/>
      <c r="B88" s="56"/>
      <c r="C88" s="70" t="s">
        <v>1847</v>
      </c>
      <c r="D88" s="72"/>
      <c r="E88" s="57">
        <v>4</v>
      </c>
      <c r="F88" s="58"/>
      <c r="G88" s="59"/>
      <c r="K88" s="58"/>
      <c r="L88" s="15">
        <f t="shared" si="13"/>
        <v>0</v>
      </c>
      <c r="M88" s="60" t="s">
        <v>1847</v>
      </c>
    </row>
    <row r="89" spans="1:89" ht="22.5">
      <c r="A89" s="421">
        <v>37</v>
      </c>
      <c r="B89" s="422" t="s">
        <v>2589</v>
      </c>
      <c r="C89" s="71" t="s">
        <v>1848</v>
      </c>
      <c r="D89" s="45" t="s">
        <v>428</v>
      </c>
      <c r="E89" s="46">
        <v>5</v>
      </c>
      <c r="F89" s="73"/>
      <c r="G89" s="47">
        <f>E89*F89</f>
        <v>0</v>
      </c>
      <c r="K89" s="73">
        <v>4112</v>
      </c>
      <c r="L89" s="15">
        <f t="shared" si="13"/>
        <v>3289.6000000000004</v>
      </c>
      <c r="AK89" s="15">
        <v>2</v>
      </c>
      <c r="AL89" s="15">
        <f>IF(AK89=1,G89,0)</f>
        <v>0</v>
      </c>
      <c r="AM89" s="15">
        <f>IF(AK89=2,G89,0)</f>
        <v>0</v>
      </c>
      <c r="AN89" s="15">
        <f>IF(AK89=3,G89,0)</f>
        <v>0</v>
      </c>
      <c r="AO89" s="15">
        <f>IF(AK89=4,G89,0)</f>
        <v>0</v>
      </c>
      <c r="AP89" s="15">
        <f>IF(AK89=5,G89,0)</f>
        <v>0</v>
      </c>
      <c r="CK89" s="15">
        <v>0</v>
      </c>
    </row>
    <row r="90" spans="1:89" ht="10.5">
      <c r="A90" s="421">
        <v>38</v>
      </c>
      <c r="B90" s="422" t="s">
        <v>2590</v>
      </c>
      <c r="C90" s="71" t="s">
        <v>1893</v>
      </c>
      <c r="D90" s="45" t="s">
        <v>428</v>
      </c>
      <c r="E90" s="46">
        <v>1</v>
      </c>
      <c r="F90" s="73"/>
      <c r="G90" s="47">
        <f>E90*F90</f>
        <v>0</v>
      </c>
      <c r="K90" s="73">
        <v>6612</v>
      </c>
      <c r="L90" s="15">
        <f t="shared" si="13"/>
        <v>5289.6</v>
      </c>
      <c r="AK90" s="15">
        <v>2</v>
      </c>
      <c r="AL90" s="15">
        <f>IF(AK90=1,G90,0)</f>
        <v>0</v>
      </c>
      <c r="AM90" s="15">
        <f>IF(AK90=2,G90,0)</f>
        <v>0</v>
      </c>
      <c r="AN90" s="15">
        <f>IF(AK90=3,G90,0)</f>
        <v>0</v>
      </c>
      <c r="AO90" s="15">
        <f>IF(AK90=4,G90,0)</f>
        <v>0</v>
      </c>
      <c r="AP90" s="15">
        <f>IF(AK90=5,G90,0)</f>
        <v>0</v>
      </c>
      <c r="CK90" s="15">
        <v>0</v>
      </c>
    </row>
    <row r="91" spans="1:13" ht="10.5">
      <c r="A91" s="55"/>
      <c r="B91" s="56"/>
      <c r="C91" s="70" t="s">
        <v>1894</v>
      </c>
      <c r="D91" s="72"/>
      <c r="E91" s="57">
        <v>1</v>
      </c>
      <c r="F91" s="58"/>
      <c r="G91" s="59"/>
      <c r="K91" s="58"/>
      <c r="L91" s="15">
        <f t="shared" si="13"/>
        <v>0</v>
      </c>
      <c r="M91" s="60" t="s">
        <v>1894</v>
      </c>
    </row>
    <row r="92" spans="1:13" ht="10.5">
      <c r="A92" s="55"/>
      <c r="B92" s="56"/>
      <c r="C92" s="70" t="s">
        <v>1847</v>
      </c>
      <c r="D92" s="72"/>
      <c r="E92" s="57">
        <v>1</v>
      </c>
      <c r="F92" s="58"/>
      <c r="G92" s="59"/>
      <c r="K92" s="58"/>
      <c r="L92" s="15">
        <f t="shared" si="13"/>
        <v>0</v>
      </c>
      <c r="M92" s="60" t="s">
        <v>1847</v>
      </c>
    </row>
    <row r="93" spans="1:89" ht="10.5">
      <c r="A93" s="42">
        <v>39</v>
      </c>
      <c r="B93" s="43" t="s">
        <v>1849</v>
      </c>
      <c r="C93" s="71" t="s">
        <v>1850</v>
      </c>
      <c r="D93" s="45" t="s">
        <v>428</v>
      </c>
      <c r="E93" s="46">
        <v>5</v>
      </c>
      <c r="F93" s="73"/>
      <c r="G93" s="47">
        <f>E93*F93</f>
        <v>0</v>
      </c>
      <c r="K93" s="73">
        <v>2265</v>
      </c>
      <c r="L93" s="15">
        <f t="shared" si="13"/>
        <v>1812</v>
      </c>
      <c r="AK93" s="15">
        <v>2</v>
      </c>
      <c r="AL93" s="15">
        <f>IF(AK93=1,G93,0)</f>
        <v>0</v>
      </c>
      <c r="AM93" s="15">
        <f>IF(AK93=2,G93,0)</f>
        <v>0</v>
      </c>
      <c r="AN93" s="15">
        <f>IF(AK93=3,G93,0)</f>
        <v>0</v>
      </c>
      <c r="AO93" s="15">
        <f>IF(AK93=4,G93,0)</f>
        <v>0</v>
      </c>
      <c r="AP93" s="15">
        <f>IF(AK93=5,G93,0)</f>
        <v>0</v>
      </c>
      <c r="CK93" s="15">
        <v>0.01493</v>
      </c>
    </row>
    <row r="94" spans="1:13" ht="10.5">
      <c r="A94" s="55"/>
      <c r="B94" s="56"/>
      <c r="C94" s="70" t="s">
        <v>1895</v>
      </c>
      <c r="D94" s="72"/>
      <c r="E94" s="57">
        <v>2</v>
      </c>
      <c r="F94" s="58"/>
      <c r="G94" s="59"/>
      <c r="K94" s="58"/>
      <c r="L94" s="15">
        <f t="shared" si="13"/>
        <v>0</v>
      </c>
      <c r="M94" s="60" t="s">
        <v>1895</v>
      </c>
    </row>
    <row r="95" spans="1:13" ht="10.5">
      <c r="A95" s="55"/>
      <c r="B95" s="56"/>
      <c r="C95" s="70" t="s">
        <v>1896</v>
      </c>
      <c r="D95" s="72"/>
      <c r="E95" s="57">
        <v>1</v>
      </c>
      <c r="F95" s="58"/>
      <c r="G95" s="59"/>
      <c r="K95" s="58"/>
      <c r="L95" s="15">
        <f t="shared" si="13"/>
        <v>0</v>
      </c>
      <c r="M95" s="60" t="s">
        <v>1896</v>
      </c>
    </row>
    <row r="96" spans="1:13" ht="10.5">
      <c r="A96" s="55"/>
      <c r="B96" s="56"/>
      <c r="C96" s="70" t="s">
        <v>1894</v>
      </c>
      <c r="D96" s="72"/>
      <c r="E96" s="57">
        <v>1</v>
      </c>
      <c r="F96" s="58"/>
      <c r="G96" s="59"/>
      <c r="K96" s="58"/>
      <c r="L96" s="15">
        <f t="shared" si="13"/>
        <v>0</v>
      </c>
      <c r="M96" s="60" t="s">
        <v>1894</v>
      </c>
    </row>
    <row r="97" spans="1:13" ht="10.5">
      <c r="A97" s="55"/>
      <c r="B97" s="56"/>
      <c r="C97" s="70" t="s">
        <v>1897</v>
      </c>
      <c r="D97" s="72"/>
      <c r="E97" s="57">
        <v>1</v>
      </c>
      <c r="F97" s="58"/>
      <c r="G97" s="59"/>
      <c r="K97" s="58"/>
      <c r="L97" s="15">
        <f t="shared" si="13"/>
        <v>0</v>
      </c>
      <c r="M97" s="60" t="s">
        <v>1897</v>
      </c>
    </row>
    <row r="98" spans="1:13" ht="10.5">
      <c r="A98" s="55"/>
      <c r="B98" s="56"/>
      <c r="C98" s="70" t="s">
        <v>1847</v>
      </c>
      <c r="D98" s="72"/>
      <c r="E98" s="57">
        <v>5</v>
      </c>
      <c r="F98" s="58"/>
      <c r="G98" s="59"/>
      <c r="K98" s="58"/>
      <c r="L98" s="15">
        <f t="shared" si="13"/>
        <v>0</v>
      </c>
      <c r="M98" s="60" t="s">
        <v>1847</v>
      </c>
    </row>
    <row r="99" spans="1:89" ht="10.5">
      <c r="A99" s="42">
        <v>40</v>
      </c>
      <c r="B99" s="43" t="s">
        <v>1898</v>
      </c>
      <c r="C99" s="71" t="s">
        <v>1899</v>
      </c>
      <c r="D99" s="45" t="s">
        <v>428</v>
      </c>
      <c r="E99" s="46">
        <v>1</v>
      </c>
      <c r="F99" s="73"/>
      <c r="G99" s="47">
        <f>E99*F99</f>
        <v>0</v>
      </c>
      <c r="K99" s="73">
        <v>3541</v>
      </c>
      <c r="L99" s="15">
        <f t="shared" si="13"/>
        <v>2832.8</v>
      </c>
      <c r="AK99" s="15">
        <v>2</v>
      </c>
      <c r="AL99" s="15">
        <f>IF(AK99=1,G99,0)</f>
        <v>0</v>
      </c>
      <c r="AM99" s="15">
        <f>IF(AK99=2,G99,0)</f>
        <v>0</v>
      </c>
      <c r="AN99" s="15">
        <f>IF(AK99=3,G99,0)</f>
        <v>0</v>
      </c>
      <c r="AO99" s="15">
        <f>IF(AK99=4,G99,0)</f>
        <v>0</v>
      </c>
      <c r="AP99" s="15">
        <f>IF(AK99=5,G99,0)</f>
        <v>0</v>
      </c>
      <c r="CK99" s="15">
        <v>0.0431</v>
      </c>
    </row>
    <row r="100" spans="1:13" ht="10.5">
      <c r="A100" s="55"/>
      <c r="B100" s="56"/>
      <c r="C100" s="70" t="s">
        <v>1900</v>
      </c>
      <c r="D100" s="72"/>
      <c r="E100" s="57">
        <v>1</v>
      </c>
      <c r="F100" s="58"/>
      <c r="G100" s="59"/>
      <c r="K100" s="58"/>
      <c r="L100" s="15">
        <f t="shared" si="13"/>
        <v>0</v>
      </c>
      <c r="M100" s="60" t="s">
        <v>1900</v>
      </c>
    </row>
    <row r="101" spans="1:13" ht="10.5">
      <c r="A101" s="55"/>
      <c r="B101" s="56"/>
      <c r="C101" s="70" t="s">
        <v>1847</v>
      </c>
      <c r="D101" s="72"/>
      <c r="E101" s="57">
        <v>1</v>
      </c>
      <c r="F101" s="58"/>
      <c r="G101" s="59"/>
      <c r="K101" s="58"/>
      <c r="L101" s="15">
        <f t="shared" si="13"/>
        <v>0</v>
      </c>
      <c r="M101" s="60" t="s">
        <v>1847</v>
      </c>
    </row>
    <row r="102" spans="1:89" ht="10.5">
      <c r="A102" s="42">
        <v>41</v>
      </c>
      <c r="B102" s="43" t="s">
        <v>1901</v>
      </c>
      <c r="C102" s="71" t="s">
        <v>1902</v>
      </c>
      <c r="D102" s="45" t="s">
        <v>428</v>
      </c>
      <c r="E102" s="46">
        <v>1</v>
      </c>
      <c r="F102" s="73"/>
      <c r="G102" s="47">
        <f>E102*F102</f>
        <v>0</v>
      </c>
      <c r="K102" s="73">
        <v>7840</v>
      </c>
      <c r="L102" s="15">
        <f t="shared" si="13"/>
        <v>6272</v>
      </c>
      <c r="AK102" s="15">
        <v>2</v>
      </c>
      <c r="AL102" s="15">
        <f>IF(AK102=1,G102,0)</f>
        <v>0</v>
      </c>
      <c r="AM102" s="15">
        <f>IF(AK102=2,G102,0)</f>
        <v>0</v>
      </c>
      <c r="AN102" s="15">
        <f>IF(AK102=3,G102,0)</f>
        <v>0</v>
      </c>
      <c r="AO102" s="15">
        <f>IF(AK102=4,G102,0)</f>
        <v>0</v>
      </c>
      <c r="AP102" s="15">
        <f>IF(AK102=5,G102,0)</f>
        <v>0</v>
      </c>
      <c r="CK102" s="15">
        <v>0.01617</v>
      </c>
    </row>
    <row r="103" spans="1:13" ht="10.5">
      <c r="A103" s="55"/>
      <c r="B103" s="56"/>
      <c r="C103" s="70" t="s">
        <v>1900</v>
      </c>
      <c r="D103" s="72"/>
      <c r="E103" s="57">
        <v>1</v>
      </c>
      <c r="F103" s="58"/>
      <c r="G103" s="59"/>
      <c r="K103" s="58"/>
      <c r="L103" s="15">
        <f t="shared" si="13"/>
        <v>0</v>
      </c>
      <c r="M103" s="60" t="s">
        <v>1900</v>
      </c>
    </row>
    <row r="104" spans="1:13" ht="10.5">
      <c r="A104" s="55"/>
      <c r="B104" s="56"/>
      <c r="C104" s="70" t="s">
        <v>1847</v>
      </c>
      <c r="D104" s="72"/>
      <c r="E104" s="57">
        <v>1</v>
      </c>
      <c r="F104" s="58"/>
      <c r="G104" s="59"/>
      <c r="K104" s="58"/>
      <c r="L104" s="15">
        <f t="shared" si="13"/>
        <v>0</v>
      </c>
      <c r="M104" s="60" t="s">
        <v>1847</v>
      </c>
    </row>
    <row r="105" spans="1:89" ht="10.5">
      <c r="A105" s="42">
        <v>42</v>
      </c>
      <c r="B105" s="43" t="s">
        <v>1853</v>
      </c>
      <c r="C105" s="71" t="s">
        <v>1854</v>
      </c>
      <c r="D105" s="45" t="s">
        <v>428</v>
      </c>
      <c r="E105" s="46">
        <v>2</v>
      </c>
      <c r="F105" s="73"/>
      <c r="G105" s="47">
        <f>E105*F105</f>
        <v>0</v>
      </c>
      <c r="K105" s="73">
        <v>2915</v>
      </c>
      <c r="L105" s="15">
        <f t="shared" si="13"/>
        <v>2332</v>
      </c>
      <c r="AK105" s="15">
        <v>2</v>
      </c>
      <c r="AL105" s="15">
        <f>IF(AK105=1,G105,0)</f>
        <v>0</v>
      </c>
      <c r="AM105" s="15">
        <f>IF(AK105=2,G105,0)</f>
        <v>0</v>
      </c>
      <c r="AN105" s="15">
        <f>IF(AK105=3,G105,0)</f>
        <v>0</v>
      </c>
      <c r="AO105" s="15">
        <f>IF(AK105=4,G105,0)</f>
        <v>0</v>
      </c>
      <c r="AP105" s="15">
        <f>IF(AK105=5,G105,0)</f>
        <v>0</v>
      </c>
      <c r="CK105" s="15">
        <v>0</v>
      </c>
    </row>
    <row r="106" spans="1:13" ht="10.5">
      <c r="A106" s="55"/>
      <c r="B106" s="56"/>
      <c r="C106" s="70" t="s">
        <v>1903</v>
      </c>
      <c r="D106" s="72"/>
      <c r="E106" s="57">
        <v>1</v>
      </c>
      <c r="F106" s="58"/>
      <c r="G106" s="59"/>
      <c r="K106" s="58"/>
      <c r="L106" s="15">
        <f t="shared" si="13"/>
        <v>0</v>
      </c>
      <c r="M106" s="60" t="s">
        <v>1903</v>
      </c>
    </row>
    <row r="107" spans="1:13" ht="10.5">
      <c r="A107" s="55"/>
      <c r="B107" s="56"/>
      <c r="C107" s="70" t="s">
        <v>1904</v>
      </c>
      <c r="D107" s="72"/>
      <c r="E107" s="57">
        <v>1</v>
      </c>
      <c r="F107" s="58"/>
      <c r="G107" s="59"/>
      <c r="K107" s="58"/>
      <c r="L107" s="15">
        <f t="shared" si="13"/>
        <v>0</v>
      </c>
      <c r="M107" s="60" t="s">
        <v>1904</v>
      </c>
    </row>
    <row r="108" spans="1:13" ht="10.5">
      <c r="A108" s="55"/>
      <c r="B108" s="56"/>
      <c r="C108" s="70" t="s">
        <v>1847</v>
      </c>
      <c r="D108" s="72"/>
      <c r="E108" s="57">
        <v>2</v>
      </c>
      <c r="F108" s="58"/>
      <c r="G108" s="59"/>
      <c r="K108" s="58"/>
      <c r="L108" s="15">
        <f t="shared" si="13"/>
        <v>0</v>
      </c>
      <c r="M108" s="60" t="s">
        <v>1847</v>
      </c>
    </row>
    <row r="109" spans="1:89" ht="10.5">
      <c r="A109" s="42">
        <v>43</v>
      </c>
      <c r="B109" s="43" t="s">
        <v>1856</v>
      </c>
      <c r="C109" s="71" t="s">
        <v>1857</v>
      </c>
      <c r="D109" s="45" t="s">
        <v>428</v>
      </c>
      <c r="E109" s="46">
        <v>1</v>
      </c>
      <c r="F109" s="73"/>
      <c r="G109" s="47">
        <f>E109*F109</f>
        <v>0</v>
      </c>
      <c r="K109" s="73">
        <v>4255</v>
      </c>
      <c r="L109" s="15">
        <f t="shared" si="13"/>
        <v>3404</v>
      </c>
      <c r="AK109" s="15">
        <v>2</v>
      </c>
      <c r="AL109" s="15">
        <f>IF(AK109=1,G109,0)</f>
        <v>0</v>
      </c>
      <c r="AM109" s="15">
        <f>IF(AK109=2,G109,0)</f>
        <v>0</v>
      </c>
      <c r="AN109" s="15">
        <f>IF(AK109=3,G109,0)</f>
        <v>0</v>
      </c>
      <c r="AO109" s="15">
        <f>IF(AK109=4,G109,0)</f>
        <v>0</v>
      </c>
      <c r="AP109" s="15">
        <f>IF(AK109=5,G109,0)</f>
        <v>0</v>
      </c>
      <c r="CK109" s="15">
        <v>0.01444</v>
      </c>
    </row>
    <row r="110" spans="1:13" ht="10.5">
      <c r="A110" s="55"/>
      <c r="B110" s="56"/>
      <c r="C110" s="70" t="s">
        <v>1905</v>
      </c>
      <c r="D110" s="72"/>
      <c r="E110" s="57">
        <v>1</v>
      </c>
      <c r="F110" s="58"/>
      <c r="G110" s="59"/>
      <c r="K110" s="58"/>
      <c r="L110" s="15">
        <f t="shared" si="13"/>
        <v>0</v>
      </c>
      <c r="M110" s="60" t="s">
        <v>1905</v>
      </c>
    </row>
    <row r="111" spans="1:13" ht="10.5">
      <c r="A111" s="55"/>
      <c r="B111" s="56"/>
      <c r="C111" s="70" t="s">
        <v>1847</v>
      </c>
      <c r="D111" s="72"/>
      <c r="E111" s="57">
        <v>1</v>
      </c>
      <c r="F111" s="58"/>
      <c r="G111" s="59"/>
      <c r="K111" s="58"/>
      <c r="L111" s="15">
        <f t="shared" si="13"/>
        <v>0</v>
      </c>
      <c r="M111" s="60" t="s">
        <v>1847</v>
      </c>
    </row>
    <row r="112" spans="1:89" ht="10.5">
      <c r="A112" s="42">
        <v>44</v>
      </c>
      <c r="B112" s="43" t="s">
        <v>1906</v>
      </c>
      <c r="C112" s="71" t="s">
        <v>1907</v>
      </c>
      <c r="D112" s="45" t="s">
        <v>428</v>
      </c>
      <c r="E112" s="46">
        <v>2</v>
      </c>
      <c r="F112" s="73"/>
      <c r="G112" s="47">
        <f>E112*F112</f>
        <v>0</v>
      </c>
      <c r="K112" s="73">
        <v>9185</v>
      </c>
      <c r="L112" s="15">
        <f t="shared" si="13"/>
        <v>7348</v>
      </c>
      <c r="AK112" s="15">
        <v>2</v>
      </c>
      <c r="AL112" s="15">
        <f>IF(AK112=1,G112,0)</f>
        <v>0</v>
      </c>
      <c r="AM112" s="15">
        <f>IF(AK112=2,G112,0)</f>
        <v>0</v>
      </c>
      <c r="AN112" s="15">
        <f>IF(AK112=3,G112,0)</f>
        <v>0</v>
      </c>
      <c r="AO112" s="15">
        <f>IF(AK112=4,G112,0)</f>
        <v>0</v>
      </c>
      <c r="AP112" s="15">
        <f>IF(AK112=5,G112,0)</f>
        <v>0</v>
      </c>
      <c r="CK112" s="15">
        <v>0.02408</v>
      </c>
    </row>
    <row r="113" spans="1:13" ht="10.5">
      <c r="A113" s="55"/>
      <c r="B113" s="56"/>
      <c r="C113" s="70" t="s">
        <v>1908</v>
      </c>
      <c r="D113" s="72"/>
      <c r="E113" s="57">
        <v>2</v>
      </c>
      <c r="F113" s="58"/>
      <c r="G113" s="59"/>
      <c r="K113" s="58"/>
      <c r="L113" s="15">
        <f t="shared" si="13"/>
        <v>0</v>
      </c>
      <c r="M113" s="60" t="s">
        <v>1908</v>
      </c>
    </row>
    <row r="114" spans="1:13" ht="10.5">
      <c r="A114" s="55"/>
      <c r="B114" s="56"/>
      <c r="C114" s="70" t="s">
        <v>1847</v>
      </c>
      <c r="D114" s="72"/>
      <c r="E114" s="57">
        <v>2</v>
      </c>
      <c r="F114" s="58"/>
      <c r="G114" s="59"/>
      <c r="K114" s="58"/>
      <c r="L114" s="15">
        <f t="shared" si="13"/>
        <v>0</v>
      </c>
      <c r="M114" s="60" t="s">
        <v>1847</v>
      </c>
    </row>
    <row r="115" spans="1:89" ht="10.5">
      <c r="A115" s="42">
        <v>45</v>
      </c>
      <c r="B115" s="43" t="s">
        <v>2591</v>
      </c>
      <c r="C115" s="71" t="s">
        <v>1909</v>
      </c>
      <c r="D115" s="45" t="s">
        <v>428</v>
      </c>
      <c r="E115" s="46">
        <v>1</v>
      </c>
      <c r="F115" s="73"/>
      <c r="G115" s="47">
        <f>E115*F115</f>
        <v>0</v>
      </c>
      <c r="K115" s="73">
        <v>7418</v>
      </c>
      <c r="L115" s="15">
        <f t="shared" si="13"/>
        <v>5934.400000000001</v>
      </c>
      <c r="AK115" s="15">
        <v>2</v>
      </c>
      <c r="AL115" s="15">
        <f>IF(AK115=1,G115,0)</f>
        <v>0</v>
      </c>
      <c r="AM115" s="15">
        <f>IF(AK115=2,G115,0)</f>
        <v>0</v>
      </c>
      <c r="AN115" s="15">
        <f>IF(AK115=3,G115,0)</f>
        <v>0</v>
      </c>
      <c r="AO115" s="15">
        <f>IF(AK115=4,G115,0)</f>
        <v>0</v>
      </c>
      <c r="AP115" s="15">
        <f>IF(AK115=5,G115,0)</f>
        <v>0</v>
      </c>
      <c r="CK115" s="15">
        <v>0</v>
      </c>
    </row>
    <row r="116" spans="1:13" ht="10.5">
      <c r="A116" s="55"/>
      <c r="B116" s="56"/>
      <c r="C116" s="70" t="s">
        <v>1910</v>
      </c>
      <c r="D116" s="72"/>
      <c r="E116" s="57">
        <v>1</v>
      </c>
      <c r="F116" s="58"/>
      <c r="G116" s="59"/>
      <c r="K116" s="58"/>
      <c r="L116" s="15">
        <f t="shared" si="13"/>
        <v>0</v>
      </c>
      <c r="M116" s="60" t="s">
        <v>1910</v>
      </c>
    </row>
    <row r="117" spans="1:13" ht="10.5">
      <c r="A117" s="55"/>
      <c r="B117" s="56"/>
      <c r="C117" s="70" t="s">
        <v>1847</v>
      </c>
      <c r="D117" s="72"/>
      <c r="E117" s="57">
        <v>1</v>
      </c>
      <c r="F117" s="58"/>
      <c r="G117" s="59"/>
      <c r="K117" s="58"/>
      <c r="L117" s="15">
        <f t="shared" si="13"/>
        <v>0</v>
      </c>
      <c r="M117" s="60" t="s">
        <v>1847</v>
      </c>
    </row>
    <row r="118" spans="1:89" ht="10.5">
      <c r="A118" s="42">
        <v>46</v>
      </c>
      <c r="B118" s="43" t="s">
        <v>2592</v>
      </c>
      <c r="C118" s="71" t="s">
        <v>1911</v>
      </c>
      <c r="D118" s="45" t="s">
        <v>428</v>
      </c>
      <c r="E118" s="46">
        <v>1</v>
      </c>
      <c r="F118" s="73"/>
      <c r="G118" s="47">
        <f>E118*F118</f>
        <v>0</v>
      </c>
      <c r="K118" s="73">
        <v>17450</v>
      </c>
      <c r="L118" s="15">
        <f t="shared" si="13"/>
        <v>13960</v>
      </c>
      <c r="AK118" s="15">
        <v>2</v>
      </c>
      <c r="AL118" s="15">
        <f>IF(AK118=1,G118,0)</f>
        <v>0</v>
      </c>
      <c r="AM118" s="15">
        <f>IF(AK118=2,G118,0)</f>
        <v>0</v>
      </c>
      <c r="AN118" s="15">
        <f>IF(AK118=3,G118,0)</f>
        <v>0</v>
      </c>
      <c r="AO118" s="15">
        <f>IF(AK118=4,G118,0)</f>
        <v>0</v>
      </c>
      <c r="AP118" s="15">
        <f>IF(AK118=5,G118,0)</f>
        <v>0</v>
      </c>
      <c r="CK118" s="15">
        <v>0</v>
      </c>
    </row>
    <row r="119" spans="1:13" ht="10.5">
      <c r="A119" s="55"/>
      <c r="B119" s="56"/>
      <c r="C119" s="70" t="s">
        <v>1912</v>
      </c>
      <c r="D119" s="72"/>
      <c r="E119" s="57">
        <v>1</v>
      </c>
      <c r="F119" s="58"/>
      <c r="G119" s="59"/>
      <c r="K119" s="58"/>
      <c r="L119" s="15">
        <f t="shared" si="13"/>
        <v>0</v>
      </c>
      <c r="M119" s="60" t="s">
        <v>1912</v>
      </c>
    </row>
    <row r="120" spans="1:13" ht="10.5">
      <c r="A120" s="55"/>
      <c r="B120" s="56"/>
      <c r="C120" s="70" t="s">
        <v>1847</v>
      </c>
      <c r="D120" s="72"/>
      <c r="E120" s="57">
        <v>1</v>
      </c>
      <c r="F120" s="58"/>
      <c r="G120" s="59"/>
      <c r="K120" s="58"/>
      <c r="L120" s="15">
        <f t="shared" si="13"/>
        <v>0</v>
      </c>
      <c r="M120" s="60" t="s">
        <v>1847</v>
      </c>
    </row>
    <row r="121" spans="1:89" ht="10.5">
      <c r="A121" s="42">
        <v>47</v>
      </c>
      <c r="B121" s="43" t="s">
        <v>1913</v>
      </c>
      <c r="C121" s="71" t="s">
        <v>1914</v>
      </c>
      <c r="D121" s="45" t="s">
        <v>428</v>
      </c>
      <c r="E121" s="46">
        <v>5</v>
      </c>
      <c r="F121" s="73"/>
      <c r="G121" s="47">
        <f aca="true" t="shared" si="14" ref="G121:G126">E121*F121</f>
        <v>0</v>
      </c>
      <c r="K121" s="73">
        <v>305</v>
      </c>
      <c r="L121" s="15">
        <f t="shared" si="13"/>
        <v>244</v>
      </c>
      <c r="AK121" s="15">
        <v>2</v>
      </c>
      <c r="AL121" s="15">
        <f aca="true" t="shared" si="15" ref="AL121:AL126">IF(AK121=1,G121,0)</f>
        <v>0</v>
      </c>
      <c r="AM121" s="15">
        <f aca="true" t="shared" si="16" ref="AM121:AM126">IF(AK121=2,G121,0)</f>
        <v>0</v>
      </c>
      <c r="AN121" s="15">
        <f aca="true" t="shared" si="17" ref="AN121:AN126">IF(AK121=3,G121,0)</f>
        <v>0</v>
      </c>
      <c r="AO121" s="15">
        <f aca="true" t="shared" si="18" ref="AO121:AO126">IF(AK121=4,G121,0)</f>
        <v>0</v>
      </c>
      <c r="AP121" s="15">
        <f aca="true" t="shared" si="19" ref="AP121:AP126">IF(AK121=5,G121,0)</f>
        <v>0</v>
      </c>
      <c r="CK121" s="15">
        <v>0.00063</v>
      </c>
    </row>
    <row r="122" spans="1:89" ht="10.5">
      <c r="A122" s="42">
        <v>48</v>
      </c>
      <c r="B122" s="43" t="s">
        <v>1861</v>
      </c>
      <c r="C122" s="71" t="s">
        <v>1862</v>
      </c>
      <c r="D122" s="45" t="s">
        <v>428</v>
      </c>
      <c r="E122" s="46">
        <v>23</v>
      </c>
      <c r="F122" s="73"/>
      <c r="G122" s="47">
        <f t="shared" si="14"/>
        <v>0</v>
      </c>
      <c r="K122" s="73">
        <v>138</v>
      </c>
      <c r="L122" s="15">
        <f t="shared" si="13"/>
        <v>110.4</v>
      </c>
      <c r="AK122" s="15">
        <v>2</v>
      </c>
      <c r="AL122" s="15">
        <f t="shared" si="15"/>
        <v>0</v>
      </c>
      <c r="AM122" s="15">
        <f t="shared" si="16"/>
        <v>0</v>
      </c>
      <c r="AN122" s="15">
        <f t="shared" si="17"/>
        <v>0</v>
      </c>
      <c r="AO122" s="15">
        <f t="shared" si="18"/>
        <v>0</v>
      </c>
      <c r="AP122" s="15">
        <f t="shared" si="19"/>
        <v>0</v>
      </c>
      <c r="CK122" s="15">
        <v>0.0003</v>
      </c>
    </row>
    <row r="123" spans="1:89" ht="10.5">
      <c r="A123" s="42">
        <v>49</v>
      </c>
      <c r="B123" s="43" t="s">
        <v>1863</v>
      </c>
      <c r="C123" s="71" t="s">
        <v>1864</v>
      </c>
      <c r="D123" s="45" t="s">
        <v>428</v>
      </c>
      <c r="E123" s="46">
        <v>6</v>
      </c>
      <c r="F123" s="73"/>
      <c r="G123" s="47">
        <f t="shared" si="14"/>
        <v>0</v>
      </c>
      <c r="K123" s="73">
        <v>1420</v>
      </c>
      <c r="L123" s="15">
        <f t="shared" si="13"/>
        <v>1136</v>
      </c>
      <c r="AK123" s="15">
        <v>2</v>
      </c>
      <c r="AL123" s="15">
        <f t="shared" si="15"/>
        <v>0</v>
      </c>
      <c r="AM123" s="15">
        <f t="shared" si="16"/>
        <v>0</v>
      </c>
      <c r="AN123" s="15">
        <f t="shared" si="17"/>
        <v>0</v>
      </c>
      <c r="AO123" s="15">
        <f t="shared" si="18"/>
        <v>0</v>
      </c>
      <c r="AP123" s="15">
        <f t="shared" si="19"/>
        <v>0</v>
      </c>
      <c r="CK123" s="15">
        <v>0.00184</v>
      </c>
    </row>
    <row r="124" spans="1:89" ht="10.5">
      <c r="A124" s="42">
        <v>50</v>
      </c>
      <c r="B124" s="43" t="s">
        <v>1865</v>
      </c>
      <c r="C124" s="71" t="s">
        <v>1915</v>
      </c>
      <c r="D124" s="45" t="s">
        <v>428</v>
      </c>
      <c r="E124" s="46">
        <v>2</v>
      </c>
      <c r="F124" s="73"/>
      <c r="G124" s="47">
        <f t="shared" si="14"/>
        <v>0</v>
      </c>
      <c r="K124" s="73">
        <v>1170</v>
      </c>
      <c r="L124" s="15">
        <f t="shared" si="13"/>
        <v>936</v>
      </c>
      <c r="AK124" s="15">
        <v>2</v>
      </c>
      <c r="AL124" s="15">
        <f t="shared" si="15"/>
        <v>0</v>
      </c>
      <c r="AM124" s="15">
        <f t="shared" si="16"/>
        <v>0</v>
      </c>
      <c r="AN124" s="15">
        <f t="shared" si="17"/>
        <v>0</v>
      </c>
      <c r="AO124" s="15">
        <f t="shared" si="18"/>
        <v>0</v>
      </c>
      <c r="AP124" s="15">
        <f t="shared" si="19"/>
        <v>0</v>
      </c>
      <c r="CK124" s="15">
        <v>0.00184</v>
      </c>
    </row>
    <row r="125" spans="1:89" ht="10.5">
      <c r="A125" s="42">
        <v>51</v>
      </c>
      <c r="B125" s="43" t="s">
        <v>1867</v>
      </c>
      <c r="C125" s="71" t="s">
        <v>1868</v>
      </c>
      <c r="D125" s="45" t="s">
        <v>428</v>
      </c>
      <c r="E125" s="46">
        <v>1</v>
      </c>
      <c r="F125" s="73"/>
      <c r="G125" s="47">
        <f t="shared" si="14"/>
        <v>0</v>
      </c>
      <c r="K125" s="73">
        <v>1978</v>
      </c>
      <c r="L125" s="15">
        <f t="shared" si="13"/>
        <v>1582.4</v>
      </c>
      <c r="AK125" s="15">
        <v>2</v>
      </c>
      <c r="AL125" s="15">
        <f t="shared" si="15"/>
        <v>0</v>
      </c>
      <c r="AM125" s="15">
        <f t="shared" si="16"/>
        <v>0</v>
      </c>
      <c r="AN125" s="15">
        <f t="shared" si="17"/>
        <v>0</v>
      </c>
      <c r="AO125" s="15">
        <f t="shared" si="18"/>
        <v>0</v>
      </c>
      <c r="AP125" s="15">
        <f t="shared" si="19"/>
        <v>0</v>
      </c>
      <c r="CK125" s="15">
        <v>0</v>
      </c>
    </row>
    <row r="126" spans="1:89" ht="10.5">
      <c r="A126" s="42">
        <v>52</v>
      </c>
      <c r="B126" s="43" t="s">
        <v>1869</v>
      </c>
      <c r="C126" s="71" t="s">
        <v>1916</v>
      </c>
      <c r="D126" s="45" t="s">
        <v>428</v>
      </c>
      <c r="E126" s="46">
        <v>4</v>
      </c>
      <c r="F126" s="73"/>
      <c r="G126" s="47">
        <f t="shared" si="14"/>
        <v>0</v>
      </c>
      <c r="K126" s="73">
        <v>1854</v>
      </c>
      <c r="L126" s="15">
        <f t="shared" si="13"/>
        <v>1483.2</v>
      </c>
      <c r="AK126" s="15">
        <v>2</v>
      </c>
      <c r="AL126" s="15">
        <f t="shared" si="15"/>
        <v>0</v>
      </c>
      <c r="AM126" s="15">
        <f t="shared" si="16"/>
        <v>0</v>
      </c>
      <c r="AN126" s="15">
        <f t="shared" si="17"/>
        <v>0</v>
      </c>
      <c r="AO126" s="15">
        <f t="shared" si="18"/>
        <v>0</v>
      </c>
      <c r="AP126" s="15">
        <f t="shared" si="19"/>
        <v>0</v>
      </c>
      <c r="CK126" s="15">
        <v>0.00193</v>
      </c>
    </row>
    <row r="127" spans="1:13" ht="10.5">
      <c r="A127" s="55"/>
      <c r="B127" s="56"/>
      <c r="C127" s="70" t="s">
        <v>1895</v>
      </c>
      <c r="D127" s="72"/>
      <c r="E127" s="57">
        <v>2</v>
      </c>
      <c r="F127" s="58"/>
      <c r="G127" s="59"/>
      <c r="K127" s="58"/>
      <c r="L127" s="15">
        <f t="shared" si="13"/>
        <v>0</v>
      </c>
      <c r="M127" s="60" t="s">
        <v>1895</v>
      </c>
    </row>
    <row r="128" spans="1:13" ht="10.5">
      <c r="A128" s="55"/>
      <c r="B128" s="56"/>
      <c r="C128" s="70" t="s">
        <v>1897</v>
      </c>
      <c r="D128" s="72"/>
      <c r="E128" s="57">
        <v>1</v>
      </c>
      <c r="F128" s="58"/>
      <c r="G128" s="59"/>
      <c r="K128" s="58"/>
      <c r="L128" s="15">
        <f t="shared" si="13"/>
        <v>0</v>
      </c>
      <c r="M128" s="60" t="s">
        <v>1897</v>
      </c>
    </row>
    <row r="129" spans="1:13" ht="10.5">
      <c r="A129" s="55"/>
      <c r="B129" s="56"/>
      <c r="C129" s="70" t="s">
        <v>1900</v>
      </c>
      <c r="D129" s="72"/>
      <c r="E129" s="57">
        <v>1</v>
      </c>
      <c r="F129" s="58"/>
      <c r="G129" s="59"/>
      <c r="K129" s="58"/>
      <c r="L129" s="15">
        <f t="shared" si="13"/>
        <v>0</v>
      </c>
      <c r="M129" s="60" t="s">
        <v>1900</v>
      </c>
    </row>
    <row r="130" spans="1:13" ht="10.5">
      <c r="A130" s="55"/>
      <c r="B130" s="56"/>
      <c r="C130" s="70" t="s">
        <v>1847</v>
      </c>
      <c r="D130" s="72"/>
      <c r="E130" s="57">
        <v>4</v>
      </c>
      <c r="F130" s="58"/>
      <c r="G130" s="59"/>
      <c r="K130" s="58"/>
      <c r="L130" s="15">
        <f t="shared" si="13"/>
        <v>0</v>
      </c>
      <c r="M130" s="60" t="s">
        <v>1847</v>
      </c>
    </row>
    <row r="131" spans="1:89" ht="10.5">
      <c r="A131" s="42">
        <v>53</v>
      </c>
      <c r="B131" s="43" t="s">
        <v>1871</v>
      </c>
      <c r="C131" s="71" t="s">
        <v>1917</v>
      </c>
      <c r="D131" s="45" t="s">
        <v>37</v>
      </c>
      <c r="E131" s="46">
        <v>4</v>
      </c>
      <c r="F131" s="73"/>
      <c r="G131" s="47">
        <f>E131*F131</f>
        <v>0</v>
      </c>
      <c r="K131" s="73">
        <v>645</v>
      </c>
      <c r="L131" s="15">
        <f t="shared" si="13"/>
        <v>516</v>
      </c>
      <c r="AK131" s="15">
        <v>2</v>
      </c>
      <c r="AL131" s="15">
        <f>IF(AK131=1,G131,0)</f>
        <v>0</v>
      </c>
      <c r="AM131" s="15">
        <f>IF(AK131=2,G131,0)</f>
        <v>0</v>
      </c>
      <c r="AN131" s="15">
        <f>IF(AK131=3,G131,0)</f>
        <v>0</v>
      </c>
      <c r="AO131" s="15">
        <f>IF(AK131=4,G131,0)</f>
        <v>0</v>
      </c>
      <c r="AP131" s="15">
        <f>IF(AK131=5,G131,0)</f>
        <v>0</v>
      </c>
      <c r="CK131" s="15">
        <v>0.00103</v>
      </c>
    </row>
    <row r="132" spans="1:89" ht="10.5">
      <c r="A132" s="42">
        <v>54</v>
      </c>
      <c r="B132" s="43" t="s">
        <v>1873</v>
      </c>
      <c r="C132" s="71" t="s">
        <v>1874</v>
      </c>
      <c r="D132" s="45" t="s">
        <v>37</v>
      </c>
      <c r="E132" s="46">
        <v>9</v>
      </c>
      <c r="F132" s="73"/>
      <c r="G132" s="47">
        <f>E132*F132</f>
        <v>0</v>
      </c>
      <c r="K132" s="73">
        <v>144.5</v>
      </c>
      <c r="L132" s="15">
        <f t="shared" si="13"/>
        <v>115.60000000000001</v>
      </c>
      <c r="AK132" s="15">
        <v>2</v>
      </c>
      <c r="AL132" s="15">
        <f>IF(AK132=1,G132,0)</f>
        <v>0</v>
      </c>
      <c r="AM132" s="15">
        <f>IF(AK132=2,G132,0)</f>
        <v>0</v>
      </c>
      <c r="AN132" s="15">
        <f>IF(AK132=3,G132,0)</f>
        <v>0</v>
      </c>
      <c r="AO132" s="15">
        <f>IF(AK132=4,G132,0)</f>
        <v>0</v>
      </c>
      <c r="AP132" s="15">
        <f>IF(AK132=5,G132,0)</f>
        <v>0</v>
      </c>
      <c r="CK132" s="15">
        <v>0.00098</v>
      </c>
    </row>
    <row r="133" spans="1:89" ht="10.5">
      <c r="A133" s="42">
        <v>55</v>
      </c>
      <c r="B133" s="43" t="s">
        <v>1875</v>
      </c>
      <c r="C133" s="44" t="s">
        <v>1918</v>
      </c>
      <c r="D133" s="45" t="s">
        <v>37</v>
      </c>
      <c r="E133" s="46">
        <v>5</v>
      </c>
      <c r="F133" s="73"/>
      <c r="G133" s="47">
        <f>E133*F133</f>
        <v>0</v>
      </c>
      <c r="K133" s="73">
        <v>107.5</v>
      </c>
      <c r="L133" s="15">
        <f t="shared" si="13"/>
        <v>86</v>
      </c>
      <c r="AK133" s="15">
        <v>2</v>
      </c>
      <c r="AL133" s="15">
        <f>IF(AK133=1,G133,0)</f>
        <v>0</v>
      </c>
      <c r="AM133" s="15">
        <f>IF(AK133=2,G133,0)</f>
        <v>0</v>
      </c>
      <c r="AN133" s="15">
        <f>IF(AK133=3,G133,0)</f>
        <v>0</v>
      </c>
      <c r="AO133" s="15">
        <f>IF(AK133=4,G133,0)</f>
        <v>0</v>
      </c>
      <c r="AP133" s="15">
        <f>IF(AK133=5,G133,0)</f>
        <v>0</v>
      </c>
      <c r="CK133" s="15">
        <v>0.00016</v>
      </c>
    </row>
    <row r="134" spans="1:89" ht="10.5">
      <c r="A134" s="42">
        <v>56</v>
      </c>
      <c r="B134" s="43" t="s">
        <v>1877</v>
      </c>
      <c r="C134" s="44" t="s">
        <v>1878</v>
      </c>
      <c r="D134" s="45" t="s">
        <v>81</v>
      </c>
      <c r="E134" s="46">
        <v>0.34963</v>
      </c>
      <c r="F134" s="73"/>
      <c r="G134" s="47">
        <f>E134*F134</f>
        <v>0</v>
      </c>
      <c r="K134" s="73">
        <v>445</v>
      </c>
      <c r="L134" s="15">
        <f t="shared" si="13"/>
        <v>356</v>
      </c>
      <c r="AK134" s="15">
        <v>2</v>
      </c>
      <c r="AL134" s="15">
        <f>IF(AK134=1,G134,0)</f>
        <v>0</v>
      </c>
      <c r="AM134" s="15">
        <f>IF(AK134=2,G134,0)</f>
        <v>0</v>
      </c>
      <c r="AN134" s="15">
        <f>IF(AK134=3,G134,0)</f>
        <v>0</v>
      </c>
      <c r="AO134" s="15">
        <f>IF(AK134=4,G134,0)</f>
        <v>0</v>
      </c>
      <c r="AP134" s="15">
        <f>IF(AK134=5,G134,0)</f>
        <v>0</v>
      </c>
      <c r="CK134" s="15">
        <v>0</v>
      </c>
    </row>
    <row r="135" spans="1:42" ht="10.5">
      <c r="A135" s="49"/>
      <c r="B135" s="50" t="s">
        <v>2115</v>
      </c>
      <c r="C135" s="51" t="str">
        <f>CONCATENATE(B82," ",C82)</f>
        <v>725 Zařizovací předměty</v>
      </c>
      <c r="D135" s="49"/>
      <c r="E135" s="52"/>
      <c r="F135" s="52"/>
      <c r="G135" s="53">
        <f>SUM(G82:G134)</f>
        <v>0</v>
      </c>
      <c r="AL135" s="54">
        <f>SUM(AL82:AL134)</f>
        <v>0</v>
      </c>
      <c r="AM135" s="54">
        <f>SUM(AM82:AM134)</f>
        <v>0</v>
      </c>
      <c r="AN135" s="54">
        <f>SUM(AN82:AN134)</f>
        <v>0</v>
      </c>
      <c r="AO135" s="54">
        <f>SUM(AO82:AO134)</f>
        <v>0</v>
      </c>
      <c r="AP135" s="54">
        <f>SUM(AP82:AP134)</f>
        <v>0</v>
      </c>
    </row>
    <row r="136" spans="1:42" ht="10.5">
      <c r="A136" s="132"/>
      <c r="B136" s="133" t="s">
        <v>2111</v>
      </c>
      <c r="C136" s="134"/>
      <c r="D136" s="132"/>
      <c r="E136" s="135"/>
      <c r="F136" s="135"/>
      <c r="G136" s="136">
        <f>G135+G81</f>
        <v>0</v>
      </c>
      <c r="AL136" s="54"/>
      <c r="AM136" s="54"/>
      <c r="AN136" s="54"/>
      <c r="AO136" s="54"/>
      <c r="AP136" s="54"/>
    </row>
    <row r="137" spans="1:42" ht="10.5">
      <c r="A137" s="132"/>
      <c r="B137" s="133"/>
      <c r="C137" s="134"/>
      <c r="D137" s="132"/>
      <c r="E137" s="135"/>
      <c r="F137" s="135"/>
      <c r="G137" s="136"/>
      <c r="AL137" s="54"/>
      <c r="AM137" s="54"/>
      <c r="AN137" s="54"/>
      <c r="AO137" s="54"/>
      <c r="AP137" s="54"/>
    </row>
    <row r="138" spans="1:42" ht="10.5">
      <c r="A138" s="259"/>
      <c r="B138" s="260" t="s">
        <v>2113</v>
      </c>
      <c r="C138" s="261"/>
      <c r="D138" s="262"/>
      <c r="E138" s="263"/>
      <c r="F138" s="263"/>
      <c r="G138" s="264">
        <f>G136+G60</f>
        <v>0</v>
      </c>
      <c r="AL138" s="54"/>
      <c r="AM138" s="54"/>
      <c r="AN138" s="54"/>
      <c r="AO138" s="54"/>
      <c r="AP138" s="54"/>
    </row>
    <row r="139" ht="10.5">
      <c r="E139" s="15"/>
    </row>
    <row r="140" spans="1:7" ht="10.5">
      <c r="A140" s="16" t="s">
        <v>1994</v>
      </c>
      <c r="B140" s="16"/>
      <c r="C140" s="16"/>
      <c r="D140" s="16"/>
      <c r="E140" s="16"/>
      <c r="F140" s="16"/>
      <c r="G140" s="16"/>
    </row>
    <row r="141" spans="2:5" ht="10.5">
      <c r="B141" s="15" t="s">
        <v>1998</v>
      </c>
      <c r="E141" s="15"/>
    </row>
    <row r="142" spans="2:5" ht="10.5">
      <c r="B142" s="15" t="s">
        <v>1997</v>
      </c>
      <c r="E142" s="15"/>
    </row>
    <row r="143" ht="10.5">
      <c r="E143" s="15"/>
    </row>
    <row r="144" ht="10.5">
      <c r="E144" s="15"/>
    </row>
    <row r="145" ht="10.5">
      <c r="E145" s="15"/>
    </row>
    <row r="146" ht="10.5">
      <c r="E146" s="15"/>
    </row>
    <row r="147" ht="10.5">
      <c r="E147" s="15"/>
    </row>
    <row r="148" ht="10.5">
      <c r="E148" s="15"/>
    </row>
    <row r="149" ht="10.5">
      <c r="E149" s="15"/>
    </row>
    <row r="150" ht="10.5">
      <c r="E150" s="15"/>
    </row>
    <row r="151" ht="10.5">
      <c r="E151" s="15"/>
    </row>
    <row r="152" ht="10.5">
      <c r="E152" s="15"/>
    </row>
    <row r="153" ht="10.5">
      <c r="E153" s="15"/>
    </row>
    <row r="154" ht="10.5">
      <c r="E154" s="15"/>
    </row>
    <row r="155" ht="10.5">
      <c r="E155" s="15"/>
    </row>
    <row r="156" ht="10.5">
      <c r="E156" s="15"/>
    </row>
    <row r="157" ht="10.5">
      <c r="E157" s="15"/>
    </row>
    <row r="158" spans="1:7" ht="10.5">
      <c r="A158" s="61"/>
      <c r="B158" s="61"/>
      <c r="C158" s="61"/>
      <c r="D158" s="61"/>
      <c r="E158" s="61"/>
      <c r="F158" s="61"/>
      <c r="G158" s="61"/>
    </row>
    <row r="159" spans="1:7" ht="10.5">
      <c r="A159" s="61"/>
      <c r="B159" s="61"/>
      <c r="C159" s="61"/>
      <c r="D159" s="61"/>
      <c r="E159" s="61"/>
      <c r="F159" s="61"/>
      <c r="G159" s="61"/>
    </row>
    <row r="160" spans="1:7" ht="10.5">
      <c r="A160" s="61"/>
      <c r="B160" s="61"/>
      <c r="C160" s="61"/>
      <c r="D160" s="61"/>
      <c r="E160" s="61"/>
      <c r="F160" s="61"/>
      <c r="G160" s="61"/>
    </row>
    <row r="161" spans="1:7" ht="10.5">
      <c r="A161" s="61"/>
      <c r="B161" s="61"/>
      <c r="C161" s="61"/>
      <c r="D161" s="61"/>
      <c r="E161" s="61"/>
      <c r="F161" s="61"/>
      <c r="G161" s="61"/>
    </row>
    <row r="162" ht="10.5">
      <c r="E162" s="15"/>
    </row>
    <row r="163" ht="10.5">
      <c r="E163" s="15"/>
    </row>
    <row r="164" ht="10.5">
      <c r="E164" s="15"/>
    </row>
    <row r="165" ht="10.5">
      <c r="E165" s="15"/>
    </row>
    <row r="166" ht="10.5">
      <c r="E166" s="15"/>
    </row>
    <row r="167" ht="10.5">
      <c r="E167" s="15"/>
    </row>
    <row r="168" ht="10.5">
      <c r="E168" s="15"/>
    </row>
    <row r="169" ht="10.5">
      <c r="E169" s="15"/>
    </row>
    <row r="170" ht="10.5">
      <c r="E170" s="15"/>
    </row>
    <row r="171" ht="10.5">
      <c r="E171" s="15"/>
    </row>
    <row r="172" ht="10.5">
      <c r="E172" s="15"/>
    </row>
    <row r="173" ht="10.5">
      <c r="E173" s="15"/>
    </row>
    <row r="174" ht="10.5">
      <c r="E174" s="15"/>
    </row>
    <row r="175" ht="10.5">
      <c r="E175" s="15"/>
    </row>
    <row r="176" ht="10.5">
      <c r="E176" s="15"/>
    </row>
    <row r="177" ht="10.5">
      <c r="E177" s="15"/>
    </row>
    <row r="178" ht="10.5">
      <c r="E178" s="15"/>
    </row>
    <row r="179" ht="10.5">
      <c r="E179" s="15"/>
    </row>
    <row r="180" ht="10.5">
      <c r="E180" s="15"/>
    </row>
    <row r="181" ht="10.5">
      <c r="E181" s="15"/>
    </row>
    <row r="182" ht="10.5">
      <c r="E182" s="15"/>
    </row>
    <row r="183" ht="10.5">
      <c r="E183" s="15"/>
    </row>
    <row r="184" ht="10.5">
      <c r="E184" s="15"/>
    </row>
    <row r="185" ht="10.5">
      <c r="E185" s="15"/>
    </row>
    <row r="186" ht="10.5">
      <c r="E186" s="15"/>
    </row>
    <row r="187" ht="10.5">
      <c r="E187" s="15"/>
    </row>
    <row r="188" ht="10.5">
      <c r="E188" s="15"/>
    </row>
    <row r="189" ht="10.5">
      <c r="E189" s="15"/>
    </row>
    <row r="190" ht="10.5">
      <c r="E190" s="15"/>
    </row>
    <row r="191" ht="10.5">
      <c r="E191" s="15"/>
    </row>
    <row r="192" ht="10.5">
      <c r="E192" s="15"/>
    </row>
    <row r="193" spans="1:2" ht="10.5">
      <c r="A193" s="62"/>
      <c r="B193" s="62"/>
    </row>
    <row r="194" spans="1:7" ht="10.5">
      <c r="A194" s="61"/>
      <c r="B194" s="61"/>
      <c r="C194" s="64"/>
      <c r="D194" s="64"/>
      <c r="E194" s="65"/>
      <c r="F194" s="64"/>
      <c r="G194" s="66"/>
    </row>
    <row r="195" spans="1:7" ht="10.5">
      <c r="A195" s="67"/>
      <c r="B195" s="67"/>
      <c r="C195" s="61"/>
      <c r="D195" s="61"/>
      <c r="E195" s="68"/>
      <c r="F195" s="61"/>
      <c r="G195" s="61"/>
    </row>
    <row r="196" spans="1:7" ht="10.5">
      <c r="A196" s="61"/>
      <c r="B196" s="61"/>
      <c r="C196" s="61"/>
      <c r="D196" s="61"/>
      <c r="E196" s="68"/>
      <c r="F196" s="61"/>
      <c r="G196" s="61"/>
    </row>
    <row r="197" spans="1:7" ht="10.5">
      <c r="A197" s="61"/>
      <c r="B197" s="61"/>
      <c r="C197" s="61"/>
      <c r="D197" s="61"/>
      <c r="E197" s="68"/>
      <c r="F197" s="61"/>
      <c r="G197" s="61"/>
    </row>
    <row r="198" spans="1:7" ht="10.5">
      <c r="A198" s="61"/>
      <c r="B198" s="61"/>
      <c r="C198" s="61"/>
      <c r="D198" s="61"/>
      <c r="E198" s="68"/>
      <c r="F198" s="61"/>
      <c r="G198" s="61"/>
    </row>
    <row r="199" spans="1:7" ht="10.5">
      <c r="A199" s="61"/>
      <c r="B199" s="61"/>
      <c r="C199" s="61"/>
      <c r="D199" s="61"/>
      <c r="E199" s="68"/>
      <c r="F199" s="61"/>
      <c r="G199" s="61"/>
    </row>
    <row r="200" spans="1:7" ht="10.5">
      <c r="A200" s="61"/>
      <c r="B200" s="61"/>
      <c r="C200" s="61"/>
      <c r="D200" s="61"/>
      <c r="E200" s="68"/>
      <c r="F200" s="61"/>
      <c r="G200" s="61"/>
    </row>
    <row r="201" spans="1:7" ht="10.5">
      <c r="A201" s="61"/>
      <c r="B201" s="61"/>
      <c r="C201" s="61"/>
      <c r="D201" s="61"/>
      <c r="E201" s="68"/>
      <c r="F201" s="61"/>
      <c r="G201" s="61"/>
    </row>
    <row r="202" spans="1:7" ht="10.5">
      <c r="A202" s="61"/>
      <c r="B202" s="61"/>
      <c r="C202" s="61"/>
      <c r="D202" s="61"/>
      <c r="E202" s="68"/>
      <c r="F202" s="61"/>
      <c r="G202" s="61"/>
    </row>
    <row r="203" spans="1:7" ht="10.5">
      <c r="A203" s="61"/>
      <c r="B203" s="61"/>
      <c r="C203" s="61"/>
      <c r="D203" s="61"/>
      <c r="E203" s="68"/>
      <c r="F203" s="61"/>
      <c r="G203" s="61"/>
    </row>
    <row r="204" spans="1:7" ht="10.5">
      <c r="A204" s="61"/>
      <c r="B204" s="61"/>
      <c r="C204" s="61"/>
      <c r="D204" s="61"/>
      <c r="E204" s="68"/>
      <c r="F204" s="61"/>
      <c r="G204" s="61"/>
    </row>
    <row r="205" spans="1:7" ht="10.5">
      <c r="A205" s="61"/>
      <c r="B205" s="61"/>
      <c r="C205" s="61"/>
      <c r="D205" s="61"/>
      <c r="E205" s="68"/>
      <c r="F205" s="61"/>
      <c r="G205" s="61"/>
    </row>
    <row r="206" spans="1:7" ht="10.5">
      <c r="A206" s="61"/>
      <c r="B206" s="61"/>
      <c r="C206" s="61"/>
      <c r="D206" s="61"/>
      <c r="E206" s="68"/>
      <c r="F206" s="61"/>
      <c r="G206" s="61"/>
    </row>
    <row r="207" spans="1:7" ht="10.5">
      <c r="A207" s="61"/>
      <c r="B207" s="61"/>
      <c r="C207" s="61"/>
      <c r="D207" s="61"/>
      <c r="E207" s="68"/>
      <c r="F207" s="61"/>
      <c r="G207" s="61"/>
    </row>
  </sheetData>
  <sheetProtection password="CC60" sheet="1" objects="1" scenarios="1" selectLockedCells="1"/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blackAndWhite="1" horizontalDpi="300" verticalDpi="300" orientation="portrait" paperSize="9" scale="98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X97"/>
  <sheetViews>
    <sheetView showGridLines="0" showZeros="0" workbookViewId="0" topLeftCell="A1">
      <selection activeCell="F14" sqref="F14"/>
    </sheetView>
  </sheetViews>
  <sheetFormatPr defaultColWidth="9.33203125" defaultRowHeight="10.5"/>
  <cols>
    <col min="1" max="1" width="4.5" style="15" customWidth="1"/>
    <col min="2" max="2" width="15" style="15" customWidth="1"/>
    <col min="3" max="3" width="47.16015625" style="15" customWidth="1"/>
    <col min="4" max="4" width="6.5" style="15" customWidth="1"/>
    <col min="5" max="5" width="10" style="63" customWidth="1"/>
    <col min="6" max="6" width="11.5" style="15" customWidth="1"/>
    <col min="7" max="7" width="16.16015625" style="15" customWidth="1"/>
    <col min="8" max="10" width="9.33203125" style="15" customWidth="1"/>
    <col min="11" max="12" width="9.33203125" style="15" hidden="1" customWidth="1"/>
    <col min="13" max="16384" width="9.33203125" style="15" customWidth="1"/>
  </cols>
  <sheetData>
    <row r="1" spans="1:7" ht="15.75">
      <c r="A1" s="434" t="s">
        <v>1770</v>
      </c>
      <c r="B1" s="434"/>
      <c r="C1" s="434"/>
      <c r="D1" s="434"/>
      <c r="E1" s="434"/>
      <c r="F1" s="434"/>
      <c r="G1" s="434"/>
    </row>
    <row r="2" spans="1:7" ht="13.5" thickBot="1">
      <c r="A2" s="16"/>
      <c r="B2" s="75" t="str">
        <f>'1. Rekapitulace'!B6</f>
        <v>vyplní zhotovitel</v>
      </c>
      <c r="C2" s="74"/>
      <c r="D2" s="17"/>
      <c r="E2" s="18"/>
      <c r="F2" s="17"/>
      <c r="G2" s="76">
        <f>'1. Rekapitulace'!F7</f>
        <v>0</v>
      </c>
    </row>
    <row r="3" spans="1:7" ht="13.5" thickTop="1">
      <c r="A3" s="435" t="s">
        <v>1771</v>
      </c>
      <c r="B3" s="436"/>
      <c r="C3" s="19" t="s">
        <v>2107</v>
      </c>
      <c r="D3" s="20"/>
      <c r="E3" s="21"/>
      <c r="F3" s="22">
        <f>'[3]Rekapitulace'!H1</f>
        <v>0</v>
      </c>
      <c r="G3" s="23"/>
    </row>
    <row r="4" spans="1:7" ht="13.5" thickBot="1">
      <c r="A4" s="437" t="s">
        <v>1772</v>
      </c>
      <c r="B4" s="438"/>
      <c r="C4" s="24" t="s">
        <v>2133</v>
      </c>
      <c r="D4" s="25"/>
      <c r="E4" s="265"/>
      <c r="F4" s="265"/>
      <c r="G4" s="266"/>
    </row>
    <row r="5" spans="1:7" ht="13.5" thickTop="1">
      <c r="A5" s="26"/>
      <c r="B5" s="27" t="s">
        <v>2594</v>
      </c>
      <c r="C5" s="27"/>
      <c r="D5" s="16"/>
      <c r="E5" s="28"/>
      <c r="F5" s="16"/>
      <c r="G5" s="29"/>
    </row>
    <row r="6" spans="1:7" ht="10.5">
      <c r="A6" s="26"/>
      <c r="B6" s="27"/>
      <c r="C6" s="27"/>
      <c r="D6" s="16"/>
      <c r="E6" s="28"/>
      <c r="F6" s="16"/>
      <c r="G6" s="29"/>
    </row>
    <row r="7" spans="1:7" ht="10.5">
      <c r="A7" s="26"/>
      <c r="B7" s="257" t="s">
        <v>2108</v>
      </c>
      <c r="C7" s="27"/>
      <c r="D7" s="16"/>
      <c r="E7" s="28"/>
      <c r="F7" s="16"/>
      <c r="G7" s="29"/>
    </row>
    <row r="8" spans="1:7" ht="10.5">
      <c r="A8" s="30" t="s">
        <v>1773</v>
      </c>
      <c r="B8" s="31" t="s">
        <v>1774</v>
      </c>
      <c r="C8" s="31" t="s">
        <v>1775</v>
      </c>
      <c r="D8" s="31" t="s">
        <v>18</v>
      </c>
      <c r="E8" s="32" t="s">
        <v>1776</v>
      </c>
      <c r="F8" s="31" t="s">
        <v>1777</v>
      </c>
      <c r="G8" s="33" t="s">
        <v>1778</v>
      </c>
    </row>
    <row r="9" spans="1:9" ht="10.5">
      <c r="A9" s="34" t="s">
        <v>1779</v>
      </c>
      <c r="B9" s="35" t="s">
        <v>417</v>
      </c>
      <c r="C9" s="36" t="s">
        <v>1780</v>
      </c>
      <c r="D9" s="37"/>
      <c r="E9" s="38"/>
      <c r="F9" s="38"/>
      <c r="G9" s="39"/>
      <c r="H9" s="40"/>
      <c r="I9" s="40"/>
    </row>
    <row r="10" spans="1:11" ht="10.5">
      <c r="A10" s="34"/>
      <c r="B10" s="35"/>
      <c r="C10" s="36" t="s">
        <v>1781</v>
      </c>
      <c r="D10" s="37"/>
      <c r="E10" s="38"/>
      <c r="F10" s="38"/>
      <c r="G10" s="39"/>
      <c r="H10" s="40"/>
      <c r="I10" s="40"/>
      <c r="K10" s="15">
        <v>0.8</v>
      </c>
    </row>
    <row r="11" spans="1:76" ht="10.5">
      <c r="A11" s="42">
        <v>1</v>
      </c>
      <c r="B11" s="43" t="s">
        <v>1782</v>
      </c>
      <c r="C11" s="44" t="s">
        <v>1783</v>
      </c>
      <c r="D11" s="45" t="s">
        <v>111</v>
      </c>
      <c r="E11" s="46">
        <v>8</v>
      </c>
      <c r="F11" s="73"/>
      <c r="G11" s="47">
        <f>E11*F11</f>
        <v>0</v>
      </c>
      <c r="I11" s="48"/>
      <c r="K11" s="73">
        <v>294.5</v>
      </c>
      <c r="L11" s="15">
        <f>K11*K$10</f>
        <v>235.60000000000002</v>
      </c>
      <c r="BX11" s="15">
        <v>0.00079</v>
      </c>
    </row>
    <row r="12" spans="1:76" ht="12.75" customHeight="1">
      <c r="A12" s="42">
        <v>2</v>
      </c>
      <c r="B12" s="43" t="s">
        <v>1784</v>
      </c>
      <c r="C12" s="44" t="s">
        <v>1785</v>
      </c>
      <c r="D12" s="45" t="s">
        <v>111</v>
      </c>
      <c r="E12" s="46">
        <v>10</v>
      </c>
      <c r="F12" s="73"/>
      <c r="G12" s="47">
        <f aca="true" t="shared" si="0" ref="G12:G27">E12*F12</f>
        <v>0</v>
      </c>
      <c r="K12" s="73">
        <v>383.5</v>
      </c>
      <c r="L12" s="15">
        <f aca="true" t="shared" si="1" ref="L12:L51">K12*K$10</f>
        <v>306.8</v>
      </c>
      <c r="BX12" s="15">
        <v>0.02924</v>
      </c>
    </row>
    <row r="13" spans="1:76" ht="12.75" customHeight="1">
      <c r="A13" s="42">
        <v>3</v>
      </c>
      <c r="B13" s="43" t="s">
        <v>1786</v>
      </c>
      <c r="C13" s="44" t="s">
        <v>1787</v>
      </c>
      <c r="D13" s="45" t="s">
        <v>111</v>
      </c>
      <c r="E13" s="46">
        <v>25</v>
      </c>
      <c r="F13" s="73"/>
      <c r="G13" s="47">
        <f t="shared" si="0"/>
        <v>0</v>
      </c>
      <c r="K13" s="73">
        <v>154.5</v>
      </c>
      <c r="L13" s="15">
        <f t="shared" si="1"/>
        <v>123.60000000000001</v>
      </c>
      <c r="BX13" s="15">
        <v>0.00128</v>
      </c>
    </row>
    <row r="14" spans="1:76" ht="10.5">
      <c r="A14" s="42">
        <v>4</v>
      </c>
      <c r="B14" s="43" t="s">
        <v>1788</v>
      </c>
      <c r="C14" s="44" t="s">
        <v>1789</v>
      </c>
      <c r="D14" s="45" t="s">
        <v>111</v>
      </c>
      <c r="E14" s="46">
        <v>10</v>
      </c>
      <c r="F14" s="73"/>
      <c r="G14" s="47">
        <f t="shared" si="0"/>
        <v>0</v>
      </c>
      <c r="K14" s="73">
        <v>210.5</v>
      </c>
      <c r="L14" s="15">
        <f t="shared" si="1"/>
        <v>168.4</v>
      </c>
      <c r="BX14" s="15">
        <v>0.00137</v>
      </c>
    </row>
    <row r="15" spans="1:76" ht="10.5">
      <c r="A15" s="42">
        <v>5</v>
      </c>
      <c r="B15" s="43" t="s">
        <v>1790</v>
      </c>
      <c r="C15" s="44" t="s">
        <v>1791</v>
      </c>
      <c r="D15" s="45" t="s">
        <v>111</v>
      </c>
      <c r="E15" s="46">
        <v>10</v>
      </c>
      <c r="F15" s="73"/>
      <c r="G15" s="47">
        <f t="shared" si="0"/>
        <v>0</v>
      </c>
      <c r="K15" s="73">
        <v>247.5</v>
      </c>
      <c r="L15" s="15">
        <f t="shared" si="1"/>
        <v>198</v>
      </c>
      <c r="BX15" s="15">
        <v>0.00209</v>
      </c>
    </row>
    <row r="16" spans="1:76" ht="10.5">
      <c r="A16" s="42">
        <v>6</v>
      </c>
      <c r="B16" s="43" t="s">
        <v>1792</v>
      </c>
      <c r="C16" s="44" t="s">
        <v>1793</v>
      </c>
      <c r="D16" s="45" t="s">
        <v>111</v>
      </c>
      <c r="E16" s="46">
        <v>10</v>
      </c>
      <c r="F16" s="73"/>
      <c r="G16" s="47">
        <f t="shared" si="0"/>
        <v>0</v>
      </c>
      <c r="K16" s="73">
        <v>155.5</v>
      </c>
      <c r="L16" s="15">
        <f t="shared" si="1"/>
        <v>124.4</v>
      </c>
      <c r="BX16" s="15">
        <v>0.00109</v>
      </c>
    </row>
    <row r="17" spans="1:76" ht="10.5">
      <c r="A17" s="42">
        <v>7</v>
      </c>
      <c r="B17" s="43" t="s">
        <v>1794</v>
      </c>
      <c r="C17" s="44" t="s">
        <v>1795</v>
      </c>
      <c r="D17" s="45" t="s">
        <v>111</v>
      </c>
      <c r="E17" s="46">
        <v>10</v>
      </c>
      <c r="F17" s="73"/>
      <c r="G17" s="47">
        <f t="shared" si="0"/>
        <v>0</v>
      </c>
      <c r="K17" s="73">
        <v>171.5</v>
      </c>
      <c r="L17" s="15">
        <f t="shared" si="1"/>
        <v>137.20000000000002</v>
      </c>
      <c r="BX17" s="15">
        <v>0.00112</v>
      </c>
    </row>
    <row r="18" spans="1:76" ht="10.5">
      <c r="A18" s="42">
        <v>8</v>
      </c>
      <c r="B18" s="43" t="s">
        <v>1796</v>
      </c>
      <c r="C18" s="44" t="s">
        <v>1797</v>
      </c>
      <c r="D18" s="45" t="s">
        <v>37</v>
      </c>
      <c r="E18" s="46">
        <v>4</v>
      </c>
      <c r="F18" s="73"/>
      <c r="G18" s="47">
        <f t="shared" si="0"/>
        <v>0</v>
      </c>
      <c r="K18" s="73">
        <v>36.5</v>
      </c>
      <c r="L18" s="15">
        <f t="shared" si="1"/>
        <v>29.200000000000003</v>
      </c>
      <c r="BX18" s="15">
        <v>0</v>
      </c>
    </row>
    <row r="19" spans="1:76" ht="10.5">
      <c r="A19" s="42">
        <v>9</v>
      </c>
      <c r="B19" s="43" t="s">
        <v>1798</v>
      </c>
      <c r="C19" s="44" t="s">
        <v>1799</v>
      </c>
      <c r="D19" s="45" t="s">
        <v>37</v>
      </c>
      <c r="E19" s="46">
        <v>3</v>
      </c>
      <c r="F19" s="73"/>
      <c r="G19" s="47">
        <f t="shared" si="0"/>
        <v>0</v>
      </c>
      <c r="K19" s="73">
        <v>40.5</v>
      </c>
      <c r="L19" s="15">
        <f t="shared" si="1"/>
        <v>32.4</v>
      </c>
      <c r="BX19" s="15">
        <v>0</v>
      </c>
    </row>
    <row r="20" spans="1:76" ht="10.5">
      <c r="A20" s="42">
        <v>10</v>
      </c>
      <c r="B20" s="43" t="s">
        <v>1800</v>
      </c>
      <c r="C20" s="44" t="s">
        <v>1801</v>
      </c>
      <c r="D20" s="45" t="s">
        <v>37</v>
      </c>
      <c r="E20" s="46">
        <v>3</v>
      </c>
      <c r="F20" s="73"/>
      <c r="G20" s="47">
        <f t="shared" si="0"/>
        <v>0</v>
      </c>
      <c r="K20" s="73">
        <v>60.5</v>
      </c>
      <c r="L20" s="15">
        <f t="shared" si="1"/>
        <v>48.400000000000006</v>
      </c>
      <c r="BX20" s="15">
        <v>0</v>
      </c>
    </row>
    <row r="21" spans="1:76" ht="10.5">
      <c r="A21" s="42">
        <v>11</v>
      </c>
      <c r="B21" s="43" t="s">
        <v>2585</v>
      </c>
      <c r="C21" s="44" t="s">
        <v>1803</v>
      </c>
      <c r="D21" s="45" t="s">
        <v>37</v>
      </c>
      <c r="E21" s="46">
        <v>2</v>
      </c>
      <c r="F21" s="73"/>
      <c r="G21" s="47">
        <f t="shared" si="0"/>
        <v>0</v>
      </c>
      <c r="K21" s="73">
        <v>3255</v>
      </c>
      <c r="L21" s="15">
        <f t="shared" si="1"/>
        <v>2604</v>
      </c>
      <c r="BX21" s="15">
        <v>0</v>
      </c>
    </row>
    <row r="22" spans="1:76" ht="22.5">
      <c r="A22" s="421">
        <v>12</v>
      </c>
      <c r="B22" s="422" t="s">
        <v>2582</v>
      </c>
      <c r="C22" s="44" t="s">
        <v>1804</v>
      </c>
      <c r="D22" s="45" t="s">
        <v>37</v>
      </c>
      <c r="E22" s="46">
        <v>1</v>
      </c>
      <c r="F22" s="73"/>
      <c r="G22" s="47">
        <f t="shared" si="0"/>
        <v>0</v>
      </c>
      <c r="K22" s="73">
        <v>2456</v>
      </c>
      <c r="L22" s="15">
        <f t="shared" si="1"/>
        <v>1964.8000000000002</v>
      </c>
      <c r="BX22" s="15">
        <v>0</v>
      </c>
    </row>
    <row r="23" spans="1:76" ht="10.5">
      <c r="A23" s="42">
        <v>13</v>
      </c>
      <c r="B23" s="43" t="s">
        <v>2583</v>
      </c>
      <c r="C23" s="44" t="s">
        <v>1805</v>
      </c>
      <c r="D23" s="45" t="s">
        <v>37</v>
      </c>
      <c r="E23" s="46">
        <v>1</v>
      </c>
      <c r="F23" s="73"/>
      <c r="G23" s="47">
        <f t="shared" si="0"/>
        <v>0</v>
      </c>
      <c r="K23" s="73">
        <v>654</v>
      </c>
      <c r="L23" s="15">
        <f t="shared" si="1"/>
        <v>523.2</v>
      </c>
      <c r="BX23" s="15">
        <v>0</v>
      </c>
    </row>
    <row r="24" spans="1:76" ht="10.5">
      <c r="A24" s="42">
        <v>14</v>
      </c>
      <c r="B24" s="43" t="s">
        <v>2584</v>
      </c>
      <c r="C24" s="44" t="s">
        <v>1806</v>
      </c>
      <c r="D24" s="45" t="s">
        <v>37</v>
      </c>
      <c r="E24" s="46">
        <v>4</v>
      </c>
      <c r="F24" s="73"/>
      <c r="G24" s="47">
        <f t="shared" si="0"/>
        <v>0</v>
      </c>
      <c r="K24" s="73">
        <v>1342</v>
      </c>
      <c r="L24" s="15">
        <f t="shared" si="1"/>
        <v>1073.6000000000001</v>
      </c>
      <c r="BX24" s="15">
        <v>0</v>
      </c>
    </row>
    <row r="25" spans="1:76" ht="10.5">
      <c r="A25" s="42">
        <v>15</v>
      </c>
      <c r="B25" s="43" t="s">
        <v>1807</v>
      </c>
      <c r="C25" s="44" t="s">
        <v>1808</v>
      </c>
      <c r="D25" s="45" t="s">
        <v>111</v>
      </c>
      <c r="E25" s="46">
        <v>45</v>
      </c>
      <c r="F25" s="73"/>
      <c r="G25" s="47">
        <f t="shared" si="0"/>
        <v>0</v>
      </c>
      <c r="K25" s="73">
        <v>14.2</v>
      </c>
      <c r="L25" s="15">
        <f t="shared" si="1"/>
        <v>11.36</v>
      </c>
      <c r="BX25" s="15">
        <v>0.06284</v>
      </c>
    </row>
    <row r="26" spans="1:76" ht="10.5">
      <c r="A26" s="42">
        <v>16</v>
      </c>
      <c r="B26" s="43" t="s">
        <v>1809</v>
      </c>
      <c r="C26" s="44" t="s">
        <v>1810</v>
      </c>
      <c r="D26" s="45" t="s">
        <v>111</v>
      </c>
      <c r="E26" s="46">
        <v>38</v>
      </c>
      <c r="F26" s="73"/>
      <c r="G26" s="47">
        <f t="shared" si="0"/>
        <v>0</v>
      </c>
      <c r="K26" s="73">
        <v>12.7</v>
      </c>
      <c r="L26" s="15">
        <f t="shared" si="1"/>
        <v>10.16</v>
      </c>
      <c r="BX26" s="15">
        <v>0</v>
      </c>
    </row>
    <row r="27" spans="1:76" ht="10.5">
      <c r="A27" s="42">
        <v>17</v>
      </c>
      <c r="B27" s="43" t="s">
        <v>1811</v>
      </c>
      <c r="C27" s="44" t="s">
        <v>1812</v>
      </c>
      <c r="D27" s="45" t="s">
        <v>81</v>
      </c>
      <c r="E27" s="46">
        <v>3.2152</v>
      </c>
      <c r="F27" s="73"/>
      <c r="G27" s="47">
        <f t="shared" si="0"/>
        <v>0</v>
      </c>
      <c r="K27" s="73">
        <v>428.5</v>
      </c>
      <c r="L27" s="15">
        <f t="shared" si="1"/>
        <v>342.8</v>
      </c>
      <c r="BX27" s="15">
        <v>0</v>
      </c>
    </row>
    <row r="28" spans="1:12" ht="10.5">
      <c r="A28" s="49"/>
      <c r="B28" s="50" t="s">
        <v>1813</v>
      </c>
      <c r="C28" s="268" t="s">
        <v>2116</v>
      </c>
      <c r="D28" s="49"/>
      <c r="E28" s="52"/>
      <c r="F28" s="52"/>
      <c r="G28" s="53">
        <f>SUM(G9:G27)</f>
        <v>0</v>
      </c>
      <c r="K28" s="52"/>
      <c r="L28" s="15">
        <f t="shared" si="1"/>
        <v>0</v>
      </c>
    </row>
    <row r="29" spans="5:12" ht="10.5">
      <c r="E29" s="15"/>
      <c r="L29" s="15">
        <f t="shared" si="1"/>
        <v>0</v>
      </c>
    </row>
    <row r="30" spans="1:7" ht="10.5">
      <c r="A30" s="256"/>
      <c r="B30" s="258" t="s">
        <v>2109</v>
      </c>
      <c r="C30" s="256"/>
      <c r="D30" s="256"/>
      <c r="E30" s="256"/>
      <c r="F30" s="256"/>
      <c r="G30" s="256"/>
    </row>
    <row r="31" spans="1:12" ht="10.5">
      <c r="A31" s="34" t="s">
        <v>1779</v>
      </c>
      <c r="B31" s="35" t="s">
        <v>417</v>
      </c>
      <c r="C31" s="36" t="s">
        <v>1780</v>
      </c>
      <c r="D31" s="37"/>
      <c r="E31" s="38"/>
      <c r="F31" s="38"/>
      <c r="G31" s="39"/>
      <c r="H31" s="40"/>
      <c r="I31" s="40"/>
      <c r="K31" s="38"/>
      <c r="L31" s="15">
        <f t="shared" si="1"/>
        <v>0</v>
      </c>
    </row>
    <row r="32" spans="1:12" ht="10.5">
      <c r="A32" s="34"/>
      <c r="B32" s="35"/>
      <c r="C32" s="36" t="s">
        <v>1781</v>
      </c>
      <c r="D32" s="37"/>
      <c r="E32" s="38"/>
      <c r="F32" s="38"/>
      <c r="G32" s="39"/>
      <c r="H32" s="40"/>
      <c r="I32" s="40"/>
      <c r="K32" s="38"/>
      <c r="L32" s="15">
        <f t="shared" si="1"/>
        <v>0</v>
      </c>
    </row>
    <row r="33" spans="1:76" ht="10.5">
      <c r="A33" s="42">
        <v>1</v>
      </c>
      <c r="B33" s="43" t="s">
        <v>1782</v>
      </c>
      <c r="C33" s="44" t="s">
        <v>1783</v>
      </c>
      <c r="D33" s="45" t="s">
        <v>111</v>
      </c>
      <c r="E33" s="46">
        <v>20</v>
      </c>
      <c r="F33" s="73"/>
      <c r="G33" s="47">
        <f>E33*F33</f>
        <v>0</v>
      </c>
      <c r="K33" s="73">
        <v>294.5</v>
      </c>
      <c r="L33" s="15">
        <f t="shared" si="1"/>
        <v>235.60000000000002</v>
      </c>
      <c r="BX33" s="15">
        <v>0.00079</v>
      </c>
    </row>
    <row r="34" spans="1:76" ht="22.5">
      <c r="A34" s="42">
        <v>2</v>
      </c>
      <c r="B34" s="43" t="s">
        <v>1784</v>
      </c>
      <c r="C34" s="44" t="s">
        <v>1785</v>
      </c>
      <c r="D34" s="45" t="s">
        <v>111</v>
      </c>
      <c r="E34" s="46">
        <v>20</v>
      </c>
      <c r="F34" s="73"/>
      <c r="G34" s="47">
        <f aca="true" t="shared" si="2" ref="G34:G51">E34*F34</f>
        <v>0</v>
      </c>
      <c r="K34" s="73">
        <v>383.5</v>
      </c>
      <c r="L34" s="15">
        <f t="shared" si="1"/>
        <v>306.8</v>
      </c>
      <c r="BX34" s="15">
        <v>0.02924</v>
      </c>
    </row>
    <row r="35" spans="1:76" ht="10.5">
      <c r="A35" s="42">
        <v>3</v>
      </c>
      <c r="B35" s="43" t="s">
        <v>1786</v>
      </c>
      <c r="C35" s="44" t="s">
        <v>1787</v>
      </c>
      <c r="D35" s="45" t="s">
        <v>111</v>
      </c>
      <c r="E35" s="46">
        <v>25</v>
      </c>
      <c r="F35" s="73"/>
      <c r="G35" s="47">
        <f t="shared" si="2"/>
        <v>0</v>
      </c>
      <c r="K35" s="73">
        <v>154.5</v>
      </c>
      <c r="L35" s="15">
        <f t="shared" si="1"/>
        <v>123.60000000000001</v>
      </c>
      <c r="BX35" s="15">
        <v>0.00128</v>
      </c>
    </row>
    <row r="36" spans="1:76" ht="10.5">
      <c r="A36" s="42">
        <v>4</v>
      </c>
      <c r="B36" s="43" t="s">
        <v>1788</v>
      </c>
      <c r="C36" s="44" t="s">
        <v>1789</v>
      </c>
      <c r="D36" s="45" t="s">
        <v>111</v>
      </c>
      <c r="E36" s="46">
        <v>25</v>
      </c>
      <c r="F36" s="73"/>
      <c r="G36" s="47">
        <f t="shared" si="2"/>
        <v>0</v>
      </c>
      <c r="K36" s="73">
        <v>210.5</v>
      </c>
      <c r="L36" s="15">
        <f t="shared" si="1"/>
        <v>168.4</v>
      </c>
      <c r="BX36" s="15">
        <v>0.00137</v>
      </c>
    </row>
    <row r="37" spans="1:76" ht="10.5">
      <c r="A37" s="42">
        <v>5</v>
      </c>
      <c r="B37" s="43" t="s">
        <v>1790</v>
      </c>
      <c r="C37" s="44" t="s">
        <v>1791</v>
      </c>
      <c r="D37" s="45" t="s">
        <v>111</v>
      </c>
      <c r="E37" s="46">
        <v>20</v>
      </c>
      <c r="F37" s="73"/>
      <c r="G37" s="47">
        <f t="shared" si="2"/>
        <v>0</v>
      </c>
      <c r="K37" s="73">
        <v>247.5</v>
      </c>
      <c r="L37" s="15">
        <f t="shared" si="1"/>
        <v>198</v>
      </c>
      <c r="BX37" s="15">
        <v>0.00209</v>
      </c>
    </row>
    <row r="38" spans="1:76" ht="10.5">
      <c r="A38" s="42">
        <v>6</v>
      </c>
      <c r="B38" s="43" t="s">
        <v>1792</v>
      </c>
      <c r="C38" s="44" t="s">
        <v>1793</v>
      </c>
      <c r="D38" s="45" t="s">
        <v>111</v>
      </c>
      <c r="E38" s="46">
        <v>20</v>
      </c>
      <c r="F38" s="73"/>
      <c r="G38" s="47">
        <f t="shared" si="2"/>
        <v>0</v>
      </c>
      <c r="K38" s="73">
        <v>155.5</v>
      </c>
      <c r="L38" s="15">
        <f t="shared" si="1"/>
        <v>124.4</v>
      </c>
      <c r="BX38" s="15">
        <v>0.00109</v>
      </c>
    </row>
    <row r="39" spans="1:76" ht="10.5">
      <c r="A39" s="42">
        <v>7</v>
      </c>
      <c r="B39" s="43" t="s">
        <v>1794</v>
      </c>
      <c r="C39" s="44" t="s">
        <v>1795</v>
      </c>
      <c r="D39" s="45" t="s">
        <v>111</v>
      </c>
      <c r="E39" s="46">
        <v>10</v>
      </c>
      <c r="F39" s="73"/>
      <c r="G39" s="47">
        <f t="shared" si="2"/>
        <v>0</v>
      </c>
      <c r="K39" s="73">
        <v>171.5</v>
      </c>
      <c r="L39" s="15">
        <f t="shared" si="1"/>
        <v>137.20000000000002</v>
      </c>
      <c r="BX39" s="15">
        <v>0.00112</v>
      </c>
    </row>
    <row r="40" spans="1:76" ht="10.5">
      <c r="A40" s="42">
        <v>8</v>
      </c>
      <c r="B40" s="43" t="s">
        <v>1796</v>
      </c>
      <c r="C40" s="44" t="s">
        <v>1797</v>
      </c>
      <c r="D40" s="45" t="s">
        <v>37</v>
      </c>
      <c r="E40" s="46">
        <v>9</v>
      </c>
      <c r="F40" s="73"/>
      <c r="G40" s="47">
        <f t="shared" si="2"/>
        <v>0</v>
      </c>
      <c r="K40" s="73">
        <v>36.5</v>
      </c>
      <c r="L40" s="15">
        <f t="shared" si="1"/>
        <v>29.200000000000003</v>
      </c>
      <c r="BX40" s="15">
        <v>0</v>
      </c>
    </row>
    <row r="41" spans="1:76" ht="10.5">
      <c r="A41" s="42">
        <v>9</v>
      </c>
      <c r="B41" s="43" t="s">
        <v>1798</v>
      </c>
      <c r="C41" s="44" t="s">
        <v>1799</v>
      </c>
      <c r="D41" s="45" t="s">
        <v>37</v>
      </c>
      <c r="E41" s="46">
        <v>8</v>
      </c>
      <c r="F41" s="73"/>
      <c r="G41" s="47">
        <f t="shared" si="2"/>
        <v>0</v>
      </c>
      <c r="K41" s="73">
        <v>40.5</v>
      </c>
      <c r="L41" s="15">
        <f t="shared" si="1"/>
        <v>32.4</v>
      </c>
      <c r="BX41" s="15">
        <v>0</v>
      </c>
    </row>
    <row r="42" spans="1:76" ht="10.5">
      <c r="A42" s="42">
        <v>10</v>
      </c>
      <c r="B42" s="43" t="s">
        <v>1800</v>
      </c>
      <c r="C42" s="44" t="s">
        <v>1801</v>
      </c>
      <c r="D42" s="45" t="s">
        <v>37</v>
      </c>
      <c r="E42" s="46">
        <v>66</v>
      </c>
      <c r="F42" s="73"/>
      <c r="G42" s="47">
        <f t="shared" si="2"/>
        <v>0</v>
      </c>
      <c r="K42" s="73">
        <v>60.5</v>
      </c>
      <c r="L42" s="15">
        <f t="shared" si="1"/>
        <v>48.400000000000006</v>
      </c>
      <c r="BX42" s="15">
        <v>0</v>
      </c>
    </row>
    <row r="43" spans="1:76" ht="10.5">
      <c r="A43" s="42">
        <v>11</v>
      </c>
      <c r="B43" s="43" t="s">
        <v>2586</v>
      </c>
      <c r="C43" s="44" t="s">
        <v>1879</v>
      </c>
      <c r="D43" s="45" t="s">
        <v>37</v>
      </c>
      <c r="E43" s="46">
        <v>1</v>
      </c>
      <c r="F43" s="73"/>
      <c r="G43" s="47">
        <f t="shared" si="2"/>
        <v>0</v>
      </c>
      <c r="K43" s="73">
        <v>1516</v>
      </c>
      <c r="L43" s="15">
        <f t="shared" si="1"/>
        <v>1212.8</v>
      </c>
      <c r="BX43" s="15">
        <v>0.0012</v>
      </c>
    </row>
    <row r="44" spans="1:76" ht="10.5">
      <c r="A44" s="42">
        <v>12</v>
      </c>
      <c r="B44" s="43" t="s">
        <v>2585</v>
      </c>
      <c r="C44" s="44" t="s">
        <v>1803</v>
      </c>
      <c r="D44" s="45" t="s">
        <v>37</v>
      </c>
      <c r="E44" s="46">
        <v>3</v>
      </c>
      <c r="F44" s="73"/>
      <c r="G44" s="47">
        <f t="shared" si="2"/>
        <v>0</v>
      </c>
      <c r="K44" s="73">
        <v>3255</v>
      </c>
      <c r="L44" s="15">
        <f t="shared" si="1"/>
        <v>2604</v>
      </c>
      <c r="BX44" s="15">
        <v>0</v>
      </c>
    </row>
    <row r="45" spans="1:76" ht="22.5">
      <c r="A45" s="421">
        <v>13</v>
      </c>
      <c r="B45" s="422" t="s">
        <v>2587</v>
      </c>
      <c r="C45" s="44" t="s">
        <v>1880</v>
      </c>
      <c r="D45" s="45" t="s">
        <v>37</v>
      </c>
      <c r="E45" s="46">
        <v>3</v>
      </c>
      <c r="F45" s="73"/>
      <c r="G45" s="47">
        <f t="shared" si="2"/>
        <v>0</v>
      </c>
      <c r="K45" s="73">
        <v>929</v>
      </c>
      <c r="L45" s="15">
        <f t="shared" si="1"/>
        <v>743.2</v>
      </c>
      <c r="BX45" s="15">
        <v>0</v>
      </c>
    </row>
    <row r="46" spans="1:76" ht="22.5">
      <c r="A46" s="421">
        <v>14</v>
      </c>
      <c r="B46" s="422" t="s">
        <v>2582</v>
      </c>
      <c r="C46" s="44" t="s">
        <v>1804</v>
      </c>
      <c r="D46" s="45" t="s">
        <v>37</v>
      </c>
      <c r="E46" s="46">
        <v>2</v>
      </c>
      <c r="F46" s="73"/>
      <c r="G46" s="47">
        <f t="shared" si="2"/>
        <v>0</v>
      </c>
      <c r="K46" s="73">
        <v>2456</v>
      </c>
      <c r="L46" s="15">
        <f t="shared" si="1"/>
        <v>1964.8000000000002</v>
      </c>
      <c r="BX46" s="15">
        <v>0</v>
      </c>
    </row>
    <row r="47" spans="1:76" ht="10.5">
      <c r="A47" s="42">
        <v>15</v>
      </c>
      <c r="B47" s="43" t="s">
        <v>2583</v>
      </c>
      <c r="C47" s="44" t="s">
        <v>1805</v>
      </c>
      <c r="D47" s="45" t="s">
        <v>37</v>
      </c>
      <c r="E47" s="46">
        <v>2</v>
      </c>
      <c r="F47" s="73"/>
      <c r="G47" s="47">
        <f t="shared" si="2"/>
        <v>0</v>
      </c>
      <c r="K47" s="73">
        <v>654</v>
      </c>
      <c r="L47" s="15">
        <f t="shared" si="1"/>
        <v>523.2</v>
      </c>
      <c r="BX47" s="15">
        <v>0</v>
      </c>
    </row>
    <row r="48" spans="1:76" ht="10.5">
      <c r="A48" s="42">
        <v>16</v>
      </c>
      <c r="B48" s="43" t="s">
        <v>2584</v>
      </c>
      <c r="C48" s="44" t="s">
        <v>1806</v>
      </c>
      <c r="D48" s="45" t="s">
        <v>37</v>
      </c>
      <c r="E48" s="46">
        <v>9</v>
      </c>
      <c r="F48" s="73"/>
      <c r="G48" s="47">
        <f t="shared" si="2"/>
        <v>0</v>
      </c>
      <c r="K48" s="73">
        <v>1342</v>
      </c>
      <c r="L48" s="15">
        <f t="shared" si="1"/>
        <v>1073.6000000000001</v>
      </c>
      <c r="BX48" s="15">
        <v>0</v>
      </c>
    </row>
    <row r="49" spans="1:76" ht="10.5">
      <c r="A49" s="42">
        <v>17</v>
      </c>
      <c r="B49" s="43" t="s">
        <v>1807</v>
      </c>
      <c r="C49" s="44" t="s">
        <v>1808</v>
      </c>
      <c r="D49" s="45" t="s">
        <v>111</v>
      </c>
      <c r="E49" s="46">
        <v>70</v>
      </c>
      <c r="F49" s="73"/>
      <c r="G49" s="47">
        <f t="shared" si="2"/>
        <v>0</v>
      </c>
      <c r="K49" s="73">
        <v>14.2</v>
      </c>
      <c r="L49" s="15">
        <f t="shared" si="1"/>
        <v>11.36</v>
      </c>
      <c r="BX49" s="15">
        <v>0.06284</v>
      </c>
    </row>
    <row r="50" spans="1:76" ht="10.5">
      <c r="A50" s="42">
        <v>18</v>
      </c>
      <c r="B50" s="43" t="s">
        <v>1809</v>
      </c>
      <c r="C50" s="44" t="s">
        <v>1810</v>
      </c>
      <c r="D50" s="45" t="s">
        <v>111</v>
      </c>
      <c r="E50" s="46">
        <v>70</v>
      </c>
      <c r="F50" s="73"/>
      <c r="G50" s="47">
        <f t="shared" si="2"/>
        <v>0</v>
      </c>
      <c r="K50" s="73">
        <v>12.7</v>
      </c>
      <c r="L50" s="15">
        <f t="shared" si="1"/>
        <v>10.16</v>
      </c>
      <c r="BX50" s="15">
        <v>0</v>
      </c>
    </row>
    <row r="51" spans="1:76" ht="10.5">
      <c r="A51" s="42">
        <v>19</v>
      </c>
      <c r="B51" s="43" t="s">
        <v>1811</v>
      </c>
      <c r="C51" s="44" t="s">
        <v>1812</v>
      </c>
      <c r="D51" s="45" t="s">
        <v>81</v>
      </c>
      <c r="E51" s="46">
        <v>5.1417</v>
      </c>
      <c r="F51" s="73"/>
      <c r="G51" s="47">
        <f t="shared" si="2"/>
        <v>0</v>
      </c>
      <c r="K51" s="73">
        <v>428.5</v>
      </c>
      <c r="L51" s="15">
        <f t="shared" si="1"/>
        <v>342.8</v>
      </c>
      <c r="BX51" s="15">
        <v>0</v>
      </c>
    </row>
    <row r="52" spans="1:7" ht="10.5">
      <c r="A52" s="49"/>
      <c r="B52" s="50" t="s">
        <v>1813</v>
      </c>
      <c r="C52" s="268" t="s">
        <v>2117</v>
      </c>
      <c r="D52" s="49"/>
      <c r="E52" s="52"/>
      <c r="F52" s="52"/>
      <c r="G52" s="53">
        <f>SUM(G31:G51)</f>
        <v>0</v>
      </c>
    </row>
    <row r="53" ht="10.5">
      <c r="E53" s="15"/>
    </row>
    <row r="54" spans="1:7" ht="10.5">
      <c r="A54" s="259"/>
      <c r="B54" s="260" t="s">
        <v>2118</v>
      </c>
      <c r="C54" s="261"/>
      <c r="D54" s="262"/>
      <c r="E54" s="263"/>
      <c r="F54" s="263"/>
      <c r="G54" s="264">
        <f>G52+G28</f>
        <v>0</v>
      </c>
    </row>
    <row r="55" ht="10.5">
      <c r="E55" s="15"/>
    </row>
    <row r="56" spans="1:7" ht="10.5">
      <c r="A56" s="16" t="s">
        <v>1994</v>
      </c>
      <c r="B56" s="16"/>
      <c r="C56" s="16"/>
      <c r="D56" s="16"/>
      <c r="E56" s="16"/>
      <c r="F56" s="16"/>
      <c r="G56" s="16"/>
    </row>
    <row r="57" spans="2:5" ht="10.5">
      <c r="B57" s="15" t="s">
        <v>1998</v>
      </c>
      <c r="E57" s="15"/>
    </row>
    <row r="58" spans="2:5" ht="10.5">
      <c r="B58" s="15" t="s">
        <v>1997</v>
      </c>
      <c r="E58" s="15"/>
    </row>
    <row r="59" ht="10.5">
      <c r="E59" s="15"/>
    </row>
    <row r="60" ht="10.5">
      <c r="E60" s="15"/>
    </row>
    <row r="61" ht="10.5">
      <c r="E61" s="15"/>
    </row>
    <row r="62" ht="10.5">
      <c r="E62" s="15"/>
    </row>
    <row r="63" ht="10.5">
      <c r="E63" s="15"/>
    </row>
    <row r="64" ht="10.5">
      <c r="E64" s="15"/>
    </row>
    <row r="65" ht="10.5">
      <c r="E65" s="15"/>
    </row>
    <row r="66" ht="10.5">
      <c r="E66" s="15"/>
    </row>
    <row r="67" ht="10.5">
      <c r="E67" s="15"/>
    </row>
    <row r="68" ht="10.5">
      <c r="E68" s="15"/>
    </row>
    <row r="69" ht="10.5">
      <c r="E69" s="15"/>
    </row>
    <row r="70" ht="10.5">
      <c r="E70" s="15"/>
    </row>
    <row r="71" ht="10.5">
      <c r="E71" s="15"/>
    </row>
    <row r="72" ht="10.5">
      <c r="E72" s="15"/>
    </row>
    <row r="73" ht="10.5">
      <c r="E73" s="15"/>
    </row>
    <row r="74" ht="10.5">
      <c r="E74" s="15"/>
    </row>
    <row r="75" ht="10.5">
      <c r="E75" s="15"/>
    </row>
    <row r="76" ht="10.5">
      <c r="E76" s="15"/>
    </row>
    <row r="77" ht="10.5">
      <c r="E77" s="15"/>
    </row>
    <row r="78" ht="10.5">
      <c r="E78" s="15"/>
    </row>
    <row r="79" ht="10.5">
      <c r="E79" s="15"/>
    </row>
    <row r="80" ht="10.5">
      <c r="E80" s="15"/>
    </row>
    <row r="81" ht="10.5">
      <c r="E81" s="15"/>
    </row>
    <row r="82" ht="10.5">
      <c r="E82" s="15"/>
    </row>
    <row r="83" spans="1:2" ht="10.5">
      <c r="A83" s="62"/>
      <c r="B83" s="62"/>
    </row>
    <row r="84" spans="1:7" ht="10.5">
      <c r="A84" s="61"/>
      <c r="B84" s="61"/>
      <c r="C84" s="64"/>
      <c r="D84" s="64"/>
      <c r="E84" s="65"/>
      <c r="F84" s="64"/>
      <c r="G84" s="66"/>
    </row>
    <row r="85" spans="1:7" ht="10.5">
      <c r="A85" s="67"/>
      <c r="B85" s="67"/>
      <c r="C85" s="61"/>
      <c r="D85" s="61"/>
      <c r="E85" s="68"/>
      <c r="F85" s="61"/>
      <c r="G85" s="61"/>
    </row>
    <row r="86" spans="1:7" ht="10.5">
      <c r="A86" s="61"/>
      <c r="B86" s="61"/>
      <c r="C86" s="61"/>
      <c r="D86" s="61"/>
      <c r="E86" s="68"/>
      <c r="F86" s="61"/>
      <c r="G86" s="61"/>
    </row>
    <row r="87" spans="1:7" ht="10.5">
      <c r="A87" s="61"/>
      <c r="B87" s="61"/>
      <c r="C87" s="61"/>
      <c r="D87" s="61"/>
      <c r="E87" s="68"/>
      <c r="F87" s="61"/>
      <c r="G87" s="61"/>
    </row>
    <row r="88" spans="1:7" ht="10.5">
      <c r="A88" s="61"/>
      <c r="B88" s="61"/>
      <c r="C88" s="61"/>
      <c r="D88" s="61"/>
      <c r="E88" s="68"/>
      <c r="F88" s="61"/>
      <c r="G88" s="61"/>
    </row>
    <row r="89" spans="1:7" ht="10.5">
      <c r="A89" s="61"/>
      <c r="B89" s="61"/>
      <c r="C89" s="61"/>
      <c r="D89" s="61"/>
      <c r="E89" s="68"/>
      <c r="F89" s="61"/>
      <c r="G89" s="61"/>
    </row>
    <row r="90" spans="1:7" ht="10.5">
      <c r="A90" s="61"/>
      <c r="B90" s="61"/>
      <c r="C90" s="61"/>
      <c r="D90" s="61"/>
      <c r="E90" s="68"/>
      <c r="F90" s="61"/>
      <c r="G90" s="61"/>
    </row>
    <row r="91" spans="1:7" ht="10.5">
      <c r="A91" s="61"/>
      <c r="B91" s="61"/>
      <c r="C91" s="61"/>
      <c r="D91" s="61"/>
      <c r="E91" s="68"/>
      <c r="F91" s="61"/>
      <c r="G91" s="61"/>
    </row>
    <row r="92" spans="1:7" ht="10.5">
      <c r="A92" s="61"/>
      <c r="B92" s="61"/>
      <c r="C92" s="61"/>
      <c r="D92" s="61"/>
      <c r="E92" s="68"/>
      <c r="F92" s="61"/>
      <c r="G92" s="61"/>
    </row>
    <row r="93" spans="1:7" ht="10.5">
      <c r="A93" s="61"/>
      <c r="B93" s="61"/>
      <c r="C93" s="61"/>
      <c r="D93" s="61"/>
      <c r="E93" s="68"/>
      <c r="F93" s="61"/>
      <c r="G93" s="61"/>
    </row>
    <row r="94" spans="1:7" ht="10.5">
      <c r="A94" s="61"/>
      <c r="B94" s="61"/>
      <c r="C94" s="61"/>
      <c r="D94" s="61"/>
      <c r="E94" s="68"/>
      <c r="F94" s="61"/>
      <c r="G94" s="61"/>
    </row>
    <row r="95" spans="1:7" ht="10.5">
      <c r="A95" s="61"/>
      <c r="B95" s="61"/>
      <c r="C95" s="61"/>
      <c r="D95" s="61"/>
      <c r="E95" s="68"/>
      <c r="F95" s="61"/>
      <c r="G95" s="61"/>
    </row>
    <row r="96" spans="1:7" ht="10.5">
      <c r="A96" s="61"/>
      <c r="B96" s="61"/>
      <c r="C96" s="61"/>
      <c r="D96" s="61"/>
      <c r="E96" s="68"/>
      <c r="F96" s="61"/>
      <c r="G96" s="61"/>
    </row>
    <row r="97" spans="1:7" ht="10.5">
      <c r="A97" s="61"/>
      <c r="B97" s="61"/>
      <c r="C97" s="61"/>
      <c r="D97" s="61"/>
      <c r="E97" s="68"/>
      <c r="F97" s="61"/>
      <c r="G97" s="61"/>
    </row>
  </sheetData>
  <sheetProtection password="CC60" sheet="1" objects="1" scenarios="1" selectLockedCells="1"/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blackAndWhite="1" horizontalDpi="300" verticalDpi="300" orientation="portrait" paperSize="9" scale="98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78"/>
  <sheetViews>
    <sheetView showGridLines="0" workbookViewId="0" topLeftCell="A1">
      <pane ySplit="11" topLeftCell="A31" activePane="bottomLeft" state="frozen"/>
      <selection pane="bottomLeft" activeCell="H39" sqref="H39"/>
    </sheetView>
  </sheetViews>
  <sheetFormatPr defaultColWidth="9.33203125" defaultRowHeight="11.25" customHeight="1"/>
  <cols>
    <col min="1" max="1" width="6.5" style="296" customWidth="1"/>
    <col min="2" max="2" width="5.16015625" style="296" customWidth="1"/>
    <col min="3" max="3" width="5.5" style="296" customWidth="1"/>
    <col min="4" max="4" width="14.83203125" style="296" customWidth="1"/>
    <col min="5" max="5" width="64.83203125" style="296" customWidth="1"/>
    <col min="6" max="6" width="5.5" style="296" customWidth="1"/>
    <col min="7" max="7" width="11.5" style="296" customWidth="1"/>
    <col min="8" max="8" width="11.33203125" style="296" customWidth="1"/>
    <col min="9" max="9" width="15.83203125" style="296" customWidth="1"/>
    <col min="10" max="12" width="9.33203125" style="296" customWidth="1"/>
    <col min="13" max="14" width="9.33203125" style="296" hidden="1" customWidth="1"/>
    <col min="15" max="16384" width="9.33203125" style="296" customWidth="1"/>
  </cols>
  <sheetData>
    <row r="1" spans="1:9" s="305" customFormat="1" ht="18" customHeight="1">
      <c r="A1" s="303" t="s">
        <v>2135</v>
      </c>
      <c r="B1" s="304"/>
      <c r="C1" s="304"/>
      <c r="D1" s="304"/>
      <c r="E1" s="304"/>
      <c r="F1" s="304"/>
      <c r="G1" s="304"/>
      <c r="H1" s="304"/>
      <c r="I1" s="304"/>
    </row>
    <row r="2" spans="1:9" s="305" customFormat="1" ht="11.25" customHeight="1">
      <c r="A2" s="306" t="s">
        <v>1</v>
      </c>
      <c r="B2" s="307"/>
      <c r="C2" s="307" t="str">
        <f>'[4]Rekapitulace'!B3</f>
        <v>REKONSTRUKCE AREÁLU LODĚNICE KANOISTICKÉHO ODDÍLU TJ SYTHESIA</v>
      </c>
      <c r="D2" s="307"/>
      <c r="E2" s="307"/>
      <c r="F2" s="307"/>
      <c r="G2" s="307"/>
      <c r="H2" s="307"/>
      <c r="I2" s="307"/>
    </row>
    <row r="3" spans="1:9" s="305" customFormat="1" ht="11.25" customHeight="1">
      <c r="A3" s="306" t="s">
        <v>2528</v>
      </c>
      <c r="B3" s="307"/>
      <c r="C3" s="369" t="s">
        <v>2529</v>
      </c>
      <c r="D3" s="307"/>
      <c r="E3" s="307"/>
      <c r="F3" s="307"/>
      <c r="G3" s="307"/>
      <c r="H3" s="307"/>
      <c r="I3" s="307"/>
    </row>
    <row r="4" spans="1:9" s="305" customFormat="1" ht="6" customHeight="1">
      <c r="A4" s="307"/>
      <c r="B4" s="307"/>
      <c r="C4" s="307"/>
      <c r="D4" s="307"/>
      <c r="E4" s="307"/>
      <c r="F4" s="307"/>
      <c r="G4" s="307"/>
      <c r="H4" s="307"/>
      <c r="I4" s="307"/>
    </row>
    <row r="5" spans="1:9" s="305" customFormat="1" ht="11.25" customHeight="1">
      <c r="A5" s="307" t="s">
        <v>3</v>
      </c>
      <c r="B5" s="307"/>
      <c r="C5" s="307" t="s">
        <v>2537</v>
      </c>
      <c r="D5" s="307"/>
      <c r="E5" s="307"/>
      <c r="F5" s="307"/>
      <c r="G5" s="307"/>
      <c r="H5" s="307"/>
      <c r="I5" s="307"/>
    </row>
    <row r="6" spans="1:9" s="305" customFormat="1" ht="11.25" customHeight="1">
      <c r="A6" s="307" t="s">
        <v>4</v>
      </c>
      <c r="B6" s="307"/>
      <c r="C6" s="307" t="str">
        <f>'1. Rekapitulace'!B6</f>
        <v>vyplní zhotovitel</v>
      </c>
      <c r="D6" s="307"/>
      <c r="E6" s="307"/>
      <c r="F6" s="307"/>
      <c r="G6" s="307"/>
      <c r="H6" s="307"/>
      <c r="I6" s="307"/>
    </row>
    <row r="7" spans="1:9" s="305" customFormat="1" ht="11.25" customHeight="1">
      <c r="A7" s="307" t="s">
        <v>2530</v>
      </c>
      <c r="B7" s="307"/>
      <c r="C7" s="308"/>
      <c r="D7" s="309">
        <f>'1. Rekapitulace'!F7</f>
        <v>0</v>
      </c>
      <c r="E7" s="307"/>
      <c r="F7" s="307"/>
      <c r="G7" s="307"/>
      <c r="H7" s="307"/>
      <c r="I7" s="307"/>
    </row>
    <row r="8" spans="1:9" s="305" customFormat="1" ht="5.25" customHeight="1">
      <c r="A8" s="304"/>
      <c r="B8" s="304"/>
      <c r="C8" s="304"/>
      <c r="D8" s="304"/>
      <c r="E8" s="304"/>
      <c r="F8" s="304"/>
      <c r="G8" s="304"/>
      <c r="H8" s="304"/>
      <c r="I8" s="304"/>
    </row>
    <row r="9" spans="1:9" s="305" customFormat="1" ht="21.75" customHeight="1">
      <c r="A9" s="371" t="s">
        <v>15</v>
      </c>
      <c r="B9" s="372" t="s">
        <v>2531</v>
      </c>
      <c r="C9" s="372" t="s">
        <v>2532</v>
      </c>
      <c r="D9" s="372" t="s">
        <v>16</v>
      </c>
      <c r="E9" s="372" t="s">
        <v>17</v>
      </c>
      <c r="F9" s="372" t="s">
        <v>18</v>
      </c>
      <c r="G9" s="372" t="s">
        <v>19</v>
      </c>
      <c r="H9" s="372" t="s">
        <v>20</v>
      </c>
      <c r="I9" s="373" t="s">
        <v>21</v>
      </c>
    </row>
    <row r="10" spans="1:9" s="305" customFormat="1" ht="11.25" customHeight="1">
      <c r="A10" s="374">
        <v>1</v>
      </c>
      <c r="B10" s="375">
        <v>2</v>
      </c>
      <c r="C10" s="375">
        <v>3</v>
      </c>
      <c r="D10" s="375">
        <v>4</v>
      </c>
      <c r="E10" s="375">
        <v>5</v>
      </c>
      <c r="F10" s="375">
        <v>6</v>
      </c>
      <c r="G10" s="375">
        <v>7</v>
      </c>
      <c r="H10" s="375">
        <v>8</v>
      </c>
      <c r="I10" s="376">
        <v>9</v>
      </c>
    </row>
    <row r="11" spans="1:9" s="305" customFormat="1" ht="3.75" customHeight="1">
      <c r="A11" s="304"/>
      <c r="B11" s="304"/>
      <c r="C11" s="304"/>
      <c r="D11" s="304"/>
      <c r="E11" s="304"/>
      <c r="F11" s="304"/>
      <c r="G11" s="304"/>
      <c r="H11" s="304"/>
      <c r="I11" s="304"/>
    </row>
    <row r="12" spans="1:9" s="313" customFormat="1" ht="12.75" customHeight="1">
      <c r="A12" s="310"/>
      <c r="B12" s="311" t="s">
        <v>2308</v>
      </c>
      <c r="C12" s="310"/>
      <c r="D12" s="310" t="s">
        <v>2533</v>
      </c>
      <c r="E12" s="310" t="s">
        <v>2545</v>
      </c>
      <c r="F12" s="310"/>
      <c r="G12" s="310"/>
      <c r="H12" s="310"/>
      <c r="I12" s="312">
        <f>I14+I34</f>
        <v>0</v>
      </c>
    </row>
    <row r="13" spans="1:9" s="313" customFormat="1" ht="12.75" customHeight="1">
      <c r="A13" s="322"/>
      <c r="B13" s="323"/>
      <c r="C13" s="322"/>
      <c r="D13" s="322"/>
      <c r="E13" s="325"/>
      <c r="F13" s="323"/>
      <c r="G13" s="330"/>
      <c r="H13" s="322"/>
      <c r="I13" s="324"/>
    </row>
    <row r="14" spans="2:9" s="313" customFormat="1" ht="12.75" customHeight="1">
      <c r="B14" s="314" t="s">
        <v>2308</v>
      </c>
      <c r="D14" s="315" t="s">
        <v>2534</v>
      </c>
      <c r="E14" s="315" t="s">
        <v>2539</v>
      </c>
      <c r="F14" s="327"/>
      <c r="G14" s="331"/>
      <c r="I14" s="316">
        <f>SUM(I19:I31)</f>
        <v>0</v>
      </c>
    </row>
    <row r="15" spans="1:9" s="321" customFormat="1" ht="13.5" customHeight="1">
      <c r="A15" s="317"/>
      <c r="B15" s="317"/>
      <c r="C15" s="317"/>
      <c r="D15" s="318"/>
      <c r="E15" s="319" t="s">
        <v>2191</v>
      </c>
      <c r="F15" s="317"/>
      <c r="G15" s="331"/>
      <c r="H15" s="320"/>
      <c r="I15" s="320"/>
    </row>
    <row r="16" spans="1:9" s="301" customFormat="1" ht="13.5" customHeight="1">
      <c r="A16" s="297"/>
      <c r="B16" s="297"/>
      <c r="C16" s="297"/>
      <c r="D16" s="298"/>
      <c r="E16" s="425" t="s">
        <v>2192</v>
      </c>
      <c r="F16" s="297"/>
      <c r="G16" s="332"/>
      <c r="H16" s="300"/>
      <c r="I16" s="300"/>
    </row>
    <row r="17" spans="1:9" s="301" customFormat="1" ht="13.5" customHeight="1">
      <c r="A17" s="297"/>
      <c r="B17" s="297"/>
      <c r="C17" s="297"/>
      <c r="D17" s="298"/>
      <c r="E17" s="424" t="s">
        <v>2904</v>
      </c>
      <c r="F17" s="297"/>
      <c r="G17" s="332"/>
      <c r="H17" s="300"/>
      <c r="I17" s="300"/>
    </row>
    <row r="18" spans="1:13" s="301" customFormat="1" ht="30" customHeight="1" thickBot="1">
      <c r="A18" s="297"/>
      <c r="B18" s="297"/>
      <c r="C18" s="297"/>
      <c r="D18" s="298"/>
      <c r="E18" s="299" t="s">
        <v>2538</v>
      </c>
      <c r="F18" s="297"/>
      <c r="G18" s="332"/>
      <c r="H18" s="300"/>
      <c r="I18" s="300"/>
      <c r="M18" s="301">
        <v>0.7</v>
      </c>
    </row>
    <row r="19" spans="1:14" s="301" customFormat="1" ht="13.5" customHeight="1" thickBot="1">
      <c r="A19" s="336">
        <v>1</v>
      </c>
      <c r="B19" s="337" t="s">
        <v>2535</v>
      </c>
      <c r="C19" s="337" t="s">
        <v>2536</v>
      </c>
      <c r="D19" s="428" t="s">
        <v>2999</v>
      </c>
      <c r="E19" s="339" t="s">
        <v>2193</v>
      </c>
      <c r="F19" s="337" t="s">
        <v>271</v>
      </c>
      <c r="G19" s="340">
        <v>1</v>
      </c>
      <c r="H19" s="342"/>
      <c r="I19" s="341">
        <f>G19*H19</f>
        <v>0</v>
      </c>
      <c r="M19" s="342">
        <v>2145</v>
      </c>
      <c r="N19" s="301">
        <f>M19*M$18</f>
        <v>1501.5</v>
      </c>
    </row>
    <row r="20" spans="1:13" s="301" customFormat="1" ht="13.5" customHeight="1" thickBot="1">
      <c r="A20" s="297"/>
      <c r="B20" s="297"/>
      <c r="C20" s="297"/>
      <c r="D20" s="298"/>
      <c r="E20" s="299" t="s">
        <v>2194</v>
      </c>
      <c r="F20" s="297" t="s">
        <v>2145</v>
      </c>
      <c r="G20" s="332"/>
      <c r="H20" s="334"/>
      <c r="I20" s="300"/>
      <c r="M20" s="334"/>
    </row>
    <row r="21" spans="1:14" s="301" customFormat="1" ht="13.5" customHeight="1" thickBot="1">
      <c r="A21" s="336">
        <v>2</v>
      </c>
      <c r="B21" s="337" t="s">
        <v>2535</v>
      </c>
      <c r="C21" s="337" t="s">
        <v>2536</v>
      </c>
      <c r="D21" s="428" t="s">
        <v>3000</v>
      </c>
      <c r="E21" s="339" t="s">
        <v>2195</v>
      </c>
      <c r="F21" s="337" t="s">
        <v>271</v>
      </c>
      <c r="G21" s="340">
        <v>3</v>
      </c>
      <c r="H21" s="342"/>
      <c r="I21" s="341">
        <f aca="true" t="shared" si="0" ref="I21:I31">G21*H21</f>
        <v>0</v>
      </c>
      <c r="M21" s="342">
        <v>2329</v>
      </c>
      <c r="N21" s="301">
        <f>M21*M$18</f>
        <v>1630.3</v>
      </c>
    </row>
    <row r="22" spans="1:13" s="301" customFormat="1" ht="13.5" customHeight="1" thickBot="1">
      <c r="A22" s="297"/>
      <c r="B22" s="297"/>
      <c r="C22" s="297"/>
      <c r="D22" s="298"/>
      <c r="E22" s="299" t="s">
        <v>2196</v>
      </c>
      <c r="F22" s="297" t="s">
        <v>2145</v>
      </c>
      <c r="G22" s="332"/>
      <c r="H22" s="334"/>
      <c r="I22" s="300"/>
      <c r="M22" s="334"/>
    </row>
    <row r="23" spans="1:14" s="301" customFormat="1" ht="13.5" customHeight="1" thickBot="1">
      <c r="A23" s="336">
        <v>3</v>
      </c>
      <c r="B23" s="337" t="s">
        <v>2535</v>
      </c>
      <c r="C23" s="337" t="s">
        <v>2536</v>
      </c>
      <c r="D23" s="428" t="s">
        <v>3001</v>
      </c>
      <c r="E23" s="339" t="s">
        <v>2197</v>
      </c>
      <c r="F23" s="337" t="s">
        <v>271</v>
      </c>
      <c r="G23" s="340">
        <v>1</v>
      </c>
      <c r="H23" s="342"/>
      <c r="I23" s="341">
        <f t="shared" si="0"/>
        <v>0</v>
      </c>
      <c r="M23" s="342">
        <v>2373</v>
      </c>
      <c r="N23" s="301">
        <f>M23*M$18</f>
        <v>1661.1</v>
      </c>
    </row>
    <row r="24" spans="1:13" s="301" customFormat="1" ht="13.5" customHeight="1" thickBot="1">
      <c r="A24" s="297"/>
      <c r="B24" s="297"/>
      <c r="C24" s="297"/>
      <c r="D24" s="298"/>
      <c r="E24" s="299" t="s">
        <v>2198</v>
      </c>
      <c r="F24" s="297" t="s">
        <v>2145</v>
      </c>
      <c r="G24" s="332"/>
      <c r="H24" s="334"/>
      <c r="I24" s="300"/>
      <c r="M24" s="334"/>
    </row>
    <row r="25" spans="1:14" s="302" customFormat="1" ht="12.75" customHeight="1" thickBot="1">
      <c r="A25" s="336">
        <v>4</v>
      </c>
      <c r="B25" s="337" t="s">
        <v>2535</v>
      </c>
      <c r="C25" s="337" t="s">
        <v>2536</v>
      </c>
      <c r="D25" s="428" t="s">
        <v>3002</v>
      </c>
      <c r="E25" s="339" t="s">
        <v>2199</v>
      </c>
      <c r="F25" s="337" t="s">
        <v>271</v>
      </c>
      <c r="G25" s="340">
        <v>1</v>
      </c>
      <c r="H25" s="342"/>
      <c r="I25" s="341">
        <f t="shared" si="0"/>
        <v>0</v>
      </c>
      <c r="M25" s="342">
        <v>2537</v>
      </c>
      <c r="N25" s="301">
        <f>M25*M$18</f>
        <v>1775.8999999999999</v>
      </c>
    </row>
    <row r="26" spans="4:13" ht="11.25" customHeight="1" thickBot="1">
      <c r="D26" s="326"/>
      <c r="E26" s="326" t="s">
        <v>2200</v>
      </c>
      <c r="F26" s="328" t="s">
        <v>2145</v>
      </c>
      <c r="G26" s="333"/>
      <c r="H26" s="335"/>
      <c r="I26" s="300"/>
      <c r="M26" s="335"/>
    </row>
    <row r="27" spans="1:14" ht="11.25" customHeight="1" thickBot="1">
      <c r="A27" s="336">
        <v>5</v>
      </c>
      <c r="B27" s="337" t="s">
        <v>2535</v>
      </c>
      <c r="C27" s="337" t="s">
        <v>2536</v>
      </c>
      <c r="D27" s="428" t="s">
        <v>3003</v>
      </c>
      <c r="E27" s="339" t="s">
        <v>2201</v>
      </c>
      <c r="F27" s="337" t="s">
        <v>271</v>
      </c>
      <c r="G27" s="340">
        <v>3</v>
      </c>
      <c r="H27" s="342"/>
      <c r="I27" s="341">
        <f t="shared" si="0"/>
        <v>0</v>
      </c>
      <c r="M27" s="342">
        <v>2686</v>
      </c>
      <c r="N27" s="301">
        <f>M27*M$18</f>
        <v>1880.1999999999998</v>
      </c>
    </row>
    <row r="28" spans="4:13" ht="11.25" customHeight="1" thickBot="1">
      <c r="D28" s="326"/>
      <c r="E28" s="326" t="s">
        <v>2202</v>
      </c>
      <c r="F28" s="328" t="s">
        <v>2145</v>
      </c>
      <c r="G28" s="333"/>
      <c r="H28" s="335"/>
      <c r="I28" s="300"/>
      <c r="M28" s="335"/>
    </row>
    <row r="29" spans="1:14" ht="11.25" customHeight="1" thickBot="1">
      <c r="A29" s="336">
        <v>6</v>
      </c>
      <c r="B29" s="337" t="s">
        <v>2535</v>
      </c>
      <c r="C29" s="337" t="s">
        <v>2536</v>
      </c>
      <c r="D29" s="428" t="s">
        <v>3004</v>
      </c>
      <c r="E29" s="339" t="s">
        <v>2203</v>
      </c>
      <c r="F29" s="337" t="s">
        <v>271</v>
      </c>
      <c r="G29" s="340">
        <v>1</v>
      </c>
      <c r="H29" s="342"/>
      <c r="I29" s="341">
        <f t="shared" si="0"/>
        <v>0</v>
      </c>
      <c r="M29" s="342">
        <v>3212</v>
      </c>
      <c r="N29" s="301">
        <f>M29*M$18</f>
        <v>2248.3999999999996</v>
      </c>
    </row>
    <row r="30" spans="4:13" ht="11.25" customHeight="1" thickBot="1">
      <c r="D30" s="326"/>
      <c r="E30" s="326" t="s">
        <v>2204</v>
      </c>
      <c r="F30" s="328" t="s">
        <v>2145</v>
      </c>
      <c r="G30" s="333"/>
      <c r="H30" s="335"/>
      <c r="I30" s="300"/>
      <c r="M30" s="335"/>
    </row>
    <row r="31" spans="1:14" ht="11.25" customHeight="1" thickBot="1">
      <c r="A31" s="336">
        <v>7</v>
      </c>
      <c r="B31" s="337" t="s">
        <v>2535</v>
      </c>
      <c r="C31" s="337" t="s">
        <v>2536</v>
      </c>
      <c r="D31" s="428" t="s">
        <v>3005</v>
      </c>
      <c r="E31" s="339" t="s">
        <v>2205</v>
      </c>
      <c r="F31" s="337" t="s">
        <v>271</v>
      </c>
      <c r="G31" s="340">
        <v>1</v>
      </c>
      <c r="H31" s="342"/>
      <c r="I31" s="341">
        <f t="shared" si="0"/>
        <v>0</v>
      </c>
      <c r="M31" s="342">
        <v>5190</v>
      </c>
      <c r="N31" s="301">
        <f>M31*M$18</f>
        <v>3632.9999999999995</v>
      </c>
    </row>
    <row r="32" spans="4:13" ht="11.25" customHeight="1">
      <c r="D32" s="326"/>
      <c r="E32" s="326" t="s">
        <v>2200</v>
      </c>
      <c r="F32" s="328"/>
      <c r="G32" s="333"/>
      <c r="H32" s="326"/>
      <c r="I32" s="326"/>
      <c r="M32" s="326"/>
    </row>
    <row r="33" spans="4:13" ht="11.25" customHeight="1">
      <c r="D33" s="326"/>
      <c r="E33" s="326"/>
      <c r="F33" s="328"/>
      <c r="G33" s="333"/>
      <c r="H33" s="326"/>
      <c r="I33" s="326"/>
      <c r="M33" s="326"/>
    </row>
    <row r="34" spans="2:13" ht="11.25" customHeight="1">
      <c r="B34" s="314" t="s">
        <v>2308</v>
      </c>
      <c r="C34" s="313"/>
      <c r="D34" s="315" t="s">
        <v>2540</v>
      </c>
      <c r="E34" s="315" t="s">
        <v>2541</v>
      </c>
      <c r="F34" s="328"/>
      <c r="G34" s="333"/>
      <c r="H34" s="326"/>
      <c r="I34" s="316">
        <f>SUM(I39:I63)</f>
        <v>0</v>
      </c>
      <c r="M34" s="326"/>
    </row>
    <row r="35" spans="2:13" ht="11.25" customHeight="1">
      <c r="B35" s="317"/>
      <c r="C35" s="317"/>
      <c r="D35" s="318"/>
      <c r="E35" s="319" t="s">
        <v>2191</v>
      </c>
      <c r="F35" s="328"/>
      <c r="G35" s="333"/>
      <c r="H35" s="326"/>
      <c r="I35" s="326"/>
      <c r="M35" s="326"/>
    </row>
    <row r="36" spans="2:13" ht="11.25" customHeight="1">
      <c r="B36" s="297"/>
      <c r="C36" s="297"/>
      <c r="D36" s="298"/>
      <c r="E36" s="425" t="s">
        <v>2192</v>
      </c>
      <c r="F36" s="328"/>
      <c r="G36" s="333"/>
      <c r="H36" s="326"/>
      <c r="I36" s="326"/>
      <c r="M36" s="326"/>
    </row>
    <row r="37" spans="2:13" ht="11.25" customHeight="1">
      <c r="B37" s="297"/>
      <c r="C37" s="297"/>
      <c r="D37" s="298"/>
      <c r="E37" s="424" t="s">
        <v>2904</v>
      </c>
      <c r="F37" s="328"/>
      <c r="G37" s="333"/>
      <c r="H37" s="326"/>
      <c r="I37" s="326"/>
      <c r="M37" s="326"/>
    </row>
    <row r="38" spans="2:7" ht="30" customHeight="1" thickBot="1">
      <c r="B38" s="297"/>
      <c r="C38" s="297"/>
      <c r="D38" s="298"/>
      <c r="E38" s="299" t="s">
        <v>2543</v>
      </c>
      <c r="F38" s="329"/>
      <c r="G38" s="333"/>
    </row>
    <row r="39" spans="1:14" ht="11.25" customHeight="1" thickBot="1">
      <c r="A39" s="336">
        <v>8</v>
      </c>
      <c r="B39" s="337" t="s">
        <v>2535</v>
      </c>
      <c r="C39" s="337" t="s">
        <v>2536</v>
      </c>
      <c r="D39" s="338" t="s">
        <v>2999</v>
      </c>
      <c r="E39" s="339" t="s">
        <v>2193</v>
      </c>
      <c r="F39" s="337" t="s">
        <v>271</v>
      </c>
      <c r="G39" s="340">
        <v>2</v>
      </c>
      <c r="H39" s="342"/>
      <c r="I39" s="341">
        <f>G39*H39</f>
        <v>0</v>
      </c>
      <c r="M39" s="342">
        <v>2145</v>
      </c>
      <c r="N39" s="301">
        <f>M39*M$18</f>
        <v>1501.5</v>
      </c>
    </row>
    <row r="40" spans="1:14" ht="11.25" customHeight="1" thickBot="1">
      <c r="A40" s="297"/>
      <c r="B40" s="297"/>
      <c r="C40" s="297"/>
      <c r="D40" s="298" t="s">
        <v>3006</v>
      </c>
      <c r="E40" s="299" t="s">
        <v>2430</v>
      </c>
      <c r="F40" s="297" t="s">
        <v>2145</v>
      </c>
      <c r="G40" s="332"/>
      <c r="H40" s="334"/>
      <c r="I40" s="300"/>
      <c r="M40" s="334"/>
      <c r="N40" s="301"/>
    </row>
    <row r="41" spans="1:14" ht="11.25" customHeight="1" thickBot="1">
      <c r="A41" s="336">
        <v>9</v>
      </c>
      <c r="B41" s="337" t="s">
        <v>2535</v>
      </c>
      <c r="C41" s="337" t="s">
        <v>2536</v>
      </c>
      <c r="D41" s="338" t="s">
        <v>3007</v>
      </c>
      <c r="E41" s="339" t="s">
        <v>2431</v>
      </c>
      <c r="F41" s="337" t="s">
        <v>271</v>
      </c>
      <c r="G41" s="340">
        <v>3</v>
      </c>
      <c r="H41" s="342"/>
      <c r="I41" s="341">
        <f>G41*H41</f>
        <v>0</v>
      </c>
      <c r="M41" s="342">
        <v>2233</v>
      </c>
      <c r="N41" s="301">
        <f>M41*M$18</f>
        <v>1563.1</v>
      </c>
    </row>
    <row r="42" spans="1:13" ht="11.25" customHeight="1" thickBot="1">
      <c r="A42" s="297"/>
      <c r="B42" s="297"/>
      <c r="C42" s="297"/>
      <c r="D42" s="298" t="s">
        <v>3006</v>
      </c>
      <c r="E42" s="299" t="s">
        <v>2432</v>
      </c>
      <c r="F42" s="297" t="s">
        <v>2145</v>
      </c>
      <c r="G42" s="332"/>
      <c r="H42" s="334"/>
      <c r="I42" s="300"/>
      <c r="M42" s="334"/>
    </row>
    <row r="43" spans="1:14" ht="11.25" customHeight="1" thickBot="1">
      <c r="A43" s="336">
        <v>10</v>
      </c>
      <c r="B43" s="337" t="s">
        <v>2535</v>
      </c>
      <c r="C43" s="337" t="s">
        <v>2536</v>
      </c>
      <c r="D43" s="338" t="s">
        <v>3000</v>
      </c>
      <c r="E43" s="339" t="s">
        <v>2195</v>
      </c>
      <c r="F43" s="337" t="s">
        <v>271</v>
      </c>
      <c r="G43" s="340">
        <v>5</v>
      </c>
      <c r="H43" s="342"/>
      <c r="I43" s="341">
        <f>G43*H43</f>
        <v>0</v>
      </c>
      <c r="M43" s="342">
        <v>2329</v>
      </c>
      <c r="N43" s="301">
        <f>M43*M$18</f>
        <v>1630.3</v>
      </c>
    </row>
    <row r="44" spans="1:13" ht="11.25" customHeight="1" thickBot="1">
      <c r="A44" s="297"/>
      <c r="B44" s="297"/>
      <c r="C44" s="297"/>
      <c r="D44" s="298" t="s">
        <v>3006</v>
      </c>
      <c r="E44" s="299" t="s">
        <v>2433</v>
      </c>
      <c r="F44" s="297" t="s">
        <v>2145</v>
      </c>
      <c r="G44" s="332"/>
      <c r="H44" s="334"/>
      <c r="I44" s="300"/>
      <c r="M44" s="334"/>
    </row>
    <row r="45" spans="1:14" ht="11.25" customHeight="1" thickBot="1">
      <c r="A45" s="336">
        <v>11</v>
      </c>
      <c r="B45" s="337" t="s">
        <v>2535</v>
      </c>
      <c r="C45" s="337" t="s">
        <v>2536</v>
      </c>
      <c r="D45" s="338" t="s">
        <v>3001</v>
      </c>
      <c r="E45" s="339" t="s">
        <v>2197</v>
      </c>
      <c r="F45" s="337" t="s">
        <v>271</v>
      </c>
      <c r="G45" s="340">
        <v>2</v>
      </c>
      <c r="H45" s="342"/>
      <c r="I45" s="341">
        <f>G45*H45</f>
        <v>0</v>
      </c>
      <c r="M45" s="342">
        <v>2373</v>
      </c>
      <c r="N45" s="301">
        <f>M45*M$18</f>
        <v>1661.1</v>
      </c>
    </row>
    <row r="46" spans="4:13" ht="11.25" customHeight="1" thickBot="1">
      <c r="D46" s="326" t="s">
        <v>3006</v>
      </c>
      <c r="E46" s="326" t="s">
        <v>2434</v>
      </c>
      <c r="F46" s="328" t="s">
        <v>2145</v>
      </c>
      <c r="G46" s="333"/>
      <c r="H46" s="335"/>
      <c r="I46" s="300"/>
      <c r="M46" s="335"/>
    </row>
    <row r="47" spans="1:14" ht="11.25" customHeight="1" thickBot="1">
      <c r="A47" s="336">
        <v>12</v>
      </c>
      <c r="B47" s="337" t="s">
        <v>2535</v>
      </c>
      <c r="C47" s="337" t="s">
        <v>2536</v>
      </c>
      <c r="D47" s="338" t="s">
        <v>3002</v>
      </c>
      <c r="E47" s="339" t="s">
        <v>2199</v>
      </c>
      <c r="F47" s="337" t="s">
        <v>271</v>
      </c>
      <c r="G47" s="340">
        <v>1</v>
      </c>
      <c r="H47" s="342"/>
      <c r="I47" s="341">
        <f>G47*H47</f>
        <v>0</v>
      </c>
      <c r="M47" s="342">
        <v>2470</v>
      </c>
      <c r="N47" s="301">
        <f>M47*M$18</f>
        <v>1729</v>
      </c>
    </row>
    <row r="48" spans="4:13" ht="11.25" customHeight="1" thickBot="1">
      <c r="D48" s="326" t="s">
        <v>3006</v>
      </c>
      <c r="E48" s="326" t="s">
        <v>2435</v>
      </c>
      <c r="F48" s="328" t="s">
        <v>2145</v>
      </c>
      <c r="G48" s="333"/>
      <c r="H48" s="335"/>
      <c r="I48" s="300"/>
      <c r="M48" s="335"/>
    </row>
    <row r="49" spans="1:14" ht="11.25" customHeight="1" thickBot="1">
      <c r="A49" s="336">
        <v>13</v>
      </c>
      <c r="B49" s="337" t="s">
        <v>2535</v>
      </c>
      <c r="C49" s="337" t="s">
        <v>2536</v>
      </c>
      <c r="D49" s="338" t="s">
        <v>3005</v>
      </c>
      <c r="E49" s="339" t="s">
        <v>2205</v>
      </c>
      <c r="F49" s="337" t="s">
        <v>271</v>
      </c>
      <c r="G49" s="340">
        <v>2</v>
      </c>
      <c r="H49" s="342"/>
      <c r="I49" s="341">
        <f>G49*H49</f>
        <v>0</v>
      </c>
      <c r="M49" s="342">
        <v>5190</v>
      </c>
      <c r="N49" s="301">
        <f>M49*M$18</f>
        <v>3632.9999999999995</v>
      </c>
    </row>
    <row r="50" spans="4:13" ht="11.25" customHeight="1">
      <c r="D50" s="326"/>
      <c r="E50" s="326" t="s">
        <v>2436</v>
      </c>
      <c r="F50" s="328" t="s">
        <v>2145</v>
      </c>
      <c r="G50" s="333"/>
      <c r="H50" s="335"/>
      <c r="I50" s="300"/>
      <c r="M50" s="335"/>
    </row>
    <row r="51" spans="6:7" ht="11.25" customHeight="1">
      <c r="F51" s="329"/>
      <c r="G51" s="333"/>
    </row>
    <row r="52" spans="5:7" ht="11.25" customHeight="1">
      <c r="E52" s="425" t="s">
        <v>2437</v>
      </c>
      <c r="F52" s="329" t="s">
        <v>2145</v>
      </c>
      <c r="G52" s="333"/>
    </row>
    <row r="53" spans="5:7" ht="11.25" customHeight="1">
      <c r="E53" s="299" t="s">
        <v>2542</v>
      </c>
      <c r="F53" s="329" t="s">
        <v>2145</v>
      </c>
      <c r="G53" s="333"/>
    </row>
    <row r="54" spans="2:7" ht="30" customHeight="1" thickBot="1">
      <c r="B54" s="297"/>
      <c r="C54" s="297"/>
      <c r="D54" s="298"/>
      <c r="E54" s="299" t="s">
        <v>2543</v>
      </c>
      <c r="F54" s="329"/>
      <c r="G54" s="333"/>
    </row>
    <row r="55" spans="1:14" ht="11.25" customHeight="1" thickBot="1">
      <c r="A55" s="336">
        <v>14</v>
      </c>
      <c r="B55" s="337" t="s">
        <v>2535</v>
      </c>
      <c r="C55" s="337" t="s">
        <v>2536</v>
      </c>
      <c r="D55" s="338" t="s">
        <v>3008</v>
      </c>
      <c r="E55" s="339" t="s">
        <v>2438</v>
      </c>
      <c r="F55" s="337" t="s">
        <v>271</v>
      </c>
      <c r="G55" s="340">
        <v>2</v>
      </c>
      <c r="H55" s="342"/>
      <c r="I55" s="341">
        <f>G55*H55</f>
        <v>0</v>
      </c>
      <c r="M55" s="342">
        <v>4669</v>
      </c>
      <c r="N55" s="301">
        <f>M55*M$18</f>
        <v>3268.2999999999997</v>
      </c>
    </row>
    <row r="56" spans="1:14" ht="11.25" customHeight="1" thickBot="1">
      <c r="A56" s="297"/>
      <c r="B56" s="297"/>
      <c r="C56" s="297"/>
      <c r="D56" s="298" t="s">
        <v>2145</v>
      </c>
      <c r="E56" s="299" t="s">
        <v>2439</v>
      </c>
      <c r="F56" s="297" t="s">
        <v>2145</v>
      </c>
      <c r="G56" s="332"/>
      <c r="H56" s="334"/>
      <c r="I56" s="300"/>
      <c r="M56" s="334"/>
      <c r="N56" s="301"/>
    </row>
    <row r="57" spans="1:14" ht="11.25" customHeight="1" thickBot="1">
      <c r="A57" s="336">
        <v>15</v>
      </c>
      <c r="B57" s="337" t="s">
        <v>2535</v>
      </c>
      <c r="C57" s="337" t="s">
        <v>2536</v>
      </c>
      <c r="D57" s="338" t="s">
        <v>3009</v>
      </c>
      <c r="E57" s="339" t="s">
        <v>2440</v>
      </c>
      <c r="F57" s="337" t="s">
        <v>271</v>
      </c>
      <c r="G57" s="340">
        <v>1</v>
      </c>
      <c r="H57" s="342"/>
      <c r="I57" s="341">
        <f>G57*H57</f>
        <v>0</v>
      </c>
      <c r="M57" s="342">
        <v>5221</v>
      </c>
      <c r="N57" s="301">
        <f>M57*M$18</f>
        <v>3654.7</v>
      </c>
    </row>
    <row r="58" spans="1:13" ht="11.25" customHeight="1" thickBot="1">
      <c r="A58" s="297"/>
      <c r="B58" s="297"/>
      <c r="C58" s="297"/>
      <c r="D58" s="298" t="s">
        <v>2145</v>
      </c>
      <c r="E58" s="299" t="s">
        <v>2441</v>
      </c>
      <c r="F58" s="297" t="s">
        <v>2145</v>
      </c>
      <c r="G58" s="332"/>
      <c r="H58" s="334"/>
      <c r="I58" s="300"/>
      <c r="M58" s="334"/>
    </row>
    <row r="59" spans="1:14" ht="11.25" customHeight="1" thickBot="1">
      <c r="A59" s="336">
        <v>16</v>
      </c>
      <c r="B59" s="337" t="s">
        <v>2535</v>
      </c>
      <c r="C59" s="337" t="s">
        <v>2536</v>
      </c>
      <c r="D59" s="338" t="s">
        <v>3010</v>
      </c>
      <c r="E59" s="339" t="s">
        <v>2442</v>
      </c>
      <c r="F59" s="337" t="s">
        <v>271</v>
      </c>
      <c r="G59" s="340">
        <v>1</v>
      </c>
      <c r="H59" s="342"/>
      <c r="I59" s="341">
        <f>G59*H59</f>
        <v>0</v>
      </c>
      <c r="M59" s="342">
        <v>6571</v>
      </c>
      <c r="N59" s="301">
        <f>M59*M$18</f>
        <v>4599.7</v>
      </c>
    </row>
    <row r="60" spans="1:13" ht="11.25" customHeight="1" thickBot="1">
      <c r="A60" s="297"/>
      <c r="B60" s="297"/>
      <c r="C60" s="297"/>
      <c r="D60" s="298" t="s">
        <v>2145</v>
      </c>
      <c r="E60" s="299" t="s">
        <v>2443</v>
      </c>
      <c r="F60" s="297" t="s">
        <v>2145</v>
      </c>
      <c r="G60" s="332"/>
      <c r="H60" s="334"/>
      <c r="I60" s="300"/>
      <c r="M60" s="334"/>
    </row>
    <row r="61" spans="1:14" ht="11.25" customHeight="1" thickBot="1">
      <c r="A61" s="336">
        <v>17</v>
      </c>
      <c r="B61" s="337" t="s">
        <v>2535</v>
      </c>
      <c r="C61" s="337" t="s">
        <v>2536</v>
      </c>
      <c r="D61" s="338" t="s">
        <v>3011</v>
      </c>
      <c r="E61" s="339" t="s">
        <v>2444</v>
      </c>
      <c r="F61" s="337" t="s">
        <v>271</v>
      </c>
      <c r="G61" s="340">
        <v>1</v>
      </c>
      <c r="H61" s="342"/>
      <c r="I61" s="341">
        <f>G61*H61</f>
        <v>0</v>
      </c>
      <c r="M61" s="342">
        <v>8140</v>
      </c>
      <c r="N61" s="301">
        <f>M61*M$18</f>
        <v>5698</v>
      </c>
    </row>
    <row r="62" spans="4:13" ht="11.25" customHeight="1" thickBot="1">
      <c r="D62" s="326" t="s">
        <v>2145</v>
      </c>
      <c r="E62" s="326" t="s">
        <v>2445</v>
      </c>
      <c r="F62" s="328" t="s">
        <v>2145</v>
      </c>
      <c r="G62" s="333"/>
      <c r="H62" s="335"/>
      <c r="I62" s="300"/>
      <c r="M62" s="335"/>
    </row>
    <row r="63" spans="1:14" ht="11.25" customHeight="1" thickBot="1">
      <c r="A63" s="336">
        <v>18</v>
      </c>
      <c r="B63" s="337" t="s">
        <v>2535</v>
      </c>
      <c r="C63" s="337" t="s">
        <v>2536</v>
      </c>
      <c r="D63" s="338" t="s">
        <v>3012</v>
      </c>
      <c r="E63" s="339" t="s">
        <v>2446</v>
      </c>
      <c r="F63" s="337" t="s">
        <v>271</v>
      </c>
      <c r="G63" s="340">
        <v>5</v>
      </c>
      <c r="H63" s="342"/>
      <c r="I63" s="341">
        <f>G63*H63</f>
        <v>0</v>
      </c>
      <c r="M63" s="342">
        <v>3995.83</v>
      </c>
      <c r="N63" s="301">
        <f>M63*M$18</f>
        <v>2797.0809999999997</v>
      </c>
    </row>
    <row r="64" spans="4:9" ht="11.25" customHeight="1">
      <c r="D64" s="326"/>
      <c r="E64" s="326" t="s">
        <v>2447</v>
      </c>
      <c r="F64" s="328" t="s">
        <v>2145</v>
      </c>
      <c r="G64" s="333"/>
      <c r="H64" s="335"/>
      <c r="I64" s="300"/>
    </row>
    <row r="65" spans="1:7" ht="11.25" customHeight="1">
      <c r="A65" s="187" t="s">
        <v>1994</v>
      </c>
      <c r="B65" s="121"/>
      <c r="F65" s="329"/>
      <c r="G65" s="333"/>
    </row>
    <row r="66" spans="1:7" ht="11.25" customHeight="1">
      <c r="A66" s="188"/>
      <c r="B66" s="120" t="s">
        <v>2544</v>
      </c>
      <c r="F66" s="329"/>
      <c r="G66" s="333"/>
    </row>
    <row r="67" spans="6:7" ht="11.25" customHeight="1">
      <c r="F67" s="329"/>
      <c r="G67" s="333"/>
    </row>
    <row r="68" spans="6:7" ht="11.25" customHeight="1">
      <c r="F68" s="329"/>
      <c r="G68" s="333"/>
    </row>
    <row r="69" spans="6:7" ht="11.25" customHeight="1">
      <c r="F69" s="329"/>
      <c r="G69" s="333"/>
    </row>
    <row r="70" spans="6:7" ht="11.25" customHeight="1">
      <c r="F70" s="329"/>
      <c r="G70" s="333"/>
    </row>
    <row r="71" spans="6:7" ht="11.25" customHeight="1">
      <c r="F71" s="329"/>
      <c r="G71" s="333"/>
    </row>
    <row r="72" spans="6:7" ht="11.25" customHeight="1">
      <c r="F72" s="329"/>
      <c r="G72" s="333"/>
    </row>
    <row r="73" spans="6:7" ht="11.25" customHeight="1">
      <c r="F73" s="329"/>
      <c r="G73" s="333"/>
    </row>
    <row r="74" spans="6:7" ht="11.25" customHeight="1">
      <c r="F74" s="329"/>
      <c r="G74" s="333"/>
    </row>
    <row r="75" spans="6:7" ht="11.25" customHeight="1">
      <c r="F75" s="329"/>
      <c r="G75" s="333"/>
    </row>
    <row r="76" spans="6:7" ht="11.25" customHeight="1">
      <c r="F76" s="329"/>
      <c r="G76" s="333"/>
    </row>
    <row r="77" spans="6:7" ht="11.25" customHeight="1">
      <c r="F77" s="329"/>
      <c r="G77" s="333"/>
    </row>
    <row r="78" spans="6:7" ht="11.25" customHeight="1">
      <c r="F78" s="329"/>
      <c r="G78" s="333"/>
    </row>
    <row r="79" spans="6:7" ht="11.25" customHeight="1">
      <c r="F79" s="329"/>
      <c r="G79" s="333"/>
    </row>
    <row r="80" spans="6:7" ht="11.25" customHeight="1">
      <c r="F80" s="329"/>
      <c r="G80" s="333"/>
    </row>
    <row r="81" spans="6:7" ht="11.25" customHeight="1">
      <c r="F81" s="329"/>
      <c r="G81" s="333"/>
    </row>
    <row r="82" spans="6:7" ht="11.25" customHeight="1">
      <c r="F82" s="329"/>
      <c r="G82" s="333"/>
    </row>
    <row r="83" spans="6:7" ht="11.25" customHeight="1">
      <c r="F83" s="329"/>
      <c r="G83" s="333"/>
    </row>
    <row r="84" spans="6:7" ht="11.25" customHeight="1">
      <c r="F84" s="329"/>
      <c r="G84" s="333"/>
    </row>
    <row r="85" spans="6:7" ht="11.25" customHeight="1">
      <c r="F85" s="329"/>
      <c r="G85" s="333"/>
    </row>
    <row r="86" spans="6:7" ht="11.25" customHeight="1">
      <c r="F86" s="329"/>
      <c r="G86" s="333"/>
    </row>
    <row r="87" spans="6:7" ht="11.25" customHeight="1">
      <c r="F87" s="329"/>
      <c r="G87" s="333"/>
    </row>
    <row r="88" spans="6:7" ht="11.25" customHeight="1">
      <c r="F88" s="329"/>
      <c r="G88" s="333"/>
    </row>
    <row r="89" spans="6:7" ht="11.25" customHeight="1">
      <c r="F89" s="329"/>
      <c r="G89" s="333"/>
    </row>
    <row r="90" spans="6:7" ht="11.25" customHeight="1">
      <c r="F90" s="329"/>
      <c r="G90" s="333"/>
    </row>
    <row r="91" spans="6:7" ht="11.25" customHeight="1">
      <c r="F91" s="329"/>
      <c r="G91" s="333"/>
    </row>
    <row r="92" spans="6:7" ht="11.25" customHeight="1">
      <c r="F92" s="329"/>
      <c r="G92" s="333"/>
    </row>
    <row r="93" spans="6:7" ht="11.25" customHeight="1">
      <c r="F93" s="329"/>
      <c r="G93" s="333"/>
    </row>
    <row r="94" spans="6:7" ht="11.25" customHeight="1">
      <c r="F94" s="329"/>
      <c r="G94" s="333"/>
    </row>
    <row r="95" spans="6:7" ht="11.25" customHeight="1">
      <c r="F95" s="329"/>
      <c r="G95" s="333"/>
    </row>
    <row r="96" spans="6:7" ht="11.25" customHeight="1">
      <c r="F96" s="329"/>
      <c r="G96" s="333"/>
    </row>
    <row r="97" spans="6:7" ht="11.25" customHeight="1">
      <c r="F97" s="329"/>
      <c r="G97" s="333"/>
    </row>
    <row r="98" spans="6:7" ht="11.25" customHeight="1">
      <c r="F98" s="329"/>
      <c r="G98" s="333"/>
    </row>
    <row r="99" spans="6:7" ht="11.25" customHeight="1">
      <c r="F99" s="329"/>
      <c r="G99" s="333"/>
    </row>
    <row r="100" spans="6:7" ht="11.25" customHeight="1">
      <c r="F100" s="329"/>
      <c r="G100" s="333"/>
    </row>
    <row r="101" spans="6:7" ht="11.25" customHeight="1">
      <c r="F101" s="329"/>
      <c r="G101" s="333"/>
    </row>
    <row r="102" spans="6:7" ht="11.25" customHeight="1">
      <c r="F102" s="329"/>
      <c r="G102" s="333"/>
    </row>
    <row r="103" spans="6:7" ht="11.25" customHeight="1">
      <c r="F103" s="329"/>
      <c r="G103" s="333"/>
    </row>
    <row r="104" spans="6:7" ht="11.25" customHeight="1">
      <c r="F104" s="329"/>
      <c r="G104" s="333"/>
    </row>
    <row r="105" spans="6:7" ht="11.25" customHeight="1">
      <c r="F105" s="329"/>
      <c r="G105" s="333"/>
    </row>
    <row r="106" spans="6:7" ht="11.25" customHeight="1">
      <c r="F106" s="329"/>
      <c r="G106" s="333"/>
    </row>
    <row r="107" spans="6:7" ht="11.25" customHeight="1">
      <c r="F107" s="329"/>
      <c r="G107" s="333"/>
    </row>
    <row r="108" spans="6:7" ht="11.25" customHeight="1">
      <c r="F108" s="329"/>
      <c r="G108" s="333"/>
    </row>
    <row r="109" spans="6:7" ht="11.25" customHeight="1">
      <c r="F109" s="329"/>
      <c r="G109" s="333"/>
    </row>
    <row r="110" spans="6:7" ht="11.25" customHeight="1">
      <c r="F110" s="329"/>
      <c r="G110" s="333"/>
    </row>
    <row r="111" spans="6:7" ht="11.25" customHeight="1">
      <c r="F111" s="329"/>
      <c r="G111" s="333"/>
    </row>
    <row r="112" spans="6:7" ht="11.25" customHeight="1">
      <c r="F112" s="329"/>
      <c r="G112" s="333"/>
    </row>
    <row r="113" spans="6:7" ht="11.25" customHeight="1">
      <c r="F113" s="329"/>
      <c r="G113" s="333"/>
    </row>
    <row r="114" spans="6:7" ht="11.25" customHeight="1">
      <c r="F114" s="329"/>
      <c r="G114" s="333"/>
    </row>
    <row r="115" spans="6:7" ht="11.25" customHeight="1">
      <c r="F115" s="329"/>
      <c r="G115" s="333"/>
    </row>
    <row r="116" spans="6:7" ht="11.25" customHeight="1">
      <c r="F116" s="329"/>
      <c r="G116" s="333"/>
    </row>
    <row r="117" spans="6:7" ht="11.25" customHeight="1">
      <c r="F117" s="329"/>
      <c r="G117" s="333"/>
    </row>
    <row r="118" spans="6:7" ht="11.25" customHeight="1">
      <c r="F118" s="329"/>
      <c r="G118" s="333"/>
    </row>
    <row r="119" spans="6:7" ht="11.25" customHeight="1">
      <c r="F119" s="329"/>
      <c r="G119" s="333"/>
    </row>
    <row r="120" spans="6:7" ht="11.25" customHeight="1">
      <c r="F120" s="329"/>
      <c r="G120" s="333"/>
    </row>
    <row r="121" spans="6:7" ht="11.25" customHeight="1">
      <c r="F121" s="329"/>
      <c r="G121" s="333"/>
    </row>
    <row r="122" spans="6:7" ht="11.25" customHeight="1">
      <c r="F122" s="329"/>
      <c r="G122" s="333"/>
    </row>
    <row r="123" spans="6:7" ht="11.25" customHeight="1">
      <c r="F123" s="329"/>
      <c r="G123" s="333"/>
    </row>
    <row r="124" spans="6:7" ht="11.25" customHeight="1">
      <c r="F124" s="329"/>
      <c r="G124" s="333"/>
    </row>
    <row r="125" spans="6:7" ht="11.25" customHeight="1">
      <c r="F125" s="329"/>
      <c r="G125" s="333"/>
    </row>
    <row r="126" spans="6:7" ht="11.25" customHeight="1">
      <c r="F126" s="329"/>
      <c r="G126" s="333"/>
    </row>
    <row r="127" spans="6:7" ht="11.25" customHeight="1">
      <c r="F127" s="329"/>
      <c r="G127" s="333"/>
    </row>
    <row r="128" spans="6:7" ht="11.25" customHeight="1">
      <c r="F128" s="329"/>
      <c r="G128" s="333"/>
    </row>
    <row r="129" spans="6:7" ht="11.25" customHeight="1">
      <c r="F129" s="329"/>
      <c r="G129" s="333"/>
    </row>
    <row r="130" spans="6:7" ht="11.25" customHeight="1">
      <c r="F130" s="329"/>
      <c r="G130" s="333"/>
    </row>
    <row r="131" spans="6:7" ht="11.25" customHeight="1">
      <c r="F131" s="329"/>
      <c r="G131" s="333"/>
    </row>
    <row r="132" spans="6:7" ht="11.25" customHeight="1">
      <c r="F132" s="329"/>
      <c r="G132" s="333"/>
    </row>
    <row r="133" spans="6:7" ht="11.25" customHeight="1">
      <c r="F133" s="329"/>
      <c r="G133" s="333"/>
    </row>
    <row r="134" spans="6:7" ht="11.25" customHeight="1">
      <c r="F134" s="329"/>
      <c r="G134" s="333"/>
    </row>
    <row r="135" spans="6:7" ht="11.25" customHeight="1">
      <c r="F135" s="329"/>
      <c r="G135" s="333"/>
    </row>
    <row r="136" spans="6:7" ht="11.25" customHeight="1">
      <c r="F136" s="329"/>
      <c r="G136" s="333"/>
    </row>
    <row r="137" spans="6:7" ht="11.25" customHeight="1">
      <c r="F137" s="329"/>
      <c r="G137" s="333"/>
    </row>
    <row r="138" spans="6:7" ht="11.25" customHeight="1">
      <c r="F138" s="329"/>
      <c r="G138" s="333"/>
    </row>
    <row r="139" spans="6:7" ht="11.25" customHeight="1">
      <c r="F139" s="329"/>
      <c r="G139" s="333"/>
    </row>
    <row r="140" spans="6:7" ht="11.25" customHeight="1">
      <c r="F140" s="329"/>
      <c r="G140" s="333"/>
    </row>
    <row r="141" spans="6:7" ht="11.25" customHeight="1">
      <c r="F141" s="329"/>
      <c r="G141" s="333"/>
    </row>
    <row r="142" spans="6:7" ht="11.25" customHeight="1">
      <c r="F142" s="329"/>
      <c r="G142" s="333"/>
    </row>
    <row r="143" spans="6:7" ht="11.25" customHeight="1">
      <c r="F143" s="329"/>
      <c r="G143" s="333"/>
    </row>
    <row r="144" spans="6:7" ht="11.25" customHeight="1">
      <c r="F144" s="329"/>
      <c r="G144" s="333"/>
    </row>
    <row r="145" spans="6:7" ht="11.25" customHeight="1">
      <c r="F145" s="329"/>
      <c r="G145" s="333"/>
    </row>
    <row r="146" spans="6:7" ht="11.25" customHeight="1">
      <c r="F146" s="329"/>
      <c r="G146" s="333"/>
    </row>
    <row r="147" spans="6:7" ht="11.25" customHeight="1">
      <c r="F147" s="329"/>
      <c r="G147" s="333"/>
    </row>
    <row r="148" spans="6:7" ht="11.25" customHeight="1">
      <c r="F148" s="329"/>
      <c r="G148" s="333"/>
    </row>
    <row r="149" spans="6:7" ht="11.25" customHeight="1">
      <c r="F149" s="329"/>
      <c r="G149" s="333"/>
    </row>
    <row r="150" spans="6:7" ht="11.25" customHeight="1">
      <c r="F150" s="329"/>
      <c r="G150" s="333"/>
    </row>
    <row r="151" spans="6:7" ht="11.25" customHeight="1">
      <c r="F151" s="329"/>
      <c r="G151" s="333"/>
    </row>
    <row r="152" spans="6:7" ht="11.25" customHeight="1">
      <c r="F152" s="329"/>
      <c r="G152" s="333"/>
    </row>
    <row r="153" spans="6:7" ht="11.25" customHeight="1">
      <c r="F153" s="329"/>
      <c r="G153" s="333"/>
    </row>
    <row r="154" spans="6:7" ht="11.25" customHeight="1">
      <c r="F154" s="329"/>
      <c r="G154" s="333"/>
    </row>
    <row r="155" spans="6:7" ht="11.25" customHeight="1">
      <c r="F155" s="329"/>
      <c r="G155" s="333"/>
    </row>
    <row r="156" spans="6:7" ht="11.25" customHeight="1">
      <c r="F156" s="329"/>
      <c r="G156" s="333"/>
    </row>
    <row r="157" spans="6:7" ht="11.25" customHeight="1">
      <c r="F157" s="329"/>
      <c r="G157" s="333"/>
    </row>
    <row r="158" spans="6:7" ht="11.25" customHeight="1">
      <c r="F158" s="329"/>
      <c r="G158" s="333"/>
    </row>
    <row r="159" spans="6:7" ht="11.25" customHeight="1">
      <c r="F159" s="329"/>
      <c r="G159" s="333"/>
    </row>
    <row r="160" spans="6:7" ht="11.25" customHeight="1">
      <c r="F160" s="329"/>
      <c r="G160" s="333"/>
    </row>
    <row r="161" spans="6:7" ht="11.25" customHeight="1">
      <c r="F161" s="329"/>
      <c r="G161" s="333"/>
    </row>
    <row r="162" spans="6:7" ht="11.25" customHeight="1">
      <c r="F162" s="329"/>
      <c r="G162" s="333"/>
    </row>
    <row r="163" spans="6:7" ht="11.25" customHeight="1">
      <c r="F163" s="329"/>
      <c r="G163" s="333"/>
    </row>
    <row r="164" spans="6:7" ht="11.25" customHeight="1">
      <c r="F164" s="329"/>
      <c r="G164" s="333"/>
    </row>
    <row r="165" spans="6:7" ht="11.25" customHeight="1">
      <c r="F165" s="329"/>
      <c r="G165" s="333"/>
    </row>
    <row r="166" spans="6:7" ht="11.25" customHeight="1">
      <c r="F166" s="329"/>
      <c r="G166" s="333"/>
    </row>
    <row r="167" spans="6:7" ht="11.25" customHeight="1">
      <c r="F167" s="329"/>
      <c r="G167" s="333"/>
    </row>
    <row r="168" spans="6:7" ht="11.25" customHeight="1">
      <c r="F168" s="329"/>
      <c r="G168" s="333"/>
    </row>
    <row r="169" spans="6:7" ht="11.25" customHeight="1">
      <c r="F169" s="329"/>
      <c r="G169" s="333"/>
    </row>
    <row r="170" spans="6:7" ht="11.25" customHeight="1">
      <c r="F170" s="329"/>
      <c r="G170" s="333"/>
    </row>
    <row r="171" spans="6:7" ht="11.25" customHeight="1">
      <c r="F171" s="329"/>
      <c r="G171" s="333"/>
    </row>
    <row r="172" spans="6:7" ht="11.25" customHeight="1">
      <c r="F172" s="329"/>
      <c r="G172" s="333"/>
    </row>
    <row r="173" ht="11.25" customHeight="1">
      <c r="F173" s="329"/>
    </row>
    <row r="174" ht="11.25" customHeight="1">
      <c r="F174" s="329"/>
    </row>
    <row r="175" ht="11.25" customHeight="1">
      <c r="F175" s="329"/>
    </row>
    <row r="176" ht="11.25" customHeight="1">
      <c r="F176" s="329"/>
    </row>
    <row r="177" ht="11.25" customHeight="1">
      <c r="F177" s="329"/>
    </row>
    <row r="178" ht="11.25" customHeight="1">
      <c r="F178" s="329"/>
    </row>
  </sheetData>
  <sheetProtection password="CC60" sheet="1" objects="1" scenarios="1" selectLockedCells="1"/>
  <printOptions horizontalCentered="1"/>
  <pageMargins left="0.5905511975288391" right="0.5905511975288391" top="0.5905511975288391" bottom="0.5905511975288391" header="0" footer="0"/>
  <pageSetup fitToHeight="999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2"/>
  <sheetViews>
    <sheetView showGridLines="0" showZeros="0" workbookViewId="0" topLeftCell="A18">
      <selection activeCell="F18" sqref="F18"/>
    </sheetView>
  </sheetViews>
  <sheetFormatPr defaultColWidth="9.33203125" defaultRowHeight="10.5"/>
  <cols>
    <col min="1" max="1" width="4.5" style="15" customWidth="1"/>
    <col min="2" max="2" width="14" style="15" customWidth="1"/>
    <col min="3" max="3" width="47.16015625" style="15" customWidth="1"/>
    <col min="4" max="4" width="6.5" style="15" customWidth="1"/>
    <col min="5" max="5" width="10" style="63" customWidth="1"/>
    <col min="6" max="6" width="11.5" style="15" customWidth="1"/>
    <col min="7" max="7" width="16.16015625" style="15" customWidth="1"/>
    <col min="8" max="9" width="9.33203125" style="15" customWidth="1"/>
    <col min="10" max="11" width="9.33203125" style="15" hidden="1" customWidth="1"/>
    <col min="12" max="16384" width="9.33203125" style="15" customWidth="1"/>
  </cols>
  <sheetData>
    <row r="1" spans="1:7" ht="15.75">
      <c r="A1" s="434" t="s">
        <v>1770</v>
      </c>
      <c r="B1" s="434"/>
      <c r="C1" s="434"/>
      <c r="D1" s="434"/>
      <c r="E1" s="434"/>
      <c r="F1" s="434"/>
      <c r="G1" s="434"/>
    </row>
    <row r="2" spans="1:7" s="275" customFormat="1" ht="13.5" thickBot="1">
      <c r="A2" s="27"/>
      <c r="B2" s="139" t="str">
        <f>'1. Rekapitulace'!B6</f>
        <v>vyplní zhotovitel</v>
      </c>
      <c r="C2" s="137"/>
      <c r="D2" s="137"/>
      <c r="E2" s="138"/>
      <c r="F2" s="137"/>
      <c r="G2" s="140">
        <f>'1. Rekapitulace'!F7</f>
        <v>0</v>
      </c>
    </row>
    <row r="3" spans="1:7" ht="13.5" thickTop="1">
      <c r="A3" s="435" t="s">
        <v>1771</v>
      </c>
      <c r="B3" s="436"/>
      <c r="C3" s="19" t="s">
        <v>2114</v>
      </c>
      <c r="D3" s="20"/>
      <c r="E3" s="21"/>
      <c r="F3" s="22">
        <f>'[1]Rekapitulace'!H1</f>
        <v>0</v>
      </c>
      <c r="G3" s="23"/>
    </row>
    <row r="4" spans="1:7" ht="13.5" thickBot="1">
      <c r="A4" s="437" t="s">
        <v>1772</v>
      </c>
      <c r="B4" s="438"/>
      <c r="C4" s="24" t="s">
        <v>2132</v>
      </c>
      <c r="D4" s="25"/>
      <c r="E4" s="265"/>
      <c r="F4" s="265"/>
      <c r="G4" s="266"/>
    </row>
    <row r="5" spans="1:7" ht="13.5" thickTop="1">
      <c r="A5" s="26"/>
      <c r="B5" s="27"/>
      <c r="C5" s="27"/>
      <c r="D5" s="16"/>
      <c r="E5" s="28"/>
      <c r="F5" s="16"/>
      <c r="G5" s="29"/>
    </row>
    <row r="6" spans="1:7" ht="10.5">
      <c r="A6" s="30" t="s">
        <v>1773</v>
      </c>
      <c r="B6" s="31" t="s">
        <v>1774</v>
      </c>
      <c r="C6" s="31" t="s">
        <v>1775</v>
      </c>
      <c r="D6" s="31" t="s">
        <v>18</v>
      </c>
      <c r="E6" s="32" t="s">
        <v>1776</v>
      </c>
      <c r="F6" s="31" t="s">
        <v>1777</v>
      </c>
      <c r="G6" s="33" t="s">
        <v>1778</v>
      </c>
    </row>
    <row r="7" spans="1:15" ht="10.5">
      <c r="A7" s="34" t="s">
        <v>1779</v>
      </c>
      <c r="B7" s="35" t="s">
        <v>24</v>
      </c>
      <c r="C7" s="36" t="s">
        <v>1919</v>
      </c>
      <c r="D7" s="37"/>
      <c r="E7" s="38"/>
      <c r="F7" s="38"/>
      <c r="G7" s="39"/>
      <c r="H7" s="40"/>
      <c r="I7" s="69"/>
      <c r="J7" s="61"/>
      <c r="K7" s="61"/>
      <c r="O7" s="41">
        <v>1</v>
      </c>
    </row>
    <row r="8" spans="1:15" ht="10.5">
      <c r="A8" s="34"/>
      <c r="B8" s="35"/>
      <c r="C8" s="131" t="s">
        <v>1965</v>
      </c>
      <c r="D8" s="37"/>
      <c r="E8" s="38"/>
      <c r="F8" s="38"/>
      <c r="G8" s="39"/>
      <c r="H8" s="40"/>
      <c r="I8" s="69"/>
      <c r="J8" s="48">
        <v>0.8</v>
      </c>
      <c r="K8" s="61"/>
      <c r="O8" s="41"/>
    </row>
    <row r="9" spans="1:15" ht="10.5">
      <c r="A9" s="42">
        <v>1</v>
      </c>
      <c r="B9" s="43" t="s">
        <v>1921</v>
      </c>
      <c r="C9" s="71" t="s">
        <v>1922</v>
      </c>
      <c r="D9" s="45" t="s">
        <v>40</v>
      </c>
      <c r="E9" s="46">
        <v>68.64</v>
      </c>
      <c r="F9" s="73"/>
      <c r="G9" s="47">
        <f>E9*F9</f>
        <v>0</v>
      </c>
      <c r="I9" s="61"/>
      <c r="J9" s="73">
        <v>270</v>
      </c>
      <c r="K9" s="61">
        <f>J9*J$8</f>
        <v>216</v>
      </c>
      <c r="O9" s="41">
        <v>2</v>
      </c>
    </row>
    <row r="10" spans="1:15" ht="10.5">
      <c r="A10" s="55"/>
      <c r="B10" s="56"/>
      <c r="C10" s="70" t="s">
        <v>1966</v>
      </c>
      <c r="D10" s="72"/>
      <c r="E10" s="57">
        <v>60.32</v>
      </c>
      <c r="F10" s="58"/>
      <c r="G10" s="59"/>
      <c r="I10" s="61"/>
      <c r="J10" s="58"/>
      <c r="K10" s="61"/>
      <c r="M10" s="60" t="s">
        <v>1966</v>
      </c>
      <c r="O10" s="41"/>
    </row>
    <row r="11" spans="1:15" ht="10.5">
      <c r="A11" s="55"/>
      <c r="B11" s="56"/>
      <c r="C11" s="70" t="s">
        <v>1967</v>
      </c>
      <c r="D11" s="72"/>
      <c r="E11" s="57">
        <v>8.32</v>
      </c>
      <c r="F11" s="58"/>
      <c r="G11" s="59"/>
      <c r="I11" s="61"/>
      <c r="J11" s="58"/>
      <c r="K11" s="61"/>
      <c r="M11" s="60" t="s">
        <v>1967</v>
      </c>
      <c r="O11" s="41"/>
    </row>
    <row r="12" spans="1:15" ht="10.5">
      <c r="A12" s="55"/>
      <c r="B12" s="56"/>
      <c r="C12" s="70" t="s">
        <v>1847</v>
      </c>
      <c r="D12" s="72"/>
      <c r="E12" s="57">
        <v>68.64</v>
      </c>
      <c r="F12" s="58"/>
      <c r="G12" s="59"/>
      <c r="I12" s="61"/>
      <c r="J12" s="58"/>
      <c r="K12" s="61"/>
      <c r="M12" s="60" t="s">
        <v>1847</v>
      </c>
      <c r="O12" s="41"/>
    </row>
    <row r="13" spans="1:15" ht="10.5">
      <c r="A13" s="42">
        <v>2</v>
      </c>
      <c r="B13" s="43" t="s">
        <v>1926</v>
      </c>
      <c r="C13" s="71" t="s">
        <v>1927</v>
      </c>
      <c r="D13" s="45" t="s">
        <v>40</v>
      </c>
      <c r="E13" s="46">
        <v>68.64</v>
      </c>
      <c r="F13" s="73"/>
      <c r="G13" s="47">
        <f>E13*F13</f>
        <v>0</v>
      </c>
      <c r="J13" s="73">
        <v>16.2</v>
      </c>
      <c r="K13" s="61">
        <f>J13*J$8</f>
        <v>12.96</v>
      </c>
      <c r="O13" s="41">
        <v>2</v>
      </c>
    </row>
    <row r="14" spans="1:15" ht="10.5">
      <c r="A14" s="42">
        <v>3</v>
      </c>
      <c r="B14" s="43" t="s">
        <v>1928</v>
      </c>
      <c r="C14" s="71" t="s">
        <v>1968</v>
      </c>
      <c r="D14" s="45" t="s">
        <v>90</v>
      </c>
      <c r="E14" s="46">
        <v>171.6</v>
      </c>
      <c r="F14" s="73"/>
      <c r="G14" s="47">
        <f>E14*F14</f>
        <v>0</v>
      </c>
      <c r="J14" s="73">
        <v>60.5</v>
      </c>
      <c r="K14" s="61">
        <f>J14*J$8</f>
        <v>48.400000000000006</v>
      </c>
      <c r="O14" s="41">
        <v>2</v>
      </c>
    </row>
    <row r="15" spans="1:15" ht="10.5">
      <c r="A15" s="55"/>
      <c r="B15" s="56"/>
      <c r="C15" s="70" t="s">
        <v>1969</v>
      </c>
      <c r="D15" s="72"/>
      <c r="E15" s="57">
        <v>150.8</v>
      </c>
      <c r="F15" s="58"/>
      <c r="G15" s="59"/>
      <c r="J15" s="58"/>
      <c r="M15" s="60" t="s">
        <v>1969</v>
      </c>
      <c r="O15" s="41"/>
    </row>
    <row r="16" spans="1:15" ht="10.5">
      <c r="A16" s="55"/>
      <c r="B16" s="56"/>
      <c r="C16" s="70" t="s">
        <v>1970</v>
      </c>
      <c r="D16" s="72"/>
      <c r="E16" s="57">
        <v>20.8</v>
      </c>
      <c r="F16" s="58"/>
      <c r="G16" s="59"/>
      <c r="J16" s="58"/>
      <c r="M16" s="60" t="s">
        <v>1970</v>
      </c>
      <c r="O16" s="41"/>
    </row>
    <row r="17" spans="1:15" ht="10.5">
      <c r="A17" s="55"/>
      <c r="B17" s="56"/>
      <c r="C17" s="70" t="s">
        <v>1847</v>
      </c>
      <c r="D17" s="72"/>
      <c r="E17" s="57">
        <v>171.6</v>
      </c>
      <c r="F17" s="58"/>
      <c r="G17" s="59"/>
      <c r="J17" s="58"/>
      <c r="M17" s="60" t="s">
        <v>1847</v>
      </c>
      <c r="O17" s="41"/>
    </row>
    <row r="18" spans="1:15" ht="10.5">
      <c r="A18" s="42">
        <v>4</v>
      </c>
      <c r="B18" s="43" t="s">
        <v>1929</v>
      </c>
      <c r="C18" s="71" t="s">
        <v>1971</v>
      </c>
      <c r="D18" s="45" t="s">
        <v>90</v>
      </c>
      <c r="E18" s="46">
        <v>171.6</v>
      </c>
      <c r="F18" s="73"/>
      <c r="G18" s="47">
        <f>E18*F18</f>
        <v>0</v>
      </c>
      <c r="J18" s="73">
        <v>12.7</v>
      </c>
      <c r="K18" s="61">
        <f>J18*J$8</f>
        <v>10.16</v>
      </c>
      <c r="O18" s="41">
        <v>2</v>
      </c>
    </row>
    <row r="19" spans="1:15" ht="10.5">
      <c r="A19" s="42">
        <v>5</v>
      </c>
      <c r="B19" s="43" t="s">
        <v>1930</v>
      </c>
      <c r="C19" s="71" t="s">
        <v>1931</v>
      </c>
      <c r="D19" s="45" t="s">
        <v>40</v>
      </c>
      <c r="E19" s="46">
        <v>68.64</v>
      </c>
      <c r="F19" s="73"/>
      <c r="G19" s="47">
        <f>E19*F19</f>
        <v>0</v>
      </c>
      <c r="J19" s="73">
        <v>53</v>
      </c>
      <c r="K19" s="61">
        <f aca="true" t="shared" si="0" ref="K19:K20">J19*J$8</f>
        <v>42.400000000000006</v>
      </c>
      <c r="O19" s="41">
        <v>2</v>
      </c>
    </row>
    <row r="20" spans="1:15" ht="10.5">
      <c r="A20" s="42">
        <v>6</v>
      </c>
      <c r="B20" s="43" t="s">
        <v>1932</v>
      </c>
      <c r="C20" s="71" t="s">
        <v>1933</v>
      </c>
      <c r="D20" s="45" t="s">
        <v>40</v>
      </c>
      <c r="E20" s="46">
        <v>21.12</v>
      </c>
      <c r="F20" s="73"/>
      <c r="G20" s="47">
        <f>E20*F20</f>
        <v>0</v>
      </c>
      <c r="J20" s="73">
        <v>27.4</v>
      </c>
      <c r="K20" s="61">
        <f t="shared" si="0"/>
        <v>21.92</v>
      </c>
      <c r="O20" s="41">
        <v>2</v>
      </c>
    </row>
    <row r="21" spans="1:15" ht="10.5">
      <c r="A21" s="55"/>
      <c r="B21" s="56"/>
      <c r="C21" s="70" t="s">
        <v>1972</v>
      </c>
      <c r="D21" s="72"/>
      <c r="E21" s="57">
        <v>21.12</v>
      </c>
      <c r="F21" s="58"/>
      <c r="G21" s="59"/>
      <c r="J21" s="58"/>
      <c r="M21" s="60" t="s">
        <v>1972</v>
      </c>
      <c r="O21" s="41"/>
    </row>
    <row r="22" spans="1:15" ht="10.5">
      <c r="A22" s="55"/>
      <c r="B22" s="56"/>
      <c r="C22" s="70" t="s">
        <v>1847</v>
      </c>
      <c r="D22" s="72"/>
      <c r="E22" s="57">
        <v>21.12</v>
      </c>
      <c r="F22" s="58"/>
      <c r="G22" s="59"/>
      <c r="J22" s="58"/>
      <c r="M22" s="60" t="s">
        <v>1847</v>
      </c>
      <c r="O22" s="41"/>
    </row>
    <row r="23" spans="1:15" ht="10.5">
      <c r="A23" s="42">
        <v>7</v>
      </c>
      <c r="B23" s="43" t="s">
        <v>1935</v>
      </c>
      <c r="C23" s="71" t="s">
        <v>1936</v>
      </c>
      <c r="D23" s="45" t="s">
        <v>40</v>
      </c>
      <c r="E23" s="46">
        <v>21.12</v>
      </c>
      <c r="F23" s="73"/>
      <c r="G23" s="47">
        <f>E23*F23</f>
        <v>0</v>
      </c>
      <c r="J23" s="73">
        <v>121</v>
      </c>
      <c r="K23" s="61">
        <f>J23*J$8</f>
        <v>96.80000000000001</v>
      </c>
      <c r="O23" s="41">
        <v>2</v>
      </c>
    </row>
    <row r="24" spans="1:15" ht="10.5">
      <c r="A24" s="42">
        <v>8</v>
      </c>
      <c r="B24" s="43" t="s">
        <v>1937</v>
      </c>
      <c r="C24" s="71" t="s">
        <v>1938</v>
      </c>
      <c r="D24" s="45" t="s">
        <v>40</v>
      </c>
      <c r="E24" s="46">
        <v>21.12</v>
      </c>
      <c r="F24" s="73"/>
      <c r="G24" s="47">
        <f>E24*F24</f>
        <v>0</v>
      </c>
      <c r="J24" s="73">
        <v>16.6</v>
      </c>
      <c r="K24" s="61">
        <f aca="true" t="shared" si="1" ref="K24:K25">J24*J$8</f>
        <v>13.280000000000001</v>
      </c>
      <c r="O24" s="41">
        <v>2</v>
      </c>
    </row>
    <row r="25" spans="1:15" ht="10.5">
      <c r="A25" s="42">
        <v>9</v>
      </c>
      <c r="B25" s="43" t="s">
        <v>84</v>
      </c>
      <c r="C25" s="71" t="s">
        <v>1940</v>
      </c>
      <c r="D25" s="45" t="s">
        <v>40</v>
      </c>
      <c r="E25" s="46">
        <v>47.52</v>
      </c>
      <c r="F25" s="73"/>
      <c r="G25" s="47">
        <f>E25*F25</f>
        <v>0</v>
      </c>
      <c r="J25" s="73">
        <v>70.5</v>
      </c>
      <c r="K25" s="61">
        <f t="shared" si="1"/>
        <v>56.400000000000006</v>
      </c>
      <c r="O25" s="41">
        <v>2</v>
      </c>
    </row>
    <row r="26" spans="1:15" ht="10.5">
      <c r="A26" s="55"/>
      <c r="B26" s="56"/>
      <c r="C26" s="70" t="s">
        <v>1973</v>
      </c>
      <c r="D26" s="72"/>
      <c r="E26" s="57">
        <v>47.52</v>
      </c>
      <c r="F26" s="58"/>
      <c r="G26" s="59"/>
      <c r="J26" s="58"/>
      <c r="M26" s="60" t="s">
        <v>1973</v>
      </c>
      <c r="O26" s="41"/>
    </row>
    <row r="27" spans="1:15" ht="10.5">
      <c r="A27" s="55"/>
      <c r="B27" s="56"/>
      <c r="C27" s="70" t="s">
        <v>1847</v>
      </c>
      <c r="D27" s="72"/>
      <c r="E27" s="57">
        <v>47.52</v>
      </c>
      <c r="F27" s="58"/>
      <c r="G27" s="59"/>
      <c r="J27" s="58"/>
      <c r="M27" s="60" t="s">
        <v>1847</v>
      </c>
      <c r="O27" s="41"/>
    </row>
    <row r="28" spans="1:15" ht="10.5">
      <c r="A28" s="42">
        <v>10</v>
      </c>
      <c r="B28" s="43" t="s">
        <v>1941</v>
      </c>
      <c r="C28" s="71" t="s">
        <v>1942</v>
      </c>
      <c r="D28" s="45" t="s">
        <v>40</v>
      </c>
      <c r="E28" s="46">
        <v>15.84</v>
      </c>
      <c r="F28" s="73"/>
      <c r="G28" s="47">
        <f>E28*F28</f>
        <v>0</v>
      </c>
      <c r="J28" s="73">
        <v>450</v>
      </c>
      <c r="K28" s="61">
        <f>J28*J$8</f>
        <v>360</v>
      </c>
      <c r="O28" s="41">
        <v>2</v>
      </c>
    </row>
    <row r="29" spans="1:15" ht="10.5">
      <c r="A29" s="55"/>
      <c r="B29" s="56"/>
      <c r="C29" s="70" t="s">
        <v>1974</v>
      </c>
      <c r="D29" s="72"/>
      <c r="E29" s="57">
        <v>13.92</v>
      </c>
      <c r="F29" s="58"/>
      <c r="G29" s="59"/>
      <c r="J29" s="58"/>
      <c r="M29" s="60" t="s">
        <v>1974</v>
      </c>
      <c r="O29" s="41"/>
    </row>
    <row r="30" spans="1:15" ht="10.5">
      <c r="A30" s="55"/>
      <c r="B30" s="56"/>
      <c r="C30" s="70" t="s">
        <v>1975</v>
      </c>
      <c r="D30" s="72"/>
      <c r="E30" s="57">
        <v>1.92</v>
      </c>
      <c r="F30" s="58"/>
      <c r="G30" s="59"/>
      <c r="J30" s="58"/>
      <c r="M30" s="60" t="s">
        <v>1975</v>
      </c>
      <c r="O30" s="41"/>
    </row>
    <row r="31" spans="1:15" ht="10.5">
      <c r="A31" s="55"/>
      <c r="B31" s="56"/>
      <c r="C31" s="70" t="s">
        <v>1847</v>
      </c>
      <c r="D31" s="72"/>
      <c r="E31" s="57">
        <v>15.84</v>
      </c>
      <c r="F31" s="58"/>
      <c r="G31" s="59"/>
      <c r="J31" s="58"/>
      <c r="M31" s="60" t="s">
        <v>1847</v>
      </c>
      <c r="O31" s="41"/>
    </row>
    <row r="32" spans="1:15" ht="10.5">
      <c r="A32" s="42">
        <v>11</v>
      </c>
      <c r="B32" s="43" t="s">
        <v>1945</v>
      </c>
      <c r="C32" s="71" t="s">
        <v>1946</v>
      </c>
      <c r="D32" s="45" t="s">
        <v>40</v>
      </c>
      <c r="E32" s="46">
        <v>15.84</v>
      </c>
      <c r="F32" s="73"/>
      <c r="G32" s="47">
        <f>E32*F32</f>
        <v>0</v>
      </c>
      <c r="J32" s="73">
        <v>245</v>
      </c>
      <c r="K32" s="61">
        <f>J32*J$8</f>
        <v>196</v>
      </c>
      <c r="O32" s="41">
        <v>2</v>
      </c>
    </row>
    <row r="33" spans="1:15" ht="10.5">
      <c r="A33" s="49"/>
      <c r="B33" s="50" t="s">
        <v>1813</v>
      </c>
      <c r="C33" s="162" t="str">
        <f>CONCATENATE(B7," ",C7)</f>
        <v>1 Zemní práce</v>
      </c>
      <c r="D33" s="49"/>
      <c r="E33" s="52"/>
      <c r="F33" s="52"/>
      <c r="G33" s="53">
        <f>SUM(G7:G32)</f>
        <v>0</v>
      </c>
      <c r="J33" s="52"/>
      <c r="O33" s="41">
        <v>4</v>
      </c>
    </row>
    <row r="34" spans="1:15" ht="10.5">
      <c r="A34" s="34" t="s">
        <v>1779</v>
      </c>
      <c r="B34" s="35" t="s">
        <v>27</v>
      </c>
      <c r="C34" s="131" t="s">
        <v>1947</v>
      </c>
      <c r="D34" s="37"/>
      <c r="E34" s="38"/>
      <c r="F34" s="38"/>
      <c r="G34" s="39"/>
      <c r="H34" s="40"/>
      <c r="I34" s="40"/>
      <c r="J34" s="38"/>
      <c r="O34" s="41">
        <v>1</v>
      </c>
    </row>
    <row r="35" spans="1:15" ht="10.5">
      <c r="A35" s="34"/>
      <c r="B35" s="35"/>
      <c r="C35" s="131" t="s">
        <v>1965</v>
      </c>
      <c r="D35" s="37"/>
      <c r="E35" s="38"/>
      <c r="F35" s="38"/>
      <c r="G35" s="39"/>
      <c r="H35" s="40"/>
      <c r="I35" s="40"/>
      <c r="J35" s="38"/>
      <c r="O35" s="41"/>
    </row>
    <row r="36" spans="1:15" ht="10.5">
      <c r="A36" s="42">
        <v>12</v>
      </c>
      <c r="B36" s="43" t="s">
        <v>1948</v>
      </c>
      <c r="C36" s="71" t="s">
        <v>1949</v>
      </c>
      <c r="D36" s="45" t="s">
        <v>40</v>
      </c>
      <c r="E36" s="46">
        <v>5.28</v>
      </c>
      <c r="F36" s="73"/>
      <c r="G36" s="47">
        <f>E36*F36</f>
        <v>0</v>
      </c>
      <c r="J36" s="73">
        <v>689</v>
      </c>
      <c r="K36" s="61">
        <f>J36*J$8</f>
        <v>551.2</v>
      </c>
      <c r="O36" s="41">
        <v>2</v>
      </c>
    </row>
    <row r="37" spans="1:15" ht="10.5">
      <c r="A37" s="55"/>
      <c r="B37" s="56"/>
      <c r="C37" s="70" t="s">
        <v>1976</v>
      </c>
      <c r="D37" s="72"/>
      <c r="E37" s="57">
        <v>4.64</v>
      </c>
      <c r="F37" s="58"/>
      <c r="G37" s="59"/>
      <c r="J37" s="58"/>
      <c r="M37" s="60" t="s">
        <v>1976</v>
      </c>
      <c r="O37" s="41"/>
    </row>
    <row r="38" spans="1:15" ht="10.5">
      <c r="A38" s="55"/>
      <c r="B38" s="56"/>
      <c r="C38" s="70" t="s">
        <v>1977</v>
      </c>
      <c r="D38" s="72"/>
      <c r="E38" s="57">
        <v>0.64</v>
      </c>
      <c r="F38" s="58"/>
      <c r="G38" s="59"/>
      <c r="J38" s="58"/>
      <c r="M38" s="60" t="s">
        <v>1977</v>
      </c>
      <c r="O38" s="41"/>
    </row>
    <row r="39" spans="1:15" ht="10.5">
      <c r="A39" s="55"/>
      <c r="B39" s="56"/>
      <c r="C39" s="70" t="s">
        <v>1847</v>
      </c>
      <c r="D39" s="72"/>
      <c r="E39" s="57">
        <v>5.28</v>
      </c>
      <c r="F39" s="58"/>
      <c r="G39" s="59"/>
      <c r="J39" s="58"/>
      <c r="M39" s="60" t="s">
        <v>1847</v>
      </c>
      <c r="O39" s="41"/>
    </row>
    <row r="40" spans="1:15" ht="10.5">
      <c r="A40" s="49"/>
      <c r="B40" s="50" t="s">
        <v>1813</v>
      </c>
      <c r="C40" s="162" t="str">
        <f>CONCATENATE(B34," ",C34)</f>
        <v>4 Vodorovné konstrukce</v>
      </c>
      <c r="D40" s="49"/>
      <c r="E40" s="52"/>
      <c r="F40" s="52"/>
      <c r="G40" s="53">
        <f>SUM(G34:G39)</f>
        <v>0</v>
      </c>
      <c r="J40" s="52"/>
      <c r="O40" s="41">
        <v>4</v>
      </c>
    </row>
    <row r="41" spans="1:15" ht="10.5">
      <c r="A41" s="34" t="s">
        <v>1779</v>
      </c>
      <c r="B41" s="35" t="s">
        <v>30</v>
      </c>
      <c r="C41" s="131" t="s">
        <v>1952</v>
      </c>
      <c r="D41" s="37"/>
      <c r="E41" s="38"/>
      <c r="F41" s="38"/>
      <c r="G41" s="39"/>
      <c r="H41" s="40"/>
      <c r="I41" s="40"/>
      <c r="J41" s="38"/>
      <c r="O41" s="41">
        <v>1</v>
      </c>
    </row>
    <row r="42" spans="1:15" ht="10.5">
      <c r="A42" s="34"/>
      <c r="B42" s="35"/>
      <c r="C42" s="131" t="s">
        <v>1965</v>
      </c>
      <c r="D42" s="37"/>
      <c r="E42" s="38"/>
      <c r="F42" s="38"/>
      <c r="G42" s="39"/>
      <c r="H42" s="40"/>
      <c r="I42" s="40"/>
      <c r="J42" s="38"/>
      <c r="O42" s="41"/>
    </row>
    <row r="43" spans="1:15" ht="10.5">
      <c r="A43" s="42">
        <v>13</v>
      </c>
      <c r="B43" s="43" t="s">
        <v>1978</v>
      </c>
      <c r="C43" s="71" t="s">
        <v>1979</v>
      </c>
      <c r="D43" s="45" t="s">
        <v>111</v>
      </c>
      <c r="E43" s="46">
        <v>66</v>
      </c>
      <c r="F43" s="73"/>
      <c r="G43" s="47">
        <f>E43*F43</f>
        <v>0</v>
      </c>
      <c r="J43" s="73">
        <v>30.5</v>
      </c>
      <c r="K43" s="61">
        <f>J43*J$8</f>
        <v>24.400000000000002</v>
      </c>
      <c r="O43" s="41">
        <v>2</v>
      </c>
    </row>
    <row r="44" spans="1:15" ht="10.5">
      <c r="A44" s="42">
        <v>14</v>
      </c>
      <c r="B44" s="43" t="s">
        <v>1802</v>
      </c>
      <c r="C44" s="71" t="s">
        <v>1980</v>
      </c>
      <c r="D44" s="45" t="s">
        <v>111</v>
      </c>
      <c r="E44" s="46">
        <v>58</v>
      </c>
      <c r="F44" s="73"/>
      <c r="G44" s="47">
        <f>E44*F44</f>
        <v>0</v>
      </c>
      <c r="J44" s="73">
        <v>68</v>
      </c>
      <c r="K44" s="61">
        <f aca="true" t="shared" si="2" ref="K44:K45">J44*J$8</f>
        <v>54.400000000000006</v>
      </c>
      <c r="O44" s="41">
        <v>2</v>
      </c>
    </row>
    <row r="45" spans="1:15" ht="10.5">
      <c r="A45" s="42">
        <v>15</v>
      </c>
      <c r="B45" s="43" t="s">
        <v>1802</v>
      </c>
      <c r="C45" s="71" t="s">
        <v>1981</v>
      </c>
      <c r="D45" s="45" t="s">
        <v>111</v>
      </c>
      <c r="E45" s="46">
        <v>8</v>
      </c>
      <c r="F45" s="73"/>
      <c r="G45" s="47">
        <f>E45*F45</f>
        <v>0</v>
      </c>
      <c r="J45" s="73">
        <v>79</v>
      </c>
      <c r="K45" s="61">
        <f t="shared" si="2"/>
        <v>63.2</v>
      </c>
      <c r="O45" s="41">
        <v>2</v>
      </c>
    </row>
    <row r="46" spans="1:15" ht="10.5">
      <c r="A46" s="42">
        <v>16</v>
      </c>
      <c r="B46" s="43" t="s">
        <v>1802</v>
      </c>
      <c r="C46" s="71" t="s">
        <v>1982</v>
      </c>
      <c r="D46" s="45" t="s">
        <v>37</v>
      </c>
      <c r="E46" s="46">
        <v>1</v>
      </c>
      <c r="F46" s="73"/>
      <c r="G46" s="47">
        <f>E46*F46</f>
        <v>0</v>
      </c>
      <c r="J46" s="73">
        <v>6238</v>
      </c>
      <c r="K46" s="61">
        <f>J46*J$8</f>
        <v>4990.400000000001</v>
      </c>
      <c r="O46" s="41">
        <v>2</v>
      </c>
    </row>
    <row r="47" spans="1:15" ht="10.5">
      <c r="A47" s="49"/>
      <c r="B47" s="50" t="s">
        <v>1813</v>
      </c>
      <c r="C47" s="162" t="str">
        <f>CONCATENATE(B41," ",C41)</f>
        <v>8 Trubní vedení</v>
      </c>
      <c r="D47" s="49"/>
      <c r="E47" s="52"/>
      <c r="F47" s="52"/>
      <c r="G47" s="53">
        <f>SUM(G41:G46)</f>
        <v>0</v>
      </c>
      <c r="J47" s="52"/>
      <c r="O47" s="41">
        <v>4</v>
      </c>
    </row>
    <row r="48" spans="1:15" ht="10.5">
      <c r="A48" s="34" t="s">
        <v>1779</v>
      </c>
      <c r="B48" s="35" t="s">
        <v>1814</v>
      </c>
      <c r="C48" s="36" t="s">
        <v>1815</v>
      </c>
      <c r="D48" s="37"/>
      <c r="E48" s="38"/>
      <c r="F48" s="38"/>
      <c r="G48" s="39"/>
      <c r="H48" s="40"/>
      <c r="I48" s="40"/>
      <c r="J48" s="38"/>
      <c r="O48" s="41">
        <v>1</v>
      </c>
    </row>
    <row r="49" spans="1:15" ht="10.5">
      <c r="A49" s="34"/>
      <c r="B49" s="35"/>
      <c r="C49" s="36" t="s">
        <v>1965</v>
      </c>
      <c r="D49" s="37"/>
      <c r="E49" s="38"/>
      <c r="F49" s="38"/>
      <c r="G49" s="39"/>
      <c r="H49" s="40"/>
      <c r="I49" s="40"/>
      <c r="J49" s="38"/>
      <c r="O49" s="41"/>
    </row>
    <row r="50" spans="1:15" ht="10.5">
      <c r="A50" s="42">
        <v>17</v>
      </c>
      <c r="B50" s="43" t="s">
        <v>1983</v>
      </c>
      <c r="C50" s="44" t="s">
        <v>1984</v>
      </c>
      <c r="D50" s="45" t="s">
        <v>37</v>
      </c>
      <c r="E50" s="46">
        <v>1</v>
      </c>
      <c r="F50" s="73"/>
      <c r="G50" s="47">
        <f>E50*F50</f>
        <v>0</v>
      </c>
      <c r="J50" s="73">
        <v>298.5</v>
      </c>
      <c r="K50" s="61">
        <f>J50*J$8</f>
        <v>238.8</v>
      </c>
      <c r="O50" s="41">
        <v>2</v>
      </c>
    </row>
    <row r="51" spans="1:15" ht="10.5">
      <c r="A51" s="42">
        <v>18</v>
      </c>
      <c r="B51" s="43" t="s">
        <v>1985</v>
      </c>
      <c r="C51" s="44" t="s">
        <v>1887</v>
      </c>
      <c r="D51" s="45" t="s">
        <v>37</v>
      </c>
      <c r="E51" s="46">
        <v>1</v>
      </c>
      <c r="F51" s="73"/>
      <c r="G51" s="47">
        <f>E51*F51</f>
        <v>0</v>
      </c>
      <c r="J51" s="73">
        <v>390.5</v>
      </c>
      <c r="K51" s="61">
        <f aca="true" t="shared" si="3" ref="K51:K52">J51*J$8</f>
        <v>312.40000000000003</v>
      </c>
      <c r="O51" s="41">
        <v>2</v>
      </c>
    </row>
    <row r="52" spans="1:15" ht="10.5">
      <c r="A52" s="42">
        <v>19</v>
      </c>
      <c r="B52" s="43" t="s">
        <v>1833</v>
      </c>
      <c r="C52" s="44" t="s">
        <v>1986</v>
      </c>
      <c r="D52" s="45" t="s">
        <v>37</v>
      </c>
      <c r="E52" s="46">
        <v>1</v>
      </c>
      <c r="F52" s="73"/>
      <c r="G52" s="47">
        <f>E52*F52</f>
        <v>0</v>
      </c>
      <c r="J52" s="73">
        <v>460</v>
      </c>
      <c r="K52" s="61">
        <f t="shared" si="3"/>
        <v>368</v>
      </c>
      <c r="O52" s="41">
        <v>2</v>
      </c>
    </row>
    <row r="53" spans="1:15" ht="10.5">
      <c r="A53" s="42">
        <v>20</v>
      </c>
      <c r="B53" s="43" t="s">
        <v>1987</v>
      </c>
      <c r="C53" s="44" t="s">
        <v>1988</v>
      </c>
      <c r="D53" s="45" t="s">
        <v>37</v>
      </c>
      <c r="E53" s="46">
        <v>1</v>
      </c>
      <c r="F53" s="73"/>
      <c r="G53" s="47">
        <f>E53*F53</f>
        <v>0</v>
      </c>
      <c r="J53" s="73">
        <v>1020</v>
      </c>
      <c r="K53" s="61">
        <f>J53*J$8</f>
        <v>816</v>
      </c>
      <c r="O53" s="41">
        <v>2</v>
      </c>
    </row>
    <row r="54" spans="1:15" ht="10.5">
      <c r="A54" s="49"/>
      <c r="B54" s="50" t="s">
        <v>1813</v>
      </c>
      <c r="C54" s="51" t="str">
        <f>CONCATENATE(B48," ",C48)</f>
        <v>722 Vnitřní vodovod</v>
      </c>
      <c r="D54" s="49"/>
      <c r="E54" s="52"/>
      <c r="F54" s="52"/>
      <c r="G54" s="53">
        <f>SUM(G48:G53)</f>
        <v>0</v>
      </c>
      <c r="J54" s="52"/>
      <c r="O54" s="41">
        <v>4</v>
      </c>
    </row>
    <row r="55" spans="1:15" ht="10.5">
      <c r="A55" s="34" t="s">
        <v>1779</v>
      </c>
      <c r="B55" s="35" t="s">
        <v>1989</v>
      </c>
      <c r="C55" s="36" t="s">
        <v>1990</v>
      </c>
      <c r="D55" s="37"/>
      <c r="E55" s="38"/>
      <c r="F55" s="38"/>
      <c r="G55" s="39"/>
      <c r="H55" s="40"/>
      <c r="I55" s="40"/>
      <c r="J55" s="38"/>
      <c r="O55" s="41">
        <v>1</v>
      </c>
    </row>
    <row r="56" spans="1:15" ht="10.5">
      <c r="A56" s="34"/>
      <c r="B56" s="35"/>
      <c r="C56" s="36" t="s">
        <v>1965</v>
      </c>
      <c r="D56" s="37"/>
      <c r="E56" s="38"/>
      <c r="F56" s="38"/>
      <c r="G56" s="39"/>
      <c r="H56" s="40"/>
      <c r="I56" s="40"/>
      <c r="J56" s="38"/>
      <c r="O56" s="41"/>
    </row>
    <row r="57" spans="1:15" ht="10.5">
      <c r="A57" s="42">
        <v>21</v>
      </c>
      <c r="B57" s="43" t="s">
        <v>1991</v>
      </c>
      <c r="C57" s="44" t="s">
        <v>1992</v>
      </c>
      <c r="D57" s="45" t="s">
        <v>111</v>
      </c>
      <c r="E57" s="46">
        <v>66</v>
      </c>
      <c r="F57" s="73"/>
      <c r="G57" s="47">
        <f>E57*F57</f>
        <v>0</v>
      </c>
      <c r="J57" s="73">
        <v>3.5</v>
      </c>
      <c r="K57" s="61">
        <f>J57*J$8</f>
        <v>2.8000000000000003</v>
      </c>
      <c r="O57" s="41">
        <v>2</v>
      </c>
    </row>
    <row r="58" spans="1:15" ht="10.5">
      <c r="A58" s="49"/>
      <c r="B58" s="50" t="s">
        <v>1813</v>
      </c>
      <c r="C58" s="51" t="str">
        <f>CONCATENATE(B55," ",C55)</f>
        <v>M23 Montáže potrubí</v>
      </c>
      <c r="D58" s="49"/>
      <c r="E58" s="52"/>
      <c r="F58" s="52"/>
      <c r="G58" s="53">
        <f>SUM(G55:G57)</f>
        <v>0</v>
      </c>
      <c r="O58" s="41">
        <v>4</v>
      </c>
    </row>
    <row r="59" spans="1:15" ht="10.5">
      <c r="A59" s="132"/>
      <c r="B59" s="133" t="s">
        <v>2002</v>
      </c>
      <c r="C59" s="134" t="str">
        <f>C4</f>
        <v> SO 3.2.6 Budova staré a nové loděnice - vodovod vnější</v>
      </c>
      <c r="D59" s="132"/>
      <c r="E59" s="135"/>
      <c r="F59" s="135"/>
      <c r="G59" s="136">
        <f>G58+G54+G47+G40+G33</f>
        <v>0</v>
      </c>
      <c r="O59" s="41"/>
    </row>
    <row r="60" spans="1:7" ht="10.5">
      <c r="A60" s="16" t="s">
        <v>1994</v>
      </c>
      <c r="B60" s="16"/>
      <c r="C60" s="16"/>
      <c r="D60" s="16"/>
      <c r="E60" s="16"/>
      <c r="F60" s="16"/>
      <c r="G60" s="16"/>
    </row>
    <row r="61" spans="2:5" ht="10.5">
      <c r="B61" s="15" t="s">
        <v>1998</v>
      </c>
      <c r="E61" s="15"/>
    </row>
    <row r="62" spans="2:5" ht="10.5">
      <c r="B62" s="15" t="s">
        <v>1997</v>
      </c>
      <c r="E62" s="15"/>
    </row>
    <row r="63" ht="10.5">
      <c r="E63" s="15"/>
    </row>
    <row r="64" ht="10.5">
      <c r="E64" s="15"/>
    </row>
    <row r="65" ht="10.5">
      <c r="E65" s="15"/>
    </row>
    <row r="66" ht="10.5">
      <c r="E66" s="15"/>
    </row>
    <row r="67" ht="10.5">
      <c r="E67" s="15"/>
    </row>
    <row r="68" ht="10.5">
      <c r="E68" s="15"/>
    </row>
    <row r="69" ht="10.5">
      <c r="E69" s="15"/>
    </row>
    <row r="70" ht="10.5">
      <c r="E70" s="15"/>
    </row>
    <row r="71" ht="10.5">
      <c r="E71" s="15"/>
    </row>
    <row r="72" ht="10.5">
      <c r="E72" s="15"/>
    </row>
    <row r="73" ht="10.5">
      <c r="E73" s="15"/>
    </row>
    <row r="74" ht="10.5">
      <c r="E74" s="15"/>
    </row>
    <row r="75" ht="10.5">
      <c r="E75" s="15"/>
    </row>
    <row r="76" ht="10.5">
      <c r="E76" s="15"/>
    </row>
    <row r="77" ht="10.5">
      <c r="E77" s="15"/>
    </row>
    <row r="78" ht="10.5">
      <c r="E78" s="15"/>
    </row>
    <row r="79" ht="10.5">
      <c r="E79" s="15"/>
    </row>
    <row r="80" ht="10.5">
      <c r="E80" s="15"/>
    </row>
    <row r="81" ht="10.5">
      <c r="E81" s="15"/>
    </row>
    <row r="82" ht="10.5">
      <c r="E82" s="15"/>
    </row>
    <row r="83" spans="1:7" ht="10.5">
      <c r="A83" s="61"/>
      <c r="B83" s="61"/>
      <c r="C83" s="61"/>
      <c r="D83" s="61"/>
      <c r="E83" s="61"/>
      <c r="F83" s="61"/>
      <c r="G83" s="61"/>
    </row>
    <row r="84" spans="1:7" ht="10.5">
      <c r="A84" s="61"/>
      <c r="B84" s="61"/>
      <c r="C84" s="61"/>
      <c r="D84" s="61"/>
      <c r="E84" s="61"/>
      <c r="F84" s="61"/>
      <c r="G84" s="61"/>
    </row>
    <row r="85" spans="1:7" ht="10.5">
      <c r="A85" s="61"/>
      <c r="B85" s="61"/>
      <c r="C85" s="61"/>
      <c r="D85" s="61"/>
      <c r="E85" s="61"/>
      <c r="F85" s="61"/>
      <c r="G85" s="61"/>
    </row>
    <row r="86" spans="1:7" ht="10.5">
      <c r="A86" s="61"/>
      <c r="B86" s="61"/>
      <c r="C86" s="61"/>
      <c r="D86" s="61"/>
      <c r="E86" s="61"/>
      <c r="F86" s="61"/>
      <c r="G86" s="61"/>
    </row>
    <row r="87" ht="10.5">
      <c r="E87" s="15"/>
    </row>
    <row r="88" ht="10.5">
      <c r="E88" s="15"/>
    </row>
    <row r="89" ht="10.5">
      <c r="E89" s="15"/>
    </row>
    <row r="90" ht="10.5">
      <c r="E90" s="15"/>
    </row>
    <row r="91" ht="10.5">
      <c r="E91" s="15"/>
    </row>
    <row r="92" ht="10.5">
      <c r="E92" s="15"/>
    </row>
    <row r="93" ht="10.5">
      <c r="E93" s="15"/>
    </row>
    <row r="94" ht="10.5">
      <c r="E94" s="15"/>
    </row>
    <row r="95" ht="10.5">
      <c r="E95" s="15"/>
    </row>
    <row r="96" ht="10.5">
      <c r="E96" s="15"/>
    </row>
    <row r="97" ht="10.5">
      <c r="E97" s="15"/>
    </row>
    <row r="98" ht="10.5">
      <c r="E98" s="15"/>
    </row>
    <row r="99" ht="10.5">
      <c r="E99" s="15"/>
    </row>
    <row r="100" ht="10.5">
      <c r="E100" s="15"/>
    </row>
    <row r="101" ht="10.5">
      <c r="E101" s="15"/>
    </row>
    <row r="102" ht="10.5">
      <c r="E102" s="15"/>
    </row>
    <row r="103" ht="10.5">
      <c r="E103" s="15"/>
    </row>
    <row r="104" ht="10.5">
      <c r="E104" s="15"/>
    </row>
    <row r="105" ht="10.5">
      <c r="E105" s="15"/>
    </row>
    <row r="106" ht="10.5">
      <c r="E106" s="15"/>
    </row>
    <row r="107" ht="10.5">
      <c r="E107" s="15"/>
    </row>
    <row r="108" ht="10.5">
      <c r="E108" s="15"/>
    </row>
    <row r="109" ht="10.5">
      <c r="E109" s="15"/>
    </row>
    <row r="110" ht="10.5">
      <c r="E110" s="15"/>
    </row>
    <row r="111" ht="10.5">
      <c r="E111" s="15"/>
    </row>
    <row r="112" ht="10.5">
      <c r="E112" s="15"/>
    </row>
    <row r="113" ht="10.5">
      <c r="E113" s="15"/>
    </row>
    <row r="114" ht="10.5">
      <c r="E114" s="15"/>
    </row>
    <row r="115" ht="10.5">
      <c r="E115" s="15"/>
    </row>
    <row r="116" ht="10.5">
      <c r="E116" s="15"/>
    </row>
    <row r="117" ht="10.5">
      <c r="E117" s="15"/>
    </row>
    <row r="118" spans="1:2" ht="10.5">
      <c r="A118" s="62"/>
      <c r="B118" s="62"/>
    </row>
    <row r="119" spans="1:7" ht="10.5">
      <c r="A119" s="61"/>
      <c r="B119" s="61"/>
      <c r="C119" s="64"/>
      <c r="D119" s="64"/>
      <c r="E119" s="65"/>
      <c r="F119" s="64"/>
      <c r="G119" s="66"/>
    </row>
    <row r="120" spans="1:7" ht="10.5">
      <c r="A120" s="67"/>
      <c r="B120" s="67"/>
      <c r="C120" s="61"/>
      <c r="D120" s="61"/>
      <c r="E120" s="68"/>
      <c r="F120" s="61"/>
      <c r="G120" s="61"/>
    </row>
    <row r="121" spans="1:7" ht="10.5">
      <c r="A121" s="61"/>
      <c r="B121" s="61"/>
      <c r="C121" s="61"/>
      <c r="D121" s="61"/>
      <c r="E121" s="68"/>
      <c r="F121" s="61"/>
      <c r="G121" s="61"/>
    </row>
    <row r="122" spans="1:7" ht="10.5">
      <c r="A122" s="61"/>
      <c r="B122" s="61"/>
      <c r="C122" s="61"/>
      <c r="D122" s="61"/>
      <c r="E122" s="68"/>
      <c r="F122" s="61"/>
      <c r="G122" s="61"/>
    </row>
    <row r="123" spans="1:7" ht="10.5">
      <c r="A123" s="61"/>
      <c r="B123" s="61"/>
      <c r="C123" s="61"/>
      <c r="D123" s="61"/>
      <c r="E123" s="68"/>
      <c r="F123" s="61"/>
      <c r="G123" s="61"/>
    </row>
    <row r="124" spans="1:7" ht="10.5">
      <c r="A124" s="61"/>
      <c r="B124" s="61"/>
      <c r="C124" s="61"/>
      <c r="D124" s="61"/>
      <c r="E124" s="68"/>
      <c r="F124" s="61"/>
      <c r="G124" s="61"/>
    </row>
    <row r="125" spans="1:7" ht="10.5">
      <c r="A125" s="61"/>
      <c r="B125" s="61"/>
      <c r="C125" s="61"/>
      <c r="D125" s="61"/>
      <c r="E125" s="68"/>
      <c r="F125" s="61"/>
      <c r="G125" s="61"/>
    </row>
    <row r="126" spans="1:7" ht="10.5">
      <c r="A126" s="61"/>
      <c r="B126" s="61"/>
      <c r="C126" s="61"/>
      <c r="D126" s="61"/>
      <c r="E126" s="68"/>
      <c r="F126" s="61"/>
      <c r="G126" s="61"/>
    </row>
    <row r="127" spans="1:7" ht="10.5">
      <c r="A127" s="61"/>
      <c r="B127" s="61"/>
      <c r="C127" s="61"/>
      <c r="D127" s="61"/>
      <c r="E127" s="68"/>
      <c r="F127" s="61"/>
      <c r="G127" s="61"/>
    </row>
    <row r="128" spans="1:7" ht="10.5">
      <c r="A128" s="61"/>
      <c r="B128" s="61"/>
      <c r="C128" s="61"/>
      <c r="D128" s="61"/>
      <c r="E128" s="68"/>
      <c r="F128" s="61"/>
      <c r="G128" s="61"/>
    </row>
    <row r="129" spans="1:7" ht="10.5">
      <c r="A129" s="61"/>
      <c r="B129" s="61"/>
      <c r="C129" s="61"/>
      <c r="D129" s="61"/>
      <c r="E129" s="68"/>
      <c r="F129" s="61"/>
      <c r="G129" s="61"/>
    </row>
    <row r="130" spans="1:7" ht="10.5">
      <c r="A130" s="61"/>
      <c r="B130" s="61"/>
      <c r="C130" s="61"/>
      <c r="D130" s="61"/>
      <c r="E130" s="68"/>
      <c r="F130" s="61"/>
      <c r="G130" s="61"/>
    </row>
    <row r="131" spans="1:7" ht="10.5">
      <c r="A131" s="61"/>
      <c r="B131" s="61"/>
      <c r="C131" s="61"/>
      <c r="D131" s="61"/>
      <c r="E131" s="68"/>
      <c r="F131" s="61"/>
      <c r="G131" s="61"/>
    </row>
    <row r="132" spans="1:7" ht="10.5">
      <c r="A132" s="61"/>
      <c r="B132" s="61"/>
      <c r="C132" s="61"/>
      <c r="D132" s="61"/>
      <c r="E132" s="68"/>
      <c r="F132" s="61"/>
      <c r="G132" s="61"/>
    </row>
  </sheetData>
  <sheetProtection password="CC60" sheet="1" objects="1" scenarios="1" selectLockedCells="1"/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Danda, Tomas</dc:creator>
  <cp:keywords/>
  <dc:description/>
  <cp:lastModifiedBy>Danda, Tomas</cp:lastModifiedBy>
  <cp:lastPrinted>2014-03-18T19:45:58Z</cp:lastPrinted>
  <dcterms:created xsi:type="dcterms:W3CDTF">2014-02-13T15:10:50Z</dcterms:created>
  <dcterms:modified xsi:type="dcterms:W3CDTF">2014-04-09T05:24:18Z</dcterms:modified>
  <cp:category/>
  <cp:version/>
  <cp:contentType/>
  <cp:contentStatus/>
</cp:coreProperties>
</file>