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1 - OBVODOVÝ PLÁŠŤ" sheetId="2" r:id="rId2"/>
    <sheet name="2 - ZATEPLENÍ VNITŘNÍCH P..." sheetId="3" r:id="rId3"/>
    <sheet name="3 - SOKL" sheetId="4" r:id="rId4"/>
    <sheet name="4 - OKAPOVÉ CHODNÍKY" sheetId="5" r:id="rId5"/>
    <sheet name="5 - STŘECHA" sheetId="6" r:id="rId6"/>
    <sheet name="6 - VÝMĚNA OKEN A DVEŘÍ" sheetId="7" r:id="rId7"/>
    <sheet name="7 - KLEMPÍŘSKÉ VÝROBKY" sheetId="8" r:id="rId8"/>
    <sheet name="8 - ZÁMEČNICKÉ VÝROBKY" sheetId="9" r:id="rId9"/>
    <sheet name="9 - LODŽIE" sheetId="10" r:id="rId10"/>
    <sheet name="10 - NÁTĚRY" sheetId="11" r:id="rId11"/>
    <sheet name="11 - ÚPRAVY VSTUPU DO OBJ..." sheetId="12" r:id="rId12"/>
    <sheet name="12 - VÝMALBA" sheetId="13" r:id="rId13"/>
    <sheet name="13 - SANACE ŽB KONSTRUKCÍ" sheetId="14" r:id="rId14"/>
    <sheet name="1 - ELEKTROINSTALACE - HR..." sheetId="15" r:id="rId15"/>
    <sheet name="VON - VEDLEJŠÍ A OSTATNÍ ..." sheetId="16" r:id="rId16"/>
    <sheet name="Pokyny pro vyplnění" sheetId="17" r:id="rId17"/>
  </sheets>
  <definedNames>
    <definedName name="_xlnm._FilterDatabase" localSheetId="14" hidden="1">'1 - ELEKTROINSTALACE - HR...'!$C$83:$K$83</definedName>
    <definedName name="_xlnm._FilterDatabase" localSheetId="1" hidden="1">'1 - OBVODOVÝ PLÁŠŤ'!$C$97:$K$97</definedName>
    <definedName name="_xlnm._FilterDatabase" localSheetId="10" hidden="1">'10 - NÁTĚRY'!$C$83:$K$83</definedName>
    <definedName name="_xlnm._FilterDatabase" localSheetId="11" hidden="1">'11 - ÚPRAVY VSTUPU DO OBJ...'!$C$89:$K$89</definedName>
    <definedName name="_xlnm._FilterDatabase" localSheetId="12" hidden="1">'12 - VÝMALBA'!$C$86:$K$86</definedName>
    <definedName name="_xlnm._FilterDatabase" localSheetId="13" hidden="1">'13 - SANACE ŽB KONSTRUKCÍ'!$C$86:$K$86</definedName>
    <definedName name="_xlnm._FilterDatabase" localSheetId="2" hidden="1">'2 - ZATEPLENÍ VNITŘNÍCH P...'!$C$85:$K$85</definedName>
    <definedName name="_xlnm._FilterDatabase" localSheetId="3" hidden="1">'3 - SOKL'!$C$86:$K$86</definedName>
    <definedName name="_xlnm._FilterDatabase" localSheetId="4" hidden="1">'4 - OKAPOVÉ CHODNÍKY'!$C$97:$K$97</definedName>
    <definedName name="_xlnm._FilterDatabase" localSheetId="5" hidden="1">'5 - STŘECHA'!$C$99:$K$99</definedName>
    <definedName name="_xlnm._FilterDatabase" localSheetId="6" hidden="1">'6 - VÝMĚNA OKEN A DVEŘÍ'!$C$88:$K$88</definedName>
    <definedName name="_xlnm._FilterDatabase" localSheetId="7" hidden="1">'7 - KLEMPÍŘSKÉ VÝROBKY'!$C$86:$K$86</definedName>
    <definedName name="_xlnm._FilterDatabase" localSheetId="8" hidden="1">'8 - ZÁMEČNICKÉ VÝROBKY'!$C$90:$K$90</definedName>
    <definedName name="_xlnm._FilterDatabase" localSheetId="9" hidden="1">'9 - LODŽIE'!$C$86:$K$86</definedName>
    <definedName name="_xlnm._FilterDatabase" localSheetId="15" hidden="1">'VON - VEDLEJŠÍ A OSTATNÍ ...'!$C$77:$K$77</definedName>
    <definedName name="_xlnm.Print_Titles" localSheetId="14">'1 - ELEKTROINSTALACE - HR...'!$83:$83</definedName>
    <definedName name="_xlnm.Print_Titles" localSheetId="1">'1 - OBVODOVÝ PLÁŠŤ'!$97:$97</definedName>
    <definedName name="_xlnm.Print_Titles" localSheetId="10">'10 - NÁTĚRY'!$83:$83</definedName>
    <definedName name="_xlnm.Print_Titles" localSheetId="11">'11 - ÚPRAVY VSTUPU DO OBJ...'!$89:$89</definedName>
    <definedName name="_xlnm.Print_Titles" localSheetId="12">'12 - VÝMALBA'!$86:$86</definedName>
    <definedName name="_xlnm.Print_Titles" localSheetId="13">'13 - SANACE ŽB KONSTRUKCÍ'!$86:$86</definedName>
    <definedName name="_xlnm.Print_Titles" localSheetId="2">'2 - ZATEPLENÍ VNITŘNÍCH P...'!$85:$85</definedName>
    <definedName name="_xlnm.Print_Titles" localSheetId="3">'3 - SOKL'!$86:$86</definedName>
    <definedName name="_xlnm.Print_Titles" localSheetId="4">'4 - OKAPOVÉ CHODNÍKY'!$97:$97</definedName>
    <definedName name="_xlnm.Print_Titles" localSheetId="5">'5 - STŘECHA'!$99:$99</definedName>
    <definedName name="_xlnm.Print_Titles" localSheetId="6">'6 - VÝMĚNA OKEN A DVEŘÍ'!$88:$88</definedName>
    <definedName name="_xlnm.Print_Titles" localSheetId="7">'7 - KLEMPÍŘSKÉ VÝROBKY'!$86:$86</definedName>
    <definedName name="_xlnm.Print_Titles" localSheetId="8">'8 - ZÁMEČNICKÉ VÝROBKY'!$90:$90</definedName>
    <definedName name="_xlnm.Print_Titles" localSheetId="9">'9 - LODŽIE'!$86:$86</definedName>
    <definedName name="_xlnm.Print_Titles" localSheetId="0">'Rekapitulace stavby'!$49:$49</definedName>
    <definedName name="_xlnm.Print_Titles" localSheetId="15">'VON - VEDLEJŠÍ A OSTATNÍ ...'!$77:$77</definedName>
    <definedName name="_xlnm.Print_Area" localSheetId="14">'1 - ELEKTROINSTALACE - HR...'!$C$4:$J$38,'1 - ELEKTROINSTALACE - HR...'!$C$44:$J$63,'1 - ELEKTROINSTALACE - HR...'!$C$69:$K$93</definedName>
    <definedName name="_xlnm.Print_Area" localSheetId="1">'1 - OBVODOVÝ PLÁŠŤ'!$C$4:$J$38,'1 - OBVODOVÝ PLÁŠŤ'!$C$44:$J$77,'1 - OBVODOVÝ PLÁŠŤ'!$C$83:$K$456</definedName>
    <definedName name="_xlnm.Print_Area" localSheetId="10">'10 - NÁTĚRY'!$C$4:$J$38,'10 - NÁTĚRY'!$C$44:$J$63,'10 - NÁTĚRY'!$C$69:$K$97</definedName>
    <definedName name="_xlnm.Print_Area" localSheetId="11">'11 - ÚPRAVY VSTUPU DO OBJ...'!$C$4:$J$38,'11 - ÚPRAVY VSTUPU DO OBJ...'!$C$44:$J$69,'11 - ÚPRAVY VSTUPU DO OBJ...'!$C$75:$K$119</definedName>
    <definedName name="_xlnm.Print_Area" localSheetId="12">'12 - VÝMALBA'!$C$4:$J$38,'12 - VÝMALBA'!$C$44:$J$66,'12 - VÝMALBA'!$C$72:$K$105</definedName>
    <definedName name="_xlnm.Print_Area" localSheetId="13">'13 - SANACE ŽB KONSTRUKCÍ'!$C$4:$J$38,'13 - SANACE ŽB KONSTRUKCÍ'!$C$44:$J$66,'13 - SANACE ŽB KONSTRUKCÍ'!$C$72:$K$148</definedName>
    <definedName name="_xlnm.Print_Area" localSheetId="2">'2 - ZATEPLENÍ VNITŘNÍCH P...'!$C$4:$J$38,'2 - ZATEPLENÍ VNITŘNÍCH P...'!$C$44:$J$65,'2 - ZATEPLENÍ VNITŘNÍCH P...'!$C$71:$K$102</definedName>
    <definedName name="_xlnm.Print_Area" localSheetId="3">'3 - SOKL'!$C$4:$J$38,'3 - SOKL'!$C$44:$J$66,'3 - SOKL'!$C$72:$K$204</definedName>
    <definedName name="_xlnm.Print_Area" localSheetId="4">'4 - OKAPOVÉ CHODNÍKY'!$C$4:$J$38,'4 - OKAPOVÉ CHODNÍKY'!$C$44:$J$77,'4 - OKAPOVÉ CHODNÍKY'!$C$83:$K$185</definedName>
    <definedName name="_xlnm.Print_Area" localSheetId="5">'5 - STŘECHA'!$C$4:$J$38,'5 - STŘECHA'!$C$44:$J$79,'5 - STŘECHA'!$C$85:$K$286</definedName>
    <definedName name="_xlnm.Print_Area" localSheetId="6">'6 - VÝMĚNA OKEN A DVEŘÍ'!$C$4:$J$38,'6 - VÝMĚNA OKEN A DVEŘÍ'!$C$44:$J$68,'6 - VÝMĚNA OKEN A DVEŘÍ'!$C$74:$K$175</definedName>
    <definedName name="_xlnm.Print_Area" localSheetId="7">'7 - KLEMPÍŘSKÉ VÝROBKY'!$C$4:$J$38,'7 - KLEMPÍŘSKÉ VÝROBKY'!$C$44:$J$66,'7 - KLEMPÍŘSKÉ VÝROBKY'!$C$72:$K$152</definedName>
    <definedName name="_xlnm.Print_Area" localSheetId="8">'8 - ZÁMEČNICKÉ VÝROBKY'!$C$4:$J$38,'8 - ZÁMEČNICKÉ VÝROBKY'!$C$44:$J$70,'8 - ZÁMEČNICKÉ VÝROBKY'!$C$76:$K$175</definedName>
    <definedName name="_xlnm.Print_Area" localSheetId="9">'9 - LODŽIE'!$C$4:$J$38,'9 - LODŽIE'!$C$44:$J$66,'9 - LODŽIE'!$C$72:$K$128</definedName>
    <definedName name="_xlnm.Print_Area" localSheetId="16">'Pokyny pro vyplnění'!$B$2:$K$69,'Pokyny pro vyplnění'!$B$72:$K$116,'Pokyny pro vyplnění'!$B$119:$K$188,'Pokyny pro vyplnění'!$B$192:$K$212</definedName>
    <definedName name="_xlnm.Print_Area" localSheetId="0">'Rekapitulace stavby'!$D$4:$AO$33,'Rekapitulace stavby'!$C$39:$AQ$69</definedName>
    <definedName name="_xlnm.Print_Area" localSheetId="15">'VON - VEDLEJŠÍ A OSTATNÍ ...'!$C$4:$J$36,'VON - VEDLEJŠÍ A OSTATNÍ ...'!$C$42:$J$59,'VON - VEDLEJŠÍ A OSTATNÍ ...'!$C$65:$K$88</definedName>
  </definedNames>
  <calcPr fullCalcOnLoad="1"/>
</workbook>
</file>

<file path=xl/sharedStrings.xml><?xml version="1.0" encoding="utf-8"?>
<sst xmlns="http://schemas.openxmlformats.org/spreadsheetml/2006/main" count="13226" uniqueCount="1793">
  <si>
    <t>Export VZ</t>
  </si>
  <si>
    <t>List obsahuje:</t>
  </si>
  <si>
    <t>3.0</t>
  </si>
  <si>
    <t>ZAMOK</t>
  </si>
  <si>
    <t>False</t>
  </si>
  <si>
    <t>{7d59040a-4093-484a-b057-f58b1852d4ae}</t>
  </si>
  <si>
    <t>0,01</t>
  </si>
  <si>
    <t>21</t>
  </si>
  <si>
    <t>15</t>
  </si>
  <si>
    <t>REKAPITULACE STAVBY</t>
  </si>
  <si>
    <t>v ---  níže se nacházejí doplnkové a pomocné údaje k sestavám  --- v</t>
  </si>
  <si>
    <t>Návod na vyplnění</t>
  </si>
  <si>
    <t>0,001</t>
  </si>
  <si>
    <t>Kód:</t>
  </si>
  <si>
    <t>201658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</si>
  <si>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</si>
  <si>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</si>
  <si>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Plzeň, K Pecím 10,12</t>
  </si>
  <si>
    <t>0,1</t>
  </si>
  <si>
    <t>KSO:</t>
  </si>
  <si>
    <t/>
  </si>
  <si>
    <t>CC-CZ:</t>
  </si>
  <si>
    <t>1</t>
  </si>
  <si>
    <t>Místo:</t>
  </si>
  <si>
    <t xml:space="preserve">Plzeň, K Pecím 10,12 </t>
  </si>
  <si>
    <t>Datum:</t>
  </si>
  <si>
    <t>14. 9. 2016</t>
  </si>
  <si>
    <t>10</t>
  </si>
  <si>
    <t>100</t>
  </si>
  <si>
    <t>Zadavatel:</t>
  </si>
  <si>
    <t>IČ:</t>
  </si>
  <si>
    <t>SVJ K Pecím 10,12, Plzeň</t>
  </si>
  <si>
    <t>DIČ:</t>
  </si>
  <si>
    <t>Uchazeč:</t>
  </si>
  <si>
    <t>Vyplň údaj</t>
  </si>
  <si>
    <t>Projektant:</t>
  </si>
  <si>
    <t>Planstav a.s.</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</si>
  <si>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</si>
  <si>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</si>
  <si>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(takové položky jsou zpracovatelem definovány jako položky "VLASTNÍ"). Ocenění vlastních položek je provedeno na základě zkušeností projektanta s obdobnými zakázkami v období posledních 3 let.</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</si>
  <si>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</si>
  <si>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</si>
  <si>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</si>
  <si>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</si>
  <si>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</si>
  <si>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</si>
  <si>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</si>
  <si>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</si>
  <si>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</si>
  <si>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</si>
  <si>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</si>
  <si>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</si>
  <si>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</si>
  <si>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</si>
  <si>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</si>
  <si>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</si>
  <si>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</si>
  <si>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</si>
  <si>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</si>
  <si>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</si>
  <si>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</si>
  <si>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</si>
  <si>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</si>
  <si>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</si>
  <si>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</si>
  <si>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</si>
  <si>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</si>
  <si>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</si>
  <si>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</si>
  <si>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</si>
  <si>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</si>
  <si>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</si>
  <si>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</si>
  <si>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</si>
  <si>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</si>
  <si>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</si>
  <si>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</si>
  <si>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</si>
  <si>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D.1.1</t>
  </si>
  <si>
    <t xml:space="preserve">STAVEBNÍ ČÁST </t>
  </si>
  <si>
    <t>STA</t>
  </si>
  <si>
    <t>{ddb89fd4-2373-4e53-af58-44ef39248dfd}</t>
  </si>
  <si>
    <t>OBVODOVÝ PLÁŠŤ</t>
  </si>
  <si>
    <t>Soupis</t>
  </si>
  <si>
    <t>2</t>
  </si>
  <si>
    <t>{101a5220-30a5-4a70-b0f8-c0498301af62}</t>
  </si>
  <si>
    <t>ZATEPLENÍ VNITŘNÍCH PROSTOR</t>
  </si>
  <si>
    <t>{7b17e33e-6917-488e-8e3d-a24fc44a9768}</t>
  </si>
  <si>
    <t>3</t>
  </si>
  <si>
    <t>SOKL</t>
  </si>
  <si>
    <t>{48283500-33f7-47b9-aab2-040b1daaf1be}</t>
  </si>
  <si>
    <t>4</t>
  </si>
  <si>
    <t>OKAPOVÉ CHODNÍKY</t>
  </si>
  <si>
    <t>{d347a2a2-5fa1-45a9-a95f-48d32f3cbbab}</t>
  </si>
  <si>
    <t>5</t>
  </si>
  <si>
    <t>STŘECHA</t>
  </si>
  <si>
    <t>{2a7ac170-671f-4ca7-8a33-df8e370f2458}</t>
  </si>
  <si>
    <t>6</t>
  </si>
  <si>
    <t>VÝMĚNA OKEN A DVEŘÍ</t>
  </si>
  <si>
    <t>{58e55bad-9516-4c8e-a11d-337874b0645e}</t>
  </si>
  <si>
    <t>7</t>
  </si>
  <si>
    <t>KLEMPÍŘSKÉ VÝROBKY</t>
  </si>
  <si>
    <t>{40516a7e-f06c-4b9b-b1a1-727721c1bed9}</t>
  </si>
  <si>
    <t>8</t>
  </si>
  <si>
    <t>ZÁMEČNICKÉ VÝROBKY</t>
  </si>
  <si>
    <t>{76c84871-db04-4df0-9864-1bc3c18e2833}</t>
  </si>
  <si>
    <t>9</t>
  </si>
  <si>
    <t>LODŽIE</t>
  </si>
  <si>
    <t>{794eb51f-6865-4fda-ab71-5b7e11611f99}</t>
  </si>
  <si>
    <t>NÁTĚRY</t>
  </si>
  <si>
    <t>{60014b3b-95f3-4dab-987d-70602441edab}</t>
  </si>
  <si>
    <t>11</t>
  </si>
  <si>
    <t>ÚPRAVY VSTUPU DO OBJEKTU</t>
  </si>
  <si>
    <t>{bf337b0f-2d2f-40c7-a562-d3fef51fc5e1}</t>
  </si>
  <si>
    <t>12</t>
  </si>
  <si>
    <t>VÝMALBA</t>
  </si>
  <si>
    <t>{9b6d4685-2d7c-4e43-bab8-deccc5ffcd3e}</t>
  </si>
  <si>
    <t>13</t>
  </si>
  <si>
    <t>SANACE ŽB KONSTRUKCÍ</t>
  </si>
  <si>
    <t>{1f7fc7b4-aa18-4de7-b5a4-8ddc548cda9d}</t>
  </si>
  <si>
    <t>D.1.4</t>
  </si>
  <si>
    <t>TECHNIKA PROSTŘEDÍ STAVEB</t>
  </si>
  <si>
    <t>{2e9b9600-162a-4147-8858-9c7b2f7f85cf}</t>
  </si>
  <si>
    <t>ELEKTROINSTALACE - HROMOSVOD</t>
  </si>
  <si>
    <t>{b1c7b8a5-0ea2-4207-ab73-265113514ffa}</t>
  </si>
  <si>
    <t>VON</t>
  </si>
  <si>
    <t>VEDLEJŠÍ A OSTATNÍ ROZPOČTOVÉ NÁKLADY</t>
  </si>
  <si>
    <t>{ea93001f-f6f4-42e9-b783-a1b05c28a076}</t>
  </si>
  <si>
    <t>Zpět na list:</t>
  </si>
  <si>
    <t>eps100</t>
  </si>
  <si>
    <t>m2</t>
  </si>
  <si>
    <t>1060,127</t>
  </si>
  <si>
    <t>min30</t>
  </si>
  <si>
    <t>168</t>
  </si>
  <si>
    <t>KRYCÍ LIST SOUPISU</t>
  </si>
  <si>
    <t>eps20</t>
  </si>
  <si>
    <t>27,216</t>
  </si>
  <si>
    <t>eps30</t>
  </si>
  <si>
    <t>200,726</t>
  </si>
  <si>
    <t>lešení</t>
  </si>
  <si>
    <t>2550,6</t>
  </si>
  <si>
    <t>MV100</t>
  </si>
  <si>
    <t>75,04</t>
  </si>
  <si>
    <t>Objekt:</t>
  </si>
  <si>
    <t>eps60</t>
  </si>
  <si>
    <t>57,736</t>
  </si>
  <si>
    <t xml:space="preserve">D.1.1 - STAVEBNÍ ČÁST </t>
  </si>
  <si>
    <t>cool60</t>
  </si>
  <si>
    <t>134,982</t>
  </si>
  <si>
    <t>Soupis:</t>
  </si>
  <si>
    <t>eps50</t>
  </si>
  <si>
    <t>35,28</t>
  </si>
  <si>
    <t>1 - OBVODOVÝ PLÁŠŤ</t>
  </si>
  <si>
    <t>MV220P</t>
  </si>
  <si>
    <t>15,12</t>
  </si>
  <si>
    <t>cool95</t>
  </si>
  <si>
    <t>112,504</t>
  </si>
  <si>
    <t>REKAPITULACE ČLENĚNÍ SOUPISU PRACÍ</t>
  </si>
  <si>
    <t>Kód dílu - Popis</t>
  </si>
  <si>
    <t>Cena celkem [CZK]</t>
  </si>
  <si>
    <t>Náklady soupisu celkem</t>
  </si>
  <si>
    <t>-1</t>
  </si>
  <si>
    <t>HSV - HSV</t>
  </si>
  <si>
    <t xml:space="preserve">    6 - Úpravy povrchů, podlahy a osazování výplní</t>
  </si>
  <si>
    <t xml:space="preserve">      62 - Úprava povrchů vnější</t>
  </si>
  <si>
    <t xml:space="preserve">    9 - Ostatní konstrukce a práce-bourání</t>
  </si>
  <si>
    <t xml:space="preserve">      94 - Lešení a stavební výtahy</t>
  </si>
  <si>
    <t xml:space="preserve">      95 - Různé dokončovací konstrukce a práce pozemních staveb</t>
  </si>
  <si>
    <t xml:space="preserve">      99 - Přesuny hmot a suti</t>
  </si>
  <si>
    <t xml:space="preserve">        997 - Přesun sutě</t>
  </si>
  <si>
    <t xml:space="preserve">        998 - Přesun hmot</t>
  </si>
  <si>
    <t>PSV - Práce a dodávky PSV</t>
  </si>
  <si>
    <t xml:space="preserve">    713 - Izolace tepelné</t>
  </si>
  <si>
    <t xml:space="preserve">    762 - Konstrukce tesařské</t>
  </si>
  <si>
    <t xml:space="preserve">    763 - Konstrukce suché výstavby</t>
  </si>
  <si>
    <t xml:space="preserve">    766 - Konstrukce truhlářské</t>
  </si>
  <si>
    <t>HZS - Hodinové zúčtovací sazby</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</si>
  <si>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</si>
  <si>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</si>
  <si>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</si>
  <si>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</si>
  <si>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</si>
  <si>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</si>
  <si>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</si>
  <si>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</si>
  <si>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</si>
  <si>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</si>
  <si>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</si>
  <si>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</si>
  <si>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</si>
  <si>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</si>
  <si>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</si>
  <si>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</si>
  <si>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</si>
  <si>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Úpravy povrchů, podlahy a osazování výplní</t>
  </si>
  <si>
    <t>62</t>
  </si>
  <si>
    <t>Úprava povrchů vnější</t>
  </si>
  <si>
    <t>K</t>
  </si>
  <si>
    <t>62213112R</t>
  </si>
  <si>
    <t>Penetrace podkladu pod KZS vnějších stěn a podhledů nanášená ručně</t>
  </si>
  <si>
    <t>-1553233675</t>
  </si>
  <si>
    <t>VV</t>
  </si>
  <si>
    <t>(289,8+782,6)*0,195"ostění, nadpraží a parapety</t>
  </si>
  <si>
    <t>Součet</t>
  </si>
  <si>
    <t>621221001</t>
  </si>
  <si>
    <t>Montáž kontaktního zateplení vnějších podhledů z minerální vlny s podélnou orientací tl do 40 mm</t>
  </si>
  <si>
    <t>CS ÚRS 2016 01</t>
  </si>
  <si>
    <t>1338038969</t>
  </si>
  <si>
    <t>PP</t>
  </si>
  <si>
    <t>Montáž kontaktního zateplení z desek z minerální vlny s podélnou orientací vláken na vnější podhledy, tloušťky desek do 40 mm</t>
  </si>
  <si>
    <t>Spodní strany lodžiových desek</t>
  </si>
  <si>
    <t>4,0*7*6</t>
  </si>
  <si>
    <t>M</t>
  </si>
  <si>
    <t>63151506R</t>
  </si>
  <si>
    <t>deska minerální izolační fasádní tl. 30 mm</t>
  </si>
  <si>
    <t>-1155137930</t>
  </si>
  <si>
    <t>168*1,05 'Přepočtené koeficientem množství</t>
  </si>
  <si>
    <t>621221041</t>
  </si>
  <si>
    <t>Montáž kontaktního zateplení vnějších podhledů z minerální vlny s podélnou orientací tl přes 160 mm</t>
  </si>
  <si>
    <t>-1923075104</t>
  </si>
  <si>
    <t>Montáž kontaktního zateplení z desek z minerální vlny s podélnou orientací vláken na vnější podhledy, tloušťky desek přes 160 mm</t>
  </si>
  <si>
    <t xml:space="preserve">V místě zapuštěných vstupů pod bytovou jednotkou </t>
  </si>
  <si>
    <t>3,72*2+3,84*2</t>
  </si>
  <si>
    <t>63151541R</t>
  </si>
  <si>
    <t>deska minerální izolační fasádní tl. 220 mm (λ = 0,035 W/mK)</t>
  </si>
  <si>
    <t>1067308992</t>
  </si>
  <si>
    <t>15,12*1,05 'Přepočtené koeficientem množství</t>
  </si>
  <si>
    <t>621251105</t>
  </si>
  <si>
    <t>Příplatek k cenám kontaktního zateplení podhledů za použití tepelněizolačních zátek z minerální vlny</t>
  </si>
  <si>
    <t>-1781579533</t>
  </si>
  <si>
    <t>Montáž kontaktního zateplení Příplatek k cenám za zápustnou montáž kotev s použitím tepelněizolačních zátek na vnější podhledy z minerální vlny</t>
  </si>
  <si>
    <t>622211001</t>
  </si>
  <si>
    <t>Montáž kontaktního zateplení vnějších stěn z polystyrénových desek tl do 40 mm</t>
  </si>
  <si>
    <t>1504188327</t>
  </si>
  <si>
    <t>Montáž kontaktního zateplení z polystyrenových desek nebo z kombinovaných desek na vnější stěny, tloušťky desek do 40 mm</t>
  </si>
  <si>
    <t>čela lodžiových desek</t>
  </si>
  <si>
    <t>0,18*3,6*7*6</t>
  </si>
  <si>
    <t>283759300</t>
  </si>
  <si>
    <t>deska fasádní polystyrénová EPS 70 F 1000 x 500 x 20 mm (λ = 0,039 W/mK)</t>
  </si>
  <si>
    <t>1411124495</t>
  </si>
  <si>
    <t>Desky z lehčených plastů desky polystyrénové fasádní typ EPS 70 F fasádní, stabilizovaný, samozhášivý objemová hmotnost 15 až 20 kg/m3 rozměr 1000 x 500 mm, lambda 0,039 W/m K 1000 x 500 x  20 mm</t>
  </si>
  <si>
    <t>P</t>
  </si>
  <si>
    <t>Poznámka k položce:
lambda=0,039 [W / m K]</t>
  </si>
  <si>
    <t>27,216*1,05 'Přepočtené koeficientem množství</t>
  </si>
  <si>
    <t>-1764004208</t>
  </si>
  <si>
    <t>boční stěny nesousedící s bytem - sjednocení povrchu</t>
  </si>
  <si>
    <t>(1,2+0,4+1,2)*19,6*2</t>
  </si>
  <si>
    <t>1,24*2,62*7*4</t>
  </si>
  <si>
    <t>Mezisoučet</t>
  </si>
  <si>
    <t>283759310</t>
  </si>
  <si>
    <t>deska fasádní polystyrénová EPS 70 F 1000 x 500 x 30 mm (λ = 0,039 W/mK)</t>
  </si>
  <si>
    <t>1863459178</t>
  </si>
  <si>
    <t>Desky z lehčených plastů desky polystyrénové fasádní typ EPS 70 F fasádní, stabilizovaný, samozhášivý objemová hmotnost 15 až 20 kg/m3 rozměr 1000 x 500 mm, lambda 0,039 W/m K 1000 x 500 x  30 mm</t>
  </si>
  <si>
    <t>200,726*1,05 'Přepočtené koeficientem množství</t>
  </si>
  <si>
    <t>622211011</t>
  </si>
  <si>
    <t>Montáž kontaktního zateplení vnějších stěn z polystyrénových desek tl do 80 mm</t>
  </si>
  <si>
    <t>2021255959</t>
  </si>
  <si>
    <t>Montáž kontaktního zateplení z polystyrenových desek nebo z kombinovaných desek na vnější stěny, tloušťky desek přes 40 do 80 mm</t>
  </si>
  <si>
    <t xml:space="preserve">Schodišťový panel na bázi dřeva bude nejdříve vyrovnán EPS v tl. 60 mm </t>
  </si>
  <si>
    <t>2,33*19,6*2</t>
  </si>
  <si>
    <t>-7*1,5*1,6*2</t>
  </si>
  <si>
    <t xml:space="preserve">Boční stěna lodžií sousedící s bytem </t>
  </si>
  <si>
    <t>1,20*2,62*7*2</t>
  </si>
  <si>
    <t>Z čela mezi lodžiemi bude zateplení v tl. 50 mm – dorovnání se zateplením soklu</t>
  </si>
  <si>
    <t>3*0,6*19,6</t>
  </si>
  <si>
    <t>283759330</t>
  </si>
  <si>
    <t>deska fasádní polystyrénová EPS 70 F 1000 x 500 x 50 mm  (λ = 0,039 W/mK)</t>
  </si>
  <si>
    <t>-246254581</t>
  </si>
  <si>
    <t>Desky z lehčených plastů desky polystyrénové fasádní typ EPS 70 F fasádní, stabilizovaný, samozhášivý objemová hmotnost 15 až 20 kg/m3 rozměr 1000 x 500 mm, lambda 0,039 W/m K 1000 x 500 x  50 mm</t>
  </si>
  <si>
    <t>35,28*1,05 'Přepočtené koeficientem množství</t>
  </si>
  <si>
    <t>283759340</t>
  </si>
  <si>
    <t>deska fasádní polystyrénová EPS 70 F 1000 x 500 x 60 mm  (λ = 0,039 W/mK)</t>
  </si>
  <si>
    <t>-1267662394</t>
  </si>
  <si>
    <t>Desky z lehčených plastů desky polystyrénové fasádní typ EPS 70 F fasádní, stabilizovaný, samozhášivý objemová hmotnost 15 až 20 kg/m3 rozměr 1000 x 500 mm, lambda 0,039 W/m K 1000 x 500 x  60 mm</t>
  </si>
  <si>
    <t>57,736*1,05 'Přepočtené koeficientem množství</t>
  </si>
  <si>
    <t>14</t>
  </si>
  <si>
    <t>283759R1</t>
  </si>
  <si>
    <t>deska fasádní izolační z fenolické pěny tl. 60 mm (λ = 0,022 W/mK)</t>
  </si>
  <si>
    <t>-1672561508</t>
  </si>
  <si>
    <t>134,982*1,05 'Přepočtené koeficientem množství</t>
  </si>
  <si>
    <t>622211021</t>
  </si>
  <si>
    <t>Montáž zateplení vnějších stěn z polystyrénových desek tl do 120 mm</t>
  </si>
  <si>
    <t>1764138191</t>
  </si>
  <si>
    <t>Montáž kontaktního zateplení z polystyrenových desek nebo z kombinovaných desek na vnější stěny, tloušťky desek přes 80 do 120 mm</t>
  </si>
  <si>
    <t>severní fasáda</t>
  </si>
  <si>
    <t>20,67*(17,06+3,6)*2+2,8*3,6</t>
  </si>
  <si>
    <t>-2,1*1,6*7*8</t>
  </si>
  <si>
    <t>-1,5*1,6*7*2*2</t>
  </si>
  <si>
    <t>-1,53*3,2</t>
  </si>
  <si>
    <t>jižní fasáda</t>
  </si>
  <si>
    <t>20,73*23,125*2</t>
  </si>
  <si>
    <t>-4*3,2*19,6</t>
  </si>
  <si>
    <t>-2,1*1,6*7*3*2</t>
  </si>
  <si>
    <t>štíty</t>
  </si>
  <si>
    <t>1,4*11,2</t>
  </si>
  <si>
    <t>1,43*11,2</t>
  </si>
  <si>
    <t xml:space="preserve">odpočet minerální vata </t>
  </si>
  <si>
    <t>-MV100</t>
  </si>
  <si>
    <t>16</t>
  </si>
  <si>
    <t>283759380</t>
  </si>
  <si>
    <t>deska fasádní polystyrénová EPS 70 F 1000 x 500 x 100 mm (λ = 0,039 W/mK)</t>
  </si>
  <si>
    <t>2075918026</t>
  </si>
  <si>
    <t>Desky z lehčených plastů desky polystyrénové fasádní typ EPS 70 F fasádní, stabilizovaný, samozhášivý objemová hmotnost 15 až 20 kg/m3 rozměr 1000 x 500 mm, lambda 0,039 W/m K 1000 x 500 x 100 mm</t>
  </si>
  <si>
    <t>1060,127*1,05 'Přepočtené koeficientem množství</t>
  </si>
  <si>
    <t>17</t>
  </si>
  <si>
    <t>622221021</t>
  </si>
  <si>
    <t>Montáž kontaktního zateplení vnějších stěn z minerální vlny s podélnou orientací vláken tl do 120 mm</t>
  </si>
  <si>
    <t>1388587295</t>
  </si>
  <si>
    <t>Montáž kontaktního zateplení z desek z minerální vlny s podélnou orientací vláken na vnější stěny, tloušťky desek přes 80 do 120 mm</t>
  </si>
  <si>
    <t>zateplení MV tl. 100 viz. PZ</t>
  </si>
  <si>
    <t>19,6*3,2*2</t>
  </si>
  <si>
    <t>-7*1,5*1,6/2*2</t>
  </si>
  <si>
    <t>18</t>
  </si>
  <si>
    <t>631515270</t>
  </si>
  <si>
    <t xml:space="preserve">deska minerální izolační fasádní tl. 100 mm (λ = 0,039W/mK) </t>
  </si>
  <si>
    <t>1497824713</t>
  </si>
  <si>
    <t>75,04*1,05 'Přepočtené koeficientem množství</t>
  </si>
  <si>
    <t>19</t>
  </si>
  <si>
    <t>920343843</t>
  </si>
  <si>
    <t xml:space="preserve">lodžiové zateplované sendvičové stěny </t>
  </si>
  <si>
    <t>2,62*3,2*41</t>
  </si>
  <si>
    <t>-0,95*2,4*41</t>
  </si>
  <si>
    <t>-2,1*1,6*41</t>
  </si>
  <si>
    <t>20</t>
  </si>
  <si>
    <t>283759R</t>
  </si>
  <si>
    <t>deska fasádní izolační z fenolické pěny tl. 100 mm (λ = 0,022 W/2K)</t>
  </si>
  <si>
    <t>1674994679</t>
  </si>
  <si>
    <t>112,504*1,05 'Přepočtené koeficientem množství</t>
  </si>
  <si>
    <t>622212001</t>
  </si>
  <si>
    <t>Montáž kontaktního zateplení vnějšího ostění hl. špalety do 200 mm z polystyrenu tl do 40 mm</t>
  </si>
  <si>
    <t>m</t>
  </si>
  <si>
    <t>1987506846</t>
  </si>
  <si>
    <t>Montáž kontaktního zateplení vnějšího ostění nebo nadpraží z polystyrenových desek hloubky špalet do 200 mm, tloušťky desek do 40 mm</t>
  </si>
  <si>
    <t>pod parapety oken</t>
  </si>
  <si>
    <t>2,1*7*8</t>
  </si>
  <si>
    <t>1,5*7*4</t>
  </si>
  <si>
    <t>2,1*7*6</t>
  </si>
  <si>
    <t>22</t>
  </si>
  <si>
    <t>28376415R</t>
  </si>
  <si>
    <t>deska z extrudovaného polystyrénu XPS tl. 30 mm</t>
  </si>
  <si>
    <t>1847451044</t>
  </si>
  <si>
    <t>Poznámka k položce:
Pro ploché střechy, obrácené střechy, zelené střechy, podlahy, vnější stěny ve styku se zeminou.</t>
  </si>
  <si>
    <t>289,8*0,195*1,05</t>
  </si>
  <si>
    <t>23</t>
  </si>
  <si>
    <t>622222001</t>
  </si>
  <si>
    <t>Montáž kontaktního zateplení vnějšího ostění hl. špalety do 200 mm z minerální vlny tl do 40 mm</t>
  </si>
  <si>
    <t>1328276726</t>
  </si>
  <si>
    <t>Montáž kontaktního zateplení vnějšího ostění nebo nadpraží z desek z minerální vlny s podélnou nebo kolmou orientací vláken hloubky špalet do 200 mm, tloušťky desek do 40 mm</t>
  </si>
  <si>
    <t xml:space="preserve">ostění a nadpraží oken </t>
  </si>
  <si>
    <t>(1,6+2,1+1,6)*7*8</t>
  </si>
  <si>
    <t>(1,6+1,5+1,6)*7*4</t>
  </si>
  <si>
    <t>(1,6+2,1+1,6)*7*6</t>
  </si>
  <si>
    <t>24</t>
  </si>
  <si>
    <t>-327802711</t>
  </si>
  <si>
    <t>782,6*0,195*1,05</t>
  </si>
  <si>
    <t>25</t>
  </si>
  <si>
    <t>62225103R</t>
  </si>
  <si>
    <t>Příplatek k cenám kontaktního zateplení vnějších stěn za použití tvrzeného tmelu</t>
  </si>
  <si>
    <t>1431539512</t>
  </si>
  <si>
    <t>V místě vstupů bude na kontaktní zateplovací systém použit tvrzený tmel pro vyšší odolnost fasády.</t>
  </si>
  <si>
    <t>4*1,2*2,62</t>
  </si>
  <si>
    <t>2,62*(1,15+3,1+1,15)*2</t>
  </si>
  <si>
    <t>-2*1,55*0,53</t>
  </si>
  <si>
    <t>-2*1,45*2,43</t>
  </si>
  <si>
    <t>26</t>
  </si>
  <si>
    <t>622251101</t>
  </si>
  <si>
    <t>Příplatek k cenám zateplení vnějších stěn za použití tepelněizolačních zátek z polystyrenu</t>
  </si>
  <si>
    <t>-1725895919</t>
  </si>
  <si>
    <t>Montáž kontaktního zateplení Příplatek k cenám za zápustnou montáž kotev s použitím tepelněizolačních zátek na vnější stěny z polystyrenu</t>
  </si>
  <si>
    <t>27</t>
  </si>
  <si>
    <t>622251105</t>
  </si>
  <si>
    <t>Příplatek k cenám kontaktního zateplení stěn za použití tepelněizolačních zátek z minerální vlny</t>
  </si>
  <si>
    <t>-827881264</t>
  </si>
  <si>
    <t>Montáž kontaktního zateplení Příplatek k cenám za zápustnou montáž kotev s použitím tepelněizolačních zátek na vnější stěny z minerální vlny</t>
  </si>
  <si>
    <t>28</t>
  </si>
  <si>
    <t>622252001</t>
  </si>
  <si>
    <t>Montáž zakládacích soklových lišt zateplení</t>
  </si>
  <si>
    <t>1461215107</t>
  </si>
  <si>
    <t>2*11,2+46,05+46,05+4*1,2</t>
  </si>
  <si>
    <t>29</t>
  </si>
  <si>
    <t>590514160</t>
  </si>
  <si>
    <t>lišta zakládací pro zateplení tl. 100 mm s požárním atestem</t>
  </si>
  <si>
    <t>263344374</t>
  </si>
  <si>
    <t>Kontaktní zateplovací systémy příslušenství kontaktních zateplovacích systémů lišty soklové  - zakládací lišty zakládací LO 103 mm  tl.1,0 mm</t>
  </si>
  <si>
    <t>119,3*1,05</t>
  </si>
  <si>
    <t>30</t>
  </si>
  <si>
    <t>622252002</t>
  </si>
  <si>
    <t>Montáž ostatních lišt zateplení</t>
  </si>
  <si>
    <t>-1342597660</t>
  </si>
  <si>
    <t>(266,385+337,943+1554,368+517,440+304,290+158,760+92,40+317,10)/1,05</t>
  </si>
  <si>
    <t>31</t>
  </si>
  <si>
    <t>590514800</t>
  </si>
  <si>
    <t>lišta rohová Al 10/10 cm s tkaninou bal. 2,5 m</t>
  </si>
  <si>
    <t>-1122252782</t>
  </si>
  <si>
    <t>kontaktní zateplovací systémy příslušenství kontaktních zateplovacích systémů lišta rohová s tkaninou - rohovník  2,5m Al 10/10 cm</t>
  </si>
  <si>
    <t>20,67*12+1,43*2+1,40*2</t>
  </si>
  <si>
    <t>253,7*1,05 'Přepočtené koeficientem množství</t>
  </si>
  <si>
    <t>32</t>
  </si>
  <si>
    <t>590514840</t>
  </si>
  <si>
    <t>lišta rohová PVC 10/10 cm s tkaninou bal. 2,5 m</t>
  </si>
  <si>
    <t>2065776050</t>
  </si>
  <si>
    <t>Kontaktní zateplovací systémy příslušenství kontaktních zateplovacích systémů lišta rohová s tkaninou - rohovník  2,5m PVC 10/10 cm</t>
  </si>
  <si>
    <t>výplně na lodžiích</t>
  </si>
  <si>
    <t>(2,4+0,95+2,1+2,4)*41</t>
  </si>
  <si>
    <t>321,85*1,05 'Přepočtené koeficientem množství</t>
  </si>
  <si>
    <t>33</t>
  </si>
  <si>
    <t>590514760</t>
  </si>
  <si>
    <t>profil okenní s tkaninou APU lišta 9 mm</t>
  </si>
  <si>
    <t>-561270762</t>
  </si>
  <si>
    <t>Poznámka k položce:
délka 2,4 m, přesah tkaniny 100 mm</t>
  </si>
  <si>
    <t>ostění a nadpraží oken a lodžiových dveří</t>
  </si>
  <si>
    <t>2*(2,1+1,6)*7*8</t>
  </si>
  <si>
    <t>2*(1,5+1,6)*7*4</t>
  </si>
  <si>
    <t>2*(2,1+1,6)*7*3*2</t>
  </si>
  <si>
    <t>(2,4+0,95+2,1+2,4+2,1)*41</t>
  </si>
  <si>
    <t>1480,35*1,05 'Přepočtené koeficientem množství</t>
  </si>
  <si>
    <t>34</t>
  </si>
  <si>
    <t>59051478R</t>
  </si>
  <si>
    <t>lišta profil ochranný rohový s požárním atestem</t>
  </si>
  <si>
    <t>-1064282734</t>
  </si>
  <si>
    <t>ostění oken vyjma lodžiových</t>
  </si>
  <si>
    <t>2*1,6*7*8</t>
  </si>
  <si>
    <t>2*1,6*7*4</t>
  </si>
  <si>
    <t>2*1,6*7*3*2</t>
  </si>
  <si>
    <t>492,8*1,05 'Přepočtené koeficientem množství</t>
  </si>
  <si>
    <t>35</t>
  </si>
  <si>
    <t>5905149R</t>
  </si>
  <si>
    <t>nadokenní lišta s okapničkou s požárním atestem</t>
  </si>
  <si>
    <t>1322866316</t>
  </si>
  <si>
    <t>nadpraží oken vyjma lodžiových</t>
  </si>
  <si>
    <t>2,1*7*3*2</t>
  </si>
  <si>
    <t>289,8*1,05 'Přepočtené koeficientem množství</t>
  </si>
  <si>
    <t>36</t>
  </si>
  <si>
    <t>5905151R</t>
  </si>
  <si>
    <t>profil rohový plastový s okapnicí</t>
  </si>
  <si>
    <t>1155460568</t>
  </si>
  <si>
    <t>hrany lodžiových desek</t>
  </si>
  <si>
    <t>3,6*7*6</t>
  </si>
  <si>
    <t>151,2*1,05 'Přepočtené koeficientem množství</t>
  </si>
  <si>
    <t>37</t>
  </si>
  <si>
    <t>590515000</t>
  </si>
  <si>
    <t>profil dilatační stěnový , dl. 2,5 m - 10K</t>
  </si>
  <si>
    <t>761844085</t>
  </si>
  <si>
    <t>kontaktní zateplovací systémy příslušenství kontaktních zateplovacích systémů dilatační profil stěnový E,  dl. 2,5 m</t>
  </si>
  <si>
    <t>88</t>
  </si>
  <si>
    <t>88*1,05 'Přepočtené koeficientem množství</t>
  </si>
  <si>
    <t>38</t>
  </si>
  <si>
    <t>59051494R</t>
  </si>
  <si>
    <t>lišta parapetní PVC UV 10, 2 m</t>
  </si>
  <si>
    <t>1550126242</t>
  </si>
  <si>
    <t>200+22+80</t>
  </si>
  <si>
    <t>302*1,05 'Přepočtené koeficientem množství</t>
  </si>
  <si>
    <t>39</t>
  </si>
  <si>
    <t>621531011</t>
  </si>
  <si>
    <t>Tenkovrstvá silikonová zrnitá omítka tl. 1,5 mm včetně penetrace vnějších podhledů</t>
  </si>
  <si>
    <t>-2101948681</t>
  </si>
  <si>
    <t>Omítka tenkovrstvá silikonová vnějších ploch probarvená, včetně penetrace podkladu zrnitá, tloušťky 1,5 mm podhledů</t>
  </si>
  <si>
    <t>40</t>
  </si>
  <si>
    <t>622531021</t>
  </si>
  <si>
    <t>Tenkovrstvá silikonová zrnitá omítka tl. 2,0 mm včetně penetrace vnějších stěn</t>
  </si>
  <si>
    <t>-587666114</t>
  </si>
  <si>
    <t>Omítka tenkovrstvá silikonová vnějších ploch probarvená, včetně penetrace podkladu zrnitá, tloušťky 2,0 mm stěn</t>
  </si>
  <si>
    <t>(289,8+782,6)*0,295"ostění, nadpraží a parapety</t>
  </si>
  <si>
    <t>41</t>
  </si>
  <si>
    <t>629991011</t>
  </si>
  <si>
    <t>Zakrytí výplní otvorů a svislých ploch fólií přilepenou lepící páskou</t>
  </si>
  <si>
    <t>1203471326</t>
  </si>
  <si>
    <t>Zakrytí vnějších ploch před znečištěním včetně pozdějšího odkrytí výplní otvorů a svislých ploch fólií přilepenou lepící páskou</t>
  </si>
  <si>
    <t>2,1*1,6*8*7</t>
  </si>
  <si>
    <t>1,5*1,6*7*4</t>
  </si>
  <si>
    <t>0,95*2,40*7*2</t>
  </si>
  <si>
    <t>2,1*1,6*7*2</t>
  </si>
  <si>
    <t>2,1*1,6*7*6</t>
  </si>
  <si>
    <t>2,1*1,6*7*4</t>
  </si>
  <si>
    <t>0,95*2,4*7*4</t>
  </si>
  <si>
    <t>42</t>
  </si>
  <si>
    <t>629995101</t>
  </si>
  <si>
    <t>Očištění vnějších ploch tlakovou vodou</t>
  </si>
  <si>
    <t>-1087887545</t>
  </si>
  <si>
    <t>Očištění vnějších ploch tlakovou vodou omytím</t>
  </si>
  <si>
    <t>Ostatní konstrukce a práce-bourání</t>
  </si>
  <si>
    <t>94</t>
  </si>
  <si>
    <t>Lešení a stavební výtahy</t>
  </si>
  <si>
    <t>43</t>
  </si>
  <si>
    <t>941111132</t>
  </si>
  <si>
    <t>Montáž lešení řadového trubkového lehkého s podlahami zatížení do 200 kg/m2 š do 1,5 m v do 25 m</t>
  </si>
  <si>
    <t>-1709715229</t>
  </si>
  <si>
    <t>Montáž lešení řadového trubkového lehkého pracovního s podlahami s provozním zatížením tř. 3 do 200 kg/m2 šířky tř. W12 přes 1,2 do 1,5 m, výšky přes 10 do 25 m</t>
  </si>
  <si>
    <t>23,4*(50,7+46,3+4*1,5*2)</t>
  </si>
  <si>
    <t>44</t>
  </si>
  <si>
    <t>941111232</t>
  </si>
  <si>
    <t>Příplatek k lešení řadovému trubkovému lehkému s podlahami š 1,5 m v 25 m za první a ZKD den použití</t>
  </si>
  <si>
    <t>1400773985</t>
  </si>
  <si>
    <t>Montáž lešení řadového trubkového lehkého pracovního s podlahami s provozním zatížením tř. 3 do 200 kg/m2 Příplatek za první a každý další den použití lešení k ceně -1132</t>
  </si>
  <si>
    <t>lešení*30*2</t>
  </si>
  <si>
    <t>45</t>
  </si>
  <si>
    <t>941111832</t>
  </si>
  <si>
    <t>Demontáž lešení řadového trubkového lehkého s podlahami zatížení do 200 kg/m2 š do 1,5 m v do 25 m</t>
  </si>
  <si>
    <t>-1581811256</t>
  </si>
  <si>
    <t>Demontáž lešení řadového trubkového lehkého pracovního s podlahami s provozním zatížením tř. 3 do 200 kg/m2 šířky tř. W12 přes 1,2 do 1,5 m, výšky přes 10 do 25 m</t>
  </si>
  <si>
    <t>46</t>
  </si>
  <si>
    <t>944511111</t>
  </si>
  <si>
    <t>Montáž ochranné sítě z textilie z umělých vláken</t>
  </si>
  <si>
    <t>-1183088768</t>
  </si>
  <si>
    <t>Montáž ochranné sítě zavěšené na konstrukci lešení z textilie z umělých vláken</t>
  </si>
  <si>
    <t>47</t>
  </si>
  <si>
    <t>944511211</t>
  </si>
  <si>
    <t>Příplatek k ochranné síti za první a ZKD den použití</t>
  </si>
  <si>
    <t>-730049744</t>
  </si>
  <si>
    <t>Montáž ochranné sítě Příplatek za první a každý další den použití sítě k ceně -1111</t>
  </si>
  <si>
    <t>48</t>
  </si>
  <si>
    <t>944511811</t>
  </si>
  <si>
    <t>Demontáž ochranné sítě z textilie z umělých vláken</t>
  </si>
  <si>
    <t>1941132244</t>
  </si>
  <si>
    <t>Demontáž ochranné sítě zavěšené na konstrukci lešení z textilie z umělých vláken</t>
  </si>
  <si>
    <t>95</t>
  </si>
  <si>
    <t>Různé dokončovací konstrukce a práce pozemních staveb</t>
  </si>
  <si>
    <t>49</t>
  </si>
  <si>
    <t>95000000R</t>
  </si>
  <si>
    <t>Dodání a osazení budky pro rorýse se třemi hnízdními otvory</t>
  </si>
  <si>
    <t>kus</t>
  </si>
  <si>
    <t>-728529793</t>
  </si>
  <si>
    <t>Budka pro rorýsy bude osazena na západní straně na konci celého bloku (sekce K Pecím 14) při zateplování objektu.</t>
  </si>
  <si>
    <t>99</t>
  </si>
  <si>
    <t>Přesuny hmot a suti</t>
  </si>
  <si>
    <t>997</t>
  </si>
  <si>
    <t>Přesun sutě</t>
  </si>
  <si>
    <t>50</t>
  </si>
  <si>
    <t>997013117</t>
  </si>
  <si>
    <t>Vnitrostaveništní doprava suti a vybouraných hmot pro budovy v do 24 m s použitím mechanizace</t>
  </si>
  <si>
    <t>t</t>
  </si>
  <si>
    <t>1822011076</t>
  </si>
  <si>
    <t>Vnitrostaveništní doprava suti a vybouraných hmot vodorovně do 50 m svisle s použitím mechanizace pro budovy a haly výšky přes 21 do 24 m</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</si>
  <si>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</si>
  <si>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</si>
  <si>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51</t>
  </si>
  <si>
    <t>997013501</t>
  </si>
  <si>
    <t>Odvoz suti na skládku a vybouraných hmot nebo meziskládku do 1 km se složením</t>
  </si>
  <si>
    <t>948021352</t>
  </si>
  <si>
    <t>52</t>
  </si>
  <si>
    <t>997013509</t>
  </si>
  <si>
    <t>Příplatek k odvozu suti a vybouraných hmot na skládku ZKD 1 km přes 1 km</t>
  </si>
  <si>
    <t>-915248048</t>
  </si>
  <si>
    <t>2,293*9</t>
  </si>
  <si>
    <t>53</t>
  </si>
  <si>
    <t>997013831</t>
  </si>
  <si>
    <t>Poplatek za uložení stavebního směsného odpadu na skládce (skládkovné)</t>
  </si>
  <si>
    <t>475174352</t>
  </si>
  <si>
    <t>998</t>
  </si>
  <si>
    <t>Přesun hmot</t>
  </si>
  <si>
    <t>54</t>
  </si>
  <si>
    <t>998011003</t>
  </si>
  <si>
    <t>Přesun hmot pro budovy zděné v do 24 m</t>
  </si>
  <si>
    <t>132907881</t>
  </si>
  <si>
    <t>Přesun hmot pro budovy občanské výstavby, bydlení, výrobu a služby s nosnou svislou konstrukcí zděnou z cihel, tvárnic nebo kamene vodorovná dopravní vzdálenost do 100 m pro budovy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</si>
  <si>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</si>
  <si>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</si>
  <si>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</si>
  <si>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</si>
  <si>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</si>
  <si>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55</t>
  </si>
  <si>
    <t>713130811</t>
  </si>
  <si>
    <t>Odstranění tepelné izolace stěn volně kladené z vláknitých materiálů tl do 100 mm</t>
  </si>
  <si>
    <t>109118528</t>
  </si>
  <si>
    <t>Odstranění tepelné izolace běžných stavebních konstrukcí z rohoží, pásů, dílců, desek, bloků stěn a příček volně kladených z vláknitých materiálů, tloušťka izolace do 100 mm</t>
  </si>
  <si>
    <t>762</t>
  </si>
  <si>
    <t>Konstrukce tesařské</t>
  </si>
  <si>
    <t>56</t>
  </si>
  <si>
    <t>762332R</t>
  </si>
  <si>
    <t>Doplnění části vazby stěn z hranolů průřezové plochy do 120 cm2 včetně materiálu</t>
  </si>
  <si>
    <t>m3</t>
  </si>
  <si>
    <t>88637744</t>
  </si>
  <si>
    <t>2"předběžný objem řeziva pro opravy - bude upřesněno po odkrytí konstrukce</t>
  </si>
  <si>
    <t>57</t>
  </si>
  <si>
    <t>762430012</t>
  </si>
  <si>
    <t>Obložení stěn z desek cementotřískových tl 12 mm na sraz šroubovaných</t>
  </si>
  <si>
    <t>-681562982</t>
  </si>
  <si>
    <t>58</t>
  </si>
  <si>
    <t>998762104</t>
  </si>
  <si>
    <t>Přesun hmot tonážní pro kce tesařské v objektech v do 36 m</t>
  </si>
  <si>
    <t>-887605983</t>
  </si>
  <si>
    <t>Přesun hmot pro konstrukce tesařské stanovený z hmotnosti přesunovaného materiálu vodorovná dopravní vzdálenost do 50 m v objektech výšky přes 24 do 36 m</t>
  </si>
  <si>
    <t>763</t>
  </si>
  <si>
    <t>Konstrukce suché výstavby</t>
  </si>
  <si>
    <t>59</t>
  </si>
  <si>
    <t>763111741</t>
  </si>
  <si>
    <t>Montáž parotěsné zábrany do příčky</t>
  </si>
  <si>
    <t>278967777</t>
  </si>
  <si>
    <t>Příčka ze sádrokartonových desek ostatní konstrukce a práce na příčkách ze sádrokartonových desek montáž parotěsné zábrany</t>
  </si>
  <si>
    <t>60</t>
  </si>
  <si>
    <t>28329210R</t>
  </si>
  <si>
    <t xml:space="preserve">zábrana parotěsná </t>
  </si>
  <si>
    <t>733410486</t>
  </si>
  <si>
    <t>112,504*1,1 'Přepočtené koeficientem množství</t>
  </si>
  <si>
    <t>61</t>
  </si>
  <si>
    <t>763111742</t>
  </si>
  <si>
    <t>Montáž jedné vrstvy tepelné izolace do příčky</t>
  </si>
  <si>
    <t>-2060632930</t>
  </si>
  <si>
    <t>Příčka ze sádrokartonových desek ostatní konstrukce a práce na příčkách ze sádrokartonových desek montáž jedné vrstvy tepelné izolace</t>
  </si>
  <si>
    <t>63148118R</t>
  </si>
  <si>
    <t>deska minerální izolační  tl. 100 mm</t>
  </si>
  <si>
    <t>713234861</t>
  </si>
  <si>
    <t>63</t>
  </si>
  <si>
    <t>998763102</t>
  </si>
  <si>
    <t>Přesun hmot tonážní pro dřevostavby v objektech v do 24 m</t>
  </si>
  <si>
    <t>-1760715354</t>
  </si>
  <si>
    <t>Přesun hmot pro dřevostavby stanovený z hmotnosti přesunovaného materiálu vodorovná dopravní vzdálenost do 50 m v objektech výšky přes 12 do 24 m</t>
  </si>
  <si>
    <t>766</t>
  </si>
  <si>
    <t>Konstrukce truhlářské</t>
  </si>
  <si>
    <t>64</t>
  </si>
  <si>
    <t>766411821</t>
  </si>
  <si>
    <t>Demontáž truhlářského obložení stěn z palubek</t>
  </si>
  <si>
    <t>1106921185</t>
  </si>
  <si>
    <t>Demontáž obložení stěn palubkami</t>
  </si>
  <si>
    <t>U lodžiových sendvičových dřevěných stěn</t>
  </si>
  <si>
    <t>2,62*3,2*(5*7+6)</t>
  </si>
  <si>
    <t>-0,95*2,4*(5*7+6)</t>
  </si>
  <si>
    <t>-2,1*1,6*(5*7+6)</t>
  </si>
  <si>
    <t>65</t>
  </si>
  <si>
    <t>766411822</t>
  </si>
  <si>
    <t>Demontáž truhlářského obložení stěn podkladových roštů</t>
  </si>
  <si>
    <t>-1944817450</t>
  </si>
  <si>
    <t>Demontáž obložení stěn podkladových roštů</t>
  </si>
  <si>
    <t>HZS</t>
  </si>
  <si>
    <t>Hodinové zúčtovací sazby</t>
  </si>
  <si>
    <t>66</t>
  </si>
  <si>
    <t>HZS.01</t>
  </si>
  <si>
    <t xml:space="preserve">Demontáže na fasádě </t>
  </si>
  <si>
    <t>hzs</t>
  </si>
  <si>
    <t>512</t>
  </si>
  <si>
    <t>-809430759</t>
  </si>
  <si>
    <t xml:space="preserve">Poznámka k položce:
Před zahájením prací na zateplování budou demontovány veškeré úchyty (satelity, nosiče praporů apod.). Rovněž budou demontovány a opětovně namontovány orientační cedule. </t>
  </si>
  <si>
    <t>67</t>
  </si>
  <si>
    <t>HZS.02</t>
  </si>
  <si>
    <t xml:space="preserve">Montáže na fasádě </t>
  </si>
  <si>
    <t>753120565</t>
  </si>
  <si>
    <t>VRN</t>
  </si>
  <si>
    <t>Vedlejší rozpočtové náklady</t>
  </si>
  <si>
    <t>68</t>
  </si>
  <si>
    <t>013114000</t>
  </si>
  <si>
    <t>Architektonické studie, varianty - zpracování barevného řešení fasády</t>
  </si>
  <si>
    <t>Kč</t>
  </si>
  <si>
    <t>1024</t>
  </si>
  <si>
    <t>-1999805315</t>
  </si>
  <si>
    <t>Průzkumné, geodetické a projektové práce projektové práce záměry, studie architektonické studie, varianty</t>
  </si>
  <si>
    <t>69</t>
  </si>
  <si>
    <t>013244000</t>
  </si>
  <si>
    <t>Dokumentace pro provádění stavby - statický výpočet a schema pro kotvení kontaktního zateplení</t>
  </si>
  <si>
    <t>1177733224</t>
  </si>
  <si>
    <t>Průzkumné, geodetické a projektové práce projektové práce dokumentace stavby (výkresová a textová) pro provádění stavby</t>
  </si>
  <si>
    <t>70</t>
  </si>
  <si>
    <t>043103001</t>
  </si>
  <si>
    <t>Zkoušky zmýdelnatění (odtrhové)</t>
  </si>
  <si>
    <t>1312294450</t>
  </si>
  <si>
    <t>Inženýrská činnost zkoušky a ostatní měření zkoušky bez rozlišení</t>
  </si>
  <si>
    <t>71</t>
  </si>
  <si>
    <t>04310300R</t>
  </si>
  <si>
    <t>Zkoušky na soudržnost podkladu</t>
  </si>
  <si>
    <t>-445466819</t>
  </si>
  <si>
    <t>2 - ZATEPLENÍ VNITŘNÍCH PROSTOR</t>
  </si>
  <si>
    <t>HSV - Práce a dodávky HSV</t>
  </si>
  <si>
    <t xml:space="preserve">      99 - Přesun hmot</t>
  </si>
  <si>
    <t>Práce a dodávky HSV</t>
  </si>
  <si>
    <t>611511001</t>
  </si>
  <si>
    <t>Tenkovrstvá akrylátová zrnitá omítka tl. 1,0 mm včetně penetrace vnitřních stropů rovných</t>
  </si>
  <si>
    <t>-498479478</t>
  </si>
  <si>
    <t>Omítka tenkovrstvá akrylátová vnitřních ploch probarvená, včetně penetrace podkladu zrnitá, tloušťky 1,0 mm vodorovných konstrukcí stropů rovných</t>
  </si>
  <si>
    <t xml:space="preserve">zádveří přední i zadní u obou sekcí </t>
  </si>
  <si>
    <t>2*(4,79+7,85)</t>
  </si>
  <si>
    <t>621221011</t>
  </si>
  <si>
    <t>Montáž kontaktního zateplení vnějších podhledů z minerální vlny s podélnou orientací tl do 80 mm</t>
  </si>
  <si>
    <t>473512339</t>
  </si>
  <si>
    <t>Montáž kontaktního zateplení z desek z minerální vlny s podélnou orientací vláken na vnější podhledy, tloušťky desek přes 40 do 80 mm</t>
  </si>
  <si>
    <t>631515200</t>
  </si>
  <si>
    <t>deska minerální izolační fasádní tl. 60 mm (λ = 0,038W/mK)</t>
  </si>
  <si>
    <t>902626050</t>
  </si>
  <si>
    <t>25,28*1,05 'Přepočtené koeficientem množství</t>
  </si>
  <si>
    <t>-1972018740</t>
  </si>
  <si>
    <t>3 - SOKL</t>
  </si>
  <si>
    <t>-517888331</t>
  </si>
  <si>
    <t>119,65+2,62*1,15*2*3*2"sever</t>
  </si>
  <si>
    <t>118,65+1,2*2,62*2*2"jih</t>
  </si>
  <si>
    <t xml:space="preserve">50,6*0,1"100 po terén </t>
  </si>
  <si>
    <t>odpočet otvorů</t>
  </si>
  <si>
    <t>-0,6*0,6*36</t>
  </si>
  <si>
    <t>-2,4*2,15*8</t>
  </si>
  <si>
    <t>-2,4*1,6*2</t>
  </si>
  <si>
    <t>-0,4*1,55*2</t>
  </si>
  <si>
    <t>-3,05*2,41*2</t>
  </si>
  <si>
    <t>ostění a nadpraží otvorů</t>
  </si>
  <si>
    <t>0,15*0,6*3*36</t>
  </si>
  <si>
    <t>622221011</t>
  </si>
  <si>
    <t>Montáž kontaktního zateplení vnějších stěn z minerální vlny s podélnou orientací vláken tl do 80 mm</t>
  </si>
  <si>
    <t>692610780</t>
  </si>
  <si>
    <t>Montáž kontaktního zateplení z desek z minerální vlny s podélnou orientací vláken na vnější stěny, tloušťky desek přes 40 do 80 mm</t>
  </si>
  <si>
    <t>3,3*2+5,54*2"izolant z MV dle PZ</t>
  </si>
  <si>
    <t>631515190</t>
  </si>
  <si>
    <t>deska minerální izolační fasádní tl. 50 mm</t>
  </si>
  <si>
    <t>1265678574</t>
  </si>
  <si>
    <t>17,68*1,05 'Přepočtené koeficientem množství</t>
  </si>
  <si>
    <t>-1173262314</t>
  </si>
  <si>
    <t>nad terénem</t>
  </si>
  <si>
    <t xml:space="preserve">pod terénem </t>
  </si>
  <si>
    <t>28376417R</t>
  </si>
  <si>
    <t>deska z extrudovaného polystyrénu XPS tl. 50 mm (λ = 0,034W/mK)</t>
  </si>
  <si>
    <t>-1543753306</t>
  </si>
  <si>
    <t xml:space="preserve">spodní řada bude z XPS </t>
  </si>
  <si>
    <t>0,6*(60,375+46,2+4*1,2-1,6*2-3,05*2-2,35*8)*1,05</t>
  </si>
  <si>
    <t>52,463*1,05 'Přepočtené koeficientem množství</t>
  </si>
  <si>
    <t>283759450</t>
  </si>
  <si>
    <t>deska fasádní polystyrénová EPS 100 F 1000 x 500 x 50 mm</t>
  </si>
  <si>
    <t>673722543</t>
  </si>
  <si>
    <t>Desky z lehčených plastů desky polystyrénové fasádní typ EPS 100 F  stabilizovaný, samozhášivý objemová hmotnost 20 až 25 kg/m3 rozměr 1000 x 500 mm, lambda 0,036 W/m K 1000 x 500 x  50 mm</t>
  </si>
  <si>
    <t>Poznámka k položce:
lambda=0,036 [W / m K]</t>
  </si>
  <si>
    <t>223,951*1,05</t>
  </si>
  <si>
    <t>-55,086"odpočet XPS</t>
  </si>
  <si>
    <t>-18,564"odpočet MV</t>
  </si>
  <si>
    <t>-24802761</t>
  </si>
  <si>
    <t>-112125775</t>
  </si>
  <si>
    <t>296897217</t>
  </si>
  <si>
    <t>60,375+46,2+4*1,2-1,6*2-3,05*2-2,35*8</t>
  </si>
  <si>
    <t>590516280</t>
  </si>
  <si>
    <t>lišta zakládací LO 53 mm tl 1,0 mm</t>
  </si>
  <si>
    <t>-1456442032</t>
  </si>
  <si>
    <t>Kontaktní zateplovací systémy příslušenství kontaktních zateplovacích systémů lišty soklové  - zakládací lišty zakládací LO 53 mm   tl.1,0 mm</t>
  </si>
  <si>
    <t>83,275*1,05</t>
  </si>
  <si>
    <t>-75958208</t>
  </si>
  <si>
    <t>(50,946+185,640+46,830+25,935+11,004+25,935)/1,05</t>
  </si>
  <si>
    <t>1700943777</t>
  </si>
  <si>
    <t>2,62*(6+6+2+2)+1,8*3+0,4*3</t>
  </si>
  <si>
    <t>48,52*1,05 'Přepočtené koeficientem množství</t>
  </si>
  <si>
    <t>2128283964</t>
  </si>
  <si>
    <t>0,6*4*36</t>
  </si>
  <si>
    <t>2*(1,55+0,4)*2</t>
  </si>
  <si>
    <t>2*6,4</t>
  </si>
  <si>
    <t>8*6,75</t>
  </si>
  <si>
    <t>2*7,9</t>
  </si>
  <si>
    <t>176,8*1,05 'Přepočtené koeficientem množství</t>
  </si>
  <si>
    <t>-1246208126</t>
  </si>
  <si>
    <t>36*0,6*2+2*0,35*2</t>
  </si>
  <si>
    <t>44,6*1,05 'Přepočtené koeficientem množství</t>
  </si>
  <si>
    <t>-201289239</t>
  </si>
  <si>
    <t>36*0,6+2*1,55</t>
  </si>
  <si>
    <t>24,7*1,05 'Přepočtené koeficientem množství</t>
  </si>
  <si>
    <t xml:space="preserve">profil dilatační stěnový , dl. 2,5 m </t>
  </si>
  <si>
    <t>-361539508</t>
  </si>
  <si>
    <t>2,62*4</t>
  </si>
  <si>
    <t>10,48*1,05 'Přepočtené koeficientem množství</t>
  </si>
  <si>
    <t>-96196688</t>
  </si>
  <si>
    <t>622511111</t>
  </si>
  <si>
    <t>Tenkovrstvá akrylátová mozaiková střednězrnná omítka včetně penetrace vnějších stěn</t>
  </si>
  <si>
    <t>1852667033</t>
  </si>
  <si>
    <t>Omítka tenkovrstvá akrylátová vnějších ploch probarvená, včetně penetrace podkladu mozaiková střednězrnná stěn</t>
  </si>
  <si>
    <t>nadzemní část soklu</t>
  </si>
  <si>
    <t>2134118296</t>
  </si>
  <si>
    <t>zakrytí výplní</t>
  </si>
  <si>
    <t>0,6*0,6*36</t>
  </si>
  <si>
    <t>2,4*2,15*8</t>
  </si>
  <si>
    <t>2,4*1,6*2</t>
  </si>
  <si>
    <t>0,4*1,55*2</t>
  </si>
  <si>
    <t>3,05*2,41*2</t>
  </si>
  <si>
    <t>-1149538445</t>
  </si>
  <si>
    <t>-1970841428</t>
  </si>
  <si>
    <t>4 - OKAPOVÉ CHODNÍKY</t>
  </si>
  <si>
    <t xml:space="preserve">    1 - Zemní práce</t>
  </si>
  <si>
    <t xml:space="preserve">    3 - Svislé a kompletní konstrukce</t>
  </si>
  <si>
    <t xml:space="preserve">    4 - Vodorovné konstrukce</t>
  </si>
  <si>
    <t xml:space="preserve">    5 - Komunikace pozemní</t>
  </si>
  <si>
    <t xml:space="preserve">      62 - Úprava povrchů vnějších</t>
  </si>
  <si>
    <t xml:space="preserve">      63 - Podlahy a podlahové konstrukce</t>
  </si>
  <si>
    <t xml:space="preserve">    9 - Ostatní konstrukce a práce, bourání</t>
  </si>
  <si>
    <t xml:space="preserve">      91 - Doplňující konstrukce a práce pozemních komunikací</t>
  </si>
  <si>
    <t xml:space="preserve">      97 - Prorážení otvorů a ostatní bourací práce</t>
  </si>
  <si>
    <t xml:space="preserve">    777 - Podlahy lité</t>
  </si>
  <si>
    <t>Zemní práce</t>
  </si>
  <si>
    <t>113107131</t>
  </si>
  <si>
    <t>Odstranění podkladu pl do 50 m2 z betonu prostého tl 150 mm</t>
  </si>
  <si>
    <t>-1554448343</t>
  </si>
  <si>
    <t>Odstranění podkladů nebo krytů s přemístěním hmot na skládku na vzdálenost do 3 m nebo s naložením na dopravní prostředek v ploše jednotlivě do 50 m2 z betonu prostého, o tl. vrstvy přes 100 do 150 mm</t>
  </si>
  <si>
    <t>vjezdy do garáží</t>
  </si>
  <si>
    <t>1,2*7,1*2</t>
  </si>
  <si>
    <t>1,2*3,1*2</t>
  </si>
  <si>
    <t>1,2*3,25*2</t>
  </si>
  <si>
    <t>113107132</t>
  </si>
  <si>
    <t>Odstranění podkladu pl do 50 m2 z betonu prostého tl 300 mm</t>
  </si>
  <si>
    <t>971442313</t>
  </si>
  <si>
    <t>Odstranění podkladů nebo krytů s přemístěním hmot na skládku na vzdálenost do 3 m nebo s naložením na dopravní prostředek v ploše jednotlivě do 50 m2 z betonu prostého, o tl. vrstvy přes 150 do 300 mm</t>
  </si>
  <si>
    <t>1,65+1,65+1,425+2,085+6,1+2,25</t>
  </si>
  <si>
    <t>Svislé a kompletní konstrukce</t>
  </si>
  <si>
    <t>3482725R</t>
  </si>
  <si>
    <t>Plotová stříška pro zeď tl 400 mm z tvarovek hladkých přírodních</t>
  </si>
  <si>
    <t>-2129842210</t>
  </si>
  <si>
    <t>3*4,0"opěrné zídky mezi garážemi</t>
  </si>
  <si>
    <t>Vodorovné konstrukce</t>
  </si>
  <si>
    <t>451577777</t>
  </si>
  <si>
    <t>Podklad nebo lože pod dlažbu vodorovný nebo do sklonu 1:5 z kameniva těženého tl do 100 mm</t>
  </si>
  <si>
    <t>601471864</t>
  </si>
  <si>
    <t>Podklad nebo lože pod dlažbu (přídlažbu) v ploše vodorovné nebo ve sklonu do 1:5, tloušťky od 30 do 100 mm z kameniva těženého</t>
  </si>
  <si>
    <t>451579777</t>
  </si>
  <si>
    <t>Příplatek ZKD 10 mm tl nad 100 mm u podkladu nebo lože pod dlažbu z kameniva těženého</t>
  </si>
  <si>
    <t>-1882129704</t>
  </si>
  <si>
    <t>Podklad nebo lože pod dlažbu (přídlažbu) Příplatek k cenám za každých dalších i započatých 10 mm tloušťky podkladu nebo lože přes 100 mm z kameniva těženého</t>
  </si>
  <si>
    <t>15,160*10</t>
  </si>
  <si>
    <t>Komunikace pozemní</t>
  </si>
  <si>
    <t>566201111</t>
  </si>
  <si>
    <t>Úprava krytu z kameniva drceného pro nový kryt s doplněním kameniva drceného do 0,04 m3/m2</t>
  </si>
  <si>
    <t>-2113159417</t>
  </si>
  <si>
    <t>Úprava dosavadního krytu z kameniva drceného jako podklad pro nový kryt s vyrovnáním profilu v příčném i podélném směru, s vlhčením a zhutněním, s doplněním kamenivem drceným, jeho rozprostřením a zhutněním, v množství do 0,04 m3/m2</t>
  </si>
  <si>
    <t>581121115</t>
  </si>
  <si>
    <t>Kryt cementobetonový vozovek skupiny CB I tl 150 mm</t>
  </si>
  <si>
    <t>-535132749</t>
  </si>
  <si>
    <t>Kryt cementobetonový silničních komunikací skupiny CB I tl. 150 mm</t>
  </si>
  <si>
    <t>Úprava povrchů vnějších</t>
  </si>
  <si>
    <t>622331121</t>
  </si>
  <si>
    <t>Cementová omítka hladká jednovrstvá vnějších stěn nanášená ručně</t>
  </si>
  <si>
    <t>767785832</t>
  </si>
  <si>
    <t>Omítka cementová vnějších ploch nanášená ručně jednovrstvá, tloušťky do 15 mm hladká stěn</t>
  </si>
  <si>
    <t xml:space="preserve">opěrné zídky </t>
  </si>
  <si>
    <t>(1,8*4,0+1,8*0,4+4,0*0,4)*3</t>
  </si>
  <si>
    <t>622142001</t>
  </si>
  <si>
    <t>Potažení vnějších stěn sklovláknitým pletivem vtlačeným do tenkovrstvé hmoty</t>
  </si>
  <si>
    <t>385916322</t>
  </si>
  <si>
    <t>Potažení vnějších ploch pletivem v ploše nebo pruzích, na plném podkladu sklovláknitým vtlačením do tmelu stěn</t>
  </si>
  <si>
    <t>-2021893194</t>
  </si>
  <si>
    <t>Podlahy a podlahové konstrukce</t>
  </si>
  <si>
    <t>637211111</t>
  </si>
  <si>
    <t>Okapový chodník z betonových dlaždic tl 40 mm na MC 10</t>
  </si>
  <si>
    <t>1140497116</t>
  </si>
  <si>
    <t>Okapový chodník z dlaždic betonových se zalitím spár cementovou maltou do cementové malty MC-10, tl. dlaždic 40 mm</t>
  </si>
  <si>
    <t>Ostatní konstrukce a práce, bourání</t>
  </si>
  <si>
    <t>91</t>
  </si>
  <si>
    <t>Doplňující konstrukce a práce pozemních komunikací</t>
  </si>
  <si>
    <t>916331111</t>
  </si>
  <si>
    <t>Osazení zahradního obrubníku betonového do lože z betonu bez boční opěry</t>
  </si>
  <si>
    <t>-1892530107</t>
  </si>
  <si>
    <t>Osazení zahradního obrubníku betonového s ložem tl. od 50 do 100 mm z betonu prostého tř. C 12/15 bez boční opěry</t>
  </si>
  <si>
    <t>4,3+0,9+4,3+0,9+4,75+6,45+20,3+8,6</t>
  </si>
  <si>
    <t>592173050</t>
  </si>
  <si>
    <t>obrubník betonový zahradní přírodní šedá 50x5x25 cm</t>
  </si>
  <si>
    <t>565538652</t>
  </si>
  <si>
    <t>50,5*2*1,03</t>
  </si>
  <si>
    <t>106</t>
  </si>
  <si>
    <t>919716111</t>
  </si>
  <si>
    <t>Výztuž cementobetonového krytu ze svařovaných sítí KARI hmotnosti do 7,5 kg/m2</t>
  </si>
  <si>
    <t>946653395</t>
  </si>
  <si>
    <t>Ocelová výztuž cementobetonového krytu ze svařovaných sítí KARI hmotnosti do 7,5 kg/m2</t>
  </si>
  <si>
    <t>32,28*7,9*1,1/1000</t>
  </si>
  <si>
    <t>97</t>
  </si>
  <si>
    <t>Prorážení otvorů a ostatní bourací práce</t>
  </si>
  <si>
    <t>978036191</t>
  </si>
  <si>
    <t>Otlučení cementových omítek vnějších ploch rozsahu do 100 %</t>
  </si>
  <si>
    <t>-1807874764</t>
  </si>
  <si>
    <t>Otlučení cementových omítek vnějších ploch s vyškrabáním spar zdiva a s očištěním povrchu, v rozsahu přes 80 do 100 %</t>
  </si>
  <si>
    <t>-1013799774</t>
  </si>
  <si>
    <t>-2120589359</t>
  </si>
  <si>
    <t>16,271*9</t>
  </si>
  <si>
    <t>997013801</t>
  </si>
  <si>
    <t>Poplatek za uložení stavebního betonového odpadu na skládce (skládkovné)</t>
  </si>
  <si>
    <t>-112157639</t>
  </si>
  <si>
    <t>Poplatek za uložení stavebního odpadu na skládce (skládkovné) betonového</t>
  </si>
  <si>
    <t>998223011</t>
  </si>
  <si>
    <t>Přesun hmot pro pozemní komunikace s krytem dlážděným</t>
  </si>
  <si>
    <t>-786287785</t>
  </si>
  <si>
    <t>Přesun hmot pro pozemní komunikace s krytem dlážděným dopravní vzdálenost do 200 m jakékoliv délky objektu</t>
  </si>
  <si>
    <t>777</t>
  </si>
  <si>
    <t>Podlahy lité</t>
  </si>
  <si>
    <t>777615R</t>
  </si>
  <si>
    <t>Nátěry podlah betonových na bázi polyuretanu</t>
  </si>
  <si>
    <t>-612416319</t>
  </si>
  <si>
    <t>5 - STŘECHA</t>
  </si>
  <si>
    <t xml:space="preserve">      64 - Osazování výplní otvorů</t>
  </si>
  <si>
    <t xml:space="preserve">      96 - Bourání konstrukcí</t>
  </si>
  <si>
    <t xml:space="preserve">    712 - Povlakové krytiny</t>
  </si>
  <si>
    <t xml:space="preserve">    721 - Zdravotechnika - vnitřní kanalizace</t>
  </si>
  <si>
    <t xml:space="preserve">    765 - Krytina skládaná</t>
  </si>
  <si>
    <t>310278842</t>
  </si>
  <si>
    <t>Zazdívka otvorů pl do 1 m2 ve zdivu nadzákladovém z nepálených tvárnic tl do 300 mm</t>
  </si>
  <si>
    <t>1711673734</t>
  </si>
  <si>
    <t>Zazdívka otvorů ve zdivu nadzákladovém nepálenými tvárnicemi plochy přes 0,25 m2 do 1 m2 , ve zdi tl. do 300 mm</t>
  </si>
  <si>
    <t xml:space="preserve">0,275*0,6*0,6*(5+5)"zazdění oken </t>
  </si>
  <si>
    <t>0,275*0,8*0,22*2"parapet dveří</t>
  </si>
  <si>
    <t>-283106709</t>
  </si>
  <si>
    <t>zateplení strojoven</t>
  </si>
  <si>
    <t>3,2*(4,1+5,3)*2*2</t>
  </si>
  <si>
    <t>-0,8*1,75*2</t>
  </si>
  <si>
    <t>-0,6*0,6*2</t>
  </si>
  <si>
    <t>-788202077</t>
  </si>
  <si>
    <t>deska fasádní polystyrénová EPS 70 F 1000 x 500 x 50 mm</t>
  </si>
  <si>
    <t>763300678</t>
  </si>
  <si>
    <t>116,8*1,05</t>
  </si>
  <si>
    <t>-23,688"odpočet xps</t>
  </si>
  <si>
    <t>deska z extrudovaného polystyrénu XPS tl. 50 mm</t>
  </si>
  <si>
    <t>146391933</t>
  </si>
  <si>
    <t>0,6*(4,1+5,3)*2*2*1,05</t>
  </si>
  <si>
    <t>1452549190</t>
  </si>
  <si>
    <t>1348582202</t>
  </si>
  <si>
    <t>2*(4,1+5,3)*2</t>
  </si>
  <si>
    <t>-1466254579</t>
  </si>
  <si>
    <t>37,6*1,05</t>
  </si>
  <si>
    <t>1798531056</t>
  </si>
  <si>
    <t>10,8+4,5+44,460+19,8+3</t>
  </si>
  <si>
    <t>2133932607</t>
  </si>
  <si>
    <t>3*1,2*2</t>
  </si>
  <si>
    <t>3*0,6*2</t>
  </si>
  <si>
    <t>10,8*1,05 'Přepočtené koeficientem množství</t>
  </si>
  <si>
    <t>-883477855</t>
  </si>
  <si>
    <t>3*0,6+3*0,9</t>
  </si>
  <si>
    <t>4,5*1,05 'Přepočtené koeficientem množství</t>
  </si>
  <si>
    <t>1884792379</t>
  </si>
  <si>
    <t>3,705*4*3</t>
  </si>
  <si>
    <t>44,46*1,05 'Přepočtené koeficientem množství</t>
  </si>
  <si>
    <t>-106697188</t>
  </si>
  <si>
    <t>3*(0,9+1,2)*2</t>
  </si>
  <si>
    <t>3*0,6*4</t>
  </si>
  <si>
    <t>19,8*1,05 'Přepočtené koeficientem množství</t>
  </si>
  <si>
    <t>184349294</t>
  </si>
  <si>
    <t>2*0,9+2*0,6</t>
  </si>
  <si>
    <t>3*1,05 'Přepočtené koeficientem množství</t>
  </si>
  <si>
    <t>622335102</t>
  </si>
  <si>
    <t>Oprava cementové hladké omítky vnějších stěn v rozsahu do 30%</t>
  </si>
  <si>
    <t>2037211452</t>
  </si>
  <si>
    <t>Oprava cementové omítky vnějších ploch hladké stěn, v rozsahu opravované plochy přes 10 do 30%</t>
  </si>
  <si>
    <t>622531011</t>
  </si>
  <si>
    <t>Tenkovrstvá silikonová zrnitá omítka tl. 1,5 mm včetně penetrace vnějších stěn</t>
  </si>
  <si>
    <t>-1836855508</t>
  </si>
  <si>
    <t>Omítka tenkovrstvá silikonová vnějších ploch probarvená, včetně penetrace podkladu zrnitá, tloušťky 1,5 mm stěn</t>
  </si>
  <si>
    <t xml:space="preserve">116,8"v ploše stěn </t>
  </si>
  <si>
    <t>2*0,2*0,6*3"ostění oken</t>
  </si>
  <si>
    <t>608837263</t>
  </si>
  <si>
    <t>2*0,6*0,6</t>
  </si>
  <si>
    <t>2*0,8*1,75</t>
  </si>
  <si>
    <t>-1881577677</t>
  </si>
  <si>
    <t>Osazování výplní otvorů</t>
  </si>
  <si>
    <t>644941121</t>
  </si>
  <si>
    <t>Montáž průchodky k větrací mřížce se zhotovením otvoru v tepelné izolaci</t>
  </si>
  <si>
    <t>-1322367448</t>
  </si>
  <si>
    <t>Montáž průvětrníků nebo mřížek odvětrávacích montáž průchodky (trubky) se zhotovením otvoru v tepelné izolaci</t>
  </si>
  <si>
    <t>Provětrání střechy – v každém modulu budou osazeny v ose mezi střešními trámky ventilační trubičky 25 mm včetně zakrytí síťovinou proti hmyzu</t>
  </si>
  <si>
    <t>6*2*2</t>
  </si>
  <si>
    <t>28377610R</t>
  </si>
  <si>
    <t>tvarovka průchodka pr.25 mm, včetně zakrytí síťovinou proti hmyzu</t>
  </si>
  <si>
    <t>-558247011</t>
  </si>
  <si>
    <t>949101111</t>
  </si>
  <si>
    <t>Lešení pomocné pro objekty pozemních staveb s lešeňovou podlahou v do 1,9 m zatížení do 150 kg/m2</t>
  </si>
  <si>
    <t>378271212</t>
  </si>
  <si>
    <t>Lešení pomocné pracovní pro objekty pozemních staveb pro zatížení do 150 kg/m2, o výšce lešeňové podlahy do 1,9 m</t>
  </si>
  <si>
    <t>2*2*(4,1+5,3)"kolem strojoven</t>
  </si>
  <si>
    <t>96</t>
  </si>
  <si>
    <t>Bourání konstrukcí</t>
  </si>
  <si>
    <t>968072244</t>
  </si>
  <si>
    <t>Vybourání kovových rámů oken jednoduchých včetně křídel pl do 1 m2</t>
  </si>
  <si>
    <t>452009434</t>
  </si>
  <si>
    <t>Vybourání kovových rámů oken s křídly, dveřních zárubní, vrat, stěn, ostění nebo obkladů okenních rámů s křídly jednoduchých, plochy do 1 m2</t>
  </si>
  <si>
    <t>0,6*0,6*6*2"strojovny</t>
  </si>
  <si>
    <t>968072455</t>
  </si>
  <si>
    <t>Vybourání kovových dveřních zárubní pl do 2 m2</t>
  </si>
  <si>
    <t>-814655739</t>
  </si>
  <si>
    <t>Vybourání kovových rámů oken s křídly, dveřních zárubní, vrat, stěn, ostění nebo obkladů dveřních zárubní, plochy do 2 m2</t>
  </si>
  <si>
    <t>2*2,0</t>
  </si>
  <si>
    <t>978036131</t>
  </si>
  <si>
    <t>Otlučení cementových omítek vnějších ploch rozsahu do 20 %</t>
  </si>
  <si>
    <t>-1826324845</t>
  </si>
  <si>
    <t>Otlučení cementových omítek vnějších ploch s vyškrabáním spar zdiva a s očištěním povrchu, v rozsahu přes 10 do 20 %</t>
  </si>
  <si>
    <t>-1501227516</t>
  </si>
  <si>
    <t>1161885328</t>
  </si>
  <si>
    <t>-1831020276</t>
  </si>
  <si>
    <t>3,922*9</t>
  </si>
  <si>
    <t>944737077</t>
  </si>
  <si>
    <t>756201145</t>
  </si>
  <si>
    <t>712</t>
  </si>
  <si>
    <t>Povlakové krytiny</t>
  </si>
  <si>
    <t>712300841</t>
  </si>
  <si>
    <t>Odstranění povlakové krytiny střech do 10° odškrabáním mechu s urovnáním povrchu a očištěním</t>
  </si>
  <si>
    <t>619616002</t>
  </si>
  <si>
    <t>Odstranění ze střech plochých do 10 st. mechu odškrabáním a očistěním s urovnáním povrchu</t>
  </si>
  <si>
    <t>266,13*2</t>
  </si>
  <si>
    <t>7123008R</t>
  </si>
  <si>
    <t>Prořezání boulí na povlakové krytině</t>
  </si>
  <si>
    <t>1607853219</t>
  </si>
  <si>
    <t>712331111</t>
  </si>
  <si>
    <t>Provedení povlakové krytiny střech do 10° podkladní vrstvy pásy na sucho samolepící</t>
  </si>
  <si>
    <t>550502551</t>
  </si>
  <si>
    <t>Provedení povlakové krytiny střech plochých do 10 st. pásy na sucho podkladní samolepící asfaltový pás</t>
  </si>
  <si>
    <t>71233111R</t>
  </si>
  <si>
    <t>Provedení povlakové krytiny vytažením na konstrukce pásy na sucho samolepící</t>
  </si>
  <si>
    <t>2056159646</t>
  </si>
  <si>
    <t>62866280R</t>
  </si>
  <si>
    <t xml:space="preserve">podkladní pás asfaltový SBS modifikovaný za studena samolepící se samolepícímy přesahy </t>
  </si>
  <si>
    <t>-947635746</t>
  </si>
  <si>
    <t>532,26*1,15 'Přepočtené koeficientem množství</t>
  </si>
  <si>
    <t>712341559</t>
  </si>
  <si>
    <t>Provedení povlakové krytiny střech do 10° pásy NAIP přitavením v plné ploše</t>
  </si>
  <si>
    <t>1980367992</t>
  </si>
  <si>
    <t>Provedení povlakové krytiny střech plochých do 10 st. pásy přitavením NAIP v plné ploše</t>
  </si>
  <si>
    <t>712831101</t>
  </si>
  <si>
    <t>Provedení povlakové krytiny vytažením na konstrukce pásy na sucho AIP, NAIP nebo tkaninou</t>
  </si>
  <si>
    <t>-2092852822</t>
  </si>
  <si>
    <t>Provedení povlakové krytiny střech samostatným vytažením izolačního povlaku pásy na sucho na konstrukce převyšující úroveň střechy, AIP, NAIP nebo tkaninou</t>
  </si>
  <si>
    <t>2*(4,1+5,3)*0,25*2</t>
  </si>
  <si>
    <t>628522570</t>
  </si>
  <si>
    <t>pás asfaltovaný modifikovaný s břidličným povrchem, vrchní tl. 5 mm</t>
  </si>
  <si>
    <t>1390319129</t>
  </si>
  <si>
    <t>532,260*1,15</t>
  </si>
  <si>
    <t>998712103</t>
  </si>
  <si>
    <t>Přesun hmot tonážní tonážní pro krytiny povlakové v objektech v do 24 m</t>
  </si>
  <si>
    <t>1230768688</t>
  </si>
  <si>
    <t>Přesun hmot pro povlakové krytiny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</si>
  <si>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</si>
  <si>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713131141</t>
  </si>
  <si>
    <t>Montáž izolace tepelné stěn a základů lepením celoplošně rohoží, pásů, dílců, desek</t>
  </si>
  <si>
    <t>-294256454</t>
  </si>
  <si>
    <t>Montáž tepelné izolace stěn rohožemi, pásy, deskami, dílci, bloky (izolační materiál ve specifikaci) lepením celoplošně</t>
  </si>
  <si>
    <t>atika proměnné výšky 140 – 200 mm, před zateplením bude provedeno vyrovnání XPS v tl. 50 mm po obvodě</t>
  </si>
  <si>
    <t>2*0,2*70,2</t>
  </si>
  <si>
    <t>-1206636057</t>
  </si>
  <si>
    <t>28,08*0,05*1,05</t>
  </si>
  <si>
    <t>713141131</t>
  </si>
  <si>
    <t>Montáž izolace tepelné střech plochých lepené za studena 1 vrstva rohoží, pásů, dílců, desek</t>
  </si>
  <si>
    <t>-1288458262</t>
  </si>
  <si>
    <t>Montáž tepelné izolace střech plochých rohožemi, pásy, deskami, dílci, bloky (izolační materiál ve specifikaci) přilepenými za studena zplna, jednovrstvá</t>
  </si>
  <si>
    <t>2 střechy v 2 vrstvách</t>
  </si>
  <si>
    <t>266,13*2*2</t>
  </si>
  <si>
    <t>odpočet střechy strojoven</t>
  </si>
  <si>
    <t>-4,1*5,3*2*2</t>
  </si>
  <si>
    <t>713999R</t>
  </si>
  <si>
    <t>Montáž zateplení tlumících komor</t>
  </si>
  <si>
    <t>-251891297</t>
  </si>
  <si>
    <t>283723090</t>
  </si>
  <si>
    <t>deska z pěnového polystyrenu EPS 100 S 1000 x 500 x 100 mm</t>
  </si>
  <si>
    <t>1138905073</t>
  </si>
  <si>
    <t>desky z lehčených plastů desky z pěnového polystyrénu - samozhášivého typ EPS 100S stabil, objemová hmotnost 20 - 25 kg/m3 tepelně izolační desky pro izolace ploché střechy nebo podlahy rozměr 1000 x 500 mm, lambda 0,037 [W / m K] 100 mm</t>
  </si>
  <si>
    <t>Poznámka k položce:
lambda=0,037 [W / m K]</t>
  </si>
  <si>
    <t>2 střechy 2 vrsvy</t>
  </si>
  <si>
    <t>266,13*2*1,05*2</t>
  </si>
  <si>
    <t>-4,1*5,3*2*1,05*2</t>
  </si>
  <si>
    <t>998713103</t>
  </si>
  <si>
    <t>Přesun hmot tonážní pro izolace tepelné v objektech v do 24 m</t>
  </si>
  <si>
    <t>-1722473108</t>
  </si>
  <si>
    <t>Přesun hmot pro izolace tepelné stanovený z hmotnosti přesunovaného materiálu vodorovná dopravní vzdálenost do 50 m v objektech výšky přes 12 m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</si>
  <si>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</si>
  <si>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</si>
  <si>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</si>
  <si>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721173737</t>
  </si>
  <si>
    <t>Potrubí kanalizační z PE dešťové DN 125</t>
  </si>
  <si>
    <t>875940286</t>
  </si>
  <si>
    <t>Potrubí z plastových trub polyetylenové (PE) svařované dešťové DN 125</t>
  </si>
  <si>
    <t>2*1,0"prodloužení odtoků střešních vpustí</t>
  </si>
  <si>
    <t>721173747</t>
  </si>
  <si>
    <t>Potrubí kanalizační z PE větrací DN 125</t>
  </si>
  <si>
    <t>-1459421054</t>
  </si>
  <si>
    <t>Potrubí z plastových trub polyetylenové (PE) svařované větrací DN 125</t>
  </si>
  <si>
    <t>6*1,0"odvětrání ZI</t>
  </si>
  <si>
    <t>721210823</t>
  </si>
  <si>
    <t>Demontáž vpustí střešních DN 125</t>
  </si>
  <si>
    <t>1480127183</t>
  </si>
  <si>
    <t>Demontáž kanalizačního příslušenství střešních vtoků DN 125</t>
  </si>
  <si>
    <t>721233113</t>
  </si>
  <si>
    <t>Střešní vtok polypropylen PP pro ploché střechy svislý odtok DN 125, tepelně izolační</t>
  </si>
  <si>
    <t>-503575285</t>
  </si>
  <si>
    <t>Střešní vtoky (vpusti) polypropylenové (PP) pro ploché střechy s odtokem svislým DN 125 (HL 62)</t>
  </si>
  <si>
    <t>721273-D</t>
  </si>
  <si>
    <t>Demontáž ventilačních hlavic</t>
  </si>
  <si>
    <t>1307647458</t>
  </si>
  <si>
    <t>721273-M</t>
  </si>
  <si>
    <t>Montáž ventilačních hlavic</t>
  </si>
  <si>
    <t>1031156180</t>
  </si>
  <si>
    <t>998721103</t>
  </si>
  <si>
    <t>Přesun hmot tonážní pro vnitřní kanalizace v objektech v do 24 m</t>
  </si>
  <si>
    <t>1210820205</t>
  </si>
  <si>
    <t>Přesun hmot pro vnitřní kanalizace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</si>
  <si>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</si>
  <si>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765</t>
  </si>
  <si>
    <t>Krytina skládaná</t>
  </si>
  <si>
    <t>765192001</t>
  </si>
  <si>
    <t>Nouzové (provizorní) zakrytí střechy plachtou</t>
  </si>
  <si>
    <t>1989930227</t>
  </si>
  <si>
    <t>Nouzové zakrytí střechy plachtou</t>
  </si>
  <si>
    <t xml:space="preserve">Demontáž ostatních nefunkčních zařízení na střeše </t>
  </si>
  <si>
    <t>-1149545666</t>
  </si>
  <si>
    <t>6 - VÝMĚNA OKEN A DVEŘÍ</t>
  </si>
  <si>
    <t xml:space="preserve">    767 - Konstrukce zámečnické</t>
  </si>
  <si>
    <t>-1478684186</t>
  </si>
  <si>
    <t>2*0,8*1,97</t>
  </si>
  <si>
    <t>968062456</t>
  </si>
  <si>
    <t>Vybourání dřevěných dveřních zárubní pl přes 2 m2</t>
  </si>
  <si>
    <t>-1190978174</t>
  </si>
  <si>
    <t>Vybourání dřevěných rámů oken s křídly, dveřních zárubní, vrat, stěn, ostění nebo obkladů dveřních zárubní, plochy přes 2 m2</t>
  </si>
  <si>
    <t>8*0,95*2,40</t>
  </si>
  <si>
    <t>968062559</t>
  </si>
  <si>
    <t>Vybourání dřevěných vrat pl přes 5 m2</t>
  </si>
  <si>
    <t>1119289508</t>
  </si>
  <si>
    <t>Vybourání dřevěných rámů oken s křídly, dveřních zárubní, vrat, stěn, ostění nebo obkladů vrat, plochy přes 5 m2</t>
  </si>
  <si>
    <t>8*2,4*2,15</t>
  </si>
  <si>
    <t>1839178068</t>
  </si>
  <si>
    <t>12*0,6*0,6</t>
  </si>
  <si>
    <t>968062376</t>
  </si>
  <si>
    <t>Vybourání dřevěných rámů oken zdvojených včetně křídel pl do 4 m2</t>
  </si>
  <si>
    <t>478910088</t>
  </si>
  <si>
    <t>Vybourání dřevěných rámů oken s křídly, dveřních zárubní, vrat, stěn, ostění nebo obkladů rámů oken s křídly zdvojených, plochy do 4 m2</t>
  </si>
  <si>
    <t xml:space="preserve">Poznámka k souboru cen:
1. V cenách -2244 až -2747 jsou započteny i náklady na vyvěšení křídel. </t>
  </si>
  <si>
    <t>20*2,1*1,6</t>
  </si>
  <si>
    <t>11*1,5*1,6</t>
  </si>
  <si>
    <t>8*2,1*1,6</t>
  </si>
  <si>
    <t>1490028026</t>
  </si>
  <si>
    <t>2020253687</t>
  </si>
  <si>
    <t>311369770</t>
  </si>
  <si>
    <t>7,985*9</t>
  </si>
  <si>
    <t>-1889098613</t>
  </si>
  <si>
    <t>766622136</t>
  </si>
  <si>
    <t>Montáž plastových oken plochy přes 1 m2 otevíravých výšky do 2,5 m s rámem do celostěnových panelů</t>
  </si>
  <si>
    <t>-1578128593</t>
  </si>
  <si>
    <t>Montáž oken plastových včetně montáže rámu na polyuretanovou pěnu plochy přes 1 m2 otevíravých nebo sklápěcích do celostěnových panelů nebo ocelových rámů, výšky přes 1,5 do 2,5 m</t>
  </si>
  <si>
    <t>Plastová okna tříkřídlová 2100/1600 mm_viz. odkaz 1</t>
  </si>
  <si>
    <t>-12082771</t>
  </si>
  <si>
    <t>Plastová okna tříkřídlová,
otevíravá,celoobvodové kování,
zasklení tepelně-izolačním dvojsklem,
s koeficientem U = 1,2 Wm-2K-1,
pro okno vč.rámu, barva bílá
Poznámka:
členění dle stávajících
v kuchyních s ventilační klapkou</t>
  </si>
  <si>
    <t>Plastová okna dvoukřídlová 1500/1600 mm_viz. odkaz 2</t>
  </si>
  <si>
    <t>-1806142264</t>
  </si>
  <si>
    <t>Plastová okna dvoukřídlová ,
otevíravá,celoobvodové kování,
zasklení tepelně-izolačním dvojsklem,
s koeficientem U = 1,2 Wm-2K-1,
pro okno vč.rámu, barva bílá
Poznámka:
členění dle stávajících
v kuchyních s ventilační klapkou</t>
  </si>
  <si>
    <t>Plastová okna dvoukřídlová 2100/1600 mm_viz. odkaz 3</t>
  </si>
  <si>
    <t>-1404532302</t>
  </si>
  <si>
    <t>Plastová okna dvoukřídlová ,
otevíravá,celoobvodové kování,
zasklení tepelně-izolačním dvojsklem,
s koeficientem U = 1,2 Wm-2K-1,
pro okno vč.rámu, barva bílá
Poznámka:
členění dle stávajících</t>
  </si>
  <si>
    <t>766622137</t>
  </si>
  <si>
    <t>Montáž plastových oken plochy přes 1 m2 otevíravých výšky přes 2,5 m s rámem do celostěnových panelů</t>
  </si>
  <si>
    <t>-132641135</t>
  </si>
  <si>
    <t>Montáž oken plastových včetně montáže rámu na polyuretanovou pěnu plochy přes 1 m2 otevíravých nebo sklápěcích do celostěnových panelů nebo ocelových rámů, výšky přes 2,5 m</t>
  </si>
  <si>
    <t>13*3,2*2,62</t>
  </si>
  <si>
    <t>Plastová stěna lodžiová 3200/2620 mm_viz. odkaz 5</t>
  </si>
  <si>
    <t>1253489215</t>
  </si>
  <si>
    <t>Plastová stěna lodžiová ,
okna dvoukřídlová otevíravá,
celoobvodové kování,
zasklení tepelně-izolačním dvojsklem,
s koeficientem U = 1,2 Wm-2K-1,
parapet betpečnostní sklo, barva bílá
+ oplechování parapetu - lodžiová deska
š. 100mm</t>
  </si>
  <si>
    <t>766622217</t>
  </si>
  <si>
    <t>Montáž plastových oken plochy do 1 m2 otevíravých s rámem do celostěnových panelů</t>
  </si>
  <si>
    <t>1831783946</t>
  </si>
  <si>
    <t>Montáž oken plastových plochy do 1 m2 včetně montáže rámu na polyuretanovou pěnu otevíravých nebo sklápěcích do celostěnových panelů nebo ocelových rámů, výšky</t>
  </si>
  <si>
    <t>Plastová okna jednokřídlová 600/600 mm_viz. odkaz 6</t>
  </si>
  <si>
    <t>-1931400789</t>
  </si>
  <si>
    <t>Plastová okna jednokřídlová,
sklopná, zasklení tepelně-izolačním
dvojsklem s koeficientem U = 1,2Wm-2K-1
pro okno vč.rámu, barva bílá,
s atestem na použití v panelových domech
Kotvení do obvodového pláště</t>
  </si>
  <si>
    <t>766643431</t>
  </si>
  <si>
    <t>Montáž balkónových dveří zdvojených 1křídlových bez nadsvětlíku včetně rámu do panelu</t>
  </si>
  <si>
    <t>-600562267</t>
  </si>
  <si>
    <t>Montáž balkónových dveří dřevěných nebo plastových včetně rámu na PU pěnu zdvojených do panelových konstrukcí jednokřídlových bez nadsvětlíku</t>
  </si>
  <si>
    <t>Plastové dveře lodžiové 950/2400 mm_viz. odkaz 4</t>
  </si>
  <si>
    <t>-1987551046</t>
  </si>
  <si>
    <t>Plastové dveře lodžiové ,
otevíravé,celoobvodové kování,
zasklení tepelně-izolačním dvojsklem,
s koeficientem U = 1,2 Wm-2K-1,
pro dveře vč.rámu, barva bílá
Poznámka:
členění dle stávajících</t>
  </si>
  <si>
    <t>766660611</t>
  </si>
  <si>
    <t>Montáž vchodových dveří 1křídlových bez nadsvětlíku do betonové kce</t>
  </si>
  <si>
    <t>211204129</t>
  </si>
  <si>
    <t>Montáž dveřních křídel dřevěných nebo plastových vchodových dveří včetně rámu do betonové konstrukce jednokřídlových bez nadsvětlíku</t>
  </si>
  <si>
    <t>Dveře plastové bílé 800/1750 mm_viz. odkaz 7</t>
  </si>
  <si>
    <t>-433216037</t>
  </si>
  <si>
    <t>Dveře plastové bílé
otevíravé, jednokřídlové, pravé
kování klika - klika,
zámek vložkový FAB,
s koeficientem U = 1,7Wm-2K-1</t>
  </si>
  <si>
    <t>Poznámka k položce:
Přesný typ dveří určí investor dle nabídky vybraného dodavatele</t>
  </si>
  <si>
    <t>766629214</t>
  </si>
  <si>
    <t>Příplatek k montáži oken rovné ostění připojovací spára do 15 mm - páska</t>
  </si>
  <si>
    <t>384500651</t>
  </si>
  <si>
    <t>Montáž oken dřevěných Příplatek k cenám za tepelnou izolaci mezi ostěním a rámem okna při rovném ostění, připojovací spára tl. do 15 mm, páska</t>
  </si>
  <si>
    <t>2*(2,1+1,6)*20</t>
  </si>
  <si>
    <t>2*(1,5+1,6)*11</t>
  </si>
  <si>
    <t>2*(2,1+1,6)*8</t>
  </si>
  <si>
    <t>0,6*4*2</t>
  </si>
  <si>
    <t>2*(0,95+2,4)*8</t>
  </si>
  <si>
    <t>2*(0,8+1,75)*2</t>
  </si>
  <si>
    <t>998766103</t>
  </si>
  <si>
    <t>Přesun hmot tonážní pro konstrukce truhlářské v objektech v do 24 m</t>
  </si>
  <si>
    <t>-1404785237</t>
  </si>
  <si>
    <t>Přesun hmot pro konstrukce truhlářské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</si>
  <si>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</si>
  <si>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</si>
  <si>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</si>
  <si>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767651111</t>
  </si>
  <si>
    <t>Montáž vrat garážových sekčních zajížděcích pod strop plochy do 6 m2</t>
  </si>
  <si>
    <t>2049599633</t>
  </si>
  <si>
    <t>Montáž vrat garážových sekčních zajížděcích pod strop, plochy do 6 m2</t>
  </si>
  <si>
    <t>Plastová garážová sekční vrata zateplená 2400/2150 mm_viz. odkaz 8</t>
  </si>
  <si>
    <t>-1562936064</t>
  </si>
  <si>
    <t>Plastová garážová sekční vrata zateplená,
jednokřídlová, otevíravá,
s koeficientem U = 2,3Wm-2K-1
barva bílá, mechanické ovládání
+ větrací mřížka 2ks</t>
  </si>
  <si>
    <t>Poznámka k položce:
Přesný typ garážových vrat určí investor dle nabídky vybraného dodavatele</t>
  </si>
  <si>
    <t>998767103</t>
  </si>
  <si>
    <t>Přesun hmot tonážní pro zámečnické konstrukce v objektech v do 24 m</t>
  </si>
  <si>
    <t>200762658</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</si>
  <si>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</si>
  <si>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</si>
  <si>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7 - KLEMPÍŘSKÉ VÝROBKY</t>
  </si>
  <si>
    <t xml:space="preserve">    764 - Konstrukce klempířské</t>
  </si>
  <si>
    <t>997013119</t>
  </si>
  <si>
    <t>Vnitrostaveništní doprava suti a vybouraných hmot pro budovy v do 30 m s použitím mechanizace</t>
  </si>
  <si>
    <t>-1483763825</t>
  </si>
  <si>
    <t>Vnitrostaveništní doprava suti a vybouraných hmot vodorovně do 50 m svisle s použitím mechanizace pro budovy a haly výšky přes 27 do 30 m</t>
  </si>
  <si>
    <t>-1335187144</t>
  </si>
  <si>
    <t>-1005529193</t>
  </si>
  <si>
    <t>0,990*9</t>
  </si>
  <si>
    <t>-1251184960</t>
  </si>
  <si>
    <t>764</t>
  </si>
  <si>
    <t>Konstrukce klempířské</t>
  </si>
  <si>
    <t>764002841</t>
  </si>
  <si>
    <t>Demontáž oplechování horních ploch zdí a nadezdívek do suti</t>
  </si>
  <si>
    <t>-1371851783</t>
  </si>
  <si>
    <t>Demontáž klempířských konstrukcí oplechování horních ploch zdí a nadezdívek do suti</t>
  </si>
  <si>
    <t>opěrné zídky</t>
  </si>
  <si>
    <t>3*4,0</t>
  </si>
  <si>
    <t>oplechování kraje střechy</t>
  </si>
  <si>
    <t>120</t>
  </si>
  <si>
    <t>764002851</t>
  </si>
  <si>
    <t>Demontáž oplechování parapetů do suti</t>
  </si>
  <si>
    <t>986158323</t>
  </si>
  <si>
    <t>Demontáž klempířských konstrukcí oplechování parapetů do suti</t>
  </si>
  <si>
    <t>764002861</t>
  </si>
  <si>
    <t>Demontáž oplechování říms a ozdobných prvků do suti</t>
  </si>
  <si>
    <t>-1208505126</t>
  </si>
  <si>
    <t>Demontáž klempířských konstrukcí oplechování říms do suti</t>
  </si>
  <si>
    <t>demontáž stříšek nad garážemi</t>
  </si>
  <si>
    <t>8*2,75</t>
  </si>
  <si>
    <t>764002871</t>
  </si>
  <si>
    <t>Demontáž lemování zdí do suti</t>
  </si>
  <si>
    <t>-319184059</t>
  </si>
  <si>
    <t>Demontáž klempířských konstrukcí lemování zdí do suti</t>
  </si>
  <si>
    <t>764003801</t>
  </si>
  <si>
    <t>Demontáž lemování trub, konzol, držáků, ventilačních nástavců a jiných kusových prvků do suti</t>
  </si>
  <si>
    <t>1222660881</t>
  </si>
  <si>
    <t>Demontáž klempířských konstrukcí lemování trub, konzol, držáků, ventilačních nástavců a ostatních kusových prvků do suti</t>
  </si>
  <si>
    <t>764004801</t>
  </si>
  <si>
    <t>Demontáž podokapního žlabu do suti</t>
  </si>
  <si>
    <t>-1823473709</t>
  </si>
  <si>
    <t>Demontáž klempířských konstrukcí žlabu podokapního do suti</t>
  </si>
  <si>
    <t>764004861</t>
  </si>
  <si>
    <t>Demontáž svodu do suti</t>
  </si>
  <si>
    <t>-2048874155</t>
  </si>
  <si>
    <t>Demontáž klempířských konstrukcí svodu do suti</t>
  </si>
  <si>
    <t>76421263R</t>
  </si>
  <si>
    <t>Závětrná lišta zateplení střešního pláště u atiky z Pz s povrchovou úpravou rš 400 mm</t>
  </si>
  <si>
    <t>-1571741824</t>
  </si>
  <si>
    <t>120"6K</t>
  </si>
  <si>
    <t>76421263R1</t>
  </si>
  <si>
    <t>Závětrná lišta střechy strojovny výtahů z Pz s povrchovou úpravou rš 150 mm</t>
  </si>
  <si>
    <t>-323920766</t>
  </si>
  <si>
    <t>27"7K</t>
  </si>
  <si>
    <t>764216643</t>
  </si>
  <si>
    <t>Oplechování rovných parapetů celoplošně lepené z Pz s povrchovou úpravou rš 250 mm</t>
  </si>
  <si>
    <t>-1507786956</t>
  </si>
  <si>
    <t>Oplechování parapetů z pozinkovaného plechu s povrchovou úpravou rovných celoplošně lepené, bez rohů rš 250 mm</t>
  </si>
  <si>
    <t>80"3K</t>
  </si>
  <si>
    <t>7642264R</t>
  </si>
  <si>
    <t>Oplechování parapetů rovných celoplošně lepené z barveného elox Al plechu rš 450 mm</t>
  </si>
  <si>
    <t>-1704566879</t>
  </si>
  <si>
    <t>200"1K</t>
  </si>
  <si>
    <t>7642264R1</t>
  </si>
  <si>
    <t>Oplechování parapetů rovných celoplošně lepené z barveného elox Al plechu rš 300 mm</t>
  </si>
  <si>
    <t>1780848451</t>
  </si>
  <si>
    <t>22"2K</t>
  </si>
  <si>
    <t>76431160R</t>
  </si>
  <si>
    <t>Ukončující lišta zateplení střešního pláště u atiky z Pz s povrchovou úpravou rš 700 mm</t>
  </si>
  <si>
    <t>-1539555356</t>
  </si>
  <si>
    <t>120"5K</t>
  </si>
  <si>
    <t>7643116R</t>
  </si>
  <si>
    <t>Lemovací lišta z Pz s povrchovou úpravou rš 150 mm</t>
  </si>
  <si>
    <t>-1579656820</t>
  </si>
  <si>
    <t>61"4K</t>
  </si>
  <si>
    <t>7643156R</t>
  </si>
  <si>
    <t>Oplechování ZI z Pz s povrch úpravou pr. 100 mm</t>
  </si>
  <si>
    <t>1585489334</t>
  </si>
  <si>
    <t>6"9K</t>
  </si>
  <si>
    <t>764315R</t>
  </si>
  <si>
    <t xml:space="preserve">Oplechování VZT  z Pz s povrch úpravou </t>
  </si>
  <si>
    <t>-1182985260</t>
  </si>
  <si>
    <t>6"8K</t>
  </si>
  <si>
    <t>764511601</t>
  </si>
  <si>
    <t>Žlab podokapní půlkruhový z Pz s povrchovou úpravou rš 250 mm</t>
  </si>
  <si>
    <t>868623287</t>
  </si>
  <si>
    <t>Žlab podokapní z pozinkovaného plechu s povrchovou úpravou včetně háků a čel půlkruhový rš 250 mm</t>
  </si>
  <si>
    <t>10,5"11K</t>
  </si>
  <si>
    <t>76451164R</t>
  </si>
  <si>
    <t>Kotlík oválný (trychtýřový) pro podokapní žlaby z Pz s povrchovou úpravou 250/70 mm</t>
  </si>
  <si>
    <t>1872381562</t>
  </si>
  <si>
    <t>76451862R</t>
  </si>
  <si>
    <t>Svody kruhové včetně objímek, kolen, odskoků z Pz s povrchovou úpravou průměru 70 mm</t>
  </si>
  <si>
    <t>-145476839</t>
  </si>
  <si>
    <t>7,0"12K</t>
  </si>
  <si>
    <t>998764103</t>
  </si>
  <si>
    <t>Přesun hmot tonážní pro konstrukce klempířské v objektech v do 24 m</t>
  </si>
  <si>
    <t>1054404096</t>
  </si>
  <si>
    <t>Přesun hmot pro konstrukce klempířské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</si>
  <si>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</si>
  <si>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8 - ZÁMEČNICKÉ VÝROBKY</t>
  </si>
  <si>
    <t>953941211</t>
  </si>
  <si>
    <t>Osazování kovových konzol nebo kotev bez jejich dodání</t>
  </si>
  <si>
    <t>11394381</t>
  </si>
  <si>
    <t>Osazování drobných kovových předmětů se zalitím maltou cementovou, do vysekaných kapes nebo připravených otvorů konzol nebo kotev, např. pro schodišťová madla do zdí, radiátorové konzoly apod.</t>
  </si>
  <si>
    <t>28"2Z</t>
  </si>
  <si>
    <t>42"6Z</t>
  </si>
  <si>
    <t>2Z</t>
  </si>
  <si>
    <t>Sušák na prádlo_viz. odkaz 2Z</t>
  </si>
  <si>
    <t>-20143970</t>
  </si>
  <si>
    <t>Sušák na prádlo
dodávka v páru
kotvený na stěny lodžie
- dle výběru investora
na prodloužené kotvení u zateplení
osadit na lodžie - jižní strana</t>
  </si>
  <si>
    <t>6Z</t>
  </si>
  <si>
    <t>Držáky na satelit_viz. odkaz 6Z</t>
  </si>
  <si>
    <t>-980103564</t>
  </si>
  <si>
    <t>Držáky na satelit
- dle výběru investora</t>
  </si>
  <si>
    <t>953945112</t>
  </si>
  <si>
    <t>Kotvy mechanické M 8 dl 95 mm pro střední zatížení do betonu, ŽB nebo kamene s vyvrtáním otvoru</t>
  </si>
  <si>
    <t>-209309335</t>
  </si>
  <si>
    <t>Kotvy mechanické s vyvrtáním otvoru do betonu, železobetonu nebo tvrdého kamene pro střední zatížení průvlekové, velikost M 8, délka 95 mm</t>
  </si>
  <si>
    <t>28*4"pro osazení prvku 2Z</t>
  </si>
  <si>
    <t>953961112</t>
  </si>
  <si>
    <t>Kotvy chemickým tmelem M 10 hl 90 mm do betonu, ŽB nebo kamene s vyvrtáním otvoru</t>
  </si>
  <si>
    <t>371804016</t>
  </si>
  <si>
    <t>Kotvy chemické s vyvrtáním otvoru do betonu, železobetonu nebo tvrdého kamene tmel, velikost M 10, hloubka 90 mm</t>
  </si>
  <si>
    <t>42*2"pro osazení 6Z</t>
  </si>
  <si>
    <t>953965115</t>
  </si>
  <si>
    <t>Kotevní šroub pro chemické kotvy M 10 dl 130 mm</t>
  </si>
  <si>
    <t>-1461726522</t>
  </si>
  <si>
    <t>Kotvy chemické s vyvrtáním otvoru kotevní šrouby pro chemické kotvy, velikost M 10, délka 130 mm</t>
  </si>
  <si>
    <t>976071111</t>
  </si>
  <si>
    <t>Vybourání kovových madel a zábradlí</t>
  </si>
  <si>
    <t>153462644</t>
  </si>
  <si>
    <t>Vybourání kovových madel, zábradlí, dvířek, zděří, kotevních želez madel a zábradlí</t>
  </si>
  <si>
    <t>28*3,1+13*3,2"jižní a severní fasáda</t>
  </si>
  <si>
    <t>976082141</t>
  </si>
  <si>
    <t>Vybourání objímek, držáků nebo věšáků ze zdiva betonového</t>
  </si>
  <si>
    <t>-1904626511</t>
  </si>
  <si>
    <t>Vybourání drobných zámečnických a jiných konstrukcí objímek, držáků, věšáků, záclonových konzol, lustrových skob apod., ze zdiva betonového</t>
  </si>
  <si>
    <t>28"demontáž sušáků na prádlo</t>
  </si>
  <si>
    <t>976083141</t>
  </si>
  <si>
    <t>Vybourání škrabáků, stoupacích želez nebo komínových konzol ze zdiva betonového</t>
  </si>
  <si>
    <t>725762646</t>
  </si>
  <si>
    <t>Vybourání drobných zámečnických a jiných konstrukcí nožových škrabáků, stoupacích želez, komínových konzol apod., ze zdiva betonového</t>
  </si>
  <si>
    <t xml:space="preserve">2*6"vybourání žebříků ze zdi </t>
  </si>
  <si>
    <t>977151111</t>
  </si>
  <si>
    <t>Jádrové vrty diamantovými korunkami do D 35 mm do stavebních materiálů</t>
  </si>
  <si>
    <t>-346760450</t>
  </si>
  <si>
    <t>Jádrové vrty diamantovými korunkami do stavebních materiálů (železobetonu, betonu, cihel, obkladů, dlažeb, kamene) průměru do 35 mm</t>
  </si>
  <si>
    <t xml:space="preserve">prostup pro napojení satelitu ke každé bytové jednotce </t>
  </si>
  <si>
    <t>42*0,3</t>
  </si>
  <si>
    <t>-882706558</t>
  </si>
  <si>
    <t>4,949+0,041</t>
  </si>
  <si>
    <t>-197751695</t>
  </si>
  <si>
    <t>-1593451715</t>
  </si>
  <si>
    <t>4,99*9</t>
  </si>
  <si>
    <t>1547639710</t>
  </si>
  <si>
    <t>896608879</t>
  </si>
  <si>
    <t>767161214</t>
  </si>
  <si>
    <t>Montáž zábradlí rovného z profilové oceli do zdi do hmotnosti 30 kg</t>
  </si>
  <si>
    <t>-557992522</t>
  </si>
  <si>
    <t>Montáž zábradlí rovného z profilové oceli do zdiva, hmotnosti 1 m zábradlí přes 20 do 30 kg</t>
  </si>
  <si>
    <t>28*3,1"1Z</t>
  </si>
  <si>
    <t>1Z</t>
  </si>
  <si>
    <t>Zábradlí ocelové žárově pozink 3100/1100 mm_viz. odkaz 1Z</t>
  </si>
  <si>
    <t>1021155571</t>
  </si>
  <si>
    <t>Zábradlí ocelové žárově pozink.
výplň z mléčného bezpečnostního skla,
včetně kotvení ke stávajícímu štítovému panelu
a přes rektifikační šrouby na podlahu lodžie</t>
  </si>
  <si>
    <t>767510111</t>
  </si>
  <si>
    <t>Montáž osazení kanálového krytu</t>
  </si>
  <si>
    <t>kg</t>
  </si>
  <si>
    <t>-1130759828</t>
  </si>
  <si>
    <t>Montáž kanálových krytů osazení</t>
  </si>
  <si>
    <t>50% osadit nové mříže - přivařit</t>
  </si>
  <si>
    <t>2*0,45*6,0*0,5*15"odkaz 5Z hmotnost odhad</t>
  </si>
  <si>
    <t>5Z</t>
  </si>
  <si>
    <t xml:space="preserve">doplnění kanálové mříže š. 450 mm dl. 6,0 m </t>
  </si>
  <si>
    <t>1990980257</t>
  </si>
  <si>
    <t>767812612</t>
  </si>
  <si>
    <t>Montáž markýz fasádních 3500 mm</t>
  </si>
  <si>
    <t>1187572720</t>
  </si>
  <si>
    <t>Montáž markýz fasádních přes 2000 do 3500 mm</t>
  </si>
  <si>
    <t>6"4Z</t>
  </si>
  <si>
    <t>4Z</t>
  </si>
  <si>
    <t>Stříška nad garážová vrata_viz. odkaz 4Z</t>
  </si>
  <si>
    <t>1264593858</t>
  </si>
  <si>
    <t>Stříška nad garážová vrata
pozink. nosníky dl. 500mm ks 5
zastřešení - pozink.plech probarvený
bez okapu</t>
  </si>
  <si>
    <t>767833100</t>
  </si>
  <si>
    <t>Montáž žebříků do zdi s bočnicemi s profilové oceli</t>
  </si>
  <si>
    <t>1111710569</t>
  </si>
  <si>
    <t>Montáž žebříků do zdiva s bočnicemi z profilové oceli, z trubek nebo tenkostěnných profilů</t>
  </si>
  <si>
    <t>2*4,5"3Z</t>
  </si>
  <si>
    <t>3Z</t>
  </si>
  <si>
    <t>Ocelový žebřík - dle stávajícího dl. 4,5 m_viz. odkaz 3Z</t>
  </si>
  <si>
    <t>-752372891</t>
  </si>
  <si>
    <t>767996701</t>
  </si>
  <si>
    <t>Demontáž atypických zámečnických konstrukcí řezáním hmotnosti jednotlivých dílů do 50 kg</t>
  </si>
  <si>
    <t>-220204751</t>
  </si>
  <si>
    <t>Demontáž ostatních zámečnických konstrukcí o hmotnosti jednotlivých dílů řezáním do 50 kg</t>
  </si>
  <si>
    <t>50% demontáž stáv. mříží</t>
  </si>
  <si>
    <t>demontáž konstrukce stříšek nad garážemi</t>
  </si>
  <si>
    <t>8*20"odhad</t>
  </si>
  <si>
    <t>-1218975561</t>
  </si>
  <si>
    <t>9 - LODŽIE</t>
  </si>
  <si>
    <t xml:space="preserve">    771 - Podlahy z dlaždic</t>
  </si>
  <si>
    <t xml:space="preserve">    787 - Dokončovací práce - zasklívání</t>
  </si>
  <si>
    <t>952902131</t>
  </si>
  <si>
    <t>Čištění budov omytí drsných podlah</t>
  </si>
  <si>
    <t>181076313</t>
  </si>
  <si>
    <t>Čištění budov při provádění oprav a udržovacích prací podlah drsných nebo chodníků omytím</t>
  </si>
  <si>
    <t>771</t>
  </si>
  <si>
    <t>Podlahy z dlaždic</t>
  </si>
  <si>
    <t>771474112</t>
  </si>
  <si>
    <t>Montáž soklíků z dlaždic keramických rovných flexibilní lepidlo v do 90 mm</t>
  </si>
  <si>
    <t>1325377182</t>
  </si>
  <si>
    <t>Montáž soklíků z dlaždic keramických lepených flexibilním lepidlem rovných výšky přes 65 do 90 mm</t>
  </si>
  <si>
    <t xml:space="preserve">Na všech lodžiích na jižní straně bude provedena nová dlažba </t>
  </si>
  <si>
    <t>28*(1,24+3,11+1,24)</t>
  </si>
  <si>
    <t>597614160</t>
  </si>
  <si>
    <t>dlaždice keramické slinuté neglazované mrazuvzdorné, sokl  29,8 x 8,0 x 0,9 cm</t>
  </si>
  <si>
    <t>-1013173738</t>
  </si>
  <si>
    <t xml:space="preserve">obkládačky a dlaždice keramické dlaždice keramické vysoce slinuté neglazované mrazuvzdorné sokl - rozměr  29,8 x 8,0 x 0,9 </t>
  </si>
  <si>
    <t>156,52/0,3*1,03</t>
  </si>
  <si>
    <t>540</t>
  </si>
  <si>
    <t>771573113</t>
  </si>
  <si>
    <t>Montáž podlah keramických režných hladkých lepených do 12 ks/m2</t>
  </si>
  <si>
    <t>816124126</t>
  </si>
  <si>
    <t>Montáž podlah z dlaždic keramických lepených standardním lepidlem režných nebo glazovaných hladkých přes 9 do 12 ks/ m2</t>
  </si>
  <si>
    <t>4,0*28</t>
  </si>
  <si>
    <t>597614110</t>
  </si>
  <si>
    <t>dlaždice keramické slinuté neglazované mrazuvzdorné povrch SL 29,5 x 29,5 x 0,8 cm</t>
  </si>
  <si>
    <t>-1265600518</t>
  </si>
  <si>
    <t xml:space="preserve">obkládačky a dlaždice keramické dlaždice keramické vysoce slinuté neglazované mrazuvzdorné SL- zdrsněné </t>
  </si>
  <si>
    <t>112*1,1</t>
  </si>
  <si>
    <t>-6*28*0,3*0,6"odpočet krajní dlaždice s okapnicí</t>
  </si>
  <si>
    <t>59761411R</t>
  </si>
  <si>
    <t xml:space="preserve">dlaždice keramické - balkonová tvarovka s okapnicí 298 x 598 mm </t>
  </si>
  <si>
    <t>1475614343</t>
  </si>
  <si>
    <t>6*28</t>
  </si>
  <si>
    <t>771579192</t>
  </si>
  <si>
    <t>Příplatek k montáž podlah keramických za omezený prostor</t>
  </si>
  <si>
    <t>1187681311</t>
  </si>
  <si>
    <t>Montáž podlah z dlaždic keramických Příplatek k cenám za podlahy v omezeném prostoru</t>
  </si>
  <si>
    <t>77157919R</t>
  </si>
  <si>
    <t>Příplatek k montáž podlah keramických za spárování vodotěsným tmelem</t>
  </si>
  <si>
    <t>830756478</t>
  </si>
  <si>
    <t>771591111</t>
  </si>
  <si>
    <t>Podlahy penetrace podkladu</t>
  </si>
  <si>
    <t>-109069481</t>
  </si>
  <si>
    <t>Podlahy - ostatní práce penetrace podkladu</t>
  </si>
  <si>
    <t>998771103</t>
  </si>
  <si>
    <t>Přesun hmot tonážní pro podlahy z dlaždic v objektech v do 24 m</t>
  </si>
  <si>
    <t>-1599887371</t>
  </si>
  <si>
    <t>Přesun hmot pro podlahy z dlaždic stanovený z hmotnosti přesunovaného materiálu vodorovná dopravní vzdálenost do 50 m v objektech výšky přes 12 do 24 m</t>
  </si>
  <si>
    <t>787</t>
  </si>
  <si>
    <t>Dokončovací práce - zasklívání</t>
  </si>
  <si>
    <t>787100R</t>
  </si>
  <si>
    <t>Demontáž stávajícího zasklení lodžie</t>
  </si>
  <si>
    <t>-982432096</t>
  </si>
  <si>
    <t>Bude provedena demontáž stávajícího zasklení některých lodžií</t>
  </si>
  <si>
    <t>5,12*6"6 ks</t>
  </si>
  <si>
    <t>10 - NÁTĚRY</t>
  </si>
  <si>
    <t xml:space="preserve">    783 - Dokončovací práce - nátěry</t>
  </si>
  <si>
    <t>783</t>
  </si>
  <si>
    <t>Dokončovací práce - nátěry</t>
  </si>
  <si>
    <t>783301303</t>
  </si>
  <si>
    <t>Bezoplachové odrezivění zámečnických konstrukcí</t>
  </si>
  <si>
    <t>595497361</t>
  </si>
  <si>
    <t>Příprava podkladu zámečnických konstrukcí před provedením nátěru odrezivění odrezovačem bezoplachovým</t>
  </si>
  <si>
    <t>0,45*6,0*2"5Z</t>
  </si>
  <si>
    <t>1,0"dvířka HUP</t>
  </si>
  <si>
    <t>783314101</t>
  </si>
  <si>
    <t>Základní jednonásobný syntetický nátěr zámečnických konstrukcí</t>
  </si>
  <si>
    <t>84433502</t>
  </si>
  <si>
    <t>Základní nátěr zámečnických konstrukcí jednonásobný syntetický</t>
  </si>
  <si>
    <t>783315101</t>
  </si>
  <si>
    <t>Jednonásobný syntetický standardní mezinátěr zámečnických konstrukcí</t>
  </si>
  <si>
    <t>-845296750</t>
  </si>
  <si>
    <t>Mezinátěr zámečnických konstrukcí jednonásobný syntetický standardní</t>
  </si>
  <si>
    <t>783317101</t>
  </si>
  <si>
    <t>Krycí jednonásobný syntetický standardní nátěr zámečnických konstrukcí</t>
  </si>
  <si>
    <t>504424733</t>
  </si>
  <si>
    <t>Krycí nátěr (email) zámečnických konstrukcí jednonásobný syntetický standardní</t>
  </si>
  <si>
    <t>11 - ÚPRAVY VSTUPU DO OBJEKTU</t>
  </si>
  <si>
    <t xml:space="preserve">    748 - Elektromontáže - osvětlovací zařízení a svítidla</t>
  </si>
  <si>
    <t>342291131</t>
  </si>
  <si>
    <t>Ukotvení příček k betonovým konstrukcím plochými kotvami</t>
  </si>
  <si>
    <t>1588910205</t>
  </si>
  <si>
    <t>Ukotvení příček plochými kotvami, do konstrukce betonové</t>
  </si>
  <si>
    <t>4*2,62</t>
  </si>
  <si>
    <t>346272113</t>
  </si>
  <si>
    <t>Přizdívky tl 100 mm z pórobetonových přesných příčkovek objemové hmotnosti 500 kg/m3</t>
  </si>
  <si>
    <t>790809938</t>
  </si>
  <si>
    <t>V prostoru vstupů na jižní straně  bude provedena přizdívka boční stěny v tl. 100 mm</t>
  </si>
  <si>
    <t>Do přizdívky budou osazena dvířka ČEZu.</t>
  </si>
  <si>
    <t>1,2*2,62*2</t>
  </si>
  <si>
    <t>249850806</t>
  </si>
  <si>
    <t>748</t>
  </si>
  <si>
    <t>Elektromontáže - osvětlovací zařízení a svítidla</t>
  </si>
  <si>
    <t>748111112-D</t>
  </si>
  <si>
    <t xml:space="preserve">Demontáž svítidlo žárovkové </t>
  </si>
  <si>
    <t>-1024100038</t>
  </si>
  <si>
    <t>748123116</t>
  </si>
  <si>
    <t>Montáž svítidlo nástěnné s čidlem</t>
  </si>
  <si>
    <t>1846377141</t>
  </si>
  <si>
    <t>2"zpětná montáž stávajícícho světla</t>
  </si>
  <si>
    <t>7631318R</t>
  </si>
  <si>
    <t xml:space="preserve">Demontáž podhledu včetně roštu </t>
  </si>
  <si>
    <t>871967418</t>
  </si>
  <si>
    <t>Demontáž podhledu nebo samostatného požárního předělu ze sádrokartonových desek s nosnou konstrukcí dvouvrstvou z ocelových profilů, opláštění dvojité</t>
  </si>
  <si>
    <t>závětří</t>
  </si>
  <si>
    <t>2*3,84</t>
  </si>
  <si>
    <t>Demontáž skříni ČEZ, osazení do nové polohy dle požadavku ČEZ</t>
  </si>
  <si>
    <t>750481980</t>
  </si>
  <si>
    <t>12 - VÝMALBA</t>
  </si>
  <si>
    <t xml:space="preserve">    784 - Dokončovací práce - malby a tapety</t>
  </si>
  <si>
    <t>952901111</t>
  </si>
  <si>
    <t>Vyčištění budov bytové a občanské výstavby při výšce podlaží do 4 m</t>
  </si>
  <si>
    <t>-2135780665</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</si>
  <si>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</si>
  <si>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4,79*2+7,85*2"zádveří obou sekcí</t>
  </si>
  <si>
    <t>784</t>
  </si>
  <si>
    <t>Dokončovací práce - malby a tapety</t>
  </si>
  <si>
    <t>784171101</t>
  </si>
  <si>
    <t>Zakrytí vnitřních podlah včetně pozdějšího odkrytí</t>
  </si>
  <si>
    <t>-1309504221</t>
  </si>
  <si>
    <t>Zakrytí nemalovaných ploch (materiál ve specifikaci) včetně pozdějšího odkrytí podlah</t>
  </si>
  <si>
    <t>581248420</t>
  </si>
  <si>
    <t>fólie pro malířské potřeby zakrývací, PG 4020-20, 7µ,  4 x 5 m</t>
  </si>
  <si>
    <t>-216878915</t>
  </si>
  <si>
    <t>25,280*1,15</t>
  </si>
  <si>
    <t>784221101</t>
  </si>
  <si>
    <t>Dvojnásobné bílé malby ze směsí za sucha dobře otěruvzdorných v místnostech do 3,80 m</t>
  </si>
  <si>
    <t>-1255997640</t>
  </si>
  <si>
    <t>Malby z malířských směsí otěruvzdorných za sucha dvojnásobné, bílé za sucha otěruvzdorné dobře v místnostech výšky do 3,80 m</t>
  </si>
  <si>
    <t>Po skončení prací se vymaluje zádveří v 1.NP v místě zateplovaného podhledu</t>
  </si>
  <si>
    <t>2,6*(9,270+9,270+11,45+11,45)+25,28</t>
  </si>
  <si>
    <t>sanaceS</t>
  </si>
  <si>
    <t>83,372</t>
  </si>
  <si>
    <t>sanaceV</t>
  </si>
  <si>
    <t>9,156</t>
  </si>
  <si>
    <t>eps100_1</t>
  </si>
  <si>
    <t>eps30_1</t>
  </si>
  <si>
    <t>eps20_1</t>
  </si>
  <si>
    <t>min30_1</t>
  </si>
  <si>
    <t>13 - SANACE ŽB KONSTRUKCÍ</t>
  </si>
  <si>
    <t xml:space="preserve">      98 - Demolice a sanace</t>
  </si>
  <si>
    <t>98</t>
  </si>
  <si>
    <t>Demolice a sanace</t>
  </si>
  <si>
    <t>985131311</t>
  </si>
  <si>
    <t>Ruční dočištění ploch stěn, rubu kleneb a podlah ocelových kartáči</t>
  </si>
  <si>
    <t>-763334639</t>
  </si>
  <si>
    <t>Očištění ploch stěn, rubu kleneb a podlah ruční dočištění ocelovými kartáči</t>
  </si>
  <si>
    <t xml:space="preserve">o rozsahu a způsobu provedení opravy bude rozhodnuto po podrobné prohlídce fasády z lešení, </t>
  </si>
  <si>
    <t>především se bude jednat o místa se zcela chybějící krycí vrstvou a obnaženou výztuží</t>
  </si>
  <si>
    <t>předběžný rozsah stanoven na 5% z celkové plochy fasády</t>
  </si>
  <si>
    <t>plochy dle ploch zateplení viz. část OBVODOVÝ PLÁŠŤ</t>
  </si>
  <si>
    <t>eps100_1*0,05</t>
  </si>
  <si>
    <t>cool60*0,05</t>
  </si>
  <si>
    <t>eps30_1*0,05</t>
  </si>
  <si>
    <t>eps50*0,05</t>
  </si>
  <si>
    <t>eps20_1*0,05</t>
  </si>
  <si>
    <t>(289,8+782,6)*0,195*0,05"ostění, nadpraží a parapety</t>
  </si>
  <si>
    <t>985132311</t>
  </si>
  <si>
    <t>Ruční dočištění ploch líce kleneb a podhledů ocelových kartáči</t>
  </si>
  <si>
    <t>52813833</t>
  </si>
  <si>
    <t>Očištění ploch líce kleneb a podhledů ruční dočištění ocelovými kartáči</t>
  </si>
  <si>
    <t>MV220P*0,05</t>
  </si>
  <si>
    <t>min30_1*0,05</t>
  </si>
  <si>
    <t>985311112</t>
  </si>
  <si>
    <t>Reprofilace stěn cementovými sanačními maltami tl 20 mm</t>
  </si>
  <si>
    <t>1198407203</t>
  </si>
  <si>
    <t>Reprofilace betonu sanačními maltami na cementové bázi ručně stěn, tloušťky přes 10 do 20 mm</t>
  </si>
  <si>
    <t>985311212</t>
  </si>
  <si>
    <t>Reprofilace líce kleneb a podhledů cementovými sanačními maltami tl 20 mm</t>
  </si>
  <si>
    <t>-1978695071</t>
  </si>
  <si>
    <t>Reprofilace betonu sanačními maltami na cementové bázi ručně líce kleneb a podhledů, tloušťky přes 10 do 20 mm</t>
  </si>
  <si>
    <t>985311912</t>
  </si>
  <si>
    <t>Příplatek při reprofilaci sanačními maltami za plochu do 10 m2 jednotlivě</t>
  </si>
  <si>
    <t>1621626158</t>
  </si>
  <si>
    <t>Reprofilace betonu sanačními maltami na cementové bázi ručně Příplatek k cenám za plochu do 10 m2 jednotlivě</t>
  </si>
  <si>
    <t>985321111</t>
  </si>
  <si>
    <t>Ochranný nátěr výztuže na cementové bázi stěn, líce kleneb a podhledů 1 vrstva tl 1 mm</t>
  </si>
  <si>
    <t>2031084633</t>
  </si>
  <si>
    <t>Ochranný nátěr betonářské výztuže 1 vrstva tloušťky 1 mm na cementové bázi stěn, líce kleneb a podhledů</t>
  </si>
  <si>
    <t>985321912</t>
  </si>
  <si>
    <t>Příplatek k cenám ochranného nátěru výztuže za plochu do 10 m2 jednotlivě</t>
  </si>
  <si>
    <t>875144808</t>
  </si>
  <si>
    <t>Ochranný nátěr betonářské výztuže Příplatek k cenám za plochu do 10 m2 jednotlivě</t>
  </si>
  <si>
    <t>985323111</t>
  </si>
  <si>
    <t>Spojovací můstek reprofilovaného betonu na cementové bázi tl 1 mm</t>
  </si>
  <si>
    <t>-1052511817</t>
  </si>
  <si>
    <t>Spojovací můstek reprofilovaného betonu na cementové bázi, tloušťky 1 mm</t>
  </si>
  <si>
    <t>985323912</t>
  </si>
  <si>
    <t>Příplatek k cenám spojovacího můstku za plochu do 10 m2 jednotlivě</t>
  </si>
  <si>
    <t>-1375424514</t>
  </si>
  <si>
    <t>Spojovací můstek reprofilovaného betonu Příplatek k cenám za plochu do 10 m2 jednotlivě</t>
  </si>
  <si>
    <t>-1834163049</t>
  </si>
  <si>
    <t>D.1.4 - TECHNIKA PROSTŘEDÍ STAVEB</t>
  </si>
  <si>
    <t>1 - ELEKTROINSTALACE - HROMOSVOD</t>
  </si>
  <si>
    <t>M - Práce a dodávky M</t>
  </si>
  <si>
    <t xml:space="preserve">    21-M - Elektromontáže</t>
  </si>
  <si>
    <t>Práce a dodávky M</t>
  </si>
  <si>
    <t>21-M</t>
  </si>
  <si>
    <t>Elektromontáže</t>
  </si>
  <si>
    <t>21-D</t>
  </si>
  <si>
    <t>Demontáž stávajícícho vedení hromosvodu (komplet)</t>
  </si>
  <si>
    <t>212292946</t>
  </si>
  <si>
    <t>Dodávka a montáž hromosvodu ve stávajících trasách na nové prodložené kotvení (komplet)</t>
  </si>
  <si>
    <t>-823845158</t>
  </si>
  <si>
    <t>Dodávka a montáž nového vedení hromosvodu ve stávajících trasách (komplet)</t>
  </si>
  <si>
    <t>Poznámka k položce:
V případě nedostatečného zemního odporu bude provedeno douzemnění.</t>
  </si>
  <si>
    <t>REV</t>
  </si>
  <si>
    <t>Revize hromosvodu</t>
  </si>
  <si>
    <t>2062534341</t>
  </si>
  <si>
    <t>VON - VEDLEJŠÍ A OSTATNÍ ROZPOČTOVÉ NÁKLADY</t>
  </si>
  <si>
    <t xml:space="preserve">    VRN3 - Zařízení staveniště</t>
  </si>
  <si>
    <t>VRN3</t>
  </si>
  <si>
    <t>Zařízení staveniště</t>
  </si>
  <si>
    <t>032103000</t>
  </si>
  <si>
    <t>Náklady na stavební buňky</t>
  </si>
  <si>
    <t>-293764465</t>
  </si>
  <si>
    <t>Zařízení staveniště vybavení staveniště náklady na stavební buňky</t>
  </si>
  <si>
    <t>Poznámka k položce:
pronájem mobilního WC</t>
  </si>
  <si>
    <t>034103000</t>
  </si>
  <si>
    <t>Energie pro zařízení staveniště</t>
  </si>
  <si>
    <t>1051491932</t>
  </si>
  <si>
    <t>Zařízení staveniště zabezpečení staveniště energie pro zařízení staveniště</t>
  </si>
  <si>
    <t>Poznámka k položce:
- náklady na staveništní přípojku elektro a vody, včetně podružného měření
- náklady na spotřebu energií</t>
  </si>
  <si>
    <t>039203000</t>
  </si>
  <si>
    <t>Úprava terénu po zrušení zařízení staveniště</t>
  </si>
  <si>
    <t>1497752860</t>
  </si>
  <si>
    <t>Zařízení staveniště zrušení zařízení staveniště úprava terénu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</si>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</sst>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14">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sz val="10"/>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18"/>
      <name val="Trebuchet MS"/>
      <family val="2"/>
    </font>
    <font>
      <i/>
      <sz val="8"/>
      <color indexed="56"/>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b/>
      <sz val="10"/>
      <color indexed="56"/>
      <name val="Trebuchet MS"/>
      <family val="2"/>
    </font>
    <font>
      <sz val="10"/>
      <color indexed="55"/>
      <name val="Trebuchet MS"/>
      <family val="2"/>
    </font>
    <font>
      <sz val="9"/>
      <color indexed="8"/>
      <name val="Trebuchet MS"/>
      <family val="2"/>
    </font>
    <font>
      <sz val="8"/>
      <color indexed="16"/>
      <name val="Trebuchet MS"/>
      <family val="2"/>
    </font>
    <font>
      <sz val="7"/>
      <color indexed="55"/>
      <name val="Trebuchet MS"/>
      <family val="2"/>
    </font>
    <font>
      <i/>
      <sz val="8"/>
      <color indexed="12"/>
      <name val="Trebuchet MS"/>
      <family val="2"/>
    </font>
    <font>
      <i/>
      <sz val="7"/>
      <color indexed="55"/>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16"/>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i/>
      <sz val="8"/>
      <color rgb="FF003366"/>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8"/>
      <color rgb="FF0000FF"/>
      <name val="Trebuchet MS"/>
      <family val="2"/>
    </font>
    <font>
      <i/>
      <sz val="7"/>
      <color rgb="FF969696"/>
      <name val="Trebuchet MS"/>
      <family val="2"/>
    </font>
    <font>
      <b/>
      <sz val="8"/>
      <color rgb="FF969696"/>
      <name val="Trebuchet MS"/>
      <family val="2"/>
    </font>
    <font>
      <b/>
      <sz val="10"/>
      <color rgb="FF00336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cellStyleXfs>
  <cellXfs count="412">
    <xf numFmtId="0" fontId="0" fillId="0" borderId="0" xfId="0" applyFont="1" applyAlignment="1">
      <alignment/>
    </xf>
    <xf numFmtId="0" fontId="0" fillId="0" borderId="0" xfId="0" applyFont="1" applyAlignment="1">
      <alignment vertical="center"/>
    </xf>
    <xf numFmtId="0" fontId="8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5" fillId="0" borderId="0" xfId="0" applyFont="1" applyAlignment="1">
      <alignment vertical="center"/>
    </xf>
    <xf numFmtId="0" fontId="86" fillId="0" borderId="0" xfId="0" applyFont="1" applyAlignment="1">
      <alignment vertical="center"/>
    </xf>
    <xf numFmtId="0" fontId="0" fillId="0" borderId="0" xfId="0" applyFont="1" applyAlignment="1">
      <alignment horizontal="center" vertical="center" wrapText="1"/>
    </xf>
    <xf numFmtId="0" fontId="87" fillId="0" borderId="0" xfId="0" applyFont="1" applyAlignment="1">
      <alignment/>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xf>
    <xf numFmtId="0" fontId="93" fillId="33" borderId="0" xfId="0" applyFont="1" applyFill="1" applyAlignment="1">
      <alignment horizontal="left" vertical="center"/>
    </xf>
    <xf numFmtId="0" fontId="0" fillId="33" borderId="0" xfId="0" applyFont="1" applyFill="1" applyAlignment="1">
      <alignment/>
    </xf>
    <xf numFmtId="0" fontId="93"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8" fillId="0" borderId="0" xfId="0" applyFont="1" applyBorder="1" applyAlignment="1">
      <alignment horizontal="left" vertical="center"/>
    </xf>
    <xf numFmtId="0" fontId="0" fillId="0" borderId="14" xfId="0" applyFont="1" applyBorder="1" applyAlignment="1">
      <alignment/>
    </xf>
    <xf numFmtId="0" fontId="94" fillId="0" borderId="0" xfId="0" applyFont="1" applyAlignment="1">
      <alignment horizontal="left" vertical="center"/>
    </xf>
    <xf numFmtId="0" fontId="95" fillId="0" borderId="0" xfId="0" applyFont="1" applyAlignment="1">
      <alignment horizontal="left" vertical="center"/>
    </xf>
    <xf numFmtId="0" fontId="96"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96"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9"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84" fillId="0" borderId="0" xfId="0" applyFont="1" applyBorder="1" applyAlignment="1">
      <alignment horizontal="right" vertical="center"/>
    </xf>
    <xf numFmtId="0" fontId="84" fillId="0" borderId="13" xfId="0" applyFont="1" applyBorder="1" applyAlignment="1">
      <alignment vertical="center"/>
    </xf>
    <xf numFmtId="0" fontId="84" fillId="0" borderId="0" xfId="0" applyFont="1" applyBorder="1" applyAlignment="1">
      <alignment vertical="center"/>
    </xf>
    <xf numFmtId="0" fontId="84" fillId="0" borderId="0" xfId="0" applyFont="1" applyBorder="1" applyAlignment="1">
      <alignment horizontal="left" vertical="center"/>
    </xf>
    <xf numFmtId="0" fontId="84"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8" fillId="0" borderId="0" xfId="0" applyFont="1" applyAlignment="1">
      <alignment horizontal="left" vertical="center"/>
    </xf>
    <xf numFmtId="0" fontId="4" fillId="0" borderId="13" xfId="0" applyFont="1" applyBorder="1" applyAlignment="1">
      <alignment vertical="center"/>
    </xf>
    <xf numFmtId="0" fontId="96"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10"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96" fillId="0" borderId="27" xfId="0" applyFont="1" applyBorder="1" applyAlignment="1">
      <alignment horizontal="center" vertical="center" wrapText="1"/>
    </xf>
    <xf numFmtId="0" fontId="96" fillId="0" borderId="28" xfId="0" applyFont="1" applyBorder="1" applyAlignment="1">
      <alignment horizontal="center" vertical="center" wrapText="1"/>
    </xf>
    <xf numFmtId="0" fontId="96" fillId="0" borderId="29" xfId="0" applyFont="1" applyBorder="1" applyAlignment="1">
      <alignment horizontal="center" vertical="center" wrapText="1"/>
    </xf>
    <xf numFmtId="0" fontId="0" fillId="0" borderId="30" xfId="0" applyFont="1" applyBorder="1" applyAlignment="1">
      <alignment vertical="center"/>
    </xf>
    <xf numFmtId="0" fontId="97" fillId="0" borderId="0" xfId="0" applyFont="1" applyAlignment="1">
      <alignment horizontal="left" vertical="center"/>
    </xf>
    <xf numFmtId="0" fontId="97" fillId="0" borderId="0" xfId="0" applyFont="1" applyAlignment="1">
      <alignment vertical="center"/>
    </xf>
    <xf numFmtId="0" fontId="5" fillId="0" borderId="0" xfId="0" applyFont="1" applyAlignment="1">
      <alignment horizontal="center" vertical="center"/>
    </xf>
    <xf numFmtId="4" fontId="98" fillId="0" borderId="24"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5" xfId="0" applyNumberFormat="1" applyFont="1" applyBorder="1" applyAlignment="1">
      <alignment vertical="center"/>
    </xf>
    <xf numFmtId="0" fontId="11" fillId="0" borderId="0" xfId="0" applyFont="1" applyAlignment="1">
      <alignment horizontal="left" vertical="center"/>
    </xf>
    <xf numFmtId="0" fontId="6" fillId="0" borderId="13" xfId="0" applyFont="1" applyBorder="1" applyAlignment="1">
      <alignment vertical="center"/>
    </xf>
    <xf numFmtId="0" fontId="99" fillId="0" borderId="0" xfId="0" applyFont="1" applyAlignment="1">
      <alignment vertical="center"/>
    </xf>
    <xf numFmtId="0" fontId="100" fillId="0" borderId="0" xfId="0" applyFont="1" applyAlignment="1">
      <alignment vertical="center"/>
    </xf>
    <xf numFmtId="0" fontId="12" fillId="0" borderId="0" xfId="0" applyFont="1" applyAlignment="1">
      <alignment horizontal="center" vertical="center"/>
    </xf>
    <xf numFmtId="4" fontId="101" fillId="0" borderId="24" xfId="0" applyNumberFormat="1" applyFont="1" applyBorder="1" applyAlignment="1">
      <alignment vertical="center"/>
    </xf>
    <xf numFmtId="4" fontId="101" fillId="0" borderId="0" xfId="0" applyNumberFormat="1" applyFont="1" applyBorder="1" applyAlignment="1">
      <alignment vertical="center"/>
    </xf>
    <xf numFmtId="174" fontId="101" fillId="0" borderId="0" xfId="0" applyNumberFormat="1" applyFont="1" applyBorder="1" applyAlignment="1">
      <alignment vertical="center"/>
    </xf>
    <xf numFmtId="4" fontId="101" fillId="0" borderId="25" xfId="0" applyNumberFormat="1" applyFont="1" applyBorder="1" applyAlignment="1">
      <alignment vertical="center"/>
    </xf>
    <xf numFmtId="0" fontId="6" fillId="0" borderId="0" xfId="0" applyFont="1" applyAlignment="1">
      <alignment horizontal="left" vertical="center"/>
    </xf>
    <xf numFmtId="0" fontId="7" fillId="0" borderId="13" xfId="0" applyFont="1" applyBorder="1" applyAlignment="1">
      <alignment vertical="center"/>
    </xf>
    <xf numFmtId="0" fontId="7" fillId="0" borderId="0" xfId="0" applyFont="1" applyAlignment="1">
      <alignment horizontal="center" vertical="center"/>
    </xf>
    <xf numFmtId="4" fontId="102" fillId="0" borderId="24" xfId="0" applyNumberFormat="1" applyFont="1" applyBorder="1" applyAlignment="1">
      <alignment vertical="center"/>
    </xf>
    <xf numFmtId="4" fontId="102" fillId="0" borderId="0" xfId="0" applyNumberFormat="1" applyFont="1" applyBorder="1" applyAlignment="1">
      <alignment vertical="center"/>
    </xf>
    <xf numFmtId="174" fontId="102" fillId="0" borderId="0" xfId="0" applyNumberFormat="1" applyFont="1" applyBorder="1" applyAlignment="1">
      <alignment vertical="center"/>
    </xf>
    <xf numFmtId="4" fontId="102" fillId="0" borderId="25" xfId="0" applyNumberFormat="1" applyFont="1" applyBorder="1" applyAlignment="1">
      <alignment vertical="center"/>
    </xf>
    <xf numFmtId="0" fontId="7" fillId="0" borderId="0" xfId="0" applyFont="1" applyAlignment="1">
      <alignment horizontal="left" vertical="center"/>
    </xf>
    <xf numFmtId="4" fontId="101" fillId="0" borderId="31" xfId="0" applyNumberFormat="1" applyFont="1" applyBorder="1" applyAlignment="1">
      <alignment vertical="center"/>
    </xf>
    <xf numFmtId="4" fontId="101" fillId="0" borderId="32" xfId="0" applyNumberFormat="1" applyFont="1" applyBorder="1" applyAlignment="1">
      <alignment vertical="center"/>
    </xf>
    <xf numFmtId="174" fontId="101" fillId="0" borderId="32" xfId="0" applyNumberFormat="1" applyFont="1" applyBorder="1" applyAlignment="1">
      <alignment vertical="center"/>
    </xf>
    <xf numFmtId="4" fontId="101"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96"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9" fillId="0" borderId="0" xfId="0" applyFont="1" applyBorder="1" applyAlignment="1">
      <alignment horizontal="left" vertical="center"/>
    </xf>
    <xf numFmtId="4" fontId="97" fillId="0" borderId="0" xfId="0" applyNumberFormat="1" applyFont="1" applyBorder="1" applyAlignment="1">
      <alignment vertical="center"/>
    </xf>
    <xf numFmtId="0" fontId="84" fillId="0" borderId="0" xfId="0" applyFont="1" applyBorder="1" applyAlignment="1" applyProtection="1">
      <alignment horizontal="right" vertical="center"/>
      <protection locked="0"/>
    </xf>
    <xf numFmtId="4" fontId="84" fillId="0" borderId="0" xfId="0" applyNumberFormat="1" applyFont="1" applyBorder="1" applyAlignment="1">
      <alignment vertical="center"/>
    </xf>
    <xf numFmtId="172" fontId="84"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103" fillId="0" borderId="0" xfId="0" applyFont="1" applyBorder="1" applyAlignment="1">
      <alignment horizontal="left" vertical="center"/>
    </xf>
    <xf numFmtId="0" fontId="85" fillId="0" borderId="13" xfId="0" applyFont="1" applyBorder="1" applyAlignment="1">
      <alignment vertical="center"/>
    </xf>
    <xf numFmtId="0" fontId="85" fillId="0" borderId="0" xfId="0" applyFont="1" applyBorder="1" applyAlignment="1">
      <alignment vertical="center"/>
    </xf>
    <xf numFmtId="0" fontId="85" fillId="0" borderId="32" xfId="0" applyFont="1" applyBorder="1" applyAlignment="1">
      <alignment horizontal="left" vertical="center"/>
    </xf>
    <xf numFmtId="0" fontId="85" fillId="0" borderId="32" xfId="0" applyFont="1" applyBorder="1" applyAlignment="1">
      <alignment vertical="center"/>
    </xf>
    <xf numFmtId="0" fontId="85" fillId="0" borderId="32" xfId="0" applyFont="1" applyBorder="1" applyAlignment="1" applyProtection="1">
      <alignment vertical="center"/>
      <protection locked="0"/>
    </xf>
    <xf numFmtId="4" fontId="85" fillId="0" borderId="32" xfId="0" applyNumberFormat="1" applyFont="1" applyBorder="1" applyAlignment="1">
      <alignment vertical="center"/>
    </xf>
    <xf numFmtId="0" fontId="85" fillId="0" borderId="14" xfId="0" applyFont="1" applyBorder="1" applyAlignment="1">
      <alignment vertical="center"/>
    </xf>
    <xf numFmtId="0" fontId="86" fillId="0" borderId="13" xfId="0" applyFont="1" applyBorder="1" applyAlignment="1">
      <alignment vertical="center"/>
    </xf>
    <xf numFmtId="0" fontId="86" fillId="0" borderId="0" xfId="0" applyFont="1" applyBorder="1" applyAlignment="1">
      <alignment vertical="center"/>
    </xf>
    <xf numFmtId="0" fontId="86" fillId="0" borderId="32" xfId="0" applyFont="1" applyBorder="1" applyAlignment="1">
      <alignment horizontal="left" vertical="center"/>
    </xf>
    <xf numFmtId="0" fontId="86" fillId="0" borderId="32" xfId="0" applyFont="1" applyBorder="1" applyAlignment="1">
      <alignment vertical="center"/>
    </xf>
    <xf numFmtId="0" fontId="86" fillId="0" borderId="32" xfId="0" applyFont="1" applyBorder="1" applyAlignment="1" applyProtection="1">
      <alignment vertical="center"/>
      <protection locked="0"/>
    </xf>
    <xf numFmtId="4" fontId="86" fillId="0" borderId="32" xfId="0" applyNumberFormat="1" applyFont="1" applyBorder="1" applyAlignment="1">
      <alignment vertical="center"/>
    </xf>
    <xf numFmtId="0" fontId="86"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96"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104"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7" fillId="0" borderId="0" xfId="0" applyNumberFormat="1" applyFont="1" applyAlignment="1">
      <alignment/>
    </xf>
    <xf numFmtId="174" fontId="105" fillId="0" borderId="22" xfId="0" applyNumberFormat="1" applyFont="1" applyBorder="1" applyAlignment="1">
      <alignment/>
    </xf>
    <xf numFmtId="174" fontId="105" fillId="0" borderId="23" xfId="0" applyNumberFormat="1" applyFont="1" applyBorder="1" applyAlignment="1">
      <alignment/>
    </xf>
    <xf numFmtId="4" fontId="13" fillId="0" borderId="0" xfId="0" applyNumberFormat="1" applyFont="1" applyAlignment="1">
      <alignment vertical="center"/>
    </xf>
    <xf numFmtId="0" fontId="87" fillId="0" borderId="13" xfId="0" applyFont="1" applyBorder="1" applyAlignment="1">
      <alignment/>
    </xf>
    <xf numFmtId="0" fontId="87" fillId="0" borderId="0" xfId="0" applyFont="1" applyAlignment="1">
      <alignment horizontal="left"/>
    </xf>
    <xf numFmtId="0" fontId="85" fillId="0" borderId="0" xfId="0" applyFont="1" applyAlignment="1">
      <alignment horizontal="left"/>
    </xf>
    <xf numFmtId="0" fontId="87" fillId="0" borderId="0" xfId="0" applyFont="1" applyAlignment="1" applyProtection="1">
      <alignment/>
      <protection locked="0"/>
    </xf>
    <xf numFmtId="4" fontId="85" fillId="0" borderId="0" xfId="0" applyNumberFormat="1" applyFont="1" applyAlignment="1">
      <alignment/>
    </xf>
    <xf numFmtId="0" fontId="87" fillId="0" borderId="24" xfId="0" applyFont="1" applyBorder="1" applyAlignment="1">
      <alignment/>
    </xf>
    <xf numFmtId="0" fontId="87" fillId="0" borderId="0" xfId="0" applyFont="1" applyBorder="1" applyAlignment="1">
      <alignment/>
    </xf>
    <xf numFmtId="174" fontId="87" fillId="0" borderId="0" xfId="0" applyNumberFormat="1" applyFont="1" applyBorder="1" applyAlignment="1">
      <alignment/>
    </xf>
    <xf numFmtId="174" fontId="87" fillId="0" borderId="25" xfId="0" applyNumberFormat="1" applyFont="1" applyBorder="1" applyAlignment="1">
      <alignment/>
    </xf>
    <xf numFmtId="0" fontId="87" fillId="0" borderId="0" xfId="0" applyFont="1" applyAlignment="1">
      <alignment horizontal="center"/>
    </xf>
    <xf numFmtId="4" fontId="87" fillId="0" borderId="0" xfId="0" applyNumberFormat="1" applyFont="1" applyAlignment="1">
      <alignment vertical="center"/>
    </xf>
    <xf numFmtId="0" fontId="86" fillId="0" borderId="0" xfId="0" applyFont="1" applyAlignment="1">
      <alignment horizontal="left"/>
    </xf>
    <xf numFmtId="4" fontId="86" fillId="0" borderId="0" xfId="0" applyNumberFormat="1" applyFont="1" applyAlignment="1">
      <alignment/>
    </xf>
    <xf numFmtId="0" fontId="87" fillId="0" borderId="0" xfId="0" applyFont="1" applyBorder="1" applyAlignment="1">
      <alignment horizontal="left"/>
    </xf>
    <xf numFmtId="0" fontId="86" fillId="0" borderId="0" xfId="0" applyFont="1" applyBorder="1" applyAlignment="1">
      <alignment horizontal="left"/>
    </xf>
    <xf numFmtId="4" fontId="86"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4" fillId="23" borderId="36" xfId="0" applyFont="1" applyFill="1" applyBorder="1" applyAlignment="1" applyProtection="1">
      <alignment horizontal="left" vertical="center"/>
      <protection locked="0"/>
    </xf>
    <xf numFmtId="0" fontId="84" fillId="0" borderId="0" xfId="0" applyFont="1" applyBorder="1" applyAlignment="1">
      <alignment horizontal="center" vertical="center"/>
    </xf>
    <xf numFmtId="174" fontId="84" fillId="0" borderId="0" xfId="0" applyNumberFormat="1" applyFont="1" applyBorder="1" applyAlignment="1">
      <alignment vertical="center"/>
    </xf>
    <xf numFmtId="174" fontId="84" fillId="0" borderId="25" xfId="0" applyNumberFormat="1" applyFont="1" applyBorder="1" applyAlignment="1">
      <alignment vertical="center"/>
    </xf>
    <xf numFmtId="4" fontId="0" fillId="0" borderId="0" xfId="0" applyNumberFormat="1" applyFont="1" applyAlignment="1">
      <alignment vertical="center"/>
    </xf>
    <xf numFmtId="0" fontId="88" fillId="0" borderId="13" xfId="0" applyFont="1" applyBorder="1" applyAlignment="1">
      <alignment vertical="center"/>
    </xf>
    <xf numFmtId="0" fontId="106" fillId="0" borderId="0" xfId="0" applyFont="1" applyAlignment="1">
      <alignment horizontal="left" vertical="center"/>
    </xf>
    <xf numFmtId="0" fontId="88" fillId="0" borderId="0" xfId="0" applyFont="1" applyAlignment="1">
      <alignment horizontal="left" vertical="center"/>
    </xf>
    <xf numFmtId="0" fontId="88" fillId="0" borderId="0" xfId="0" applyFont="1" applyAlignment="1">
      <alignment horizontal="left" vertical="center" wrapText="1"/>
    </xf>
    <xf numFmtId="175" fontId="88" fillId="0" borderId="0" xfId="0" applyNumberFormat="1" applyFont="1" applyAlignment="1">
      <alignmen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9" fillId="0" borderId="13" xfId="0" applyFont="1" applyBorder="1" applyAlignment="1">
      <alignment vertical="center"/>
    </xf>
    <xf numFmtId="0" fontId="106" fillId="0" borderId="0" xfId="0" applyFont="1" applyBorder="1" applyAlignment="1">
      <alignment horizontal="lef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175" fontId="89" fillId="0" borderId="0" xfId="0" applyNumberFormat="1" applyFont="1" applyBorder="1" applyAlignment="1">
      <alignmen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89" fillId="0" borderId="0" xfId="0" applyFont="1" applyAlignment="1">
      <alignment horizontal="left" vertical="center"/>
    </xf>
    <xf numFmtId="0" fontId="14" fillId="0" borderId="0" xfId="0" applyFont="1" applyAlignment="1">
      <alignment horizontal="left" vertical="center" wrapText="1"/>
    </xf>
    <xf numFmtId="0" fontId="90" fillId="0" borderId="13" xfId="0" applyFont="1" applyBorder="1" applyAlignment="1">
      <alignment vertical="center"/>
    </xf>
    <xf numFmtId="0" fontId="90" fillId="0" borderId="0" xfId="0" applyFont="1" applyAlignment="1">
      <alignment horizontal="left" vertical="center"/>
    </xf>
    <xf numFmtId="0" fontId="90" fillId="0" borderId="0" xfId="0" applyFont="1" applyAlignment="1">
      <alignment horizontal="left" vertical="center" wrapText="1"/>
    </xf>
    <xf numFmtId="0" fontId="90" fillId="0" borderId="0" xfId="0" applyFont="1" applyAlignment="1">
      <alignment horizontal="left" vertical="center"/>
    </xf>
    <xf numFmtId="0" fontId="90" fillId="0" borderId="0" xfId="0" applyFont="1" applyAlignment="1" applyProtection="1">
      <alignment vertical="center"/>
      <protection locked="0"/>
    </xf>
    <xf numFmtId="0" fontId="90" fillId="0" borderId="24" xfId="0" applyFont="1" applyBorder="1" applyAlignment="1">
      <alignment vertical="center"/>
    </xf>
    <xf numFmtId="0" fontId="90" fillId="0" borderId="0" xfId="0" applyFont="1" applyBorder="1" applyAlignment="1">
      <alignment vertical="center"/>
    </xf>
    <xf numFmtId="0" fontId="90" fillId="0" borderId="25" xfId="0" applyFont="1" applyBorder="1" applyAlignment="1">
      <alignment vertical="center"/>
    </xf>
    <xf numFmtId="0" fontId="107" fillId="0" borderId="36" xfId="0" applyFont="1" applyBorder="1" applyAlignment="1" applyProtection="1">
      <alignment horizontal="center" vertical="center"/>
      <protection/>
    </xf>
    <xf numFmtId="49" fontId="107" fillId="0" borderId="36" xfId="0" applyNumberFormat="1" applyFont="1" applyBorder="1" applyAlignment="1" applyProtection="1">
      <alignment horizontal="left" vertical="center" wrapText="1"/>
      <protection/>
    </xf>
    <xf numFmtId="0" fontId="107" fillId="0" borderId="36" xfId="0" applyFont="1" applyBorder="1" applyAlignment="1" applyProtection="1">
      <alignment horizontal="left" vertical="center" wrapText="1"/>
      <protection/>
    </xf>
    <xf numFmtId="0" fontId="107" fillId="0" borderId="36" xfId="0" applyFont="1" applyBorder="1" applyAlignment="1" applyProtection="1">
      <alignment horizontal="center" vertical="center" wrapText="1"/>
      <protection/>
    </xf>
    <xf numFmtId="175" fontId="107" fillId="0" borderId="36" xfId="0" applyNumberFormat="1" applyFont="1" applyBorder="1" applyAlignment="1" applyProtection="1">
      <alignment vertical="center"/>
      <protection/>
    </xf>
    <xf numFmtId="4" fontId="107" fillId="23" borderId="36" xfId="0" applyNumberFormat="1" applyFont="1" applyFill="1" applyBorder="1" applyAlignment="1" applyProtection="1">
      <alignment vertical="center"/>
      <protection locked="0"/>
    </xf>
    <xf numFmtId="4" fontId="107" fillId="0" borderId="36" xfId="0" applyNumberFormat="1" applyFont="1" applyBorder="1" applyAlignment="1" applyProtection="1">
      <alignment vertical="center"/>
      <protection/>
    </xf>
    <xf numFmtId="0" fontId="107" fillId="0" borderId="13" xfId="0" applyFont="1" applyBorder="1" applyAlignment="1">
      <alignment vertical="center"/>
    </xf>
    <xf numFmtId="0" fontId="107" fillId="23" borderId="36" xfId="0" applyFont="1" applyFill="1" applyBorder="1" applyAlignment="1" applyProtection="1">
      <alignment horizontal="left" vertical="center"/>
      <protection locked="0"/>
    </xf>
    <xf numFmtId="0" fontId="107" fillId="0" borderId="0" xfId="0" applyFont="1" applyBorder="1" applyAlignment="1">
      <alignment horizontal="center" vertical="center"/>
    </xf>
    <xf numFmtId="0" fontId="88" fillId="0" borderId="0" xfId="0" applyFont="1" applyBorder="1" applyAlignment="1">
      <alignment horizontal="left" vertical="center" wrapText="1"/>
    </xf>
    <xf numFmtId="175" fontId="88" fillId="0" borderId="0" xfId="0" applyNumberFormat="1" applyFont="1" applyBorder="1" applyAlignment="1">
      <alignment vertical="center"/>
    </xf>
    <xf numFmtId="0" fontId="108" fillId="0" borderId="0" xfId="0" applyFont="1" applyAlignment="1">
      <alignment vertical="center" wrapText="1"/>
    </xf>
    <xf numFmtId="0" fontId="91" fillId="0" borderId="13" xfId="0" applyFont="1" applyBorder="1" applyAlignment="1">
      <alignment vertical="center"/>
    </xf>
    <xf numFmtId="0" fontId="91" fillId="0" borderId="0" xfId="0" applyFont="1" applyAlignment="1">
      <alignment horizontal="left" vertical="center"/>
    </xf>
    <xf numFmtId="0" fontId="91" fillId="0" borderId="0" xfId="0" applyFont="1" applyAlignment="1">
      <alignment horizontal="left" vertical="center" wrapText="1"/>
    </xf>
    <xf numFmtId="175" fontId="91" fillId="0" borderId="0" xfId="0" applyNumberFormat="1" applyFont="1" applyAlignment="1">
      <alignment vertical="center"/>
    </xf>
    <xf numFmtId="0" fontId="91" fillId="0" borderId="0" xfId="0" applyFont="1" applyAlignment="1" applyProtection="1">
      <alignment vertical="center"/>
      <protection locked="0"/>
    </xf>
    <xf numFmtId="0" fontId="91" fillId="0" borderId="24" xfId="0" applyFont="1" applyBorder="1" applyAlignment="1">
      <alignment vertical="center"/>
    </xf>
    <xf numFmtId="0" fontId="91" fillId="0" borderId="0" xfId="0" applyFont="1" applyBorder="1" applyAlignment="1">
      <alignment vertical="center"/>
    </xf>
    <xf numFmtId="0" fontId="91" fillId="0" borderId="25" xfId="0" applyFont="1" applyBorder="1" applyAlignment="1">
      <alignment vertical="center"/>
    </xf>
    <xf numFmtId="0" fontId="88" fillId="0" borderId="0" xfId="0" applyFont="1" applyBorder="1" applyAlignment="1">
      <alignment horizontal="left" vertical="center"/>
    </xf>
    <xf numFmtId="0" fontId="89" fillId="0" borderId="0" xfId="0" applyFont="1" applyAlignment="1">
      <alignment horizontal="left" vertical="center"/>
    </xf>
    <xf numFmtId="0" fontId="89" fillId="0" borderId="0" xfId="0" applyFont="1" applyAlignment="1">
      <alignment horizontal="left" vertical="center" wrapText="1"/>
    </xf>
    <xf numFmtId="175" fontId="89" fillId="0" borderId="0" xfId="0" applyNumberFormat="1" applyFont="1" applyAlignment="1">
      <alignment vertical="center"/>
    </xf>
    <xf numFmtId="0" fontId="92" fillId="0" borderId="13" xfId="0" applyFont="1" applyBorder="1" applyAlignment="1">
      <alignment/>
    </xf>
    <xf numFmtId="0" fontId="92" fillId="0" borderId="0" xfId="0" applyFont="1" applyBorder="1" applyAlignment="1">
      <alignment horizontal="left"/>
    </xf>
    <xf numFmtId="0" fontId="92" fillId="0" borderId="0" xfId="0" applyFont="1" applyAlignment="1" applyProtection="1">
      <alignment/>
      <protection locked="0"/>
    </xf>
    <xf numFmtId="4" fontId="92" fillId="0" borderId="0" xfId="0" applyNumberFormat="1" applyFont="1" applyBorder="1" applyAlignment="1">
      <alignment/>
    </xf>
    <xf numFmtId="0" fontId="92" fillId="0" borderId="24" xfId="0" applyFont="1" applyBorder="1" applyAlignment="1">
      <alignment/>
    </xf>
    <xf numFmtId="0" fontId="92" fillId="0" borderId="0" xfId="0" applyFont="1" applyBorder="1" applyAlignment="1">
      <alignment/>
    </xf>
    <xf numFmtId="174" fontId="92" fillId="0" borderId="0" xfId="0" applyNumberFormat="1" applyFont="1" applyBorder="1" applyAlignment="1">
      <alignment/>
    </xf>
    <xf numFmtId="174" fontId="92" fillId="0" borderId="25" xfId="0" applyNumberFormat="1" applyFont="1" applyBorder="1" applyAlignment="1">
      <alignment/>
    </xf>
    <xf numFmtId="0" fontId="92" fillId="0" borderId="0" xfId="0" applyFont="1" applyAlignment="1">
      <alignment horizontal="left"/>
    </xf>
    <xf numFmtId="0" fontId="92" fillId="0" borderId="0" xfId="0" applyFont="1" applyAlignment="1">
      <alignment horizontal="center"/>
    </xf>
    <xf numFmtId="4" fontId="92" fillId="0" borderId="0" xfId="0" applyNumberFormat="1" applyFont="1" applyAlignment="1">
      <alignment vertical="center"/>
    </xf>
    <xf numFmtId="0" fontId="108" fillId="0" borderId="0" xfId="0" applyFont="1" applyBorder="1" applyAlignment="1">
      <alignment vertical="center" wrapText="1"/>
    </xf>
    <xf numFmtId="0" fontId="14" fillId="0" borderId="0" xfId="0" applyFont="1" applyBorder="1" applyAlignment="1">
      <alignment horizontal="left" vertical="center" wrapText="1"/>
    </xf>
    <xf numFmtId="0" fontId="85" fillId="0" borderId="0" xfId="0" applyFont="1" applyBorder="1" applyAlignment="1">
      <alignment horizontal="left"/>
    </xf>
    <xf numFmtId="4" fontId="85" fillId="0" borderId="0" xfId="0" applyNumberFormat="1" applyFont="1" applyBorder="1" applyAlignment="1">
      <alignment/>
    </xf>
    <xf numFmtId="0" fontId="84" fillId="0" borderId="32" xfId="0" applyFont="1" applyBorder="1" applyAlignment="1">
      <alignment horizontal="center" vertical="center"/>
    </xf>
    <xf numFmtId="0" fontId="0" fillId="0" borderId="32" xfId="0" applyFont="1" applyBorder="1" applyAlignment="1">
      <alignment vertical="center"/>
    </xf>
    <xf numFmtId="174" fontId="84" fillId="0" borderId="32" xfId="0" applyNumberFormat="1" applyFont="1" applyBorder="1" applyAlignment="1">
      <alignment vertical="center"/>
    </xf>
    <xf numFmtId="174" fontId="84" fillId="0" borderId="33" xfId="0" applyNumberFormat="1" applyFont="1" applyBorder="1" applyAlignment="1">
      <alignment vertical="center"/>
    </xf>
    <xf numFmtId="0" fontId="0" fillId="0" borderId="0" xfId="0" applyFont="1" applyAlignment="1">
      <alignment/>
    </xf>
    <xf numFmtId="0" fontId="0" fillId="0" borderId="31" xfId="0" applyFont="1" applyBorder="1" applyAlignment="1">
      <alignment vertical="center"/>
    </xf>
    <xf numFmtId="0" fontId="0" fillId="0" borderId="33" xfId="0" applyFont="1" applyBorder="1" applyAlignment="1">
      <alignment vertical="center"/>
    </xf>
    <xf numFmtId="0" fontId="89" fillId="0" borderId="31" xfId="0" applyFont="1" applyBorder="1" applyAlignment="1">
      <alignment vertical="center"/>
    </xf>
    <xf numFmtId="0" fontId="89" fillId="0" borderId="32" xfId="0" applyFont="1" applyBorder="1" applyAlignment="1">
      <alignment vertical="center"/>
    </xf>
    <xf numFmtId="0" fontId="89" fillId="0" borderId="33" xfId="0" applyFont="1" applyBorder="1" applyAlignment="1">
      <alignment vertical="center"/>
    </xf>
    <xf numFmtId="0" fontId="109"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84"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9" fillId="0" borderId="16" xfId="0" applyNumberFormat="1" applyFont="1" applyBorder="1" applyAlignment="1">
      <alignment vertical="center"/>
    </xf>
    <xf numFmtId="0" fontId="0" fillId="0" borderId="16" xfId="0" applyFont="1" applyBorder="1" applyAlignment="1">
      <alignment vertical="center"/>
    </xf>
    <xf numFmtId="0" fontId="84" fillId="0" borderId="0" xfId="0" applyFont="1" applyBorder="1" applyAlignment="1">
      <alignment horizontal="right" vertical="center"/>
    </xf>
    <xf numFmtId="0" fontId="0" fillId="0" borderId="0" xfId="0" applyFont="1" applyBorder="1" applyAlignment="1">
      <alignment vertical="center"/>
    </xf>
    <xf numFmtId="172" fontId="84" fillId="0" borderId="0" xfId="0" applyNumberFormat="1" applyFont="1" applyBorder="1" applyAlignment="1">
      <alignment horizontal="center" vertical="center"/>
    </xf>
    <xf numFmtId="0" fontId="84" fillId="0" borderId="0" xfId="0" applyFont="1" applyBorder="1" applyAlignment="1">
      <alignment vertical="center"/>
    </xf>
    <xf numFmtId="4" fontId="109" fillId="0" borderId="0" xfId="0" applyNumberFormat="1" applyFont="1" applyBorder="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4" fillId="0" borderId="0" xfId="0" applyFont="1" applyAlignment="1">
      <alignment vertical="center"/>
    </xf>
    <xf numFmtId="0" fontId="98"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100" fillId="0" borderId="0" xfId="0" applyNumberFormat="1" applyFont="1" applyAlignment="1">
      <alignment vertical="center"/>
    </xf>
    <xf numFmtId="0" fontId="100" fillId="0" borderId="0" xfId="0" applyFont="1" applyAlignment="1">
      <alignment vertical="center"/>
    </xf>
    <xf numFmtId="4" fontId="100" fillId="0" borderId="0" xfId="0" applyNumberFormat="1" applyFont="1" applyAlignment="1">
      <alignment horizontal="right" vertical="center"/>
    </xf>
    <xf numFmtId="0" fontId="99" fillId="0" borderId="0" xfId="0" applyFont="1" applyAlignment="1">
      <alignment horizontal="left" vertical="center" wrapText="1"/>
    </xf>
    <xf numFmtId="4" fontId="86" fillId="0" borderId="0" xfId="0" applyNumberFormat="1" applyFont="1" applyAlignment="1">
      <alignment vertical="center"/>
    </xf>
    <xf numFmtId="0" fontId="86" fillId="0" borderId="0" xfId="0" applyFont="1" applyAlignment="1">
      <alignment vertical="center"/>
    </xf>
    <xf numFmtId="0" fontId="110" fillId="0" borderId="0" xfId="0" applyFont="1" applyAlignment="1">
      <alignment horizontal="left" vertical="center" wrapText="1"/>
    </xf>
    <xf numFmtId="4" fontId="97" fillId="0" borderId="0" xfId="0" applyNumberFormat="1" applyFont="1" applyAlignment="1">
      <alignment horizontal="right" vertical="center"/>
    </xf>
    <xf numFmtId="4" fontId="97" fillId="0" borderId="0" xfId="0" applyNumberFormat="1" applyFont="1" applyAlignment="1">
      <alignment vertical="center"/>
    </xf>
    <xf numFmtId="0" fontId="96"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96" fillId="0" borderId="0" xfId="0" applyFont="1" applyAlignment="1">
      <alignment horizontal="left" vertical="center" wrapText="1"/>
    </xf>
    <xf numFmtId="0" fontId="68" fillId="33" borderId="0" xfId="36" applyFill="1" applyAlignment="1">
      <alignment/>
    </xf>
    <xf numFmtId="0" fontId="111" fillId="0" borderId="0" xfId="36" applyFont="1" applyAlignment="1">
      <alignment horizontal="center" vertical="center"/>
    </xf>
    <xf numFmtId="0" fontId="112" fillId="33" borderId="0" xfId="0" applyFont="1" applyFill="1" applyAlignment="1">
      <alignment horizontal="left" vertical="center"/>
    </xf>
    <xf numFmtId="0" fontId="7" fillId="33" borderId="0" xfId="0" applyFont="1" applyFill="1" applyAlignment="1">
      <alignment vertical="center"/>
    </xf>
    <xf numFmtId="0" fontId="113" fillId="33" borderId="0" xfId="36" applyFont="1" applyFill="1" applyAlignment="1">
      <alignment vertical="center"/>
    </xf>
    <xf numFmtId="0" fontId="93" fillId="33" borderId="0" xfId="0" applyFont="1" applyFill="1" applyAlignment="1" applyProtection="1">
      <alignment horizontal="left" vertical="center"/>
      <protection/>
    </xf>
    <xf numFmtId="0" fontId="7" fillId="33" borderId="0" xfId="0" applyFont="1" applyFill="1" applyAlignment="1" applyProtection="1">
      <alignment vertical="center"/>
      <protection/>
    </xf>
    <xf numFmtId="0" fontId="112" fillId="33" borderId="0" xfId="0" applyFont="1" applyFill="1" applyAlignment="1" applyProtection="1">
      <alignment horizontal="left" vertical="center"/>
      <protection/>
    </xf>
    <xf numFmtId="0" fontId="113" fillId="33" borderId="0" xfId="36" applyFont="1" applyFill="1" applyAlignment="1" applyProtection="1">
      <alignment vertical="center"/>
      <protection/>
    </xf>
    <xf numFmtId="0" fontId="113" fillId="33" borderId="0" xfId="36" applyFont="1" applyFill="1" applyAlignment="1">
      <alignment vertical="center"/>
    </xf>
    <xf numFmtId="0" fontId="7"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8" fillId="0" borderId="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12" fillId="0" borderId="42" xfId="47" applyFont="1" applyBorder="1" applyAlignment="1">
      <alignment horizontal="left" wrapText="1"/>
      <protection locked="0"/>
    </xf>
    <xf numFmtId="0" fontId="0"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horizontal="lef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horizontal="left" vertical="center" wrapText="1"/>
      <protection locked="0"/>
    </xf>
    <xf numFmtId="49" fontId="4" fillId="0" borderId="0" xfId="47" applyNumberFormat="1" applyFont="1" applyBorder="1" applyAlignment="1">
      <alignment vertical="center" wrapText="1"/>
      <protection locked="0"/>
    </xf>
    <xf numFmtId="0" fontId="0" fillId="0" borderId="43" xfId="47" applyFont="1" applyBorder="1" applyAlignment="1">
      <alignment vertical="center" wrapText="1"/>
      <protection locked="0"/>
    </xf>
    <xf numFmtId="0" fontId="7" fillId="0" borderId="42"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8" fillId="0" borderId="0" xfId="47" applyFont="1" applyBorder="1" applyAlignment="1">
      <alignment horizontal="center" vertical="center"/>
      <protection locked="0"/>
    </xf>
    <xf numFmtId="0" fontId="0"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2" fillId="0" borderId="42" xfId="47" applyFont="1" applyBorder="1" applyAlignment="1">
      <alignment horizontal="left" vertical="center"/>
      <protection locked="0"/>
    </xf>
    <xf numFmtId="0" fontId="12" fillId="0" borderId="42" xfId="47" applyFont="1" applyBorder="1" applyAlignment="1">
      <alignment horizontal="center" vertical="center"/>
      <protection locked="0"/>
    </xf>
    <xf numFmtId="0" fontId="6" fillId="0" borderId="42" xfId="47" applyFont="1" applyBorder="1" applyAlignment="1">
      <alignment horizontal="left" vertical="center"/>
      <protection locked="0"/>
    </xf>
    <xf numFmtId="0" fontId="10"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3" xfId="47" applyFont="1" applyBorder="1" applyAlignment="1">
      <alignment horizontal="left" vertical="center"/>
      <protection locked="0"/>
    </xf>
    <xf numFmtId="0" fontId="7" fillId="0" borderId="42"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2"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3" xfId="47" applyFont="1" applyBorder="1" applyAlignment="1">
      <alignment horizontal="left" vertical="center" wrapText="1"/>
      <protection locked="0"/>
    </xf>
    <xf numFmtId="0" fontId="4" fillId="0" borderId="42"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2" fillId="0" borderId="0" xfId="47" applyFont="1" applyBorder="1" applyAlignment="1">
      <alignment vertical="center"/>
      <protection locked="0"/>
    </xf>
    <xf numFmtId="0" fontId="6" fillId="0" borderId="42" xfId="47" applyFont="1" applyBorder="1" applyAlignment="1">
      <alignment vertical="center"/>
      <protection locked="0"/>
    </xf>
    <xf numFmtId="0" fontId="12" fillId="0" borderId="42"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2"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2" fillId="0" borderId="42" xfId="47" applyFont="1" applyBorder="1" applyAlignment="1">
      <alignment horizontal="left"/>
      <protection locked="0"/>
    </xf>
    <xf numFmtId="0" fontId="6" fillId="0" borderId="42" xfId="47" applyFont="1" applyBorder="1" applyAlignment="1">
      <alignment/>
      <protection locked="0"/>
    </xf>
    <xf numFmtId="0" fontId="12" fillId="0" borderId="42" xfId="47" applyFont="1" applyBorder="1" applyAlignment="1">
      <alignment horizontal="left"/>
      <protection locked="0"/>
    </xf>
    <xf numFmtId="0" fontId="4" fillId="0" borderId="0" xfId="47" applyFont="1" applyBorder="1" applyAlignment="1">
      <alignment horizontal="left" vertical="center"/>
      <protection locked="0"/>
    </xf>
    <xf numFmtId="0" fontId="0" fillId="0" borderId="40" xfId="47" applyFont="1" applyBorder="1" applyAlignment="1">
      <alignment vertical="top"/>
      <protection locked="0"/>
    </xf>
    <xf numFmtId="0" fontId="4" fillId="0" borderId="0" xfId="47" applyFont="1" applyBorder="1" applyAlignment="1">
      <alignment horizontal="lef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3" xfId="47" applyFont="1" applyBorder="1" applyAlignment="1">
      <alignment vertical="top"/>
      <protection locked="0"/>
    </xf>
    <xf numFmtId="0" fontId="0" fillId="0" borderId="42" xfId="47" applyFont="1" applyBorder="1" applyAlignment="1">
      <alignment vertical="top"/>
      <protection locked="0"/>
    </xf>
    <xf numFmtId="0" fontId="0"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3F3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KROSplusData\System\Temp\rad380E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KROSplusData\System\Temp\rad327C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KROSplusData\System\Temp\radF79C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KROSplusData\System\Temp\radC6BC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KROSplusData\System\Temp\rad21E4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KROSplusData\System\Temp\rad6EABD.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KROSplusData\System\Temp\radA147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C1E1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4C1B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9622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CA53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0B33E.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695F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6A60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11B1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63F34.tmp" descr="C:\KROSplusData\System\Temp\rad63F34.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380E8.tmp" descr="C:\KROSplusData\System\Temp\rad380E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327C8.tmp" descr="C:\KROSplusData\System\Temp\rad327C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F79C6.tmp" descr="C:\KROSplusData\System\Temp\radF79C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C6BC7.tmp" descr="C:\KROSplusData\System\Temp\radC6BC7.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21E40.tmp" descr="C:\KROSplusData\System\Temp\rad21E40.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EABD.tmp" descr="C:\KROSplusData\System\Temp\rad6EABD.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A1475.tmp" descr="C:\KROSplusData\System\Temp\radA1475.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C1E18.tmp" descr="C:\KROSplusData\System\Temp\radC1E18.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4C1B1.tmp" descr="C:\KROSplusData\System\Temp\rad4C1B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96220.tmp" descr="C:\KROSplusData\System\Temp\rad96220.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CA533.tmp" descr="C:\KROSplusData\System\Temp\radCA53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0B33E.tmp" descr="C:\KROSplusData\System\Temp\rad0B33E.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95F6.tmp" descr="C:\KROSplusData\System\Temp\rad695F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A600.tmp" descr="C:\KROSplusData\System\Temp\rad6A600.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11B13.tmp" descr="C:\KROSplusData\System\Temp\rad11B1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316" t="s">
        <v>0</v>
      </c>
      <c r="B1" s="317"/>
      <c r="C1" s="317"/>
      <c r="D1" s="318" t="s">
        <v>1</v>
      </c>
      <c r="E1" s="317"/>
      <c r="F1" s="317"/>
      <c r="G1" s="317"/>
      <c r="H1" s="317"/>
      <c r="I1" s="317"/>
      <c r="J1" s="317"/>
      <c r="K1" s="319" t="s">
        <v>1612</v>
      </c>
      <c r="L1" s="319"/>
      <c r="M1" s="319"/>
      <c r="N1" s="319"/>
      <c r="O1" s="319"/>
      <c r="P1" s="319"/>
      <c r="Q1" s="319"/>
      <c r="R1" s="319"/>
      <c r="S1" s="319"/>
      <c r="T1" s="317"/>
      <c r="U1" s="317"/>
      <c r="V1" s="317"/>
      <c r="W1" s="319" t="s">
        <v>1613</v>
      </c>
      <c r="X1" s="319"/>
      <c r="Y1" s="319"/>
      <c r="Z1" s="319"/>
      <c r="AA1" s="319"/>
      <c r="AB1" s="319"/>
      <c r="AC1" s="319"/>
      <c r="AD1" s="319"/>
      <c r="AE1" s="319"/>
      <c r="AF1" s="319"/>
      <c r="AG1" s="319"/>
      <c r="AH1" s="319"/>
      <c r="AI1" s="311"/>
      <c r="AJ1" s="18"/>
      <c r="AK1" s="18"/>
      <c r="AL1" s="18"/>
      <c r="AM1" s="18"/>
      <c r="AN1" s="18"/>
      <c r="AO1" s="18"/>
      <c r="AP1" s="18"/>
      <c r="AQ1" s="18"/>
      <c r="AR1" s="18"/>
      <c r="AS1" s="18"/>
      <c r="AT1" s="18"/>
      <c r="AU1" s="18"/>
      <c r="AV1" s="18"/>
      <c r="AW1" s="18"/>
      <c r="AX1" s="18"/>
      <c r="AY1" s="18"/>
      <c r="AZ1" s="18"/>
      <c r="BA1" s="17" t="s">
        <v>2</v>
      </c>
      <c r="BB1" s="17" t="s">
        <v>3</v>
      </c>
      <c r="BC1" s="18"/>
      <c r="BD1" s="18"/>
      <c r="BE1" s="18"/>
      <c r="BF1" s="18"/>
      <c r="BG1" s="18"/>
      <c r="BH1" s="18"/>
      <c r="BI1" s="18"/>
      <c r="BJ1" s="18"/>
      <c r="BK1" s="18"/>
      <c r="BL1" s="18"/>
      <c r="BM1" s="18"/>
      <c r="BN1" s="18"/>
      <c r="BO1" s="18"/>
      <c r="BP1" s="18"/>
      <c r="BQ1" s="18"/>
      <c r="BR1" s="18"/>
      <c r="BT1" s="19" t="s">
        <v>4</v>
      </c>
      <c r="BU1" s="19" t="s">
        <v>4</v>
      </c>
      <c r="BV1" s="19" t="s">
        <v>5</v>
      </c>
    </row>
    <row r="2" spans="3:72" ht="36.75" customHeight="1">
      <c r="AR2" s="268"/>
      <c r="AS2" s="268"/>
      <c r="AT2" s="268"/>
      <c r="AU2" s="268"/>
      <c r="AV2" s="268"/>
      <c r="AW2" s="268"/>
      <c r="AX2" s="268"/>
      <c r="AY2" s="268"/>
      <c r="AZ2" s="268"/>
      <c r="BA2" s="268"/>
      <c r="BB2" s="268"/>
      <c r="BC2" s="268"/>
      <c r="BD2" s="268"/>
      <c r="BE2" s="268"/>
      <c r="BS2" s="20" t="s">
        <v>6</v>
      </c>
      <c r="BT2" s="20" t="s">
        <v>7</v>
      </c>
    </row>
    <row r="3" spans="2:72" ht="6.7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6</v>
      </c>
      <c r="BT3" s="20" t="s">
        <v>8</v>
      </c>
    </row>
    <row r="4" spans="2:71" ht="36.7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10</v>
      </c>
      <c r="BE4" s="29" t="s">
        <v>11</v>
      </c>
      <c r="BS4" s="20" t="s">
        <v>12</v>
      </c>
    </row>
    <row r="5" spans="2:71" ht="14.25" customHeight="1">
      <c r="B5" s="24"/>
      <c r="C5" s="25"/>
      <c r="D5" s="30" t="s">
        <v>13</v>
      </c>
      <c r="E5" s="25"/>
      <c r="F5" s="25"/>
      <c r="G5" s="25"/>
      <c r="H5" s="25"/>
      <c r="I5" s="25"/>
      <c r="J5" s="25"/>
      <c r="K5" s="271" t="s">
        <v>14</v>
      </c>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5"/>
      <c r="AQ5" s="27"/>
      <c r="BE5" s="267" t="s">
        <v>15</v>
      </c>
      <c r="BS5" s="20" t="s">
        <v>6</v>
      </c>
    </row>
    <row r="6" spans="2:71" ht="36.75" customHeight="1">
      <c r="B6" s="24"/>
      <c r="C6" s="25"/>
      <c r="D6" s="32" t="s">
        <v>16</v>
      </c>
      <c r="E6" s="25"/>
      <c r="F6" s="25"/>
      <c r="G6" s="25"/>
      <c r="H6" s="25"/>
      <c r="I6" s="25"/>
      <c r="J6" s="25"/>
      <c r="K6" s="273" t="s">
        <v>17</v>
      </c>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5"/>
      <c r="AQ6" s="27"/>
      <c r="BE6" s="268"/>
      <c r="BS6" s="20" t="s">
        <v>18</v>
      </c>
    </row>
    <row r="7" spans="2:71" ht="14.25" customHeight="1">
      <c r="B7" s="24"/>
      <c r="C7" s="25"/>
      <c r="D7" s="33" t="s">
        <v>19</v>
      </c>
      <c r="E7" s="25"/>
      <c r="F7" s="25"/>
      <c r="G7" s="25"/>
      <c r="H7" s="25"/>
      <c r="I7" s="25"/>
      <c r="J7" s="25"/>
      <c r="K7" s="31" t="s">
        <v>20</v>
      </c>
      <c r="L7" s="25"/>
      <c r="M7" s="25"/>
      <c r="N7" s="25"/>
      <c r="O7" s="25"/>
      <c r="P7" s="25"/>
      <c r="Q7" s="25"/>
      <c r="R7" s="25"/>
      <c r="S7" s="25"/>
      <c r="T7" s="25"/>
      <c r="U7" s="25"/>
      <c r="V7" s="25"/>
      <c r="W7" s="25"/>
      <c r="X7" s="25"/>
      <c r="Y7" s="25"/>
      <c r="Z7" s="25"/>
      <c r="AA7" s="25"/>
      <c r="AB7" s="25"/>
      <c r="AC7" s="25"/>
      <c r="AD7" s="25"/>
      <c r="AE7" s="25"/>
      <c r="AF7" s="25"/>
      <c r="AG7" s="25"/>
      <c r="AH7" s="25"/>
      <c r="AI7" s="25"/>
      <c r="AJ7" s="25"/>
      <c r="AK7" s="33" t="s">
        <v>21</v>
      </c>
      <c r="AL7" s="25"/>
      <c r="AM7" s="25"/>
      <c r="AN7" s="31" t="s">
        <v>20</v>
      </c>
      <c r="AO7" s="25"/>
      <c r="AP7" s="25"/>
      <c r="AQ7" s="27"/>
      <c r="BE7" s="268"/>
      <c r="BS7" s="20" t="s">
        <v>22</v>
      </c>
    </row>
    <row r="8" spans="2:71" ht="14.25" customHeight="1">
      <c r="B8" s="24"/>
      <c r="C8" s="25"/>
      <c r="D8" s="33" t="s">
        <v>23</v>
      </c>
      <c r="E8" s="25"/>
      <c r="F8" s="25"/>
      <c r="G8" s="25"/>
      <c r="H8" s="25"/>
      <c r="I8" s="25"/>
      <c r="J8" s="25"/>
      <c r="K8" s="31" t="s">
        <v>24</v>
      </c>
      <c r="L8" s="25"/>
      <c r="M8" s="25"/>
      <c r="N8" s="25"/>
      <c r="O8" s="25"/>
      <c r="P8" s="25"/>
      <c r="Q8" s="25"/>
      <c r="R8" s="25"/>
      <c r="S8" s="25"/>
      <c r="T8" s="25"/>
      <c r="U8" s="25"/>
      <c r="V8" s="25"/>
      <c r="W8" s="25"/>
      <c r="X8" s="25"/>
      <c r="Y8" s="25"/>
      <c r="Z8" s="25"/>
      <c r="AA8" s="25"/>
      <c r="AB8" s="25"/>
      <c r="AC8" s="25"/>
      <c r="AD8" s="25"/>
      <c r="AE8" s="25"/>
      <c r="AF8" s="25"/>
      <c r="AG8" s="25"/>
      <c r="AH8" s="25"/>
      <c r="AI8" s="25"/>
      <c r="AJ8" s="25"/>
      <c r="AK8" s="33" t="s">
        <v>25</v>
      </c>
      <c r="AL8" s="25"/>
      <c r="AM8" s="25"/>
      <c r="AN8" s="34" t="s">
        <v>26</v>
      </c>
      <c r="AO8" s="25"/>
      <c r="AP8" s="25"/>
      <c r="AQ8" s="27"/>
      <c r="BE8" s="268"/>
      <c r="BS8" s="20" t="s">
        <v>27</v>
      </c>
    </row>
    <row r="9" spans="2:71" ht="14.2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268"/>
      <c r="BS9" s="20" t="s">
        <v>28</v>
      </c>
    </row>
    <row r="10" spans="2:71" ht="14.25" customHeight="1">
      <c r="B10" s="24"/>
      <c r="C10" s="25"/>
      <c r="D10" s="33" t="s">
        <v>29</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3" t="s">
        <v>30</v>
      </c>
      <c r="AL10" s="25"/>
      <c r="AM10" s="25"/>
      <c r="AN10" s="31" t="s">
        <v>20</v>
      </c>
      <c r="AO10" s="25"/>
      <c r="AP10" s="25"/>
      <c r="AQ10" s="27"/>
      <c r="BE10" s="268"/>
      <c r="BS10" s="20" t="s">
        <v>18</v>
      </c>
    </row>
    <row r="11" spans="2:71" ht="18" customHeight="1">
      <c r="B11" s="24"/>
      <c r="C11" s="25"/>
      <c r="D11" s="25"/>
      <c r="E11" s="31" t="s">
        <v>31</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3" t="s">
        <v>32</v>
      </c>
      <c r="AL11" s="25"/>
      <c r="AM11" s="25"/>
      <c r="AN11" s="31" t="s">
        <v>20</v>
      </c>
      <c r="AO11" s="25"/>
      <c r="AP11" s="25"/>
      <c r="AQ11" s="27"/>
      <c r="BE11" s="268"/>
      <c r="BS11" s="20" t="s">
        <v>18</v>
      </c>
    </row>
    <row r="12" spans="2:71" ht="6.7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268"/>
      <c r="BS12" s="20" t="s">
        <v>18</v>
      </c>
    </row>
    <row r="13" spans="2:71" ht="14.25" customHeight="1">
      <c r="B13" s="24"/>
      <c r="C13" s="25"/>
      <c r="D13" s="33" t="s">
        <v>33</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3" t="s">
        <v>30</v>
      </c>
      <c r="AL13" s="25"/>
      <c r="AM13" s="25"/>
      <c r="AN13" s="35" t="s">
        <v>34</v>
      </c>
      <c r="AO13" s="25"/>
      <c r="AP13" s="25"/>
      <c r="AQ13" s="27"/>
      <c r="BE13" s="268"/>
      <c r="BS13" s="20" t="s">
        <v>18</v>
      </c>
    </row>
    <row r="14" spans="2:71" ht="15">
      <c r="B14" s="24"/>
      <c r="C14" s="25"/>
      <c r="D14" s="25"/>
      <c r="E14" s="274" t="s">
        <v>34</v>
      </c>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33" t="s">
        <v>32</v>
      </c>
      <c r="AL14" s="25"/>
      <c r="AM14" s="25"/>
      <c r="AN14" s="35" t="s">
        <v>34</v>
      </c>
      <c r="AO14" s="25"/>
      <c r="AP14" s="25"/>
      <c r="AQ14" s="27"/>
      <c r="BE14" s="268"/>
      <c r="BS14" s="20" t="s">
        <v>18</v>
      </c>
    </row>
    <row r="15" spans="2:71" ht="6.7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268"/>
      <c r="BS15" s="20" t="s">
        <v>4</v>
      </c>
    </row>
    <row r="16" spans="2:71" ht="14.25" customHeight="1">
      <c r="B16" s="24"/>
      <c r="C16" s="25"/>
      <c r="D16" s="33" t="s">
        <v>35</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3" t="s">
        <v>30</v>
      </c>
      <c r="AL16" s="25"/>
      <c r="AM16" s="25"/>
      <c r="AN16" s="31" t="s">
        <v>20</v>
      </c>
      <c r="AO16" s="25"/>
      <c r="AP16" s="25"/>
      <c r="AQ16" s="27"/>
      <c r="BE16" s="268"/>
      <c r="BS16" s="20" t="s">
        <v>4</v>
      </c>
    </row>
    <row r="17" spans="2:71" ht="18" customHeight="1">
      <c r="B17" s="24"/>
      <c r="C17" s="25"/>
      <c r="D17" s="25"/>
      <c r="E17" s="31" t="s">
        <v>36</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3" t="s">
        <v>32</v>
      </c>
      <c r="AL17" s="25"/>
      <c r="AM17" s="25"/>
      <c r="AN17" s="31" t="s">
        <v>20</v>
      </c>
      <c r="AO17" s="25"/>
      <c r="AP17" s="25"/>
      <c r="AQ17" s="27"/>
      <c r="BE17" s="268"/>
      <c r="BS17" s="20" t="s">
        <v>37</v>
      </c>
    </row>
    <row r="18" spans="2:71" ht="6.7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268"/>
      <c r="BS18" s="20" t="s">
        <v>6</v>
      </c>
    </row>
    <row r="19" spans="2:71" ht="14.25" customHeight="1">
      <c r="B19" s="24"/>
      <c r="C19" s="25"/>
      <c r="D19" s="33" t="s">
        <v>38</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268"/>
      <c r="BS19" s="20" t="s">
        <v>6</v>
      </c>
    </row>
    <row r="20" spans="2:71" ht="63" customHeight="1">
      <c r="B20" s="24"/>
      <c r="C20" s="25"/>
      <c r="D20" s="25"/>
      <c r="E20" s="275" t="s">
        <v>39</v>
      </c>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5"/>
      <c r="AP20" s="25"/>
      <c r="AQ20" s="27"/>
      <c r="BE20" s="268"/>
      <c r="BS20" s="20" t="s">
        <v>4</v>
      </c>
    </row>
    <row r="21" spans="2:57" ht="6.7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268"/>
    </row>
    <row r="22" spans="2:57" ht="6.75" customHeight="1">
      <c r="B22" s="24"/>
      <c r="C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5"/>
      <c r="AQ22" s="27"/>
      <c r="BE22" s="268"/>
    </row>
    <row r="23" spans="2:57" s="1" customFormat="1" ht="25.5" customHeight="1">
      <c r="B23" s="37"/>
      <c r="C23" s="38"/>
      <c r="D23" s="39" t="s">
        <v>40</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276">
        <f>ROUND(AG51,2)</f>
        <v>0</v>
      </c>
      <c r="AL23" s="277"/>
      <c r="AM23" s="277"/>
      <c r="AN23" s="277"/>
      <c r="AO23" s="277"/>
      <c r="AP23" s="38"/>
      <c r="AQ23" s="41"/>
      <c r="BE23" s="269"/>
    </row>
    <row r="24" spans="2:57" s="1" customFormat="1" ht="6.7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269"/>
    </row>
    <row r="25" spans="2:57" s="1" customFormat="1" ht="13.5">
      <c r="B25" s="37"/>
      <c r="C25" s="38"/>
      <c r="D25" s="38"/>
      <c r="E25" s="38"/>
      <c r="F25" s="38"/>
      <c r="G25" s="38"/>
      <c r="H25" s="38"/>
      <c r="I25" s="38"/>
      <c r="J25" s="38"/>
      <c r="K25" s="38"/>
      <c r="L25" s="278" t="s">
        <v>41</v>
      </c>
      <c r="M25" s="279"/>
      <c r="N25" s="279"/>
      <c r="O25" s="279"/>
      <c r="P25" s="38"/>
      <c r="Q25" s="38"/>
      <c r="R25" s="38"/>
      <c r="S25" s="38"/>
      <c r="T25" s="38"/>
      <c r="U25" s="38"/>
      <c r="V25" s="38"/>
      <c r="W25" s="278" t="s">
        <v>42</v>
      </c>
      <c r="X25" s="279"/>
      <c r="Y25" s="279"/>
      <c r="Z25" s="279"/>
      <c r="AA25" s="279"/>
      <c r="AB25" s="279"/>
      <c r="AC25" s="279"/>
      <c r="AD25" s="279"/>
      <c r="AE25" s="279"/>
      <c r="AF25" s="38"/>
      <c r="AG25" s="38"/>
      <c r="AH25" s="38"/>
      <c r="AI25" s="38"/>
      <c r="AJ25" s="38"/>
      <c r="AK25" s="278" t="s">
        <v>43</v>
      </c>
      <c r="AL25" s="279"/>
      <c r="AM25" s="279"/>
      <c r="AN25" s="279"/>
      <c r="AO25" s="279"/>
      <c r="AP25" s="38"/>
      <c r="AQ25" s="41"/>
      <c r="BE25" s="269"/>
    </row>
    <row r="26" spans="2:57" s="2" customFormat="1" ht="14.25" customHeight="1">
      <c r="B26" s="43"/>
      <c r="C26" s="44"/>
      <c r="D26" s="45" t="s">
        <v>44</v>
      </c>
      <c r="E26" s="44"/>
      <c r="F26" s="45" t="s">
        <v>45</v>
      </c>
      <c r="G26" s="44"/>
      <c r="H26" s="44"/>
      <c r="I26" s="44"/>
      <c r="J26" s="44"/>
      <c r="K26" s="44"/>
      <c r="L26" s="280">
        <v>0.21</v>
      </c>
      <c r="M26" s="281"/>
      <c r="N26" s="281"/>
      <c r="O26" s="281"/>
      <c r="P26" s="44"/>
      <c r="Q26" s="44"/>
      <c r="R26" s="44"/>
      <c r="S26" s="44"/>
      <c r="T26" s="44"/>
      <c r="U26" s="44"/>
      <c r="V26" s="44"/>
      <c r="W26" s="282">
        <f>ROUND(AZ51,2)</f>
        <v>0</v>
      </c>
      <c r="X26" s="281"/>
      <c r="Y26" s="281"/>
      <c r="Z26" s="281"/>
      <c r="AA26" s="281"/>
      <c r="AB26" s="281"/>
      <c r="AC26" s="281"/>
      <c r="AD26" s="281"/>
      <c r="AE26" s="281"/>
      <c r="AF26" s="44"/>
      <c r="AG26" s="44"/>
      <c r="AH26" s="44"/>
      <c r="AI26" s="44"/>
      <c r="AJ26" s="44"/>
      <c r="AK26" s="282">
        <f>ROUND(AV51,2)</f>
        <v>0</v>
      </c>
      <c r="AL26" s="281"/>
      <c r="AM26" s="281"/>
      <c r="AN26" s="281"/>
      <c r="AO26" s="281"/>
      <c r="AP26" s="44"/>
      <c r="AQ26" s="46"/>
      <c r="BE26" s="270"/>
    </row>
    <row r="27" spans="2:57" s="2" customFormat="1" ht="14.25" customHeight="1">
      <c r="B27" s="43"/>
      <c r="C27" s="44"/>
      <c r="D27" s="44"/>
      <c r="E27" s="44"/>
      <c r="F27" s="45" t="s">
        <v>46</v>
      </c>
      <c r="G27" s="44"/>
      <c r="H27" s="44"/>
      <c r="I27" s="44"/>
      <c r="J27" s="44"/>
      <c r="K27" s="44"/>
      <c r="L27" s="280">
        <v>0.15</v>
      </c>
      <c r="M27" s="281"/>
      <c r="N27" s="281"/>
      <c r="O27" s="281"/>
      <c r="P27" s="44"/>
      <c r="Q27" s="44"/>
      <c r="R27" s="44"/>
      <c r="S27" s="44"/>
      <c r="T27" s="44"/>
      <c r="U27" s="44"/>
      <c r="V27" s="44"/>
      <c r="W27" s="282">
        <f>ROUND(BA51,2)</f>
        <v>0</v>
      </c>
      <c r="X27" s="281"/>
      <c r="Y27" s="281"/>
      <c r="Z27" s="281"/>
      <c r="AA27" s="281"/>
      <c r="AB27" s="281"/>
      <c r="AC27" s="281"/>
      <c r="AD27" s="281"/>
      <c r="AE27" s="281"/>
      <c r="AF27" s="44"/>
      <c r="AG27" s="44"/>
      <c r="AH27" s="44"/>
      <c r="AI27" s="44"/>
      <c r="AJ27" s="44"/>
      <c r="AK27" s="282">
        <f>ROUND(AW51,2)</f>
        <v>0</v>
      </c>
      <c r="AL27" s="281"/>
      <c r="AM27" s="281"/>
      <c r="AN27" s="281"/>
      <c r="AO27" s="281"/>
      <c r="AP27" s="44"/>
      <c r="AQ27" s="46"/>
      <c r="BE27" s="270"/>
    </row>
    <row r="28" spans="2:57" s="2" customFormat="1" ht="14.25" customHeight="1" hidden="1">
      <c r="B28" s="43"/>
      <c r="C28" s="44"/>
      <c r="D28" s="44"/>
      <c r="E28" s="44"/>
      <c r="F28" s="45" t="s">
        <v>47</v>
      </c>
      <c r="G28" s="44"/>
      <c r="H28" s="44"/>
      <c r="I28" s="44"/>
      <c r="J28" s="44"/>
      <c r="K28" s="44"/>
      <c r="L28" s="280">
        <v>0.21</v>
      </c>
      <c r="M28" s="281"/>
      <c r="N28" s="281"/>
      <c r="O28" s="281"/>
      <c r="P28" s="44"/>
      <c r="Q28" s="44"/>
      <c r="R28" s="44"/>
      <c r="S28" s="44"/>
      <c r="T28" s="44"/>
      <c r="U28" s="44"/>
      <c r="V28" s="44"/>
      <c r="W28" s="282">
        <f>ROUND(BB51,2)</f>
        <v>0</v>
      </c>
      <c r="X28" s="281"/>
      <c r="Y28" s="281"/>
      <c r="Z28" s="281"/>
      <c r="AA28" s="281"/>
      <c r="AB28" s="281"/>
      <c r="AC28" s="281"/>
      <c r="AD28" s="281"/>
      <c r="AE28" s="281"/>
      <c r="AF28" s="44"/>
      <c r="AG28" s="44"/>
      <c r="AH28" s="44"/>
      <c r="AI28" s="44"/>
      <c r="AJ28" s="44"/>
      <c r="AK28" s="282">
        <v>0</v>
      </c>
      <c r="AL28" s="281"/>
      <c r="AM28" s="281"/>
      <c r="AN28" s="281"/>
      <c r="AO28" s="281"/>
      <c r="AP28" s="44"/>
      <c r="AQ28" s="46"/>
      <c r="BE28" s="270"/>
    </row>
    <row r="29" spans="2:57" s="2" customFormat="1" ht="14.25" customHeight="1" hidden="1">
      <c r="B29" s="43"/>
      <c r="C29" s="44"/>
      <c r="D29" s="44"/>
      <c r="E29" s="44"/>
      <c r="F29" s="45" t="s">
        <v>48</v>
      </c>
      <c r="G29" s="44"/>
      <c r="H29" s="44"/>
      <c r="I29" s="44"/>
      <c r="J29" s="44"/>
      <c r="K29" s="44"/>
      <c r="L29" s="280">
        <v>0.15</v>
      </c>
      <c r="M29" s="281"/>
      <c r="N29" s="281"/>
      <c r="O29" s="281"/>
      <c r="P29" s="44"/>
      <c r="Q29" s="44"/>
      <c r="R29" s="44"/>
      <c r="S29" s="44"/>
      <c r="T29" s="44"/>
      <c r="U29" s="44"/>
      <c r="V29" s="44"/>
      <c r="W29" s="282">
        <f>ROUND(BC51,2)</f>
        <v>0</v>
      </c>
      <c r="X29" s="281"/>
      <c r="Y29" s="281"/>
      <c r="Z29" s="281"/>
      <c r="AA29" s="281"/>
      <c r="AB29" s="281"/>
      <c r="AC29" s="281"/>
      <c r="AD29" s="281"/>
      <c r="AE29" s="281"/>
      <c r="AF29" s="44"/>
      <c r="AG29" s="44"/>
      <c r="AH29" s="44"/>
      <c r="AI29" s="44"/>
      <c r="AJ29" s="44"/>
      <c r="AK29" s="282">
        <v>0</v>
      </c>
      <c r="AL29" s="281"/>
      <c r="AM29" s="281"/>
      <c r="AN29" s="281"/>
      <c r="AO29" s="281"/>
      <c r="AP29" s="44"/>
      <c r="AQ29" s="46"/>
      <c r="BE29" s="270"/>
    </row>
    <row r="30" spans="2:57" s="2" customFormat="1" ht="14.25" customHeight="1" hidden="1">
      <c r="B30" s="43"/>
      <c r="C30" s="44"/>
      <c r="D30" s="44"/>
      <c r="E30" s="44"/>
      <c r="F30" s="45" t="s">
        <v>49</v>
      </c>
      <c r="G30" s="44"/>
      <c r="H30" s="44"/>
      <c r="I30" s="44"/>
      <c r="J30" s="44"/>
      <c r="K30" s="44"/>
      <c r="L30" s="280">
        <v>0</v>
      </c>
      <c r="M30" s="281"/>
      <c r="N30" s="281"/>
      <c r="O30" s="281"/>
      <c r="P30" s="44"/>
      <c r="Q30" s="44"/>
      <c r="R30" s="44"/>
      <c r="S30" s="44"/>
      <c r="T30" s="44"/>
      <c r="U30" s="44"/>
      <c r="V30" s="44"/>
      <c r="W30" s="282">
        <f>ROUND(BD51,2)</f>
        <v>0</v>
      </c>
      <c r="X30" s="281"/>
      <c r="Y30" s="281"/>
      <c r="Z30" s="281"/>
      <c r="AA30" s="281"/>
      <c r="AB30" s="281"/>
      <c r="AC30" s="281"/>
      <c r="AD30" s="281"/>
      <c r="AE30" s="281"/>
      <c r="AF30" s="44"/>
      <c r="AG30" s="44"/>
      <c r="AH30" s="44"/>
      <c r="AI30" s="44"/>
      <c r="AJ30" s="44"/>
      <c r="AK30" s="282">
        <v>0</v>
      </c>
      <c r="AL30" s="281"/>
      <c r="AM30" s="281"/>
      <c r="AN30" s="281"/>
      <c r="AO30" s="281"/>
      <c r="AP30" s="44"/>
      <c r="AQ30" s="46"/>
      <c r="BE30" s="270"/>
    </row>
    <row r="31" spans="2:57" s="1" customFormat="1" ht="6.7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269"/>
    </row>
    <row r="32" spans="2:57" s="1" customFormat="1" ht="25.5" customHeight="1">
      <c r="B32" s="37"/>
      <c r="C32" s="47"/>
      <c r="D32" s="48" t="s">
        <v>50</v>
      </c>
      <c r="E32" s="49"/>
      <c r="F32" s="49"/>
      <c r="G32" s="49"/>
      <c r="H32" s="49"/>
      <c r="I32" s="49"/>
      <c r="J32" s="49"/>
      <c r="K32" s="49"/>
      <c r="L32" s="49"/>
      <c r="M32" s="49"/>
      <c r="N32" s="49"/>
      <c r="O32" s="49"/>
      <c r="P32" s="49"/>
      <c r="Q32" s="49"/>
      <c r="R32" s="49"/>
      <c r="S32" s="49"/>
      <c r="T32" s="50" t="s">
        <v>51</v>
      </c>
      <c r="U32" s="49"/>
      <c r="V32" s="49"/>
      <c r="W32" s="49"/>
      <c r="X32" s="283" t="s">
        <v>52</v>
      </c>
      <c r="Y32" s="284"/>
      <c r="Z32" s="284"/>
      <c r="AA32" s="284"/>
      <c r="AB32" s="284"/>
      <c r="AC32" s="49"/>
      <c r="AD32" s="49"/>
      <c r="AE32" s="49"/>
      <c r="AF32" s="49"/>
      <c r="AG32" s="49"/>
      <c r="AH32" s="49"/>
      <c r="AI32" s="49"/>
      <c r="AJ32" s="49"/>
      <c r="AK32" s="285">
        <f>SUM(AK23:AK30)</f>
        <v>0</v>
      </c>
      <c r="AL32" s="284"/>
      <c r="AM32" s="284"/>
      <c r="AN32" s="284"/>
      <c r="AO32" s="286"/>
      <c r="AP32" s="47"/>
      <c r="AQ32" s="51"/>
      <c r="BE32" s="269"/>
    </row>
    <row r="33" spans="2:43" s="1" customFormat="1" ht="6.7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7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7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37"/>
    </row>
    <row r="39" spans="2:44" s="1" customFormat="1" ht="36.75" customHeight="1">
      <c r="B39" s="37"/>
      <c r="C39" s="57" t="s">
        <v>53</v>
      </c>
      <c r="AR39" s="37"/>
    </row>
    <row r="40" spans="2:44" s="1" customFormat="1" ht="6.75" customHeight="1">
      <c r="B40" s="37"/>
      <c r="AR40" s="37"/>
    </row>
    <row r="41" spans="2:44" s="3" customFormat="1" ht="14.25" customHeight="1">
      <c r="B41" s="58"/>
      <c r="C41" s="59" t="s">
        <v>13</v>
      </c>
      <c r="L41" s="3" t="str">
        <f>K5</f>
        <v>201658</v>
      </c>
      <c r="AR41" s="58"/>
    </row>
    <row r="42" spans="2:44" s="4" customFormat="1" ht="36.75" customHeight="1">
      <c r="B42" s="60"/>
      <c r="C42" s="61" t="s">
        <v>16</v>
      </c>
      <c r="L42" s="287" t="str">
        <f>K6</f>
        <v>Plzeň, K Pecím 10,12</v>
      </c>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R42" s="60"/>
    </row>
    <row r="43" spans="2:44" s="1" customFormat="1" ht="6.75" customHeight="1">
      <c r="B43" s="37"/>
      <c r="AR43" s="37"/>
    </row>
    <row r="44" spans="2:44" s="1" customFormat="1" ht="15">
      <c r="B44" s="37"/>
      <c r="C44" s="59" t="s">
        <v>23</v>
      </c>
      <c r="L44" s="62" t="str">
        <f>IF(K8="","",K8)</f>
        <v>Plzeň, K Pecím 10,12 </v>
      </c>
      <c r="AI44" s="59" t="s">
        <v>25</v>
      </c>
      <c r="AM44" s="289" t="str">
        <f>IF(AN8="","",AN8)</f>
        <v>14. 9. 2016</v>
      </c>
      <c r="AN44" s="269"/>
      <c r="AR44" s="37"/>
    </row>
    <row r="45" spans="2:44" s="1" customFormat="1" ht="6.75" customHeight="1">
      <c r="B45" s="37"/>
      <c r="AR45" s="37"/>
    </row>
    <row r="46" spans="2:56" s="1" customFormat="1" ht="15">
      <c r="B46" s="37"/>
      <c r="C46" s="59" t="s">
        <v>29</v>
      </c>
      <c r="L46" s="3" t="str">
        <f>IF(E11="","",E11)</f>
        <v>SVJ K Pecím 10,12, Plzeň</v>
      </c>
      <c r="AI46" s="59" t="s">
        <v>35</v>
      </c>
      <c r="AM46" s="290" t="str">
        <f>IF(E17="","",E17)</f>
        <v>Planstav a.s.</v>
      </c>
      <c r="AN46" s="269"/>
      <c r="AO46" s="269"/>
      <c r="AP46" s="269"/>
      <c r="AR46" s="37"/>
      <c r="AS46" s="291" t="s">
        <v>54</v>
      </c>
      <c r="AT46" s="292"/>
      <c r="AU46" s="64"/>
      <c r="AV46" s="64"/>
      <c r="AW46" s="64"/>
      <c r="AX46" s="64"/>
      <c r="AY46" s="64"/>
      <c r="AZ46" s="64"/>
      <c r="BA46" s="64"/>
      <c r="BB46" s="64"/>
      <c r="BC46" s="64"/>
      <c r="BD46" s="65"/>
    </row>
    <row r="47" spans="2:56" s="1" customFormat="1" ht="15">
      <c r="B47" s="37"/>
      <c r="C47" s="59" t="s">
        <v>33</v>
      </c>
      <c r="L47" s="3">
        <f>IF(E14="Vyplň údaj","",E14)</f>
      </c>
      <c r="AR47" s="37"/>
      <c r="AS47" s="293"/>
      <c r="AT47" s="279"/>
      <c r="AU47" s="38"/>
      <c r="AV47" s="38"/>
      <c r="AW47" s="38"/>
      <c r="AX47" s="38"/>
      <c r="AY47" s="38"/>
      <c r="AZ47" s="38"/>
      <c r="BA47" s="38"/>
      <c r="BB47" s="38"/>
      <c r="BC47" s="38"/>
      <c r="BD47" s="67"/>
    </row>
    <row r="48" spans="2:56" s="1" customFormat="1" ht="10.5" customHeight="1">
      <c r="B48" s="37"/>
      <c r="AR48" s="37"/>
      <c r="AS48" s="293"/>
      <c r="AT48" s="279"/>
      <c r="AU48" s="38"/>
      <c r="AV48" s="38"/>
      <c r="AW48" s="38"/>
      <c r="AX48" s="38"/>
      <c r="AY48" s="38"/>
      <c r="AZ48" s="38"/>
      <c r="BA48" s="38"/>
      <c r="BB48" s="38"/>
      <c r="BC48" s="38"/>
      <c r="BD48" s="67"/>
    </row>
    <row r="49" spans="2:56" s="1" customFormat="1" ht="29.25" customHeight="1">
      <c r="B49" s="37"/>
      <c r="C49" s="294" t="s">
        <v>55</v>
      </c>
      <c r="D49" s="295"/>
      <c r="E49" s="295"/>
      <c r="F49" s="295"/>
      <c r="G49" s="295"/>
      <c r="H49" s="68"/>
      <c r="I49" s="296" t="s">
        <v>56</v>
      </c>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7" t="s">
        <v>57</v>
      </c>
      <c r="AH49" s="295"/>
      <c r="AI49" s="295"/>
      <c r="AJ49" s="295"/>
      <c r="AK49" s="295"/>
      <c r="AL49" s="295"/>
      <c r="AM49" s="295"/>
      <c r="AN49" s="296" t="s">
        <v>58</v>
      </c>
      <c r="AO49" s="295"/>
      <c r="AP49" s="295"/>
      <c r="AQ49" s="69" t="s">
        <v>59</v>
      </c>
      <c r="AR49" s="37"/>
      <c r="AS49" s="70" t="s">
        <v>60</v>
      </c>
      <c r="AT49" s="71" t="s">
        <v>61</v>
      </c>
      <c r="AU49" s="71" t="s">
        <v>62</v>
      </c>
      <c r="AV49" s="71" t="s">
        <v>63</v>
      </c>
      <c r="AW49" s="71" t="s">
        <v>64</v>
      </c>
      <c r="AX49" s="71" t="s">
        <v>65</v>
      </c>
      <c r="AY49" s="71" t="s">
        <v>66</v>
      </c>
      <c r="AZ49" s="71" t="s">
        <v>67</v>
      </c>
      <c r="BA49" s="71" t="s">
        <v>68</v>
      </c>
      <c r="BB49" s="71" t="s">
        <v>69</v>
      </c>
      <c r="BC49" s="71" t="s">
        <v>70</v>
      </c>
      <c r="BD49" s="72" t="s">
        <v>71</v>
      </c>
    </row>
    <row r="50" spans="2:56" s="1" customFormat="1" ht="10.5" customHeight="1">
      <c r="B50" s="37"/>
      <c r="AR50" s="37"/>
      <c r="AS50" s="73"/>
      <c r="AT50" s="64"/>
      <c r="AU50" s="64"/>
      <c r="AV50" s="64"/>
      <c r="AW50" s="64"/>
      <c r="AX50" s="64"/>
      <c r="AY50" s="64"/>
      <c r="AZ50" s="64"/>
      <c r="BA50" s="64"/>
      <c r="BB50" s="64"/>
      <c r="BC50" s="64"/>
      <c r="BD50" s="65"/>
    </row>
    <row r="51" spans="2:90" s="4" customFormat="1" ht="32.25" customHeight="1">
      <c r="B51" s="60"/>
      <c r="C51" s="74" t="s">
        <v>72</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305">
        <f>ROUND(AG52+AG66+AG68,2)</f>
        <v>0</v>
      </c>
      <c r="AH51" s="305"/>
      <c r="AI51" s="305"/>
      <c r="AJ51" s="305"/>
      <c r="AK51" s="305"/>
      <c r="AL51" s="305"/>
      <c r="AM51" s="305"/>
      <c r="AN51" s="306">
        <f aca="true" t="shared" si="0" ref="AN51:AN68">SUM(AG51,AT51)</f>
        <v>0</v>
      </c>
      <c r="AO51" s="306"/>
      <c r="AP51" s="306"/>
      <c r="AQ51" s="76" t="s">
        <v>20</v>
      </c>
      <c r="AR51" s="60"/>
      <c r="AS51" s="77">
        <f>ROUND(AS52+AS66+AS68,2)</f>
        <v>0</v>
      </c>
      <c r="AT51" s="78">
        <f aca="true" t="shared" si="1" ref="AT51:AT68">ROUND(SUM(AV51:AW51),2)</f>
        <v>0</v>
      </c>
      <c r="AU51" s="79">
        <f>ROUND(AU52+AU66+AU68,5)</f>
        <v>0</v>
      </c>
      <c r="AV51" s="78">
        <f>ROUND(AZ51*L26,2)</f>
        <v>0</v>
      </c>
      <c r="AW51" s="78">
        <f>ROUND(BA51*L27,2)</f>
        <v>0</v>
      </c>
      <c r="AX51" s="78">
        <f>ROUND(BB51*L26,2)</f>
        <v>0</v>
      </c>
      <c r="AY51" s="78">
        <f>ROUND(BC51*L27,2)</f>
        <v>0</v>
      </c>
      <c r="AZ51" s="78">
        <f>ROUND(AZ52+AZ66+AZ68,2)</f>
        <v>0</v>
      </c>
      <c r="BA51" s="78">
        <f>ROUND(BA52+BA66+BA68,2)</f>
        <v>0</v>
      </c>
      <c r="BB51" s="78">
        <f>ROUND(BB52+BB66+BB68,2)</f>
        <v>0</v>
      </c>
      <c r="BC51" s="78">
        <f>ROUND(BC52+BC66+BC68,2)</f>
        <v>0</v>
      </c>
      <c r="BD51" s="80">
        <f>ROUND(BD52+BD66+BD68,2)</f>
        <v>0</v>
      </c>
      <c r="BS51" s="61" t="s">
        <v>73</v>
      </c>
      <c r="BT51" s="61" t="s">
        <v>74</v>
      </c>
      <c r="BU51" s="81" t="s">
        <v>75</v>
      </c>
      <c r="BV51" s="61" t="s">
        <v>76</v>
      </c>
      <c r="BW51" s="61" t="s">
        <v>5</v>
      </c>
      <c r="BX51" s="61" t="s">
        <v>77</v>
      </c>
      <c r="CL51" s="61" t="s">
        <v>20</v>
      </c>
    </row>
    <row r="52" spans="2:91" s="5" customFormat="1" ht="27" customHeight="1">
      <c r="B52" s="82"/>
      <c r="C52" s="83"/>
      <c r="D52" s="301" t="s">
        <v>78</v>
      </c>
      <c r="E52" s="299"/>
      <c r="F52" s="299"/>
      <c r="G52" s="299"/>
      <c r="H52" s="299"/>
      <c r="I52" s="84"/>
      <c r="J52" s="301" t="s">
        <v>79</v>
      </c>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300">
        <f>ROUND(SUM(AG53:AG65),2)</f>
        <v>0</v>
      </c>
      <c r="AH52" s="299"/>
      <c r="AI52" s="299"/>
      <c r="AJ52" s="299"/>
      <c r="AK52" s="299"/>
      <c r="AL52" s="299"/>
      <c r="AM52" s="299"/>
      <c r="AN52" s="298">
        <f t="shared" si="0"/>
        <v>0</v>
      </c>
      <c r="AO52" s="299"/>
      <c r="AP52" s="299"/>
      <c r="AQ52" s="85" t="s">
        <v>80</v>
      </c>
      <c r="AR52" s="82"/>
      <c r="AS52" s="86">
        <f>ROUND(SUM(AS53:AS65),2)</f>
        <v>0</v>
      </c>
      <c r="AT52" s="87">
        <f t="shared" si="1"/>
        <v>0</v>
      </c>
      <c r="AU52" s="88">
        <f>ROUND(SUM(AU53:AU65),5)</f>
        <v>0</v>
      </c>
      <c r="AV52" s="87">
        <f>ROUND(AZ52*L26,2)</f>
        <v>0</v>
      </c>
      <c r="AW52" s="87">
        <f>ROUND(BA52*L27,2)</f>
        <v>0</v>
      </c>
      <c r="AX52" s="87">
        <f>ROUND(BB52*L26,2)</f>
        <v>0</v>
      </c>
      <c r="AY52" s="87">
        <f>ROUND(BC52*L27,2)</f>
        <v>0</v>
      </c>
      <c r="AZ52" s="87">
        <f>ROUND(SUM(AZ53:AZ65),2)</f>
        <v>0</v>
      </c>
      <c r="BA52" s="87">
        <f>ROUND(SUM(BA53:BA65),2)</f>
        <v>0</v>
      </c>
      <c r="BB52" s="87">
        <f>ROUND(SUM(BB53:BB65),2)</f>
        <v>0</v>
      </c>
      <c r="BC52" s="87">
        <f>ROUND(SUM(BC53:BC65),2)</f>
        <v>0</v>
      </c>
      <c r="BD52" s="89">
        <f>ROUND(SUM(BD53:BD65),2)</f>
        <v>0</v>
      </c>
      <c r="BS52" s="90" t="s">
        <v>73</v>
      </c>
      <c r="BT52" s="90" t="s">
        <v>22</v>
      </c>
      <c r="BU52" s="90" t="s">
        <v>75</v>
      </c>
      <c r="BV52" s="90" t="s">
        <v>76</v>
      </c>
      <c r="BW52" s="90" t="s">
        <v>81</v>
      </c>
      <c r="BX52" s="90" t="s">
        <v>5</v>
      </c>
      <c r="CL52" s="90" t="s">
        <v>20</v>
      </c>
      <c r="CM52" s="90" t="s">
        <v>22</v>
      </c>
    </row>
    <row r="53" spans="1:90" s="6" customFormat="1" ht="21.75" customHeight="1">
      <c r="A53" s="312" t="s">
        <v>1614</v>
      </c>
      <c r="B53" s="91"/>
      <c r="C53" s="9"/>
      <c r="D53" s="9"/>
      <c r="E53" s="304" t="s">
        <v>22</v>
      </c>
      <c r="F53" s="303"/>
      <c r="G53" s="303"/>
      <c r="H53" s="303"/>
      <c r="I53" s="303"/>
      <c r="J53" s="9"/>
      <c r="K53" s="304" t="s">
        <v>82</v>
      </c>
      <c r="L53" s="303"/>
      <c r="M53" s="303"/>
      <c r="N53" s="303"/>
      <c r="O53" s="303"/>
      <c r="P53" s="303"/>
      <c r="Q53" s="303"/>
      <c r="R53" s="303"/>
      <c r="S53" s="303"/>
      <c r="T53" s="303"/>
      <c r="U53" s="303"/>
      <c r="V53" s="303"/>
      <c r="W53" s="303"/>
      <c r="X53" s="303"/>
      <c r="Y53" s="303"/>
      <c r="Z53" s="303"/>
      <c r="AA53" s="303"/>
      <c r="AB53" s="303"/>
      <c r="AC53" s="303"/>
      <c r="AD53" s="303"/>
      <c r="AE53" s="303"/>
      <c r="AF53" s="303"/>
      <c r="AG53" s="302">
        <f>'1 - OBVODOVÝ PLÁŠŤ'!J29</f>
        <v>0</v>
      </c>
      <c r="AH53" s="303"/>
      <c r="AI53" s="303"/>
      <c r="AJ53" s="303"/>
      <c r="AK53" s="303"/>
      <c r="AL53" s="303"/>
      <c r="AM53" s="303"/>
      <c r="AN53" s="302">
        <f t="shared" si="0"/>
        <v>0</v>
      </c>
      <c r="AO53" s="303"/>
      <c r="AP53" s="303"/>
      <c r="AQ53" s="92" t="s">
        <v>83</v>
      </c>
      <c r="AR53" s="91"/>
      <c r="AS53" s="93">
        <v>0</v>
      </c>
      <c r="AT53" s="94">
        <f t="shared" si="1"/>
        <v>0</v>
      </c>
      <c r="AU53" s="95">
        <f>'1 - OBVODOVÝ PLÁŠŤ'!P98</f>
        <v>0</v>
      </c>
      <c r="AV53" s="94">
        <f>'1 - OBVODOVÝ PLÁŠŤ'!J32</f>
        <v>0</v>
      </c>
      <c r="AW53" s="94">
        <f>'1 - OBVODOVÝ PLÁŠŤ'!J33</f>
        <v>0</v>
      </c>
      <c r="AX53" s="94">
        <f>'1 - OBVODOVÝ PLÁŠŤ'!J34</f>
        <v>0</v>
      </c>
      <c r="AY53" s="94">
        <f>'1 - OBVODOVÝ PLÁŠŤ'!J35</f>
        <v>0</v>
      </c>
      <c r="AZ53" s="94">
        <f>'1 - OBVODOVÝ PLÁŠŤ'!F32</f>
        <v>0</v>
      </c>
      <c r="BA53" s="94">
        <f>'1 - OBVODOVÝ PLÁŠŤ'!F33</f>
        <v>0</v>
      </c>
      <c r="BB53" s="94">
        <f>'1 - OBVODOVÝ PLÁŠŤ'!F34</f>
        <v>0</v>
      </c>
      <c r="BC53" s="94">
        <f>'1 - OBVODOVÝ PLÁŠŤ'!F35</f>
        <v>0</v>
      </c>
      <c r="BD53" s="96">
        <f>'1 - OBVODOVÝ PLÁŠŤ'!F36</f>
        <v>0</v>
      </c>
      <c r="BT53" s="97" t="s">
        <v>84</v>
      </c>
      <c r="BV53" s="97" t="s">
        <v>76</v>
      </c>
      <c r="BW53" s="97" t="s">
        <v>85</v>
      </c>
      <c r="BX53" s="97" t="s">
        <v>81</v>
      </c>
      <c r="CL53" s="97" t="s">
        <v>20</v>
      </c>
    </row>
    <row r="54" spans="1:90" s="6" customFormat="1" ht="21.75" customHeight="1">
      <c r="A54" s="312" t="s">
        <v>1614</v>
      </c>
      <c r="B54" s="91"/>
      <c r="C54" s="9"/>
      <c r="D54" s="9"/>
      <c r="E54" s="304" t="s">
        <v>84</v>
      </c>
      <c r="F54" s="303"/>
      <c r="G54" s="303"/>
      <c r="H54" s="303"/>
      <c r="I54" s="303"/>
      <c r="J54" s="9"/>
      <c r="K54" s="304" t="s">
        <v>86</v>
      </c>
      <c r="L54" s="303"/>
      <c r="M54" s="303"/>
      <c r="N54" s="303"/>
      <c r="O54" s="303"/>
      <c r="P54" s="303"/>
      <c r="Q54" s="303"/>
      <c r="R54" s="303"/>
      <c r="S54" s="303"/>
      <c r="T54" s="303"/>
      <c r="U54" s="303"/>
      <c r="V54" s="303"/>
      <c r="W54" s="303"/>
      <c r="X54" s="303"/>
      <c r="Y54" s="303"/>
      <c r="Z54" s="303"/>
      <c r="AA54" s="303"/>
      <c r="AB54" s="303"/>
      <c r="AC54" s="303"/>
      <c r="AD54" s="303"/>
      <c r="AE54" s="303"/>
      <c r="AF54" s="303"/>
      <c r="AG54" s="302">
        <f>'2 - ZATEPLENÍ VNITŘNÍCH P...'!J29</f>
        <v>0</v>
      </c>
      <c r="AH54" s="303"/>
      <c r="AI54" s="303"/>
      <c r="AJ54" s="303"/>
      <c r="AK54" s="303"/>
      <c r="AL54" s="303"/>
      <c r="AM54" s="303"/>
      <c r="AN54" s="302">
        <f t="shared" si="0"/>
        <v>0</v>
      </c>
      <c r="AO54" s="303"/>
      <c r="AP54" s="303"/>
      <c r="AQ54" s="92" t="s">
        <v>83</v>
      </c>
      <c r="AR54" s="91"/>
      <c r="AS54" s="93">
        <v>0</v>
      </c>
      <c r="AT54" s="94">
        <f t="shared" si="1"/>
        <v>0</v>
      </c>
      <c r="AU54" s="95">
        <f>'2 - ZATEPLENÍ VNITŘNÍCH P...'!P86</f>
        <v>0</v>
      </c>
      <c r="AV54" s="94">
        <f>'2 - ZATEPLENÍ VNITŘNÍCH P...'!J32</f>
        <v>0</v>
      </c>
      <c r="AW54" s="94">
        <f>'2 - ZATEPLENÍ VNITŘNÍCH P...'!J33</f>
        <v>0</v>
      </c>
      <c r="AX54" s="94">
        <f>'2 - ZATEPLENÍ VNITŘNÍCH P...'!J34</f>
        <v>0</v>
      </c>
      <c r="AY54" s="94">
        <f>'2 - ZATEPLENÍ VNITŘNÍCH P...'!J35</f>
        <v>0</v>
      </c>
      <c r="AZ54" s="94">
        <f>'2 - ZATEPLENÍ VNITŘNÍCH P...'!F32</f>
        <v>0</v>
      </c>
      <c r="BA54" s="94">
        <f>'2 - ZATEPLENÍ VNITŘNÍCH P...'!F33</f>
        <v>0</v>
      </c>
      <c r="BB54" s="94">
        <f>'2 - ZATEPLENÍ VNITŘNÍCH P...'!F34</f>
        <v>0</v>
      </c>
      <c r="BC54" s="94">
        <f>'2 - ZATEPLENÍ VNITŘNÍCH P...'!F35</f>
        <v>0</v>
      </c>
      <c r="BD54" s="96">
        <f>'2 - ZATEPLENÍ VNITŘNÍCH P...'!F36</f>
        <v>0</v>
      </c>
      <c r="BT54" s="97" t="s">
        <v>84</v>
      </c>
      <c r="BV54" s="97" t="s">
        <v>76</v>
      </c>
      <c r="BW54" s="97" t="s">
        <v>87</v>
      </c>
      <c r="BX54" s="97" t="s">
        <v>81</v>
      </c>
      <c r="CL54" s="97" t="s">
        <v>20</v>
      </c>
    </row>
    <row r="55" spans="1:90" s="6" customFormat="1" ht="21.75" customHeight="1">
      <c r="A55" s="312" t="s">
        <v>1614</v>
      </c>
      <c r="B55" s="91"/>
      <c r="C55" s="9"/>
      <c r="D55" s="9"/>
      <c r="E55" s="304" t="s">
        <v>88</v>
      </c>
      <c r="F55" s="303"/>
      <c r="G55" s="303"/>
      <c r="H55" s="303"/>
      <c r="I55" s="303"/>
      <c r="J55" s="9"/>
      <c r="K55" s="304" t="s">
        <v>89</v>
      </c>
      <c r="L55" s="303"/>
      <c r="M55" s="303"/>
      <c r="N55" s="303"/>
      <c r="O55" s="303"/>
      <c r="P55" s="303"/>
      <c r="Q55" s="303"/>
      <c r="R55" s="303"/>
      <c r="S55" s="303"/>
      <c r="T55" s="303"/>
      <c r="U55" s="303"/>
      <c r="V55" s="303"/>
      <c r="W55" s="303"/>
      <c r="X55" s="303"/>
      <c r="Y55" s="303"/>
      <c r="Z55" s="303"/>
      <c r="AA55" s="303"/>
      <c r="AB55" s="303"/>
      <c r="AC55" s="303"/>
      <c r="AD55" s="303"/>
      <c r="AE55" s="303"/>
      <c r="AF55" s="303"/>
      <c r="AG55" s="302">
        <f>'3 - SOKL'!J29</f>
        <v>0</v>
      </c>
      <c r="AH55" s="303"/>
      <c r="AI55" s="303"/>
      <c r="AJ55" s="303"/>
      <c r="AK55" s="303"/>
      <c r="AL55" s="303"/>
      <c r="AM55" s="303"/>
      <c r="AN55" s="302">
        <f t="shared" si="0"/>
        <v>0</v>
      </c>
      <c r="AO55" s="303"/>
      <c r="AP55" s="303"/>
      <c r="AQ55" s="92" t="s">
        <v>83</v>
      </c>
      <c r="AR55" s="91"/>
      <c r="AS55" s="93">
        <v>0</v>
      </c>
      <c r="AT55" s="94">
        <f t="shared" si="1"/>
        <v>0</v>
      </c>
      <c r="AU55" s="95">
        <f>'3 - SOKL'!P87</f>
        <v>0</v>
      </c>
      <c r="AV55" s="94">
        <f>'3 - SOKL'!J32</f>
        <v>0</v>
      </c>
      <c r="AW55" s="94">
        <f>'3 - SOKL'!J33</f>
        <v>0</v>
      </c>
      <c r="AX55" s="94">
        <f>'3 - SOKL'!J34</f>
        <v>0</v>
      </c>
      <c r="AY55" s="94">
        <f>'3 - SOKL'!J35</f>
        <v>0</v>
      </c>
      <c r="AZ55" s="94">
        <f>'3 - SOKL'!F32</f>
        <v>0</v>
      </c>
      <c r="BA55" s="94">
        <f>'3 - SOKL'!F33</f>
        <v>0</v>
      </c>
      <c r="BB55" s="94">
        <f>'3 - SOKL'!F34</f>
        <v>0</v>
      </c>
      <c r="BC55" s="94">
        <f>'3 - SOKL'!F35</f>
        <v>0</v>
      </c>
      <c r="BD55" s="96">
        <f>'3 - SOKL'!F36</f>
        <v>0</v>
      </c>
      <c r="BT55" s="97" t="s">
        <v>84</v>
      </c>
      <c r="BV55" s="97" t="s">
        <v>76</v>
      </c>
      <c r="BW55" s="97" t="s">
        <v>90</v>
      </c>
      <c r="BX55" s="97" t="s">
        <v>81</v>
      </c>
      <c r="CL55" s="97" t="s">
        <v>20</v>
      </c>
    </row>
    <row r="56" spans="1:90" s="6" customFormat="1" ht="21.75" customHeight="1">
      <c r="A56" s="312" t="s">
        <v>1614</v>
      </c>
      <c r="B56" s="91"/>
      <c r="C56" s="9"/>
      <c r="D56" s="9"/>
      <c r="E56" s="304" t="s">
        <v>91</v>
      </c>
      <c r="F56" s="303"/>
      <c r="G56" s="303"/>
      <c r="H56" s="303"/>
      <c r="I56" s="303"/>
      <c r="J56" s="9"/>
      <c r="K56" s="304" t="s">
        <v>92</v>
      </c>
      <c r="L56" s="303"/>
      <c r="M56" s="303"/>
      <c r="N56" s="303"/>
      <c r="O56" s="303"/>
      <c r="P56" s="303"/>
      <c r="Q56" s="303"/>
      <c r="R56" s="303"/>
      <c r="S56" s="303"/>
      <c r="T56" s="303"/>
      <c r="U56" s="303"/>
      <c r="V56" s="303"/>
      <c r="W56" s="303"/>
      <c r="X56" s="303"/>
      <c r="Y56" s="303"/>
      <c r="Z56" s="303"/>
      <c r="AA56" s="303"/>
      <c r="AB56" s="303"/>
      <c r="AC56" s="303"/>
      <c r="AD56" s="303"/>
      <c r="AE56" s="303"/>
      <c r="AF56" s="303"/>
      <c r="AG56" s="302">
        <f>'4 - OKAPOVÉ CHODNÍKY'!J29</f>
        <v>0</v>
      </c>
      <c r="AH56" s="303"/>
      <c r="AI56" s="303"/>
      <c r="AJ56" s="303"/>
      <c r="AK56" s="303"/>
      <c r="AL56" s="303"/>
      <c r="AM56" s="303"/>
      <c r="AN56" s="302">
        <f t="shared" si="0"/>
        <v>0</v>
      </c>
      <c r="AO56" s="303"/>
      <c r="AP56" s="303"/>
      <c r="AQ56" s="92" t="s">
        <v>83</v>
      </c>
      <c r="AR56" s="91"/>
      <c r="AS56" s="93">
        <v>0</v>
      </c>
      <c r="AT56" s="94">
        <f t="shared" si="1"/>
        <v>0</v>
      </c>
      <c r="AU56" s="95">
        <f>'4 - OKAPOVÉ CHODNÍKY'!P98</f>
        <v>0</v>
      </c>
      <c r="AV56" s="94">
        <f>'4 - OKAPOVÉ CHODNÍKY'!J32</f>
        <v>0</v>
      </c>
      <c r="AW56" s="94">
        <f>'4 - OKAPOVÉ CHODNÍKY'!J33</f>
        <v>0</v>
      </c>
      <c r="AX56" s="94">
        <f>'4 - OKAPOVÉ CHODNÍKY'!J34</f>
        <v>0</v>
      </c>
      <c r="AY56" s="94">
        <f>'4 - OKAPOVÉ CHODNÍKY'!J35</f>
        <v>0</v>
      </c>
      <c r="AZ56" s="94">
        <f>'4 - OKAPOVÉ CHODNÍKY'!F32</f>
        <v>0</v>
      </c>
      <c r="BA56" s="94">
        <f>'4 - OKAPOVÉ CHODNÍKY'!F33</f>
        <v>0</v>
      </c>
      <c r="BB56" s="94">
        <f>'4 - OKAPOVÉ CHODNÍKY'!F34</f>
        <v>0</v>
      </c>
      <c r="BC56" s="94">
        <f>'4 - OKAPOVÉ CHODNÍKY'!F35</f>
        <v>0</v>
      </c>
      <c r="BD56" s="96">
        <f>'4 - OKAPOVÉ CHODNÍKY'!F36</f>
        <v>0</v>
      </c>
      <c r="BT56" s="97" t="s">
        <v>84</v>
      </c>
      <c r="BV56" s="97" t="s">
        <v>76</v>
      </c>
      <c r="BW56" s="97" t="s">
        <v>93</v>
      </c>
      <c r="BX56" s="97" t="s">
        <v>81</v>
      </c>
      <c r="CL56" s="97" t="s">
        <v>20</v>
      </c>
    </row>
    <row r="57" spans="1:90" s="6" customFormat="1" ht="21.75" customHeight="1">
      <c r="A57" s="312" t="s">
        <v>1614</v>
      </c>
      <c r="B57" s="91"/>
      <c r="C57" s="9"/>
      <c r="D57" s="9"/>
      <c r="E57" s="304" t="s">
        <v>94</v>
      </c>
      <c r="F57" s="303"/>
      <c r="G57" s="303"/>
      <c r="H57" s="303"/>
      <c r="I57" s="303"/>
      <c r="J57" s="9"/>
      <c r="K57" s="304" t="s">
        <v>95</v>
      </c>
      <c r="L57" s="303"/>
      <c r="M57" s="303"/>
      <c r="N57" s="303"/>
      <c r="O57" s="303"/>
      <c r="P57" s="303"/>
      <c r="Q57" s="303"/>
      <c r="R57" s="303"/>
      <c r="S57" s="303"/>
      <c r="T57" s="303"/>
      <c r="U57" s="303"/>
      <c r="V57" s="303"/>
      <c r="W57" s="303"/>
      <c r="X57" s="303"/>
      <c r="Y57" s="303"/>
      <c r="Z57" s="303"/>
      <c r="AA57" s="303"/>
      <c r="AB57" s="303"/>
      <c r="AC57" s="303"/>
      <c r="AD57" s="303"/>
      <c r="AE57" s="303"/>
      <c r="AF57" s="303"/>
      <c r="AG57" s="302">
        <f>'5 - STŘECHA'!J29</f>
        <v>0</v>
      </c>
      <c r="AH57" s="303"/>
      <c r="AI57" s="303"/>
      <c r="AJ57" s="303"/>
      <c r="AK57" s="303"/>
      <c r="AL57" s="303"/>
      <c r="AM57" s="303"/>
      <c r="AN57" s="302">
        <f t="shared" si="0"/>
        <v>0</v>
      </c>
      <c r="AO57" s="303"/>
      <c r="AP57" s="303"/>
      <c r="AQ57" s="92" t="s">
        <v>83</v>
      </c>
      <c r="AR57" s="91"/>
      <c r="AS57" s="93">
        <v>0</v>
      </c>
      <c r="AT57" s="94">
        <f t="shared" si="1"/>
        <v>0</v>
      </c>
      <c r="AU57" s="95">
        <f>'5 - STŘECHA'!P100</f>
        <v>0</v>
      </c>
      <c r="AV57" s="94">
        <f>'5 - STŘECHA'!J32</f>
        <v>0</v>
      </c>
      <c r="AW57" s="94">
        <f>'5 - STŘECHA'!J33</f>
        <v>0</v>
      </c>
      <c r="AX57" s="94">
        <f>'5 - STŘECHA'!J34</f>
        <v>0</v>
      </c>
      <c r="AY57" s="94">
        <f>'5 - STŘECHA'!J35</f>
        <v>0</v>
      </c>
      <c r="AZ57" s="94">
        <f>'5 - STŘECHA'!F32</f>
        <v>0</v>
      </c>
      <c r="BA57" s="94">
        <f>'5 - STŘECHA'!F33</f>
        <v>0</v>
      </c>
      <c r="BB57" s="94">
        <f>'5 - STŘECHA'!F34</f>
        <v>0</v>
      </c>
      <c r="BC57" s="94">
        <f>'5 - STŘECHA'!F35</f>
        <v>0</v>
      </c>
      <c r="BD57" s="96">
        <f>'5 - STŘECHA'!F36</f>
        <v>0</v>
      </c>
      <c r="BT57" s="97" t="s">
        <v>84</v>
      </c>
      <c r="BV57" s="97" t="s">
        <v>76</v>
      </c>
      <c r="BW57" s="97" t="s">
        <v>96</v>
      </c>
      <c r="BX57" s="97" t="s">
        <v>81</v>
      </c>
      <c r="CL57" s="97" t="s">
        <v>20</v>
      </c>
    </row>
    <row r="58" spans="1:90" s="6" customFormat="1" ht="21.75" customHeight="1">
      <c r="A58" s="312" t="s">
        <v>1614</v>
      </c>
      <c r="B58" s="91"/>
      <c r="C58" s="9"/>
      <c r="D58" s="9"/>
      <c r="E58" s="304" t="s">
        <v>97</v>
      </c>
      <c r="F58" s="303"/>
      <c r="G58" s="303"/>
      <c r="H58" s="303"/>
      <c r="I58" s="303"/>
      <c r="J58" s="9"/>
      <c r="K58" s="304" t="s">
        <v>98</v>
      </c>
      <c r="L58" s="303"/>
      <c r="M58" s="303"/>
      <c r="N58" s="303"/>
      <c r="O58" s="303"/>
      <c r="P58" s="303"/>
      <c r="Q58" s="303"/>
      <c r="R58" s="303"/>
      <c r="S58" s="303"/>
      <c r="T58" s="303"/>
      <c r="U58" s="303"/>
      <c r="V58" s="303"/>
      <c r="W58" s="303"/>
      <c r="X58" s="303"/>
      <c r="Y58" s="303"/>
      <c r="Z58" s="303"/>
      <c r="AA58" s="303"/>
      <c r="AB58" s="303"/>
      <c r="AC58" s="303"/>
      <c r="AD58" s="303"/>
      <c r="AE58" s="303"/>
      <c r="AF58" s="303"/>
      <c r="AG58" s="302">
        <f>'6 - VÝMĚNA OKEN A DVEŘÍ'!J29</f>
        <v>0</v>
      </c>
      <c r="AH58" s="303"/>
      <c r="AI58" s="303"/>
      <c r="AJ58" s="303"/>
      <c r="AK58" s="303"/>
      <c r="AL58" s="303"/>
      <c r="AM58" s="303"/>
      <c r="AN58" s="302">
        <f t="shared" si="0"/>
        <v>0</v>
      </c>
      <c r="AO58" s="303"/>
      <c r="AP58" s="303"/>
      <c r="AQ58" s="92" t="s">
        <v>83</v>
      </c>
      <c r="AR58" s="91"/>
      <c r="AS58" s="93">
        <v>0</v>
      </c>
      <c r="AT58" s="94">
        <f t="shared" si="1"/>
        <v>0</v>
      </c>
      <c r="AU58" s="95">
        <f>'6 - VÝMĚNA OKEN A DVEŘÍ'!P89</f>
        <v>0</v>
      </c>
      <c r="AV58" s="94">
        <f>'6 - VÝMĚNA OKEN A DVEŘÍ'!J32</f>
        <v>0</v>
      </c>
      <c r="AW58" s="94">
        <f>'6 - VÝMĚNA OKEN A DVEŘÍ'!J33</f>
        <v>0</v>
      </c>
      <c r="AX58" s="94">
        <f>'6 - VÝMĚNA OKEN A DVEŘÍ'!J34</f>
        <v>0</v>
      </c>
      <c r="AY58" s="94">
        <f>'6 - VÝMĚNA OKEN A DVEŘÍ'!J35</f>
        <v>0</v>
      </c>
      <c r="AZ58" s="94">
        <f>'6 - VÝMĚNA OKEN A DVEŘÍ'!F32</f>
        <v>0</v>
      </c>
      <c r="BA58" s="94">
        <f>'6 - VÝMĚNA OKEN A DVEŘÍ'!F33</f>
        <v>0</v>
      </c>
      <c r="BB58" s="94">
        <f>'6 - VÝMĚNA OKEN A DVEŘÍ'!F34</f>
        <v>0</v>
      </c>
      <c r="BC58" s="94">
        <f>'6 - VÝMĚNA OKEN A DVEŘÍ'!F35</f>
        <v>0</v>
      </c>
      <c r="BD58" s="96">
        <f>'6 - VÝMĚNA OKEN A DVEŘÍ'!F36</f>
        <v>0</v>
      </c>
      <c r="BT58" s="97" t="s">
        <v>84</v>
      </c>
      <c r="BV58" s="97" t="s">
        <v>76</v>
      </c>
      <c r="BW58" s="97" t="s">
        <v>99</v>
      </c>
      <c r="BX58" s="97" t="s">
        <v>81</v>
      </c>
      <c r="CL58" s="97" t="s">
        <v>20</v>
      </c>
    </row>
    <row r="59" spans="1:90" s="6" customFormat="1" ht="21.75" customHeight="1">
      <c r="A59" s="312" t="s">
        <v>1614</v>
      </c>
      <c r="B59" s="91"/>
      <c r="C59" s="9"/>
      <c r="D59" s="9"/>
      <c r="E59" s="304" t="s">
        <v>100</v>
      </c>
      <c r="F59" s="303"/>
      <c r="G59" s="303"/>
      <c r="H59" s="303"/>
      <c r="I59" s="303"/>
      <c r="J59" s="9"/>
      <c r="K59" s="304" t="s">
        <v>101</v>
      </c>
      <c r="L59" s="303"/>
      <c r="M59" s="303"/>
      <c r="N59" s="303"/>
      <c r="O59" s="303"/>
      <c r="P59" s="303"/>
      <c r="Q59" s="303"/>
      <c r="R59" s="303"/>
      <c r="S59" s="303"/>
      <c r="T59" s="303"/>
      <c r="U59" s="303"/>
      <c r="V59" s="303"/>
      <c r="W59" s="303"/>
      <c r="X59" s="303"/>
      <c r="Y59" s="303"/>
      <c r="Z59" s="303"/>
      <c r="AA59" s="303"/>
      <c r="AB59" s="303"/>
      <c r="AC59" s="303"/>
      <c r="AD59" s="303"/>
      <c r="AE59" s="303"/>
      <c r="AF59" s="303"/>
      <c r="AG59" s="302">
        <f>'7 - KLEMPÍŘSKÉ VÝROBKY'!J29</f>
        <v>0</v>
      </c>
      <c r="AH59" s="303"/>
      <c r="AI59" s="303"/>
      <c r="AJ59" s="303"/>
      <c r="AK59" s="303"/>
      <c r="AL59" s="303"/>
      <c r="AM59" s="303"/>
      <c r="AN59" s="302">
        <f t="shared" si="0"/>
        <v>0</v>
      </c>
      <c r="AO59" s="303"/>
      <c r="AP59" s="303"/>
      <c r="AQ59" s="92" t="s">
        <v>83</v>
      </c>
      <c r="AR59" s="91"/>
      <c r="AS59" s="93">
        <v>0</v>
      </c>
      <c r="AT59" s="94">
        <f t="shared" si="1"/>
        <v>0</v>
      </c>
      <c r="AU59" s="95">
        <f>'7 - KLEMPÍŘSKÉ VÝROBKY'!P87</f>
        <v>0</v>
      </c>
      <c r="AV59" s="94">
        <f>'7 - KLEMPÍŘSKÉ VÝROBKY'!J32</f>
        <v>0</v>
      </c>
      <c r="AW59" s="94">
        <f>'7 - KLEMPÍŘSKÉ VÝROBKY'!J33</f>
        <v>0</v>
      </c>
      <c r="AX59" s="94">
        <f>'7 - KLEMPÍŘSKÉ VÝROBKY'!J34</f>
        <v>0</v>
      </c>
      <c r="AY59" s="94">
        <f>'7 - KLEMPÍŘSKÉ VÝROBKY'!J35</f>
        <v>0</v>
      </c>
      <c r="AZ59" s="94">
        <f>'7 - KLEMPÍŘSKÉ VÝROBKY'!F32</f>
        <v>0</v>
      </c>
      <c r="BA59" s="94">
        <f>'7 - KLEMPÍŘSKÉ VÝROBKY'!F33</f>
        <v>0</v>
      </c>
      <c r="BB59" s="94">
        <f>'7 - KLEMPÍŘSKÉ VÝROBKY'!F34</f>
        <v>0</v>
      </c>
      <c r="BC59" s="94">
        <f>'7 - KLEMPÍŘSKÉ VÝROBKY'!F35</f>
        <v>0</v>
      </c>
      <c r="BD59" s="96">
        <f>'7 - KLEMPÍŘSKÉ VÝROBKY'!F36</f>
        <v>0</v>
      </c>
      <c r="BT59" s="97" t="s">
        <v>84</v>
      </c>
      <c r="BV59" s="97" t="s">
        <v>76</v>
      </c>
      <c r="BW59" s="97" t="s">
        <v>102</v>
      </c>
      <c r="BX59" s="97" t="s">
        <v>81</v>
      </c>
      <c r="CL59" s="97" t="s">
        <v>20</v>
      </c>
    </row>
    <row r="60" spans="1:90" s="6" customFormat="1" ht="21.75" customHeight="1">
      <c r="A60" s="312" t="s">
        <v>1614</v>
      </c>
      <c r="B60" s="91"/>
      <c r="C60" s="9"/>
      <c r="D60" s="9"/>
      <c r="E60" s="304" t="s">
        <v>103</v>
      </c>
      <c r="F60" s="303"/>
      <c r="G60" s="303"/>
      <c r="H60" s="303"/>
      <c r="I60" s="303"/>
      <c r="J60" s="9"/>
      <c r="K60" s="304" t="s">
        <v>104</v>
      </c>
      <c r="L60" s="303"/>
      <c r="M60" s="303"/>
      <c r="N60" s="303"/>
      <c r="O60" s="303"/>
      <c r="P60" s="303"/>
      <c r="Q60" s="303"/>
      <c r="R60" s="303"/>
      <c r="S60" s="303"/>
      <c r="T60" s="303"/>
      <c r="U60" s="303"/>
      <c r="V60" s="303"/>
      <c r="W60" s="303"/>
      <c r="X60" s="303"/>
      <c r="Y60" s="303"/>
      <c r="Z60" s="303"/>
      <c r="AA60" s="303"/>
      <c r="AB60" s="303"/>
      <c r="AC60" s="303"/>
      <c r="AD60" s="303"/>
      <c r="AE60" s="303"/>
      <c r="AF60" s="303"/>
      <c r="AG60" s="302">
        <f>'8 - ZÁMEČNICKÉ VÝROBKY'!J29</f>
        <v>0</v>
      </c>
      <c r="AH60" s="303"/>
      <c r="AI60" s="303"/>
      <c r="AJ60" s="303"/>
      <c r="AK60" s="303"/>
      <c r="AL60" s="303"/>
      <c r="AM60" s="303"/>
      <c r="AN60" s="302">
        <f t="shared" si="0"/>
        <v>0</v>
      </c>
      <c r="AO60" s="303"/>
      <c r="AP60" s="303"/>
      <c r="AQ60" s="92" t="s">
        <v>83</v>
      </c>
      <c r="AR60" s="91"/>
      <c r="AS60" s="93">
        <v>0</v>
      </c>
      <c r="AT60" s="94">
        <f t="shared" si="1"/>
        <v>0</v>
      </c>
      <c r="AU60" s="95">
        <f>'8 - ZÁMEČNICKÉ VÝROBKY'!P91</f>
        <v>0</v>
      </c>
      <c r="AV60" s="94">
        <f>'8 - ZÁMEČNICKÉ VÝROBKY'!J32</f>
        <v>0</v>
      </c>
      <c r="AW60" s="94">
        <f>'8 - ZÁMEČNICKÉ VÝROBKY'!J33</f>
        <v>0</v>
      </c>
      <c r="AX60" s="94">
        <f>'8 - ZÁMEČNICKÉ VÝROBKY'!J34</f>
        <v>0</v>
      </c>
      <c r="AY60" s="94">
        <f>'8 - ZÁMEČNICKÉ VÝROBKY'!J35</f>
        <v>0</v>
      </c>
      <c r="AZ60" s="94">
        <f>'8 - ZÁMEČNICKÉ VÝROBKY'!F32</f>
        <v>0</v>
      </c>
      <c r="BA60" s="94">
        <f>'8 - ZÁMEČNICKÉ VÝROBKY'!F33</f>
        <v>0</v>
      </c>
      <c r="BB60" s="94">
        <f>'8 - ZÁMEČNICKÉ VÝROBKY'!F34</f>
        <v>0</v>
      </c>
      <c r="BC60" s="94">
        <f>'8 - ZÁMEČNICKÉ VÝROBKY'!F35</f>
        <v>0</v>
      </c>
      <c r="BD60" s="96">
        <f>'8 - ZÁMEČNICKÉ VÝROBKY'!F36</f>
        <v>0</v>
      </c>
      <c r="BT60" s="97" t="s">
        <v>84</v>
      </c>
      <c r="BV60" s="97" t="s">
        <v>76</v>
      </c>
      <c r="BW60" s="97" t="s">
        <v>105</v>
      </c>
      <c r="BX60" s="97" t="s">
        <v>81</v>
      </c>
      <c r="CL60" s="97" t="s">
        <v>20</v>
      </c>
    </row>
    <row r="61" spans="1:90" s="6" customFormat="1" ht="21.75" customHeight="1">
      <c r="A61" s="312" t="s">
        <v>1614</v>
      </c>
      <c r="B61" s="91"/>
      <c r="C61" s="9"/>
      <c r="D61" s="9"/>
      <c r="E61" s="304" t="s">
        <v>106</v>
      </c>
      <c r="F61" s="303"/>
      <c r="G61" s="303"/>
      <c r="H61" s="303"/>
      <c r="I61" s="303"/>
      <c r="J61" s="9"/>
      <c r="K61" s="304" t="s">
        <v>107</v>
      </c>
      <c r="L61" s="303"/>
      <c r="M61" s="303"/>
      <c r="N61" s="303"/>
      <c r="O61" s="303"/>
      <c r="P61" s="303"/>
      <c r="Q61" s="303"/>
      <c r="R61" s="303"/>
      <c r="S61" s="303"/>
      <c r="T61" s="303"/>
      <c r="U61" s="303"/>
      <c r="V61" s="303"/>
      <c r="W61" s="303"/>
      <c r="X61" s="303"/>
      <c r="Y61" s="303"/>
      <c r="Z61" s="303"/>
      <c r="AA61" s="303"/>
      <c r="AB61" s="303"/>
      <c r="AC61" s="303"/>
      <c r="AD61" s="303"/>
      <c r="AE61" s="303"/>
      <c r="AF61" s="303"/>
      <c r="AG61" s="302">
        <f>'9 - LODŽIE'!J29</f>
        <v>0</v>
      </c>
      <c r="AH61" s="303"/>
      <c r="AI61" s="303"/>
      <c r="AJ61" s="303"/>
      <c r="AK61" s="303"/>
      <c r="AL61" s="303"/>
      <c r="AM61" s="303"/>
      <c r="AN61" s="302">
        <f t="shared" si="0"/>
        <v>0</v>
      </c>
      <c r="AO61" s="303"/>
      <c r="AP61" s="303"/>
      <c r="AQ61" s="92" t="s">
        <v>83</v>
      </c>
      <c r="AR61" s="91"/>
      <c r="AS61" s="93">
        <v>0</v>
      </c>
      <c r="AT61" s="94">
        <f t="shared" si="1"/>
        <v>0</v>
      </c>
      <c r="AU61" s="95">
        <f>'9 - LODŽIE'!P87</f>
        <v>0</v>
      </c>
      <c r="AV61" s="94">
        <f>'9 - LODŽIE'!J32</f>
        <v>0</v>
      </c>
      <c r="AW61" s="94">
        <f>'9 - LODŽIE'!J33</f>
        <v>0</v>
      </c>
      <c r="AX61" s="94">
        <f>'9 - LODŽIE'!J34</f>
        <v>0</v>
      </c>
      <c r="AY61" s="94">
        <f>'9 - LODŽIE'!J35</f>
        <v>0</v>
      </c>
      <c r="AZ61" s="94">
        <f>'9 - LODŽIE'!F32</f>
        <v>0</v>
      </c>
      <c r="BA61" s="94">
        <f>'9 - LODŽIE'!F33</f>
        <v>0</v>
      </c>
      <c r="BB61" s="94">
        <f>'9 - LODŽIE'!F34</f>
        <v>0</v>
      </c>
      <c r="BC61" s="94">
        <f>'9 - LODŽIE'!F35</f>
        <v>0</v>
      </c>
      <c r="BD61" s="96">
        <f>'9 - LODŽIE'!F36</f>
        <v>0</v>
      </c>
      <c r="BT61" s="97" t="s">
        <v>84</v>
      </c>
      <c r="BV61" s="97" t="s">
        <v>76</v>
      </c>
      <c r="BW61" s="97" t="s">
        <v>108</v>
      </c>
      <c r="BX61" s="97" t="s">
        <v>81</v>
      </c>
      <c r="CL61" s="97" t="s">
        <v>20</v>
      </c>
    </row>
    <row r="62" spans="1:90" s="6" customFormat="1" ht="21.75" customHeight="1">
      <c r="A62" s="312" t="s">
        <v>1614</v>
      </c>
      <c r="B62" s="91"/>
      <c r="C62" s="9"/>
      <c r="D62" s="9"/>
      <c r="E62" s="304" t="s">
        <v>27</v>
      </c>
      <c r="F62" s="303"/>
      <c r="G62" s="303"/>
      <c r="H62" s="303"/>
      <c r="I62" s="303"/>
      <c r="J62" s="9"/>
      <c r="K62" s="304" t="s">
        <v>109</v>
      </c>
      <c r="L62" s="303"/>
      <c r="M62" s="303"/>
      <c r="N62" s="303"/>
      <c r="O62" s="303"/>
      <c r="P62" s="303"/>
      <c r="Q62" s="303"/>
      <c r="R62" s="303"/>
      <c r="S62" s="303"/>
      <c r="T62" s="303"/>
      <c r="U62" s="303"/>
      <c r="V62" s="303"/>
      <c r="W62" s="303"/>
      <c r="X62" s="303"/>
      <c r="Y62" s="303"/>
      <c r="Z62" s="303"/>
      <c r="AA62" s="303"/>
      <c r="AB62" s="303"/>
      <c r="AC62" s="303"/>
      <c r="AD62" s="303"/>
      <c r="AE62" s="303"/>
      <c r="AF62" s="303"/>
      <c r="AG62" s="302">
        <f>'10 - NÁTĚRY'!J29</f>
        <v>0</v>
      </c>
      <c r="AH62" s="303"/>
      <c r="AI62" s="303"/>
      <c r="AJ62" s="303"/>
      <c r="AK62" s="303"/>
      <c r="AL62" s="303"/>
      <c r="AM62" s="303"/>
      <c r="AN62" s="302">
        <f t="shared" si="0"/>
        <v>0</v>
      </c>
      <c r="AO62" s="303"/>
      <c r="AP62" s="303"/>
      <c r="AQ62" s="92" t="s">
        <v>83</v>
      </c>
      <c r="AR62" s="91"/>
      <c r="AS62" s="93">
        <v>0</v>
      </c>
      <c r="AT62" s="94">
        <f t="shared" si="1"/>
        <v>0</v>
      </c>
      <c r="AU62" s="95">
        <f>'10 - NÁTĚRY'!P84</f>
        <v>0</v>
      </c>
      <c r="AV62" s="94">
        <f>'10 - NÁTĚRY'!J32</f>
        <v>0</v>
      </c>
      <c r="AW62" s="94">
        <f>'10 - NÁTĚRY'!J33</f>
        <v>0</v>
      </c>
      <c r="AX62" s="94">
        <f>'10 - NÁTĚRY'!J34</f>
        <v>0</v>
      </c>
      <c r="AY62" s="94">
        <f>'10 - NÁTĚRY'!J35</f>
        <v>0</v>
      </c>
      <c r="AZ62" s="94">
        <f>'10 - NÁTĚRY'!F32</f>
        <v>0</v>
      </c>
      <c r="BA62" s="94">
        <f>'10 - NÁTĚRY'!F33</f>
        <v>0</v>
      </c>
      <c r="BB62" s="94">
        <f>'10 - NÁTĚRY'!F34</f>
        <v>0</v>
      </c>
      <c r="BC62" s="94">
        <f>'10 - NÁTĚRY'!F35</f>
        <v>0</v>
      </c>
      <c r="BD62" s="96">
        <f>'10 - NÁTĚRY'!F36</f>
        <v>0</v>
      </c>
      <c r="BT62" s="97" t="s">
        <v>84</v>
      </c>
      <c r="BV62" s="97" t="s">
        <v>76</v>
      </c>
      <c r="BW62" s="97" t="s">
        <v>110</v>
      </c>
      <c r="BX62" s="97" t="s">
        <v>81</v>
      </c>
      <c r="CL62" s="97" t="s">
        <v>20</v>
      </c>
    </row>
    <row r="63" spans="1:90" s="6" customFormat="1" ht="21.75" customHeight="1">
      <c r="A63" s="312" t="s">
        <v>1614</v>
      </c>
      <c r="B63" s="91"/>
      <c r="C63" s="9"/>
      <c r="D63" s="9"/>
      <c r="E63" s="304" t="s">
        <v>111</v>
      </c>
      <c r="F63" s="303"/>
      <c r="G63" s="303"/>
      <c r="H63" s="303"/>
      <c r="I63" s="303"/>
      <c r="J63" s="9"/>
      <c r="K63" s="304" t="s">
        <v>112</v>
      </c>
      <c r="L63" s="303"/>
      <c r="M63" s="303"/>
      <c r="N63" s="303"/>
      <c r="O63" s="303"/>
      <c r="P63" s="303"/>
      <c r="Q63" s="303"/>
      <c r="R63" s="303"/>
      <c r="S63" s="303"/>
      <c r="T63" s="303"/>
      <c r="U63" s="303"/>
      <c r="V63" s="303"/>
      <c r="W63" s="303"/>
      <c r="X63" s="303"/>
      <c r="Y63" s="303"/>
      <c r="Z63" s="303"/>
      <c r="AA63" s="303"/>
      <c r="AB63" s="303"/>
      <c r="AC63" s="303"/>
      <c r="AD63" s="303"/>
      <c r="AE63" s="303"/>
      <c r="AF63" s="303"/>
      <c r="AG63" s="302">
        <f>'11 - ÚPRAVY VSTUPU DO OBJ...'!J29</f>
        <v>0</v>
      </c>
      <c r="AH63" s="303"/>
      <c r="AI63" s="303"/>
      <c r="AJ63" s="303"/>
      <c r="AK63" s="303"/>
      <c r="AL63" s="303"/>
      <c r="AM63" s="303"/>
      <c r="AN63" s="302">
        <f t="shared" si="0"/>
        <v>0</v>
      </c>
      <c r="AO63" s="303"/>
      <c r="AP63" s="303"/>
      <c r="AQ63" s="92" t="s">
        <v>83</v>
      </c>
      <c r="AR63" s="91"/>
      <c r="AS63" s="93">
        <v>0</v>
      </c>
      <c r="AT63" s="94">
        <f t="shared" si="1"/>
        <v>0</v>
      </c>
      <c r="AU63" s="95">
        <f>'11 - ÚPRAVY VSTUPU DO OBJ...'!P90</f>
        <v>0</v>
      </c>
      <c r="AV63" s="94">
        <f>'11 - ÚPRAVY VSTUPU DO OBJ...'!J32</f>
        <v>0</v>
      </c>
      <c r="AW63" s="94">
        <f>'11 - ÚPRAVY VSTUPU DO OBJ...'!J33</f>
        <v>0</v>
      </c>
      <c r="AX63" s="94">
        <f>'11 - ÚPRAVY VSTUPU DO OBJ...'!J34</f>
        <v>0</v>
      </c>
      <c r="AY63" s="94">
        <f>'11 - ÚPRAVY VSTUPU DO OBJ...'!J35</f>
        <v>0</v>
      </c>
      <c r="AZ63" s="94">
        <f>'11 - ÚPRAVY VSTUPU DO OBJ...'!F32</f>
        <v>0</v>
      </c>
      <c r="BA63" s="94">
        <f>'11 - ÚPRAVY VSTUPU DO OBJ...'!F33</f>
        <v>0</v>
      </c>
      <c r="BB63" s="94">
        <f>'11 - ÚPRAVY VSTUPU DO OBJ...'!F34</f>
        <v>0</v>
      </c>
      <c r="BC63" s="94">
        <f>'11 - ÚPRAVY VSTUPU DO OBJ...'!F35</f>
        <v>0</v>
      </c>
      <c r="BD63" s="96">
        <f>'11 - ÚPRAVY VSTUPU DO OBJ...'!F36</f>
        <v>0</v>
      </c>
      <c r="BT63" s="97" t="s">
        <v>84</v>
      </c>
      <c r="BV63" s="97" t="s">
        <v>76</v>
      </c>
      <c r="BW63" s="97" t="s">
        <v>113</v>
      </c>
      <c r="BX63" s="97" t="s">
        <v>81</v>
      </c>
      <c r="CL63" s="97" t="s">
        <v>20</v>
      </c>
    </row>
    <row r="64" spans="1:90" s="6" customFormat="1" ht="21.75" customHeight="1">
      <c r="A64" s="312" t="s">
        <v>1614</v>
      </c>
      <c r="B64" s="91"/>
      <c r="C64" s="9"/>
      <c r="D64" s="9"/>
      <c r="E64" s="304" t="s">
        <v>114</v>
      </c>
      <c r="F64" s="303"/>
      <c r="G64" s="303"/>
      <c r="H64" s="303"/>
      <c r="I64" s="303"/>
      <c r="J64" s="9"/>
      <c r="K64" s="304" t="s">
        <v>115</v>
      </c>
      <c r="L64" s="303"/>
      <c r="M64" s="303"/>
      <c r="N64" s="303"/>
      <c r="O64" s="303"/>
      <c r="P64" s="303"/>
      <c r="Q64" s="303"/>
      <c r="R64" s="303"/>
      <c r="S64" s="303"/>
      <c r="T64" s="303"/>
      <c r="U64" s="303"/>
      <c r="V64" s="303"/>
      <c r="W64" s="303"/>
      <c r="X64" s="303"/>
      <c r="Y64" s="303"/>
      <c r="Z64" s="303"/>
      <c r="AA64" s="303"/>
      <c r="AB64" s="303"/>
      <c r="AC64" s="303"/>
      <c r="AD64" s="303"/>
      <c r="AE64" s="303"/>
      <c r="AF64" s="303"/>
      <c r="AG64" s="302">
        <f>'12 - VÝMALBA'!J29</f>
        <v>0</v>
      </c>
      <c r="AH64" s="303"/>
      <c r="AI64" s="303"/>
      <c r="AJ64" s="303"/>
      <c r="AK64" s="303"/>
      <c r="AL64" s="303"/>
      <c r="AM64" s="303"/>
      <c r="AN64" s="302">
        <f t="shared" si="0"/>
        <v>0</v>
      </c>
      <c r="AO64" s="303"/>
      <c r="AP64" s="303"/>
      <c r="AQ64" s="92" t="s">
        <v>83</v>
      </c>
      <c r="AR64" s="91"/>
      <c r="AS64" s="93">
        <v>0</v>
      </c>
      <c r="AT64" s="94">
        <f t="shared" si="1"/>
        <v>0</v>
      </c>
      <c r="AU64" s="95">
        <f>'12 - VÝMALBA'!P87</f>
        <v>0</v>
      </c>
      <c r="AV64" s="94">
        <f>'12 - VÝMALBA'!J32</f>
        <v>0</v>
      </c>
      <c r="AW64" s="94">
        <f>'12 - VÝMALBA'!J33</f>
        <v>0</v>
      </c>
      <c r="AX64" s="94">
        <f>'12 - VÝMALBA'!J34</f>
        <v>0</v>
      </c>
      <c r="AY64" s="94">
        <f>'12 - VÝMALBA'!J35</f>
        <v>0</v>
      </c>
      <c r="AZ64" s="94">
        <f>'12 - VÝMALBA'!F32</f>
        <v>0</v>
      </c>
      <c r="BA64" s="94">
        <f>'12 - VÝMALBA'!F33</f>
        <v>0</v>
      </c>
      <c r="BB64" s="94">
        <f>'12 - VÝMALBA'!F34</f>
        <v>0</v>
      </c>
      <c r="BC64" s="94">
        <f>'12 - VÝMALBA'!F35</f>
        <v>0</v>
      </c>
      <c r="BD64" s="96">
        <f>'12 - VÝMALBA'!F36</f>
        <v>0</v>
      </c>
      <c r="BT64" s="97" t="s">
        <v>84</v>
      </c>
      <c r="BV64" s="97" t="s">
        <v>76</v>
      </c>
      <c r="BW64" s="97" t="s">
        <v>116</v>
      </c>
      <c r="BX64" s="97" t="s">
        <v>81</v>
      </c>
      <c r="CL64" s="97" t="s">
        <v>20</v>
      </c>
    </row>
    <row r="65" spans="1:90" s="6" customFormat="1" ht="21.75" customHeight="1">
      <c r="A65" s="312" t="s">
        <v>1614</v>
      </c>
      <c r="B65" s="91"/>
      <c r="C65" s="9"/>
      <c r="D65" s="9"/>
      <c r="E65" s="304" t="s">
        <v>117</v>
      </c>
      <c r="F65" s="303"/>
      <c r="G65" s="303"/>
      <c r="H65" s="303"/>
      <c r="I65" s="303"/>
      <c r="J65" s="9"/>
      <c r="K65" s="304" t="s">
        <v>118</v>
      </c>
      <c r="L65" s="303"/>
      <c r="M65" s="303"/>
      <c r="N65" s="303"/>
      <c r="O65" s="303"/>
      <c r="P65" s="303"/>
      <c r="Q65" s="303"/>
      <c r="R65" s="303"/>
      <c r="S65" s="303"/>
      <c r="T65" s="303"/>
      <c r="U65" s="303"/>
      <c r="V65" s="303"/>
      <c r="W65" s="303"/>
      <c r="X65" s="303"/>
      <c r="Y65" s="303"/>
      <c r="Z65" s="303"/>
      <c r="AA65" s="303"/>
      <c r="AB65" s="303"/>
      <c r="AC65" s="303"/>
      <c r="AD65" s="303"/>
      <c r="AE65" s="303"/>
      <c r="AF65" s="303"/>
      <c r="AG65" s="302">
        <f>'13 - SANACE ŽB KONSTRUKCÍ'!J29</f>
        <v>0</v>
      </c>
      <c r="AH65" s="303"/>
      <c r="AI65" s="303"/>
      <c r="AJ65" s="303"/>
      <c r="AK65" s="303"/>
      <c r="AL65" s="303"/>
      <c r="AM65" s="303"/>
      <c r="AN65" s="302">
        <f t="shared" si="0"/>
        <v>0</v>
      </c>
      <c r="AO65" s="303"/>
      <c r="AP65" s="303"/>
      <c r="AQ65" s="92" t="s">
        <v>83</v>
      </c>
      <c r="AR65" s="91"/>
      <c r="AS65" s="93">
        <v>0</v>
      </c>
      <c r="AT65" s="94">
        <f t="shared" si="1"/>
        <v>0</v>
      </c>
      <c r="AU65" s="95">
        <f>'13 - SANACE ŽB KONSTRUKCÍ'!P87</f>
        <v>0</v>
      </c>
      <c r="AV65" s="94">
        <f>'13 - SANACE ŽB KONSTRUKCÍ'!J32</f>
        <v>0</v>
      </c>
      <c r="AW65" s="94">
        <f>'13 - SANACE ŽB KONSTRUKCÍ'!J33</f>
        <v>0</v>
      </c>
      <c r="AX65" s="94">
        <f>'13 - SANACE ŽB KONSTRUKCÍ'!J34</f>
        <v>0</v>
      </c>
      <c r="AY65" s="94">
        <f>'13 - SANACE ŽB KONSTRUKCÍ'!J35</f>
        <v>0</v>
      </c>
      <c r="AZ65" s="94">
        <f>'13 - SANACE ŽB KONSTRUKCÍ'!F32</f>
        <v>0</v>
      </c>
      <c r="BA65" s="94">
        <f>'13 - SANACE ŽB KONSTRUKCÍ'!F33</f>
        <v>0</v>
      </c>
      <c r="BB65" s="94">
        <f>'13 - SANACE ŽB KONSTRUKCÍ'!F34</f>
        <v>0</v>
      </c>
      <c r="BC65" s="94">
        <f>'13 - SANACE ŽB KONSTRUKCÍ'!F35</f>
        <v>0</v>
      </c>
      <c r="BD65" s="96">
        <f>'13 - SANACE ŽB KONSTRUKCÍ'!F36</f>
        <v>0</v>
      </c>
      <c r="BT65" s="97" t="s">
        <v>84</v>
      </c>
      <c r="BV65" s="97" t="s">
        <v>76</v>
      </c>
      <c r="BW65" s="97" t="s">
        <v>119</v>
      </c>
      <c r="BX65" s="97" t="s">
        <v>81</v>
      </c>
      <c r="CL65" s="97" t="s">
        <v>20</v>
      </c>
    </row>
    <row r="66" spans="2:91" s="5" customFormat="1" ht="27" customHeight="1">
      <c r="B66" s="82"/>
      <c r="C66" s="83"/>
      <c r="D66" s="301" t="s">
        <v>120</v>
      </c>
      <c r="E66" s="299"/>
      <c r="F66" s="299"/>
      <c r="G66" s="299"/>
      <c r="H66" s="299"/>
      <c r="I66" s="84"/>
      <c r="J66" s="301" t="s">
        <v>121</v>
      </c>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300">
        <f>ROUND(AG67,2)</f>
        <v>0</v>
      </c>
      <c r="AH66" s="299"/>
      <c r="AI66" s="299"/>
      <c r="AJ66" s="299"/>
      <c r="AK66" s="299"/>
      <c r="AL66" s="299"/>
      <c r="AM66" s="299"/>
      <c r="AN66" s="298">
        <f t="shared" si="0"/>
        <v>0</v>
      </c>
      <c r="AO66" s="299"/>
      <c r="AP66" s="299"/>
      <c r="AQ66" s="85" t="s">
        <v>80</v>
      </c>
      <c r="AR66" s="82"/>
      <c r="AS66" s="86">
        <f>ROUND(AS67,2)</f>
        <v>0</v>
      </c>
      <c r="AT66" s="87">
        <f t="shared" si="1"/>
        <v>0</v>
      </c>
      <c r="AU66" s="88">
        <f>ROUND(AU67,5)</f>
        <v>0</v>
      </c>
      <c r="AV66" s="87">
        <f>ROUND(AZ66*L26,2)</f>
        <v>0</v>
      </c>
      <c r="AW66" s="87">
        <f>ROUND(BA66*L27,2)</f>
        <v>0</v>
      </c>
      <c r="AX66" s="87">
        <f>ROUND(BB66*L26,2)</f>
        <v>0</v>
      </c>
      <c r="AY66" s="87">
        <f>ROUND(BC66*L27,2)</f>
        <v>0</v>
      </c>
      <c r="AZ66" s="87">
        <f>ROUND(AZ67,2)</f>
        <v>0</v>
      </c>
      <c r="BA66" s="87">
        <f>ROUND(BA67,2)</f>
        <v>0</v>
      </c>
      <c r="BB66" s="87">
        <f>ROUND(BB67,2)</f>
        <v>0</v>
      </c>
      <c r="BC66" s="87">
        <f>ROUND(BC67,2)</f>
        <v>0</v>
      </c>
      <c r="BD66" s="89">
        <f>ROUND(BD67,2)</f>
        <v>0</v>
      </c>
      <c r="BS66" s="90" t="s">
        <v>73</v>
      </c>
      <c r="BT66" s="90" t="s">
        <v>22</v>
      </c>
      <c r="BU66" s="90" t="s">
        <v>75</v>
      </c>
      <c r="BV66" s="90" t="s">
        <v>76</v>
      </c>
      <c r="BW66" s="90" t="s">
        <v>122</v>
      </c>
      <c r="BX66" s="90" t="s">
        <v>5</v>
      </c>
      <c r="CL66" s="90" t="s">
        <v>20</v>
      </c>
      <c r="CM66" s="90" t="s">
        <v>22</v>
      </c>
    </row>
    <row r="67" spans="1:90" s="6" customFormat="1" ht="21.75" customHeight="1">
      <c r="A67" s="312" t="s">
        <v>1614</v>
      </c>
      <c r="B67" s="91"/>
      <c r="C67" s="9"/>
      <c r="D67" s="9"/>
      <c r="E67" s="304" t="s">
        <v>22</v>
      </c>
      <c r="F67" s="303"/>
      <c r="G67" s="303"/>
      <c r="H67" s="303"/>
      <c r="I67" s="303"/>
      <c r="J67" s="9"/>
      <c r="K67" s="304" t="s">
        <v>123</v>
      </c>
      <c r="L67" s="303"/>
      <c r="M67" s="303"/>
      <c r="N67" s="303"/>
      <c r="O67" s="303"/>
      <c r="P67" s="303"/>
      <c r="Q67" s="303"/>
      <c r="R67" s="303"/>
      <c r="S67" s="303"/>
      <c r="T67" s="303"/>
      <c r="U67" s="303"/>
      <c r="V67" s="303"/>
      <c r="W67" s="303"/>
      <c r="X67" s="303"/>
      <c r="Y67" s="303"/>
      <c r="Z67" s="303"/>
      <c r="AA67" s="303"/>
      <c r="AB67" s="303"/>
      <c r="AC67" s="303"/>
      <c r="AD67" s="303"/>
      <c r="AE67" s="303"/>
      <c r="AF67" s="303"/>
      <c r="AG67" s="302">
        <f>'1 - ELEKTROINSTALACE - HR...'!J29</f>
        <v>0</v>
      </c>
      <c r="AH67" s="303"/>
      <c r="AI67" s="303"/>
      <c r="AJ67" s="303"/>
      <c r="AK67" s="303"/>
      <c r="AL67" s="303"/>
      <c r="AM67" s="303"/>
      <c r="AN67" s="302">
        <f t="shared" si="0"/>
        <v>0</v>
      </c>
      <c r="AO67" s="303"/>
      <c r="AP67" s="303"/>
      <c r="AQ67" s="92" t="s">
        <v>83</v>
      </c>
      <c r="AR67" s="91"/>
      <c r="AS67" s="93">
        <v>0</v>
      </c>
      <c r="AT67" s="94">
        <f t="shared" si="1"/>
        <v>0</v>
      </c>
      <c r="AU67" s="95">
        <f>'1 - ELEKTROINSTALACE - HR...'!P84</f>
        <v>0</v>
      </c>
      <c r="AV67" s="94">
        <f>'1 - ELEKTROINSTALACE - HR...'!J32</f>
        <v>0</v>
      </c>
      <c r="AW67" s="94">
        <f>'1 - ELEKTROINSTALACE - HR...'!J33</f>
        <v>0</v>
      </c>
      <c r="AX67" s="94">
        <f>'1 - ELEKTROINSTALACE - HR...'!J34</f>
        <v>0</v>
      </c>
      <c r="AY67" s="94">
        <f>'1 - ELEKTROINSTALACE - HR...'!J35</f>
        <v>0</v>
      </c>
      <c r="AZ67" s="94">
        <f>'1 - ELEKTROINSTALACE - HR...'!F32</f>
        <v>0</v>
      </c>
      <c r="BA67" s="94">
        <f>'1 - ELEKTROINSTALACE - HR...'!F33</f>
        <v>0</v>
      </c>
      <c r="BB67" s="94">
        <f>'1 - ELEKTROINSTALACE - HR...'!F34</f>
        <v>0</v>
      </c>
      <c r="BC67" s="94">
        <f>'1 - ELEKTROINSTALACE - HR...'!F35</f>
        <v>0</v>
      </c>
      <c r="BD67" s="96">
        <f>'1 - ELEKTROINSTALACE - HR...'!F36</f>
        <v>0</v>
      </c>
      <c r="BT67" s="97" t="s">
        <v>84</v>
      </c>
      <c r="BV67" s="97" t="s">
        <v>76</v>
      </c>
      <c r="BW67" s="97" t="s">
        <v>124</v>
      </c>
      <c r="BX67" s="97" t="s">
        <v>122</v>
      </c>
      <c r="CL67" s="97" t="s">
        <v>20</v>
      </c>
    </row>
    <row r="68" spans="1:91" s="5" customFormat="1" ht="27" customHeight="1">
      <c r="A68" s="312" t="s">
        <v>1614</v>
      </c>
      <c r="B68" s="82"/>
      <c r="C68" s="83"/>
      <c r="D68" s="301" t="s">
        <v>125</v>
      </c>
      <c r="E68" s="299"/>
      <c r="F68" s="299"/>
      <c r="G68" s="299"/>
      <c r="H68" s="299"/>
      <c r="I68" s="84"/>
      <c r="J68" s="301" t="s">
        <v>126</v>
      </c>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8">
        <f>'VON - VEDLEJŠÍ A OSTATNÍ ...'!J27</f>
        <v>0</v>
      </c>
      <c r="AH68" s="299"/>
      <c r="AI68" s="299"/>
      <c r="AJ68" s="299"/>
      <c r="AK68" s="299"/>
      <c r="AL68" s="299"/>
      <c r="AM68" s="299"/>
      <c r="AN68" s="298">
        <f t="shared" si="0"/>
        <v>0</v>
      </c>
      <c r="AO68" s="299"/>
      <c r="AP68" s="299"/>
      <c r="AQ68" s="85" t="s">
        <v>80</v>
      </c>
      <c r="AR68" s="82"/>
      <c r="AS68" s="98">
        <v>0</v>
      </c>
      <c r="AT68" s="99">
        <f t="shared" si="1"/>
        <v>0</v>
      </c>
      <c r="AU68" s="100">
        <f>'VON - VEDLEJŠÍ A OSTATNÍ ...'!P78</f>
        <v>0</v>
      </c>
      <c r="AV68" s="99">
        <f>'VON - VEDLEJŠÍ A OSTATNÍ ...'!J30</f>
        <v>0</v>
      </c>
      <c r="AW68" s="99">
        <f>'VON - VEDLEJŠÍ A OSTATNÍ ...'!J31</f>
        <v>0</v>
      </c>
      <c r="AX68" s="99">
        <f>'VON - VEDLEJŠÍ A OSTATNÍ ...'!J32</f>
        <v>0</v>
      </c>
      <c r="AY68" s="99">
        <f>'VON - VEDLEJŠÍ A OSTATNÍ ...'!J33</f>
        <v>0</v>
      </c>
      <c r="AZ68" s="99">
        <f>'VON - VEDLEJŠÍ A OSTATNÍ ...'!F30</f>
        <v>0</v>
      </c>
      <c r="BA68" s="99">
        <f>'VON - VEDLEJŠÍ A OSTATNÍ ...'!F31</f>
        <v>0</v>
      </c>
      <c r="BB68" s="99">
        <f>'VON - VEDLEJŠÍ A OSTATNÍ ...'!F32</f>
        <v>0</v>
      </c>
      <c r="BC68" s="99">
        <f>'VON - VEDLEJŠÍ A OSTATNÍ ...'!F33</f>
        <v>0</v>
      </c>
      <c r="BD68" s="101">
        <f>'VON - VEDLEJŠÍ A OSTATNÍ ...'!F34</f>
        <v>0</v>
      </c>
      <c r="BT68" s="90" t="s">
        <v>22</v>
      </c>
      <c r="BV68" s="90" t="s">
        <v>76</v>
      </c>
      <c r="BW68" s="90" t="s">
        <v>127</v>
      </c>
      <c r="BX68" s="90" t="s">
        <v>5</v>
      </c>
      <c r="CL68" s="90" t="s">
        <v>20</v>
      </c>
      <c r="CM68" s="90" t="s">
        <v>22</v>
      </c>
    </row>
    <row r="69" spans="2:44" s="1" customFormat="1" ht="30" customHeight="1">
      <c r="B69" s="37"/>
      <c r="AR69" s="37"/>
    </row>
    <row r="70" spans="2:44" s="1" customFormat="1" ht="6.75" customHeight="1">
      <c r="B70" s="52"/>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37"/>
    </row>
  </sheetData>
  <sheetProtection password="CC35" sheet="1" objects="1" scenarios="1" formatColumns="0" formatRows="0" sort="0" autoFilter="0"/>
  <mergeCells count="105">
    <mergeCell ref="AR2:BE2"/>
    <mergeCell ref="AN67:AP67"/>
    <mergeCell ref="AG67:AM67"/>
    <mergeCell ref="E67:I67"/>
    <mergeCell ref="K67:AF67"/>
    <mergeCell ref="AN68:AP68"/>
    <mergeCell ref="AG68:AM68"/>
    <mergeCell ref="D68:H68"/>
    <mergeCell ref="J68:AF68"/>
    <mergeCell ref="AN65:AP65"/>
    <mergeCell ref="AG65:AM65"/>
    <mergeCell ref="E65:I65"/>
    <mergeCell ref="K65:AF65"/>
    <mergeCell ref="AN66:AP66"/>
    <mergeCell ref="AG66:AM66"/>
    <mergeCell ref="D66:H66"/>
    <mergeCell ref="J66:AF66"/>
    <mergeCell ref="AN63:AP63"/>
    <mergeCell ref="AG63:AM63"/>
    <mergeCell ref="E63:I63"/>
    <mergeCell ref="K63:AF63"/>
    <mergeCell ref="AN64:AP64"/>
    <mergeCell ref="AG64:AM64"/>
    <mergeCell ref="E64:I64"/>
    <mergeCell ref="K64:AF64"/>
    <mergeCell ref="AN61:AP61"/>
    <mergeCell ref="AG61:AM61"/>
    <mergeCell ref="E61:I61"/>
    <mergeCell ref="K61:AF61"/>
    <mergeCell ref="AN62:AP62"/>
    <mergeCell ref="AG62:AM62"/>
    <mergeCell ref="E62:I62"/>
    <mergeCell ref="K62:AF62"/>
    <mergeCell ref="AN59:AP59"/>
    <mergeCell ref="AG59:AM59"/>
    <mergeCell ref="E59:I59"/>
    <mergeCell ref="K59:AF59"/>
    <mergeCell ref="AN60:AP60"/>
    <mergeCell ref="AG60:AM60"/>
    <mergeCell ref="E60:I60"/>
    <mergeCell ref="K60:AF60"/>
    <mergeCell ref="AN57:AP57"/>
    <mergeCell ref="AG57:AM57"/>
    <mergeCell ref="E57:I57"/>
    <mergeCell ref="K57:AF57"/>
    <mergeCell ref="AN58:AP58"/>
    <mergeCell ref="AG58:AM58"/>
    <mergeCell ref="E58:I58"/>
    <mergeCell ref="K58:AF58"/>
    <mergeCell ref="AN55:AP55"/>
    <mergeCell ref="AG55:AM55"/>
    <mergeCell ref="E55:I55"/>
    <mergeCell ref="K55:AF55"/>
    <mergeCell ref="AN56:AP56"/>
    <mergeCell ref="AG56:AM56"/>
    <mergeCell ref="E56:I56"/>
    <mergeCell ref="K56:AF56"/>
    <mergeCell ref="AN53:AP53"/>
    <mergeCell ref="AG53:AM53"/>
    <mergeCell ref="E53:I53"/>
    <mergeCell ref="K53:AF53"/>
    <mergeCell ref="AN54:AP54"/>
    <mergeCell ref="AG54:AM54"/>
    <mergeCell ref="E54:I54"/>
    <mergeCell ref="K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1 - OBVODOVÝ PLÁŠŤ'!C2" tooltip="1 - OBVODOVÝ PLÁŠŤ" display="/"/>
    <hyperlink ref="A54" location="'2 - ZATEPLENÍ VNITŘNÍCH P...'!C2" tooltip="2 - ZATEPLENÍ VNITŘNÍCH P..." display="/"/>
    <hyperlink ref="A55" location="'3 - SOKL'!C2" tooltip="3 - SOKL" display="/"/>
    <hyperlink ref="A56" location="'4 - OKAPOVÉ CHODNÍKY'!C2" tooltip="4 - OKAPOVÉ CHODNÍKY" display="/"/>
    <hyperlink ref="A57" location="'5 - STŘECHA'!C2" tooltip="5 - STŘECHA" display="/"/>
    <hyperlink ref="A58" location="'6 - VÝMĚNA OKEN A DVEŘÍ'!C2" tooltip="6 - VÝMĚNA OKEN A DVEŘÍ" display="/"/>
    <hyperlink ref="A59" location="'7 - KLEMPÍŘSKÉ VÝROBKY'!C2" tooltip="7 - KLEMPÍŘSKÉ VÝROBKY" display="/"/>
    <hyperlink ref="A60" location="'8 - ZÁMEČNICKÉ VÝROBKY'!C2" tooltip="8 - ZÁMEČNICKÉ VÝROBKY" display="/"/>
    <hyperlink ref="A61" location="'9 - LODŽIE'!C2" tooltip="9 - LODŽIE" display="/"/>
    <hyperlink ref="A62" location="'10 - NÁTĚRY'!C2" tooltip="10 - NÁTĚRY" display="/"/>
    <hyperlink ref="A63" location="'11 - ÚPRAVY VSTUPU DO OBJ...'!C2" tooltip="11 - ÚPRAVY VSTUPU DO OBJ..." display="/"/>
    <hyperlink ref="A64" location="'12 - VÝMALBA'!C2" tooltip="12 - VÝMALBA" display="/"/>
    <hyperlink ref="A65" location="'13 - SANACE ŽB KONSTRUKCÍ'!C2" tooltip="13 - SANACE ŽB KONSTRUKCÍ" display="/"/>
    <hyperlink ref="A67" location="'1 - ELEKTROINSTALACE - HR...'!C2" tooltip="1 - ELEKTROINSTALACE - HR..." display="/"/>
    <hyperlink ref="A68" location="'VON - VEDLEJŠÍ A OSTATNÍ ...'!C2" tooltip="VON - VEDLEJŠÍ A OSTAT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108</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1382</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ROUND(J87,2)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ROUND(SUM(BE87:BE128),2)</f>
        <v>0</v>
      </c>
      <c r="G32" s="38"/>
      <c r="H32" s="38"/>
      <c r="I32" s="118">
        <v>0.21</v>
      </c>
      <c r="J32" s="117">
        <f>ROUND(ROUND((SUM(BE87:BE128)),2)*I32,2)</f>
        <v>0</v>
      </c>
      <c r="K32" s="41"/>
    </row>
    <row r="33" spans="2:11" s="1" customFormat="1" ht="14.25" customHeight="1">
      <c r="B33" s="37"/>
      <c r="C33" s="38"/>
      <c r="D33" s="38"/>
      <c r="E33" s="45" t="s">
        <v>46</v>
      </c>
      <c r="F33" s="117">
        <f>ROUND(SUM(BF87:BF128),2)</f>
        <v>0</v>
      </c>
      <c r="G33" s="38"/>
      <c r="H33" s="38"/>
      <c r="I33" s="118">
        <v>0.15</v>
      </c>
      <c r="J33" s="117">
        <f>ROUND(ROUND((SUM(BF87:BF128)),2)*I33,2)</f>
        <v>0</v>
      </c>
      <c r="K33" s="41"/>
    </row>
    <row r="34" spans="2:11" s="1" customFormat="1" ht="14.25" customHeight="1" hidden="1">
      <c r="B34" s="37"/>
      <c r="C34" s="38"/>
      <c r="D34" s="38"/>
      <c r="E34" s="45" t="s">
        <v>47</v>
      </c>
      <c r="F34" s="117">
        <f>ROUND(SUM(BG87:BG128),2)</f>
        <v>0</v>
      </c>
      <c r="G34" s="38"/>
      <c r="H34" s="38"/>
      <c r="I34" s="118">
        <v>0.21</v>
      </c>
      <c r="J34" s="117">
        <v>0</v>
      </c>
      <c r="K34" s="41"/>
    </row>
    <row r="35" spans="2:11" s="1" customFormat="1" ht="14.25" customHeight="1" hidden="1">
      <c r="B35" s="37"/>
      <c r="C35" s="38"/>
      <c r="D35" s="38"/>
      <c r="E35" s="45" t="s">
        <v>48</v>
      </c>
      <c r="F35" s="117">
        <f>ROUND(SUM(BH87:BH128),2)</f>
        <v>0</v>
      </c>
      <c r="G35" s="38"/>
      <c r="H35" s="38"/>
      <c r="I35" s="118">
        <v>0.15</v>
      </c>
      <c r="J35" s="117">
        <v>0</v>
      </c>
      <c r="K35" s="41"/>
    </row>
    <row r="36" spans="2:11" s="1" customFormat="1" ht="14.25" customHeight="1" hidden="1">
      <c r="B36" s="37"/>
      <c r="C36" s="38"/>
      <c r="D36" s="38"/>
      <c r="E36" s="45" t="s">
        <v>49</v>
      </c>
      <c r="F36" s="117">
        <f>ROUND(SUM(BI87:BI128),2)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9 - LODŽIE</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J87</f>
        <v>0</v>
      </c>
      <c r="K60" s="41"/>
      <c r="AU60" s="20" t="s">
        <v>161</v>
      </c>
    </row>
    <row r="61" spans="2:11" s="8" customFormat="1" ht="24.75" customHeight="1">
      <c r="B61" s="134"/>
      <c r="C61" s="135"/>
      <c r="D61" s="136" t="s">
        <v>660</v>
      </c>
      <c r="E61" s="137"/>
      <c r="F61" s="137"/>
      <c r="G61" s="137"/>
      <c r="H61" s="137"/>
      <c r="I61" s="138"/>
      <c r="J61" s="139">
        <f>J88</f>
        <v>0</v>
      </c>
      <c r="K61" s="140"/>
    </row>
    <row r="62" spans="2:11" s="9" customFormat="1" ht="19.5" customHeight="1">
      <c r="B62" s="141"/>
      <c r="C62" s="142"/>
      <c r="D62" s="143" t="s">
        <v>770</v>
      </c>
      <c r="E62" s="144"/>
      <c r="F62" s="144"/>
      <c r="G62" s="144"/>
      <c r="H62" s="144"/>
      <c r="I62" s="145"/>
      <c r="J62" s="146">
        <f>J89</f>
        <v>0</v>
      </c>
      <c r="K62" s="147"/>
    </row>
    <row r="63" spans="2:11" s="8" customFormat="1" ht="24.75" customHeight="1">
      <c r="B63" s="134"/>
      <c r="C63" s="135"/>
      <c r="D63" s="136" t="s">
        <v>171</v>
      </c>
      <c r="E63" s="137"/>
      <c r="F63" s="137"/>
      <c r="G63" s="137"/>
      <c r="H63" s="137"/>
      <c r="I63" s="138"/>
      <c r="J63" s="139">
        <f>J92</f>
        <v>0</v>
      </c>
      <c r="K63" s="140"/>
    </row>
    <row r="64" spans="2:11" s="9" customFormat="1" ht="19.5" customHeight="1">
      <c r="B64" s="141"/>
      <c r="C64" s="142"/>
      <c r="D64" s="143" t="s">
        <v>1383</v>
      </c>
      <c r="E64" s="144"/>
      <c r="F64" s="144"/>
      <c r="G64" s="144"/>
      <c r="H64" s="144"/>
      <c r="I64" s="145"/>
      <c r="J64" s="146">
        <f>J93</f>
        <v>0</v>
      </c>
      <c r="K64" s="147"/>
    </row>
    <row r="65" spans="2:11" s="9" customFormat="1" ht="19.5" customHeight="1">
      <c r="B65" s="141"/>
      <c r="C65" s="142"/>
      <c r="D65" s="143" t="s">
        <v>1384</v>
      </c>
      <c r="E65" s="144"/>
      <c r="F65" s="144"/>
      <c r="G65" s="144"/>
      <c r="H65" s="144"/>
      <c r="I65" s="145"/>
      <c r="J65" s="146">
        <f>J124</f>
        <v>0</v>
      </c>
      <c r="K65" s="147"/>
    </row>
    <row r="66" spans="2:11" s="1" customFormat="1" ht="21.75" customHeight="1">
      <c r="B66" s="37"/>
      <c r="C66" s="38"/>
      <c r="D66" s="38"/>
      <c r="E66" s="38"/>
      <c r="F66" s="38"/>
      <c r="G66" s="38"/>
      <c r="H66" s="38"/>
      <c r="I66" s="105"/>
      <c r="J66" s="38"/>
      <c r="K66" s="41"/>
    </row>
    <row r="67" spans="2:11" s="1" customFormat="1" ht="6.75" customHeight="1">
      <c r="B67" s="52"/>
      <c r="C67" s="53"/>
      <c r="D67" s="53"/>
      <c r="E67" s="53"/>
      <c r="F67" s="53"/>
      <c r="G67" s="53"/>
      <c r="H67" s="53"/>
      <c r="I67" s="126"/>
      <c r="J67" s="53"/>
      <c r="K67" s="54"/>
    </row>
    <row r="71" spans="2:12" s="1" customFormat="1" ht="6.75" customHeight="1">
      <c r="B71" s="55"/>
      <c r="C71" s="56"/>
      <c r="D71" s="56"/>
      <c r="E71" s="56"/>
      <c r="F71" s="56"/>
      <c r="G71" s="56"/>
      <c r="H71" s="56"/>
      <c r="I71" s="127"/>
      <c r="J71" s="56"/>
      <c r="K71" s="56"/>
      <c r="L71" s="37"/>
    </row>
    <row r="72" spans="2:12" s="1" customFormat="1" ht="36.75" customHeight="1">
      <c r="B72" s="37"/>
      <c r="C72" s="57" t="s">
        <v>178</v>
      </c>
      <c r="I72" s="148"/>
      <c r="L72" s="37"/>
    </row>
    <row r="73" spans="2:12" s="1" customFormat="1" ht="6.75" customHeight="1">
      <c r="B73" s="37"/>
      <c r="I73" s="148"/>
      <c r="L73" s="37"/>
    </row>
    <row r="74" spans="2:12" s="1" customFormat="1" ht="14.25" customHeight="1">
      <c r="B74" s="37"/>
      <c r="C74" s="59" t="s">
        <v>16</v>
      </c>
      <c r="I74" s="148"/>
      <c r="L74" s="37"/>
    </row>
    <row r="75" spans="2:12" s="1" customFormat="1" ht="22.5" customHeight="1">
      <c r="B75" s="37"/>
      <c r="E75" s="310" t="str">
        <f>E7</f>
        <v>Plzeň, K Pecím 10,12</v>
      </c>
      <c r="F75" s="269"/>
      <c r="G75" s="269"/>
      <c r="H75" s="269"/>
      <c r="I75" s="148"/>
      <c r="L75" s="37"/>
    </row>
    <row r="76" spans="2:12" ht="15">
      <c r="B76" s="24"/>
      <c r="C76" s="59" t="s">
        <v>143</v>
      </c>
      <c r="L76" s="24"/>
    </row>
    <row r="77" spans="2:12" s="1" customFormat="1" ht="22.5" customHeight="1">
      <c r="B77" s="37"/>
      <c r="E77" s="310" t="s">
        <v>146</v>
      </c>
      <c r="F77" s="269"/>
      <c r="G77" s="269"/>
      <c r="H77" s="269"/>
      <c r="I77" s="148"/>
      <c r="L77" s="37"/>
    </row>
    <row r="78" spans="2:12" s="1" customFormat="1" ht="14.25" customHeight="1">
      <c r="B78" s="37"/>
      <c r="C78" s="59" t="s">
        <v>149</v>
      </c>
      <c r="I78" s="148"/>
      <c r="L78" s="37"/>
    </row>
    <row r="79" spans="2:12" s="1" customFormat="1" ht="23.25" customHeight="1">
      <c r="B79" s="37"/>
      <c r="E79" s="287" t="str">
        <f>E11</f>
        <v>9 - LODŽIE</v>
      </c>
      <c r="F79" s="269"/>
      <c r="G79" s="269"/>
      <c r="H79" s="269"/>
      <c r="I79" s="148"/>
      <c r="L79" s="37"/>
    </row>
    <row r="80" spans="2:12" s="1" customFormat="1" ht="6.75" customHeight="1">
      <c r="B80" s="37"/>
      <c r="I80" s="148"/>
      <c r="L80" s="37"/>
    </row>
    <row r="81" spans="2:12" s="1" customFormat="1" ht="18" customHeight="1">
      <c r="B81" s="37"/>
      <c r="C81" s="59" t="s">
        <v>23</v>
      </c>
      <c r="F81" s="149" t="str">
        <f>F14</f>
        <v>Plzeň, K Pecím 10,12 </v>
      </c>
      <c r="I81" s="150" t="s">
        <v>25</v>
      </c>
      <c r="J81" s="63" t="str">
        <f>IF(J14="","",J14)</f>
        <v>14. 9. 2016</v>
      </c>
      <c r="L81" s="37"/>
    </row>
    <row r="82" spans="2:12" s="1" customFormat="1" ht="6.75" customHeight="1">
      <c r="B82" s="37"/>
      <c r="I82" s="148"/>
      <c r="L82" s="37"/>
    </row>
    <row r="83" spans="2:12" s="1" customFormat="1" ht="15">
      <c r="B83" s="37"/>
      <c r="C83" s="59" t="s">
        <v>29</v>
      </c>
      <c r="F83" s="149" t="str">
        <f>E17</f>
        <v>SVJ K Pecím 10,12, Plzeň</v>
      </c>
      <c r="I83" s="150" t="s">
        <v>35</v>
      </c>
      <c r="J83" s="149" t="str">
        <f>E23</f>
        <v>Planstav a.s.</v>
      </c>
      <c r="L83" s="37"/>
    </row>
    <row r="84" spans="2:12" s="1" customFormat="1" ht="14.25" customHeight="1">
      <c r="B84" s="37"/>
      <c r="C84" s="59" t="s">
        <v>33</v>
      </c>
      <c r="F84" s="149">
        <f>IF(E20="","",E20)</f>
      </c>
      <c r="I84" s="148"/>
      <c r="L84" s="37"/>
    </row>
    <row r="85" spans="2:12" s="1" customFormat="1" ht="9.75" customHeight="1">
      <c r="B85" s="37"/>
      <c r="I85" s="148"/>
      <c r="L85" s="37"/>
    </row>
    <row r="86" spans="2:20" s="10" customFormat="1" ht="29.25" customHeight="1">
      <c r="B86" s="151"/>
      <c r="C86" s="152" t="s">
        <v>179</v>
      </c>
      <c r="D86" s="153" t="s">
        <v>59</v>
      </c>
      <c r="E86" s="153" t="s">
        <v>55</v>
      </c>
      <c r="F86" s="153" t="s">
        <v>180</v>
      </c>
      <c r="G86" s="153" t="s">
        <v>181</v>
      </c>
      <c r="H86" s="153" t="s">
        <v>182</v>
      </c>
      <c r="I86" s="154" t="s">
        <v>183</v>
      </c>
      <c r="J86" s="153" t="s">
        <v>159</v>
      </c>
      <c r="K86" s="155" t="s">
        <v>184</v>
      </c>
      <c r="L86" s="151"/>
      <c r="M86" s="70" t="s">
        <v>185</v>
      </c>
      <c r="N86" s="71" t="s">
        <v>44</v>
      </c>
      <c r="O86" s="71" t="s">
        <v>186</v>
      </c>
      <c r="P86" s="71" t="s">
        <v>187</v>
      </c>
      <c r="Q86" s="71" t="s">
        <v>188</v>
      </c>
      <c r="R86" s="71" t="s">
        <v>189</v>
      </c>
      <c r="S86" s="71" t="s">
        <v>190</v>
      </c>
      <c r="T86" s="72" t="s">
        <v>191</v>
      </c>
    </row>
    <row r="87" spans="2:63" s="1" customFormat="1" ht="29.25" customHeight="1">
      <c r="B87" s="37"/>
      <c r="C87" s="74" t="s">
        <v>160</v>
      </c>
      <c r="I87" s="148"/>
      <c r="J87" s="156">
        <f>BK87</f>
        <v>0</v>
      </c>
      <c r="L87" s="37"/>
      <c r="M87" s="73"/>
      <c r="N87" s="64"/>
      <c r="O87" s="64"/>
      <c r="P87" s="157">
        <f>P88+P92</f>
        <v>0</v>
      </c>
      <c r="Q87" s="64"/>
      <c r="R87" s="157">
        <f>R88+R92</f>
        <v>5.8271912</v>
      </c>
      <c r="S87" s="64"/>
      <c r="T87" s="158">
        <f>T88+T92</f>
        <v>0.3072</v>
      </c>
      <c r="AT87" s="20" t="s">
        <v>73</v>
      </c>
      <c r="AU87" s="20" t="s">
        <v>161</v>
      </c>
      <c r="BK87" s="159">
        <f>BK88+BK92</f>
        <v>0</v>
      </c>
    </row>
    <row r="88" spans="2:63" s="11" customFormat="1" ht="36.75" customHeight="1">
      <c r="B88" s="160"/>
      <c r="D88" s="161" t="s">
        <v>73</v>
      </c>
      <c r="E88" s="162" t="s">
        <v>192</v>
      </c>
      <c r="F88" s="162" t="s">
        <v>662</v>
      </c>
      <c r="I88" s="163"/>
      <c r="J88" s="164">
        <f>BK88</f>
        <v>0</v>
      </c>
      <c r="L88" s="160"/>
      <c r="M88" s="165"/>
      <c r="N88" s="166"/>
      <c r="O88" s="166"/>
      <c r="P88" s="167">
        <f>P89</f>
        <v>0</v>
      </c>
      <c r="Q88" s="166"/>
      <c r="R88" s="167">
        <f>R89</f>
        <v>0.0011200000000000001</v>
      </c>
      <c r="S88" s="166"/>
      <c r="T88" s="168">
        <f>T89</f>
        <v>0</v>
      </c>
      <c r="AR88" s="161" t="s">
        <v>22</v>
      </c>
      <c r="AT88" s="169" t="s">
        <v>73</v>
      </c>
      <c r="AU88" s="169" t="s">
        <v>74</v>
      </c>
      <c r="AY88" s="161" t="s">
        <v>193</v>
      </c>
      <c r="BK88" s="170">
        <f>BK89</f>
        <v>0</v>
      </c>
    </row>
    <row r="89" spans="2:63" s="11" customFormat="1" ht="19.5" customHeight="1">
      <c r="B89" s="160"/>
      <c r="D89" s="173" t="s">
        <v>73</v>
      </c>
      <c r="E89" s="174" t="s">
        <v>106</v>
      </c>
      <c r="F89" s="174" t="s">
        <v>829</v>
      </c>
      <c r="I89" s="163"/>
      <c r="J89" s="175">
        <f>BK89</f>
        <v>0</v>
      </c>
      <c r="L89" s="160"/>
      <c r="M89" s="165"/>
      <c r="N89" s="166"/>
      <c r="O89" s="166"/>
      <c r="P89" s="167">
        <f>SUM(P90:P91)</f>
        <v>0</v>
      </c>
      <c r="Q89" s="166"/>
      <c r="R89" s="167">
        <f>SUM(R90:R91)</f>
        <v>0.0011200000000000001</v>
      </c>
      <c r="S89" s="166"/>
      <c r="T89" s="168">
        <f>SUM(T90:T91)</f>
        <v>0</v>
      </c>
      <c r="AR89" s="161" t="s">
        <v>22</v>
      </c>
      <c r="AT89" s="169" t="s">
        <v>73</v>
      </c>
      <c r="AU89" s="169" t="s">
        <v>22</v>
      </c>
      <c r="AY89" s="161" t="s">
        <v>193</v>
      </c>
      <c r="BK89" s="170">
        <f>SUM(BK90:BK91)</f>
        <v>0</v>
      </c>
    </row>
    <row r="90" spans="2:65" s="1" customFormat="1" ht="22.5" customHeight="1">
      <c r="B90" s="176"/>
      <c r="C90" s="177" t="s">
        <v>22</v>
      </c>
      <c r="D90" s="177" t="s">
        <v>197</v>
      </c>
      <c r="E90" s="178" t="s">
        <v>1385</v>
      </c>
      <c r="F90" s="179" t="s">
        <v>1386</v>
      </c>
      <c r="G90" s="180" t="s">
        <v>130</v>
      </c>
      <c r="H90" s="181">
        <v>112</v>
      </c>
      <c r="I90" s="182"/>
      <c r="J90" s="183">
        <f>ROUND(I90*H90,2)</f>
        <v>0</v>
      </c>
      <c r="K90" s="179" t="s">
        <v>206</v>
      </c>
      <c r="L90" s="37"/>
      <c r="M90" s="184" t="s">
        <v>20</v>
      </c>
      <c r="N90" s="185" t="s">
        <v>46</v>
      </c>
      <c r="O90" s="38"/>
      <c r="P90" s="186">
        <f>O90*H90</f>
        <v>0</v>
      </c>
      <c r="Q90" s="186">
        <v>1E-05</v>
      </c>
      <c r="R90" s="186">
        <f>Q90*H90</f>
        <v>0.0011200000000000001</v>
      </c>
      <c r="S90" s="186">
        <v>0</v>
      </c>
      <c r="T90" s="187">
        <f>S90*H90</f>
        <v>0</v>
      </c>
      <c r="AR90" s="20" t="s">
        <v>91</v>
      </c>
      <c r="AT90" s="20" t="s">
        <v>197</v>
      </c>
      <c r="AU90" s="20" t="s">
        <v>84</v>
      </c>
      <c r="AY90" s="20" t="s">
        <v>193</v>
      </c>
      <c r="BE90" s="188">
        <f>IF(N90="základní",J90,0)</f>
        <v>0</v>
      </c>
      <c r="BF90" s="188">
        <f>IF(N90="snížená",J90,0)</f>
        <v>0</v>
      </c>
      <c r="BG90" s="188">
        <f>IF(N90="zákl. přenesená",J90,0)</f>
        <v>0</v>
      </c>
      <c r="BH90" s="188">
        <f>IF(N90="sníž. přenesená",J90,0)</f>
        <v>0</v>
      </c>
      <c r="BI90" s="188">
        <f>IF(N90="nulová",J90,0)</f>
        <v>0</v>
      </c>
      <c r="BJ90" s="20" t="s">
        <v>84</v>
      </c>
      <c r="BK90" s="188">
        <f>ROUND(I90*H90,2)</f>
        <v>0</v>
      </c>
      <c r="BL90" s="20" t="s">
        <v>91</v>
      </c>
      <c r="BM90" s="20" t="s">
        <v>1387</v>
      </c>
    </row>
    <row r="91" spans="2:47" s="1" customFormat="1" ht="13.5">
      <c r="B91" s="37"/>
      <c r="D91" s="190" t="s">
        <v>208</v>
      </c>
      <c r="F91" s="208" t="s">
        <v>1388</v>
      </c>
      <c r="I91" s="148"/>
      <c r="L91" s="37"/>
      <c r="M91" s="66"/>
      <c r="N91" s="38"/>
      <c r="O91" s="38"/>
      <c r="P91" s="38"/>
      <c r="Q91" s="38"/>
      <c r="R91" s="38"/>
      <c r="S91" s="38"/>
      <c r="T91" s="67"/>
      <c r="AT91" s="20" t="s">
        <v>208</v>
      </c>
      <c r="AU91" s="20" t="s">
        <v>84</v>
      </c>
    </row>
    <row r="92" spans="2:63" s="11" customFormat="1" ht="36.75" customHeight="1">
      <c r="B92" s="160"/>
      <c r="D92" s="161" t="s">
        <v>73</v>
      </c>
      <c r="E92" s="162" t="s">
        <v>556</v>
      </c>
      <c r="F92" s="162" t="s">
        <v>557</v>
      </c>
      <c r="I92" s="163"/>
      <c r="J92" s="164">
        <f>BK92</f>
        <v>0</v>
      </c>
      <c r="L92" s="160"/>
      <c r="M92" s="165"/>
      <c r="N92" s="166"/>
      <c r="O92" s="166"/>
      <c r="P92" s="167">
        <f>P93+P124</f>
        <v>0</v>
      </c>
      <c r="Q92" s="166"/>
      <c r="R92" s="167">
        <f>R93+R124</f>
        <v>5.8260711999999995</v>
      </c>
      <c r="S92" s="166"/>
      <c r="T92" s="168">
        <f>T93+T124</f>
        <v>0.3072</v>
      </c>
      <c r="AR92" s="161" t="s">
        <v>84</v>
      </c>
      <c r="AT92" s="169" t="s">
        <v>73</v>
      </c>
      <c r="AU92" s="169" t="s">
        <v>74</v>
      </c>
      <c r="AY92" s="161" t="s">
        <v>193</v>
      </c>
      <c r="BK92" s="170">
        <f>BK93+BK124</f>
        <v>0</v>
      </c>
    </row>
    <row r="93" spans="2:63" s="11" customFormat="1" ht="19.5" customHeight="1">
      <c r="B93" s="160"/>
      <c r="D93" s="173" t="s">
        <v>73</v>
      </c>
      <c r="E93" s="174" t="s">
        <v>1389</v>
      </c>
      <c r="F93" s="174" t="s">
        <v>1390</v>
      </c>
      <c r="I93" s="163"/>
      <c r="J93" s="175">
        <f>BK93</f>
        <v>0</v>
      </c>
      <c r="L93" s="160"/>
      <c r="M93" s="165"/>
      <c r="N93" s="166"/>
      <c r="O93" s="166"/>
      <c r="P93" s="167">
        <f>SUM(P94:P123)</f>
        <v>0</v>
      </c>
      <c r="Q93" s="166"/>
      <c r="R93" s="167">
        <f>SUM(R94:R123)</f>
        <v>5.8260711999999995</v>
      </c>
      <c r="S93" s="166"/>
      <c r="T93" s="168">
        <f>SUM(T94:T123)</f>
        <v>0</v>
      </c>
      <c r="AR93" s="161" t="s">
        <v>84</v>
      </c>
      <c r="AT93" s="169" t="s">
        <v>73</v>
      </c>
      <c r="AU93" s="169" t="s">
        <v>22</v>
      </c>
      <c r="AY93" s="161" t="s">
        <v>193</v>
      </c>
      <c r="BK93" s="170">
        <f>SUM(BK94:BK123)</f>
        <v>0</v>
      </c>
    </row>
    <row r="94" spans="2:65" s="1" customFormat="1" ht="22.5" customHeight="1">
      <c r="B94" s="176"/>
      <c r="C94" s="177" t="s">
        <v>84</v>
      </c>
      <c r="D94" s="177" t="s">
        <v>197</v>
      </c>
      <c r="E94" s="178" t="s">
        <v>1391</v>
      </c>
      <c r="F94" s="179" t="s">
        <v>1392</v>
      </c>
      <c r="G94" s="180" t="s">
        <v>330</v>
      </c>
      <c r="H94" s="181">
        <v>156.52</v>
      </c>
      <c r="I94" s="182"/>
      <c r="J94" s="183">
        <f>ROUND(I94*H94,2)</f>
        <v>0</v>
      </c>
      <c r="K94" s="179" t="s">
        <v>206</v>
      </c>
      <c r="L94" s="37"/>
      <c r="M94" s="184" t="s">
        <v>20</v>
      </c>
      <c r="N94" s="185" t="s">
        <v>46</v>
      </c>
      <c r="O94" s="38"/>
      <c r="P94" s="186">
        <f>O94*H94</f>
        <v>0</v>
      </c>
      <c r="Q94" s="186">
        <v>0.00046</v>
      </c>
      <c r="R94" s="186">
        <f>Q94*H94</f>
        <v>0.07199920000000001</v>
      </c>
      <c r="S94" s="186">
        <v>0</v>
      </c>
      <c r="T94" s="187">
        <f>S94*H94</f>
        <v>0</v>
      </c>
      <c r="AR94" s="20" t="s">
        <v>298</v>
      </c>
      <c r="AT94" s="20" t="s">
        <v>197</v>
      </c>
      <c r="AU94" s="20" t="s">
        <v>84</v>
      </c>
      <c r="AY94" s="20" t="s">
        <v>193</v>
      </c>
      <c r="BE94" s="188">
        <f>IF(N94="základní",J94,0)</f>
        <v>0</v>
      </c>
      <c r="BF94" s="188">
        <f>IF(N94="snížená",J94,0)</f>
        <v>0</v>
      </c>
      <c r="BG94" s="188">
        <f>IF(N94="zákl. přenesená",J94,0)</f>
        <v>0</v>
      </c>
      <c r="BH94" s="188">
        <f>IF(N94="sníž. přenesená",J94,0)</f>
        <v>0</v>
      </c>
      <c r="BI94" s="188">
        <f>IF(N94="nulová",J94,0)</f>
        <v>0</v>
      </c>
      <c r="BJ94" s="20" t="s">
        <v>84</v>
      </c>
      <c r="BK94" s="188">
        <f>ROUND(I94*H94,2)</f>
        <v>0</v>
      </c>
      <c r="BL94" s="20" t="s">
        <v>298</v>
      </c>
      <c r="BM94" s="20" t="s">
        <v>1393</v>
      </c>
    </row>
    <row r="95" spans="2:47" s="1" customFormat="1" ht="27">
      <c r="B95" s="37"/>
      <c r="D95" s="190" t="s">
        <v>208</v>
      </c>
      <c r="F95" s="208" t="s">
        <v>1394</v>
      </c>
      <c r="I95" s="148"/>
      <c r="L95" s="37"/>
      <c r="M95" s="66"/>
      <c r="N95" s="38"/>
      <c r="O95" s="38"/>
      <c r="P95" s="38"/>
      <c r="Q95" s="38"/>
      <c r="R95" s="38"/>
      <c r="S95" s="38"/>
      <c r="T95" s="67"/>
      <c r="AT95" s="20" t="s">
        <v>208</v>
      </c>
      <c r="AU95" s="20" t="s">
        <v>84</v>
      </c>
    </row>
    <row r="96" spans="2:51" s="14" customFormat="1" ht="13.5">
      <c r="B96" s="209"/>
      <c r="D96" s="190" t="s">
        <v>201</v>
      </c>
      <c r="E96" s="210" t="s">
        <v>20</v>
      </c>
      <c r="F96" s="211" t="s">
        <v>1395</v>
      </c>
      <c r="H96" s="212" t="s">
        <v>20</v>
      </c>
      <c r="I96" s="213"/>
      <c r="L96" s="209"/>
      <c r="M96" s="214"/>
      <c r="N96" s="215"/>
      <c r="O96" s="215"/>
      <c r="P96" s="215"/>
      <c r="Q96" s="215"/>
      <c r="R96" s="215"/>
      <c r="S96" s="215"/>
      <c r="T96" s="216"/>
      <c r="AT96" s="212" t="s">
        <v>201</v>
      </c>
      <c r="AU96" s="212" t="s">
        <v>84</v>
      </c>
      <c r="AV96" s="14" t="s">
        <v>22</v>
      </c>
      <c r="AW96" s="14" t="s">
        <v>37</v>
      </c>
      <c r="AX96" s="14" t="s">
        <v>74</v>
      </c>
      <c r="AY96" s="212" t="s">
        <v>193</v>
      </c>
    </row>
    <row r="97" spans="2:51" s="12" customFormat="1" ht="13.5">
      <c r="B97" s="189"/>
      <c r="D97" s="190" t="s">
        <v>201</v>
      </c>
      <c r="E97" s="191" t="s">
        <v>20</v>
      </c>
      <c r="F97" s="192" t="s">
        <v>1396</v>
      </c>
      <c r="H97" s="193">
        <v>156.52</v>
      </c>
      <c r="I97" s="194"/>
      <c r="L97" s="189"/>
      <c r="M97" s="195"/>
      <c r="N97" s="196"/>
      <c r="O97" s="196"/>
      <c r="P97" s="196"/>
      <c r="Q97" s="196"/>
      <c r="R97" s="196"/>
      <c r="S97" s="196"/>
      <c r="T97" s="197"/>
      <c r="AT97" s="191" t="s">
        <v>201</v>
      </c>
      <c r="AU97" s="191" t="s">
        <v>84</v>
      </c>
      <c r="AV97" s="12" t="s">
        <v>84</v>
      </c>
      <c r="AW97" s="12" t="s">
        <v>37</v>
      </c>
      <c r="AX97" s="12" t="s">
        <v>74</v>
      </c>
      <c r="AY97" s="191" t="s">
        <v>193</v>
      </c>
    </row>
    <row r="98" spans="2:51" s="13" customFormat="1" ht="13.5">
      <c r="B98" s="198"/>
      <c r="D98" s="199" t="s">
        <v>201</v>
      </c>
      <c r="E98" s="200" t="s">
        <v>20</v>
      </c>
      <c r="F98" s="201" t="s">
        <v>203</v>
      </c>
      <c r="H98" s="202">
        <v>156.52</v>
      </c>
      <c r="I98" s="203"/>
      <c r="L98" s="198"/>
      <c r="M98" s="204"/>
      <c r="N98" s="205"/>
      <c r="O98" s="205"/>
      <c r="P98" s="205"/>
      <c r="Q98" s="205"/>
      <c r="R98" s="205"/>
      <c r="S98" s="205"/>
      <c r="T98" s="206"/>
      <c r="AT98" s="207" t="s">
        <v>201</v>
      </c>
      <c r="AU98" s="207" t="s">
        <v>84</v>
      </c>
      <c r="AV98" s="13" t="s">
        <v>91</v>
      </c>
      <c r="AW98" s="13" t="s">
        <v>37</v>
      </c>
      <c r="AX98" s="13" t="s">
        <v>22</v>
      </c>
      <c r="AY98" s="207" t="s">
        <v>193</v>
      </c>
    </row>
    <row r="99" spans="2:65" s="1" customFormat="1" ht="22.5" customHeight="1">
      <c r="B99" s="176"/>
      <c r="C99" s="217" t="s">
        <v>88</v>
      </c>
      <c r="D99" s="217" t="s">
        <v>212</v>
      </c>
      <c r="E99" s="218" t="s">
        <v>1397</v>
      </c>
      <c r="F99" s="219" t="s">
        <v>1398</v>
      </c>
      <c r="G99" s="220" t="s">
        <v>520</v>
      </c>
      <c r="H99" s="221">
        <v>540</v>
      </c>
      <c r="I99" s="222"/>
      <c r="J99" s="223">
        <f>ROUND(I99*H99,2)</f>
        <v>0</v>
      </c>
      <c r="K99" s="219" t="s">
        <v>206</v>
      </c>
      <c r="L99" s="224"/>
      <c r="M99" s="225" t="s">
        <v>20</v>
      </c>
      <c r="N99" s="226" t="s">
        <v>46</v>
      </c>
      <c r="O99" s="38"/>
      <c r="P99" s="186">
        <f>O99*H99</f>
        <v>0</v>
      </c>
      <c r="Q99" s="186">
        <v>0.00045</v>
      </c>
      <c r="R99" s="186">
        <f>Q99*H99</f>
        <v>0.243</v>
      </c>
      <c r="S99" s="186">
        <v>0</v>
      </c>
      <c r="T99" s="187">
        <f>S99*H99</f>
        <v>0</v>
      </c>
      <c r="AR99" s="20" t="s">
        <v>397</v>
      </c>
      <c r="AT99" s="20" t="s">
        <v>212</v>
      </c>
      <c r="AU99" s="20" t="s">
        <v>84</v>
      </c>
      <c r="AY99" s="20" t="s">
        <v>193</v>
      </c>
      <c r="BE99" s="188">
        <f>IF(N99="základní",J99,0)</f>
        <v>0</v>
      </c>
      <c r="BF99" s="188">
        <f>IF(N99="snížená",J99,0)</f>
        <v>0</v>
      </c>
      <c r="BG99" s="188">
        <f>IF(N99="zákl. přenesená",J99,0)</f>
        <v>0</v>
      </c>
      <c r="BH99" s="188">
        <f>IF(N99="sníž. přenesená",J99,0)</f>
        <v>0</v>
      </c>
      <c r="BI99" s="188">
        <f>IF(N99="nulová",J99,0)</f>
        <v>0</v>
      </c>
      <c r="BJ99" s="20" t="s">
        <v>84</v>
      </c>
      <c r="BK99" s="188">
        <f>ROUND(I99*H99,2)</f>
        <v>0</v>
      </c>
      <c r="BL99" s="20" t="s">
        <v>298</v>
      </c>
      <c r="BM99" s="20" t="s">
        <v>1399</v>
      </c>
    </row>
    <row r="100" spans="2:47" s="1" customFormat="1" ht="27">
      <c r="B100" s="37"/>
      <c r="D100" s="190" t="s">
        <v>208</v>
      </c>
      <c r="F100" s="208" t="s">
        <v>1400</v>
      </c>
      <c r="I100" s="148"/>
      <c r="L100" s="37"/>
      <c r="M100" s="66"/>
      <c r="N100" s="38"/>
      <c r="O100" s="38"/>
      <c r="P100" s="38"/>
      <c r="Q100" s="38"/>
      <c r="R100" s="38"/>
      <c r="S100" s="38"/>
      <c r="T100" s="67"/>
      <c r="AT100" s="20" t="s">
        <v>208</v>
      </c>
      <c r="AU100" s="20" t="s">
        <v>84</v>
      </c>
    </row>
    <row r="101" spans="2:51" s="12" customFormat="1" ht="13.5">
      <c r="B101" s="189"/>
      <c r="D101" s="190" t="s">
        <v>201</v>
      </c>
      <c r="E101" s="191" t="s">
        <v>20</v>
      </c>
      <c r="F101" s="192" t="s">
        <v>1401</v>
      </c>
      <c r="H101" s="193">
        <v>537.385</v>
      </c>
      <c r="I101" s="194"/>
      <c r="L101" s="189"/>
      <c r="M101" s="195"/>
      <c r="N101" s="196"/>
      <c r="O101" s="196"/>
      <c r="P101" s="196"/>
      <c r="Q101" s="196"/>
      <c r="R101" s="196"/>
      <c r="S101" s="196"/>
      <c r="T101" s="197"/>
      <c r="AT101" s="191" t="s">
        <v>201</v>
      </c>
      <c r="AU101" s="191" t="s">
        <v>84</v>
      </c>
      <c r="AV101" s="12" t="s">
        <v>84</v>
      </c>
      <c r="AW101" s="12" t="s">
        <v>37</v>
      </c>
      <c r="AX101" s="12" t="s">
        <v>74</v>
      </c>
      <c r="AY101" s="191" t="s">
        <v>193</v>
      </c>
    </row>
    <row r="102" spans="2:51" s="15" customFormat="1" ht="13.5">
      <c r="B102" s="230"/>
      <c r="D102" s="190" t="s">
        <v>201</v>
      </c>
      <c r="E102" s="231" t="s">
        <v>20</v>
      </c>
      <c r="F102" s="232" t="s">
        <v>248</v>
      </c>
      <c r="H102" s="233">
        <v>537.385</v>
      </c>
      <c r="I102" s="234"/>
      <c r="L102" s="230"/>
      <c r="M102" s="235"/>
      <c r="N102" s="236"/>
      <c r="O102" s="236"/>
      <c r="P102" s="236"/>
      <c r="Q102" s="236"/>
      <c r="R102" s="236"/>
      <c r="S102" s="236"/>
      <c r="T102" s="237"/>
      <c r="AT102" s="231" t="s">
        <v>201</v>
      </c>
      <c r="AU102" s="231" t="s">
        <v>84</v>
      </c>
      <c r="AV102" s="15" t="s">
        <v>88</v>
      </c>
      <c r="AW102" s="15" t="s">
        <v>37</v>
      </c>
      <c r="AX102" s="15" t="s">
        <v>74</v>
      </c>
      <c r="AY102" s="231" t="s">
        <v>193</v>
      </c>
    </row>
    <row r="103" spans="2:51" s="12" customFormat="1" ht="13.5">
      <c r="B103" s="189"/>
      <c r="D103" s="199" t="s">
        <v>201</v>
      </c>
      <c r="E103" s="238" t="s">
        <v>20</v>
      </c>
      <c r="F103" s="227" t="s">
        <v>1402</v>
      </c>
      <c r="H103" s="228">
        <v>540</v>
      </c>
      <c r="I103" s="194"/>
      <c r="L103" s="189"/>
      <c r="M103" s="195"/>
      <c r="N103" s="196"/>
      <c r="O103" s="196"/>
      <c r="P103" s="196"/>
      <c r="Q103" s="196"/>
      <c r="R103" s="196"/>
      <c r="S103" s="196"/>
      <c r="T103" s="197"/>
      <c r="AT103" s="191" t="s">
        <v>201</v>
      </c>
      <c r="AU103" s="191" t="s">
        <v>84</v>
      </c>
      <c r="AV103" s="12" t="s">
        <v>84</v>
      </c>
      <c r="AW103" s="12" t="s">
        <v>37</v>
      </c>
      <c r="AX103" s="12" t="s">
        <v>22</v>
      </c>
      <c r="AY103" s="191" t="s">
        <v>193</v>
      </c>
    </row>
    <row r="104" spans="2:65" s="1" customFormat="1" ht="22.5" customHeight="1">
      <c r="B104" s="176"/>
      <c r="C104" s="177" t="s">
        <v>91</v>
      </c>
      <c r="D104" s="177" t="s">
        <v>197</v>
      </c>
      <c r="E104" s="178" t="s">
        <v>1403</v>
      </c>
      <c r="F104" s="179" t="s">
        <v>1404</v>
      </c>
      <c r="G104" s="180" t="s">
        <v>130</v>
      </c>
      <c r="H104" s="181">
        <v>112</v>
      </c>
      <c r="I104" s="182"/>
      <c r="J104" s="183">
        <f>ROUND(I104*H104,2)</f>
        <v>0</v>
      </c>
      <c r="K104" s="179" t="s">
        <v>206</v>
      </c>
      <c r="L104" s="37"/>
      <c r="M104" s="184" t="s">
        <v>20</v>
      </c>
      <c r="N104" s="185" t="s">
        <v>46</v>
      </c>
      <c r="O104" s="38"/>
      <c r="P104" s="186">
        <f>O104*H104</f>
        <v>0</v>
      </c>
      <c r="Q104" s="186">
        <v>0.00417</v>
      </c>
      <c r="R104" s="186">
        <f>Q104*H104</f>
        <v>0.46704</v>
      </c>
      <c r="S104" s="186">
        <v>0</v>
      </c>
      <c r="T104" s="187">
        <f>S104*H104</f>
        <v>0</v>
      </c>
      <c r="AR104" s="20" t="s">
        <v>298</v>
      </c>
      <c r="AT104" s="20" t="s">
        <v>197</v>
      </c>
      <c r="AU104" s="20" t="s">
        <v>84</v>
      </c>
      <c r="AY104" s="20" t="s">
        <v>193</v>
      </c>
      <c r="BE104" s="188">
        <f>IF(N104="základní",J104,0)</f>
        <v>0</v>
      </c>
      <c r="BF104" s="188">
        <f>IF(N104="snížená",J104,0)</f>
        <v>0</v>
      </c>
      <c r="BG104" s="188">
        <f>IF(N104="zákl. přenesená",J104,0)</f>
        <v>0</v>
      </c>
      <c r="BH104" s="188">
        <f>IF(N104="sníž. přenesená",J104,0)</f>
        <v>0</v>
      </c>
      <c r="BI104" s="188">
        <f>IF(N104="nulová",J104,0)</f>
        <v>0</v>
      </c>
      <c r="BJ104" s="20" t="s">
        <v>84</v>
      </c>
      <c r="BK104" s="188">
        <f>ROUND(I104*H104,2)</f>
        <v>0</v>
      </c>
      <c r="BL104" s="20" t="s">
        <v>298</v>
      </c>
      <c r="BM104" s="20" t="s">
        <v>1405</v>
      </c>
    </row>
    <row r="105" spans="2:47" s="1" customFormat="1" ht="27">
      <c r="B105" s="37"/>
      <c r="D105" s="190" t="s">
        <v>208</v>
      </c>
      <c r="F105" s="208" t="s">
        <v>1406</v>
      </c>
      <c r="I105" s="148"/>
      <c r="L105" s="37"/>
      <c r="M105" s="66"/>
      <c r="N105" s="38"/>
      <c r="O105" s="38"/>
      <c r="P105" s="38"/>
      <c r="Q105" s="38"/>
      <c r="R105" s="38"/>
      <c r="S105" s="38"/>
      <c r="T105" s="67"/>
      <c r="AT105" s="20" t="s">
        <v>208</v>
      </c>
      <c r="AU105" s="20" t="s">
        <v>84</v>
      </c>
    </row>
    <row r="106" spans="2:51" s="14" customFormat="1" ht="13.5">
      <c r="B106" s="209"/>
      <c r="D106" s="190" t="s">
        <v>201</v>
      </c>
      <c r="E106" s="210" t="s">
        <v>20</v>
      </c>
      <c r="F106" s="211" t="s">
        <v>1395</v>
      </c>
      <c r="H106" s="212" t="s">
        <v>20</v>
      </c>
      <c r="I106" s="213"/>
      <c r="L106" s="209"/>
      <c r="M106" s="214"/>
      <c r="N106" s="215"/>
      <c r="O106" s="215"/>
      <c r="P106" s="215"/>
      <c r="Q106" s="215"/>
      <c r="R106" s="215"/>
      <c r="S106" s="215"/>
      <c r="T106" s="216"/>
      <c r="AT106" s="212" t="s">
        <v>201</v>
      </c>
      <c r="AU106" s="212" t="s">
        <v>84</v>
      </c>
      <c r="AV106" s="14" t="s">
        <v>22</v>
      </c>
      <c r="AW106" s="14" t="s">
        <v>37</v>
      </c>
      <c r="AX106" s="14" t="s">
        <v>74</v>
      </c>
      <c r="AY106" s="212" t="s">
        <v>193</v>
      </c>
    </row>
    <row r="107" spans="2:51" s="12" customFormat="1" ht="13.5">
      <c r="B107" s="189"/>
      <c r="D107" s="190" t="s">
        <v>201</v>
      </c>
      <c r="E107" s="191" t="s">
        <v>20</v>
      </c>
      <c r="F107" s="192" t="s">
        <v>1407</v>
      </c>
      <c r="H107" s="193">
        <v>112</v>
      </c>
      <c r="I107" s="194"/>
      <c r="L107" s="189"/>
      <c r="M107" s="195"/>
      <c r="N107" s="196"/>
      <c r="O107" s="196"/>
      <c r="P107" s="196"/>
      <c r="Q107" s="196"/>
      <c r="R107" s="196"/>
      <c r="S107" s="196"/>
      <c r="T107" s="197"/>
      <c r="AT107" s="191" t="s">
        <v>201</v>
      </c>
      <c r="AU107" s="191" t="s">
        <v>84</v>
      </c>
      <c r="AV107" s="12" t="s">
        <v>84</v>
      </c>
      <c r="AW107" s="12" t="s">
        <v>37</v>
      </c>
      <c r="AX107" s="12" t="s">
        <v>74</v>
      </c>
      <c r="AY107" s="191" t="s">
        <v>193</v>
      </c>
    </row>
    <row r="108" spans="2:51" s="13" customFormat="1" ht="13.5">
      <c r="B108" s="198"/>
      <c r="D108" s="199" t="s">
        <v>201</v>
      </c>
      <c r="E108" s="200" t="s">
        <v>20</v>
      </c>
      <c r="F108" s="201" t="s">
        <v>203</v>
      </c>
      <c r="H108" s="202">
        <v>112</v>
      </c>
      <c r="I108" s="203"/>
      <c r="L108" s="198"/>
      <c r="M108" s="204"/>
      <c r="N108" s="205"/>
      <c r="O108" s="205"/>
      <c r="P108" s="205"/>
      <c r="Q108" s="205"/>
      <c r="R108" s="205"/>
      <c r="S108" s="205"/>
      <c r="T108" s="206"/>
      <c r="AT108" s="207" t="s">
        <v>201</v>
      </c>
      <c r="AU108" s="207" t="s">
        <v>84</v>
      </c>
      <c r="AV108" s="13" t="s">
        <v>91</v>
      </c>
      <c r="AW108" s="13" t="s">
        <v>37</v>
      </c>
      <c r="AX108" s="13" t="s">
        <v>22</v>
      </c>
      <c r="AY108" s="207" t="s">
        <v>193</v>
      </c>
    </row>
    <row r="109" spans="2:65" s="1" customFormat="1" ht="22.5" customHeight="1">
      <c r="B109" s="176"/>
      <c r="C109" s="217" t="s">
        <v>94</v>
      </c>
      <c r="D109" s="217" t="s">
        <v>212</v>
      </c>
      <c r="E109" s="218" t="s">
        <v>1408</v>
      </c>
      <c r="F109" s="219" t="s">
        <v>1409</v>
      </c>
      <c r="G109" s="220" t="s">
        <v>130</v>
      </c>
      <c r="H109" s="221">
        <v>92.96</v>
      </c>
      <c r="I109" s="222"/>
      <c r="J109" s="223">
        <f>ROUND(I109*H109,2)</f>
        <v>0</v>
      </c>
      <c r="K109" s="219" t="s">
        <v>206</v>
      </c>
      <c r="L109" s="224"/>
      <c r="M109" s="225" t="s">
        <v>20</v>
      </c>
      <c r="N109" s="226" t="s">
        <v>46</v>
      </c>
      <c r="O109" s="38"/>
      <c r="P109" s="186">
        <f>O109*H109</f>
        <v>0</v>
      </c>
      <c r="Q109" s="186">
        <v>0.0192</v>
      </c>
      <c r="R109" s="186">
        <f>Q109*H109</f>
        <v>1.7848319999999998</v>
      </c>
      <c r="S109" s="186">
        <v>0</v>
      </c>
      <c r="T109" s="187">
        <f>S109*H109</f>
        <v>0</v>
      </c>
      <c r="AR109" s="20" t="s">
        <v>397</v>
      </c>
      <c r="AT109" s="20" t="s">
        <v>212</v>
      </c>
      <c r="AU109" s="20" t="s">
        <v>84</v>
      </c>
      <c r="AY109" s="20" t="s">
        <v>193</v>
      </c>
      <c r="BE109" s="188">
        <f>IF(N109="základní",J109,0)</f>
        <v>0</v>
      </c>
      <c r="BF109" s="188">
        <f>IF(N109="snížená",J109,0)</f>
        <v>0</v>
      </c>
      <c r="BG109" s="188">
        <f>IF(N109="zákl. přenesená",J109,0)</f>
        <v>0</v>
      </c>
      <c r="BH109" s="188">
        <f>IF(N109="sníž. přenesená",J109,0)</f>
        <v>0</v>
      </c>
      <c r="BI109" s="188">
        <f>IF(N109="nulová",J109,0)</f>
        <v>0</v>
      </c>
      <c r="BJ109" s="20" t="s">
        <v>84</v>
      </c>
      <c r="BK109" s="188">
        <f>ROUND(I109*H109,2)</f>
        <v>0</v>
      </c>
      <c r="BL109" s="20" t="s">
        <v>298</v>
      </c>
      <c r="BM109" s="20" t="s">
        <v>1410</v>
      </c>
    </row>
    <row r="110" spans="2:47" s="1" customFormat="1" ht="27">
      <c r="B110" s="37"/>
      <c r="D110" s="190" t="s">
        <v>208</v>
      </c>
      <c r="F110" s="208" t="s">
        <v>1411</v>
      </c>
      <c r="I110" s="148"/>
      <c r="L110" s="37"/>
      <c r="M110" s="66"/>
      <c r="N110" s="38"/>
      <c r="O110" s="38"/>
      <c r="P110" s="38"/>
      <c r="Q110" s="38"/>
      <c r="R110" s="38"/>
      <c r="S110" s="38"/>
      <c r="T110" s="67"/>
      <c r="AT110" s="20" t="s">
        <v>208</v>
      </c>
      <c r="AU110" s="20" t="s">
        <v>84</v>
      </c>
    </row>
    <row r="111" spans="2:51" s="12" customFormat="1" ht="13.5">
      <c r="B111" s="189"/>
      <c r="D111" s="190" t="s">
        <v>201</v>
      </c>
      <c r="E111" s="191" t="s">
        <v>20</v>
      </c>
      <c r="F111" s="192" t="s">
        <v>1412</v>
      </c>
      <c r="H111" s="193">
        <v>123.2</v>
      </c>
      <c r="I111" s="194"/>
      <c r="L111" s="189"/>
      <c r="M111" s="195"/>
      <c r="N111" s="196"/>
      <c r="O111" s="196"/>
      <c r="P111" s="196"/>
      <c r="Q111" s="196"/>
      <c r="R111" s="196"/>
      <c r="S111" s="196"/>
      <c r="T111" s="197"/>
      <c r="AT111" s="191" t="s">
        <v>201</v>
      </c>
      <c r="AU111" s="191" t="s">
        <v>84</v>
      </c>
      <c r="AV111" s="12" t="s">
        <v>84</v>
      </c>
      <c r="AW111" s="12" t="s">
        <v>37</v>
      </c>
      <c r="AX111" s="12" t="s">
        <v>74</v>
      </c>
      <c r="AY111" s="191" t="s">
        <v>193</v>
      </c>
    </row>
    <row r="112" spans="2:51" s="12" customFormat="1" ht="13.5">
      <c r="B112" s="189"/>
      <c r="D112" s="190" t="s">
        <v>201</v>
      </c>
      <c r="E112" s="191" t="s">
        <v>20</v>
      </c>
      <c r="F112" s="192" t="s">
        <v>1413</v>
      </c>
      <c r="H112" s="193">
        <v>-30.24</v>
      </c>
      <c r="I112" s="194"/>
      <c r="L112" s="189"/>
      <c r="M112" s="195"/>
      <c r="N112" s="196"/>
      <c r="O112" s="196"/>
      <c r="P112" s="196"/>
      <c r="Q112" s="196"/>
      <c r="R112" s="196"/>
      <c r="S112" s="196"/>
      <c r="T112" s="197"/>
      <c r="AT112" s="191" t="s">
        <v>201</v>
      </c>
      <c r="AU112" s="191" t="s">
        <v>84</v>
      </c>
      <c r="AV112" s="12" t="s">
        <v>84</v>
      </c>
      <c r="AW112" s="12" t="s">
        <v>37</v>
      </c>
      <c r="AX112" s="12" t="s">
        <v>74</v>
      </c>
      <c r="AY112" s="191" t="s">
        <v>193</v>
      </c>
    </row>
    <row r="113" spans="2:51" s="13" customFormat="1" ht="13.5">
      <c r="B113" s="198"/>
      <c r="D113" s="199" t="s">
        <v>201</v>
      </c>
      <c r="E113" s="200" t="s">
        <v>20</v>
      </c>
      <c r="F113" s="201" t="s">
        <v>203</v>
      </c>
      <c r="H113" s="202">
        <v>92.96</v>
      </c>
      <c r="I113" s="203"/>
      <c r="L113" s="198"/>
      <c r="M113" s="204"/>
      <c r="N113" s="205"/>
      <c r="O113" s="205"/>
      <c r="P113" s="205"/>
      <c r="Q113" s="205"/>
      <c r="R113" s="205"/>
      <c r="S113" s="205"/>
      <c r="T113" s="206"/>
      <c r="AT113" s="207" t="s">
        <v>201</v>
      </c>
      <c r="AU113" s="207" t="s">
        <v>84</v>
      </c>
      <c r="AV113" s="13" t="s">
        <v>91</v>
      </c>
      <c r="AW113" s="13" t="s">
        <v>37</v>
      </c>
      <c r="AX113" s="13" t="s">
        <v>22</v>
      </c>
      <c r="AY113" s="207" t="s">
        <v>193</v>
      </c>
    </row>
    <row r="114" spans="2:65" s="1" customFormat="1" ht="22.5" customHeight="1">
      <c r="B114" s="176"/>
      <c r="C114" s="217" t="s">
        <v>97</v>
      </c>
      <c r="D114" s="217" t="s">
        <v>212</v>
      </c>
      <c r="E114" s="218" t="s">
        <v>1414</v>
      </c>
      <c r="F114" s="219" t="s">
        <v>1415</v>
      </c>
      <c r="G114" s="220" t="s">
        <v>520</v>
      </c>
      <c r="H114" s="221">
        <v>168</v>
      </c>
      <c r="I114" s="222"/>
      <c r="J114" s="223">
        <f>ROUND(I114*H114,2)</f>
        <v>0</v>
      </c>
      <c r="K114" s="219" t="s">
        <v>20</v>
      </c>
      <c r="L114" s="224"/>
      <c r="M114" s="225" t="s">
        <v>20</v>
      </c>
      <c r="N114" s="226" t="s">
        <v>46</v>
      </c>
      <c r="O114" s="38"/>
      <c r="P114" s="186">
        <f>O114*H114</f>
        <v>0</v>
      </c>
      <c r="Q114" s="186">
        <v>0.0192</v>
      </c>
      <c r="R114" s="186">
        <f>Q114*H114</f>
        <v>3.2255999999999996</v>
      </c>
      <c r="S114" s="186">
        <v>0</v>
      </c>
      <c r="T114" s="187">
        <f>S114*H114</f>
        <v>0</v>
      </c>
      <c r="AR114" s="20" t="s">
        <v>397</v>
      </c>
      <c r="AT114" s="20" t="s">
        <v>212</v>
      </c>
      <c r="AU114" s="20" t="s">
        <v>84</v>
      </c>
      <c r="AY114" s="20" t="s">
        <v>193</v>
      </c>
      <c r="BE114" s="188">
        <f>IF(N114="základní",J114,0)</f>
        <v>0</v>
      </c>
      <c r="BF114" s="188">
        <f>IF(N114="snížená",J114,0)</f>
        <v>0</v>
      </c>
      <c r="BG114" s="188">
        <f>IF(N114="zákl. přenesená",J114,0)</f>
        <v>0</v>
      </c>
      <c r="BH114" s="188">
        <f>IF(N114="sníž. přenesená",J114,0)</f>
        <v>0</v>
      </c>
      <c r="BI114" s="188">
        <f>IF(N114="nulová",J114,0)</f>
        <v>0</v>
      </c>
      <c r="BJ114" s="20" t="s">
        <v>84</v>
      </c>
      <c r="BK114" s="188">
        <f>ROUND(I114*H114,2)</f>
        <v>0</v>
      </c>
      <c r="BL114" s="20" t="s">
        <v>298</v>
      </c>
      <c r="BM114" s="20" t="s">
        <v>1416</v>
      </c>
    </row>
    <row r="115" spans="2:51" s="12" customFormat="1" ht="13.5">
      <c r="B115" s="189"/>
      <c r="D115" s="199" t="s">
        <v>201</v>
      </c>
      <c r="E115" s="238" t="s">
        <v>20</v>
      </c>
      <c r="F115" s="227" t="s">
        <v>1417</v>
      </c>
      <c r="H115" s="228">
        <v>168</v>
      </c>
      <c r="I115" s="194"/>
      <c r="L115" s="189"/>
      <c r="M115" s="195"/>
      <c r="N115" s="196"/>
      <c r="O115" s="196"/>
      <c r="P115" s="196"/>
      <c r="Q115" s="196"/>
      <c r="R115" s="196"/>
      <c r="S115" s="196"/>
      <c r="T115" s="197"/>
      <c r="AT115" s="191" t="s">
        <v>201</v>
      </c>
      <c r="AU115" s="191" t="s">
        <v>84</v>
      </c>
      <c r="AV115" s="12" t="s">
        <v>84</v>
      </c>
      <c r="AW115" s="12" t="s">
        <v>37</v>
      </c>
      <c r="AX115" s="12" t="s">
        <v>22</v>
      </c>
      <c r="AY115" s="191" t="s">
        <v>193</v>
      </c>
    </row>
    <row r="116" spans="2:65" s="1" customFormat="1" ht="22.5" customHeight="1">
      <c r="B116" s="176"/>
      <c r="C116" s="177" t="s">
        <v>100</v>
      </c>
      <c r="D116" s="177" t="s">
        <v>197</v>
      </c>
      <c r="E116" s="178" t="s">
        <v>1418</v>
      </c>
      <c r="F116" s="179" t="s">
        <v>1419</v>
      </c>
      <c r="G116" s="180" t="s">
        <v>130</v>
      </c>
      <c r="H116" s="181">
        <v>112</v>
      </c>
      <c r="I116" s="182"/>
      <c r="J116" s="183">
        <f>ROUND(I116*H116,2)</f>
        <v>0</v>
      </c>
      <c r="K116" s="179" t="s">
        <v>206</v>
      </c>
      <c r="L116" s="37"/>
      <c r="M116" s="184" t="s">
        <v>20</v>
      </c>
      <c r="N116" s="185" t="s">
        <v>46</v>
      </c>
      <c r="O116" s="38"/>
      <c r="P116" s="186">
        <f>O116*H116</f>
        <v>0</v>
      </c>
      <c r="Q116" s="186">
        <v>0</v>
      </c>
      <c r="R116" s="186">
        <f>Q116*H116</f>
        <v>0</v>
      </c>
      <c r="S116" s="186">
        <v>0</v>
      </c>
      <c r="T116" s="187">
        <f>S116*H116</f>
        <v>0</v>
      </c>
      <c r="AR116" s="20" t="s">
        <v>298</v>
      </c>
      <c r="AT116" s="20" t="s">
        <v>197</v>
      </c>
      <c r="AU116" s="20" t="s">
        <v>84</v>
      </c>
      <c r="AY116" s="20" t="s">
        <v>193</v>
      </c>
      <c r="BE116" s="188">
        <f>IF(N116="základní",J116,0)</f>
        <v>0</v>
      </c>
      <c r="BF116" s="188">
        <f>IF(N116="snížená",J116,0)</f>
        <v>0</v>
      </c>
      <c r="BG116" s="188">
        <f>IF(N116="zákl. přenesená",J116,0)</f>
        <v>0</v>
      </c>
      <c r="BH116" s="188">
        <f>IF(N116="sníž. přenesená",J116,0)</f>
        <v>0</v>
      </c>
      <c r="BI116" s="188">
        <f>IF(N116="nulová",J116,0)</f>
        <v>0</v>
      </c>
      <c r="BJ116" s="20" t="s">
        <v>84</v>
      </c>
      <c r="BK116" s="188">
        <f>ROUND(I116*H116,2)</f>
        <v>0</v>
      </c>
      <c r="BL116" s="20" t="s">
        <v>298</v>
      </c>
      <c r="BM116" s="20" t="s">
        <v>1420</v>
      </c>
    </row>
    <row r="117" spans="2:47" s="1" customFormat="1" ht="13.5">
      <c r="B117" s="37"/>
      <c r="D117" s="199" t="s">
        <v>208</v>
      </c>
      <c r="F117" s="254" t="s">
        <v>1421</v>
      </c>
      <c r="I117" s="148"/>
      <c r="L117" s="37"/>
      <c r="M117" s="66"/>
      <c r="N117" s="38"/>
      <c r="O117" s="38"/>
      <c r="P117" s="38"/>
      <c r="Q117" s="38"/>
      <c r="R117" s="38"/>
      <c r="S117" s="38"/>
      <c r="T117" s="67"/>
      <c r="AT117" s="20" t="s">
        <v>208</v>
      </c>
      <c r="AU117" s="20" t="s">
        <v>84</v>
      </c>
    </row>
    <row r="118" spans="2:65" s="1" customFormat="1" ht="22.5" customHeight="1">
      <c r="B118" s="176"/>
      <c r="C118" s="177" t="s">
        <v>103</v>
      </c>
      <c r="D118" s="177" t="s">
        <v>197</v>
      </c>
      <c r="E118" s="178" t="s">
        <v>1422</v>
      </c>
      <c r="F118" s="179" t="s">
        <v>1423</v>
      </c>
      <c r="G118" s="180" t="s">
        <v>130</v>
      </c>
      <c r="H118" s="181">
        <v>112</v>
      </c>
      <c r="I118" s="182"/>
      <c r="J118" s="183">
        <f>ROUND(I118*H118,2)</f>
        <v>0</v>
      </c>
      <c r="K118" s="179" t="s">
        <v>20</v>
      </c>
      <c r="L118" s="37"/>
      <c r="M118" s="184" t="s">
        <v>20</v>
      </c>
      <c r="N118" s="185" t="s">
        <v>46</v>
      </c>
      <c r="O118" s="38"/>
      <c r="P118" s="186">
        <f>O118*H118</f>
        <v>0</v>
      </c>
      <c r="Q118" s="186">
        <v>0</v>
      </c>
      <c r="R118" s="186">
        <f>Q118*H118</f>
        <v>0</v>
      </c>
      <c r="S118" s="186">
        <v>0</v>
      </c>
      <c r="T118" s="187">
        <f>S118*H118</f>
        <v>0</v>
      </c>
      <c r="AR118" s="20" t="s">
        <v>298</v>
      </c>
      <c r="AT118" s="20" t="s">
        <v>197</v>
      </c>
      <c r="AU118" s="20" t="s">
        <v>84</v>
      </c>
      <c r="AY118" s="20" t="s">
        <v>193</v>
      </c>
      <c r="BE118" s="188">
        <f>IF(N118="základní",J118,0)</f>
        <v>0</v>
      </c>
      <c r="BF118" s="188">
        <f>IF(N118="snížená",J118,0)</f>
        <v>0</v>
      </c>
      <c r="BG118" s="188">
        <f>IF(N118="zákl. přenesená",J118,0)</f>
        <v>0</v>
      </c>
      <c r="BH118" s="188">
        <f>IF(N118="sníž. přenesená",J118,0)</f>
        <v>0</v>
      </c>
      <c r="BI118" s="188">
        <f>IF(N118="nulová",J118,0)</f>
        <v>0</v>
      </c>
      <c r="BJ118" s="20" t="s">
        <v>84</v>
      </c>
      <c r="BK118" s="188">
        <f>ROUND(I118*H118,2)</f>
        <v>0</v>
      </c>
      <c r="BL118" s="20" t="s">
        <v>298</v>
      </c>
      <c r="BM118" s="20" t="s">
        <v>1424</v>
      </c>
    </row>
    <row r="119" spans="2:65" s="1" customFormat="1" ht="22.5" customHeight="1">
      <c r="B119" s="176"/>
      <c r="C119" s="177" t="s">
        <v>106</v>
      </c>
      <c r="D119" s="177" t="s">
        <v>197</v>
      </c>
      <c r="E119" s="178" t="s">
        <v>1425</v>
      </c>
      <c r="F119" s="179" t="s">
        <v>1426</v>
      </c>
      <c r="G119" s="180" t="s">
        <v>130</v>
      </c>
      <c r="H119" s="181">
        <v>112</v>
      </c>
      <c r="I119" s="182"/>
      <c r="J119" s="183">
        <f>ROUND(I119*H119,2)</f>
        <v>0</v>
      </c>
      <c r="K119" s="179" t="s">
        <v>206</v>
      </c>
      <c r="L119" s="37"/>
      <c r="M119" s="184" t="s">
        <v>20</v>
      </c>
      <c r="N119" s="185" t="s">
        <v>46</v>
      </c>
      <c r="O119" s="38"/>
      <c r="P119" s="186">
        <f>O119*H119</f>
        <v>0</v>
      </c>
      <c r="Q119" s="186">
        <v>0.0003</v>
      </c>
      <c r="R119" s="186">
        <f>Q119*H119</f>
        <v>0.0336</v>
      </c>
      <c r="S119" s="186">
        <v>0</v>
      </c>
      <c r="T119" s="187">
        <f>S119*H119</f>
        <v>0</v>
      </c>
      <c r="AR119" s="20" t="s">
        <v>298</v>
      </c>
      <c r="AT119" s="20" t="s">
        <v>197</v>
      </c>
      <c r="AU119" s="20" t="s">
        <v>84</v>
      </c>
      <c r="AY119" s="20" t="s">
        <v>193</v>
      </c>
      <c r="BE119" s="188">
        <f>IF(N119="základní",J119,0)</f>
        <v>0</v>
      </c>
      <c r="BF119" s="188">
        <f>IF(N119="snížená",J119,0)</f>
        <v>0</v>
      </c>
      <c r="BG119" s="188">
        <f>IF(N119="zákl. přenesená",J119,0)</f>
        <v>0</v>
      </c>
      <c r="BH119" s="188">
        <f>IF(N119="sníž. přenesená",J119,0)</f>
        <v>0</v>
      </c>
      <c r="BI119" s="188">
        <f>IF(N119="nulová",J119,0)</f>
        <v>0</v>
      </c>
      <c r="BJ119" s="20" t="s">
        <v>84</v>
      </c>
      <c r="BK119" s="188">
        <f>ROUND(I119*H119,2)</f>
        <v>0</v>
      </c>
      <c r="BL119" s="20" t="s">
        <v>298</v>
      </c>
      <c r="BM119" s="20" t="s">
        <v>1427</v>
      </c>
    </row>
    <row r="120" spans="2:47" s="1" customFormat="1" ht="13.5">
      <c r="B120" s="37"/>
      <c r="D120" s="199" t="s">
        <v>208</v>
      </c>
      <c r="F120" s="254" t="s">
        <v>1428</v>
      </c>
      <c r="I120" s="148"/>
      <c r="L120" s="37"/>
      <c r="M120" s="66"/>
      <c r="N120" s="38"/>
      <c r="O120" s="38"/>
      <c r="P120" s="38"/>
      <c r="Q120" s="38"/>
      <c r="R120" s="38"/>
      <c r="S120" s="38"/>
      <c r="T120" s="67"/>
      <c r="AT120" s="20" t="s">
        <v>208</v>
      </c>
      <c r="AU120" s="20" t="s">
        <v>84</v>
      </c>
    </row>
    <row r="121" spans="2:65" s="1" customFormat="1" ht="22.5" customHeight="1">
      <c r="B121" s="176"/>
      <c r="C121" s="177" t="s">
        <v>27</v>
      </c>
      <c r="D121" s="177" t="s">
        <v>197</v>
      </c>
      <c r="E121" s="178" t="s">
        <v>1429</v>
      </c>
      <c r="F121" s="179" t="s">
        <v>1430</v>
      </c>
      <c r="G121" s="180" t="s">
        <v>530</v>
      </c>
      <c r="H121" s="181">
        <v>5.826</v>
      </c>
      <c r="I121" s="182"/>
      <c r="J121" s="183">
        <f>ROUND(I121*H121,2)</f>
        <v>0</v>
      </c>
      <c r="K121" s="179" t="s">
        <v>206</v>
      </c>
      <c r="L121" s="37"/>
      <c r="M121" s="184" t="s">
        <v>20</v>
      </c>
      <c r="N121" s="185" t="s">
        <v>46</v>
      </c>
      <c r="O121" s="38"/>
      <c r="P121" s="186">
        <f>O121*H121</f>
        <v>0</v>
      </c>
      <c r="Q121" s="186">
        <v>0</v>
      </c>
      <c r="R121" s="186">
        <f>Q121*H121</f>
        <v>0</v>
      </c>
      <c r="S121" s="186">
        <v>0</v>
      </c>
      <c r="T121" s="187">
        <f>S121*H121</f>
        <v>0</v>
      </c>
      <c r="AR121" s="20" t="s">
        <v>298</v>
      </c>
      <c r="AT121" s="20" t="s">
        <v>197</v>
      </c>
      <c r="AU121" s="20" t="s">
        <v>84</v>
      </c>
      <c r="AY121" s="20" t="s">
        <v>193</v>
      </c>
      <c r="BE121" s="188">
        <f>IF(N121="základní",J121,0)</f>
        <v>0</v>
      </c>
      <c r="BF121" s="188">
        <f>IF(N121="snížená",J121,0)</f>
        <v>0</v>
      </c>
      <c r="BG121" s="188">
        <f>IF(N121="zákl. přenesená",J121,0)</f>
        <v>0</v>
      </c>
      <c r="BH121" s="188">
        <f>IF(N121="sníž. přenesená",J121,0)</f>
        <v>0</v>
      </c>
      <c r="BI121" s="188">
        <f>IF(N121="nulová",J121,0)</f>
        <v>0</v>
      </c>
      <c r="BJ121" s="20" t="s">
        <v>84</v>
      </c>
      <c r="BK121" s="188">
        <f>ROUND(I121*H121,2)</f>
        <v>0</v>
      </c>
      <c r="BL121" s="20" t="s">
        <v>298</v>
      </c>
      <c r="BM121" s="20" t="s">
        <v>1431</v>
      </c>
    </row>
    <row r="122" spans="2:47" s="1" customFormat="1" ht="27">
      <c r="B122" s="37"/>
      <c r="D122" s="190" t="s">
        <v>208</v>
      </c>
      <c r="F122" s="208" t="s">
        <v>1432</v>
      </c>
      <c r="I122" s="148"/>
      <c r="L122" s="37"/>
      <c r="M122" s="66"/>
      <c r="N122" s="38"/>
      <c r="O122" s="38"/>
      <c r="P122" s="38"/>
      <c r="Q122" s="38"/>
      <c r="R122" s="38"/>
      <c r="S122" s="38"/>
      <c r="T122" s="67"/>
      <c r="AT122" s="20" t="s">
        <v>208</v>
      </c>
      <c r="AU122" s="20" t="s">
        <v>84</v>
      </c>
    </row>
    <row r="123" spans="2:47" s="1" customFormat="1" ht="121.5">
      <c r="B123" s="37"/>
      <c r="D123" s="190" t="s">
        <v>533</v>
      </c>
      <c r="F123" s="229" t="s">
        <v>1070</v>
      </c>
      <c r="I123" s="148"/>
      <c r="L123" s="37"/>
      <c r="M123" s="66"/>
      <c r="N123" s="38"/>
      <c r="O123" s="38"/>
      <c r="P123" s="38"/>
      <c r="Q123" s="38"/>
      <c r="R123" s="38"/>
      <c r="S123" s="38"/>
      <c r="T123" s="67"/>
      <c r="AT123" s="20" t="s">
        <v>533</v>
      </c>
      <c r="AU123" s="20" t="s">
        <v>84</v>
      </c>
    </row>
    <row r="124" spans="2:63" s="11" customFormat="1" ht="29.25" customHeight="1">
      <c r="B124" s="160"/>
      <c r="D124" s="173" t="s">
        <v>73</v>
      </c>
      <c r="E124" s="174" t="s">
        <v>1433</v>
      </c>
      <c r="F124" s="174" t="s">
        <v>1434</v>
      </c>
      <c r="I124" s="163"/>
      <c r="J124" s="175">
        <f>BK124</f>
        <v>0</v>
      </c>
      <c r="L124" s="160"/>
      <c r="M124" s="165"/>
      <c r="N124" s="166"/>
      <c r="O124" s="166"/>
      <c r="P124" s="167">
        <f>SUM(P125:P128)</f>
        <v>0</v>
      </c>
      <c r="Q124" s="166"/>
      <c r="R124" s="167">
        <f>SUM(R125:R128)</f>
        <v>0</v>
      </c>
      <c r="S124" s="166"/>
      <c r="T124" s="168">
        <f>SUM(T125:T128)</f>
        <v>0.3072</v>
      </c>
      <c r="AR124" s="161" t="s">
        <v>84</v>
      </c>
      <c r="AT124" s="169" t="s">
        <v>73</v>
      </c>
      <c r="AU124" s="169" t="s">
        <v>22</v>
      </c>
      <c r="AY124" s="161" t="s">
        <v>193</v>
      </c>
      <c r="BK124" s="170">
        <f>SUM(BK125:BK128)</f>
        <v>0</v>
      </c>
    </row>
    <row r="125" spans="2:65" s="1" customFormat="1" ht="22.5" customHeight="1">
      <c r="B125" s="176"/>
      <c r="C125" s="177" t="s">
        <v>111</v>
      </c>
      <c r="D125" s="177" t="s">
        <v>197</v>
      </c>
      <c r="E125" s="178" t="s">
        <v>1435</v>
      </c>
      <c r="F125" s="179" t="s">
        <v>1436</v>
      </c>
      <c r="G125" s="180" t="s">
        <v>130</v>
      </c>
      <c r="H125" s="181">
        <v>30.72</v>
      </c>
      <c r="I125" s="182"/>
      <c r="J125" s="183">
        <f>ROUND(I125*H125,2)</f>
        <v>0</v>
      </c>
      <c r="K125" s="179" t="s">
        <v>20</v>
      </c>
      <c r="L125" s="37"/>
      <c r="M125" s="184" t="s">
        <v>20</v>
      </c>
      <c r="N125" s="185" t="s">
        <v>46</v>
      </c>
      <c r="O125" s="38"/>
      <c r="P125" s="186">
        <f>O125*H125</f>
        <v>0</v>
      </c>
      <c r="Q125" s="186">
        <v>0</v>
      </c>
      <c r="R125" s="186">
        <f>Q125*H125</f>
        <v>0</v>
      </c>
      <c r="S125" s="186">
        <v>0.01</v>
      </c>
      <c r="T125" s="187">
        <f>S125*H125</f>
        <v>0.3072</v>
      </c>
      <c r="AR125" s="20" t="s">
        <v>298</v>
      </c>
      <c r="AT125" s="20" t="s">
        <v>197</v>
      </c>
      <c r="AU125" s="20" t="s">
        <v>84</v>
      </c>
      <c r="AY125" s="20" t="s">
        <v>193</v>
      </c>
      <c r="BE125" s="188">
        <f>IF(N125="základní",J125,0)</f>
        <v>0</v>
      </c>
      <c r="BF125" s="188">
        <f>IF(N125="snížená",J125,0)</f>
        <v>0</v>
      </c>
      <c r="BG125" s="188">
        <f>IF(N125="zákl. přenesená",J125,0)</f>
        <v>0</v>
      </c>
      <c r="BH125" s="188">
        <f>IF(N125="sníž. přenesená",J125,0)</f>
        <v>0</v>
      </c>
      <c r="BI125" s="188">
        <f>IF(N125="nulová",J125,0)</f>
        <v>0</v>
      </c>
      <c r="BJ125" s="20" t="s">
        <v>84</v>
      </c>
      <c r="BK125" s="188">
        <f>ROUND(I125*H125,2)</f>
        <v>0</v>
      </c>
      <c r="BL125" s="20" t="s">
        <v>298</v>
      </c>
      <c r="BM125" s="20" t="s">
        <v>1437</v>
      </c>
    </row>
    <row r="126" spans="2:51" s="14" customFormat="1" ht="13.5">
      <c r="B126" s="209"/>
      <c r="D126" s="190" t="s">
        <v>201</v>
      </c>
      <c r="E126" s="210" t="s">
        <v>20</v>
      </c>
      <c r="F126" s="211" t="s">
        <v>1438</v>
      </c>
      <c r="H126" s="212" t="s">
        <v>20</v>
      </c>
      <c r="I126" s="213"/>
      <c r="L126" s="209"/>
      <c r="M126" s="214"/>
      <c r="N126" s="215"/>
      <c r="O126" s="215"/>
      <c r="P126" s="215"/>
      <c r="Q126" s="215"/>
      <c r="R126" s="215"/>
      <c r="S126" s="215"/>
      <c r="T126" s="216"/>
      <c r="AT126" s="212" t="s">
        <v>201</v>
      </c>
      <c r="AU126" s="212" t="s">
        <v>84</v>
      </c>
      <c r="AV126" s="14" t="s">
        <v>22</v>
      </c>
      <c r="AW126" s="14" t="s">
        <v>37</v>
      </c>
      <c r="AX126" s="14" t="s">
        <v>74</v>
      </c>
      <c r="AY126" s="212" t="s">
        <v>193</v>
      </c>
    </row>
    <row r="127" spans="2:51" s="12" customFormat="1" ht="13.5">
      <c r="B127" s="189"/>
      <c r="D127" s="190" t="s">
        <v>201</v>
      </c>
      <c r="E127" s="191" t="s">
        <v>20</v>
      </c>
      <c r="F127" s="192" t="s">
        <v>1439</v>
      </c>
      <c r="H127" s="193">
        <v>30.72</v>
      </c>
      <c r="I127" s="194"/>
      <c r="L127" s="189"/>
      <c r="M127" s="195"/>
      <c r="N127" s="196"/>
      <c r="O127" s="196"/>
      <c r="P127" s="196"/>
      <c r="Q127" s="196"/>
      <c r="R127" s="196"/>
      <c r="S127" s="196"/>
      <c r="T127" s="197"/>
      <c r="AT127" s="191" t="s">
        <v>201</v>
      </c>
      <c r="AU127" s="191" t="s">
        <v>84</v>
      </c>
      <c r="AV127" s="12" t="s">
        <v>84</v>
      </c>
      <c r="AW127" s="12" t="s">
        <v>37</v>
      </c>
      <c r="AX127" s="12" t="s">
        <v>74</v>
      </c>
      <c r="AY127" s="191" t="s">
        <v>193</v>
      </c>
    </row>
    <row r="128" spans="2:51" s="13" customFormat="1" ht="13.5">
      <c r="B128" s="198"/>
      <c r="D128" s="190" t="s">
        <v>201</v>
      </c>
      <c r="E128" s="239" t="s">
        <v>20</v>
      </c>
      <c r="F128" s="240" t="s">
        <v>203</v>
      </c>
      <c r="H128" s="241">
        <v>30.72</v>
      </c>
      <c r="I128" s="203"/>
      <c r="L128" s="198"/>
      <c r="M128" s="264"/>
      <c r="N128" s="265"/>
      <c r="O128" s="265"/>
      <c r="P128" s="265"/>
      <c r="Q128" s="265"/>
      <c r="R128" s="265"/>
      <c r="S128" s="265"/>
      <c r="T128" s="266"/>
      <c r="AT128" s="207" t="s">
        <v>201</v>
      </c>
      <c r="AU128" s="207" t="s">
        <v>84</v>
      </c>
      <c r="AV128" s="13" t="s">
        <v>91</v>
      </c>
      <c r="AW128" s="13" t="s">
        <v>37</v>
      </c>
      <c r="AX128" s="13" t="s">
        <v>22</v>
      </c>
      <c r="AY128" s="207" t="s">
        <v>193</v>
      </c>
    </row>
    <row r="129" spans="2:12" s="1" customFormat="1" ht="6.75" customHeight="1">
      <c r="B129" s="52"/>
      <c r="C129" s="53"/>
      <c r="D129" s="53"/>
      <c r="E129" s="53"/>
      <c r="F129" s="53"/>
      <c r="G129" s="53"/>
      <c r="H129" s="53"/>
      <c r="I129" s="126"/>
      <c r="J129" s="53"/>
      <c r="K129" s="53"/>
      <c r="L129" s="37"/>
    </row>
    <row r="458" ht="13.5">
      <c r="AT458" s="261"/>
    </row>
  </sheetData>
  <sheetProtection password="CC35" sheet="1" objects="1" scenarios="1" formatColumns="0" formatRows="0" sort="0" autoFilter="0"/>
  <autoFilter ref="C86:K86"/>
  <mergeCells count="12">
    <mergeCell ref="E51:H51"/>
    <mergeCell ref="E75:H75"/>
    <mergeCell ref="E77:H77"/>
    <mergeCell ref="E79:H79"/>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110</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1440</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ROUND(J84,2)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ROUND(SUM(BE84:BE97),2)</f>
        <v>0</v>
      </c>
      <c r="G32" s="38"/>
      <c r="H32" s="38"/>
      <c r="I32" s="118">
        <v>0.21</v>
      </c>
      <c r="J32" s="117">
        <f>ROUND(ROUND((SUM(BE84:BE97)),2)*I32,2)</f>
        <v>0</v>
      </c>
      <c r="K32" s="41"/>
    </row>
    <row r="33" spans="2:11" s="1" customFormat="1" ht="14.25" customHeight="1">
      <c r="B33" s="37"/>
      <c r="C33" s="38"/>
      <c r="D33" s="38"/>
      <c r="E33" s="45" t="s">
        <v>46</v>
      </c>
      <c r="F33" s="117">
        <f>ROUND(SUM(BF84:BF97),2)</f>
        <v>0</v>
      </c>
      <c r="G33" s="38"/>
      <c r="H33" s="38"/>
      <c r="I33" s="118">
        <v>0.15</v>
      </c>
      <c r="J33" s="117">
        <f>ROUND(ROUND((SUM(BF84:BF97)),2)*I33,2)</f>
        <v>0</v>
      </c>
      <c r="K33" s="41"/>
    </row>
    <row r="34" spans="2:11" s="1" customFormat="1" ht="14.25" customHeight="1" hidden="1">
      <c r="B34" s="37"/>
      <c r="C34" s="38"/>
      <c r="D34" s="38"/>
      <c r="E34" s="45" t="s">
        <v>47</v>
      </c>
      <c r="F34" s="117">
        <f>ROUND(SUM(BG84:BG97),2)</f>
        <v>0</v>
      </c>
      <c r="G34" s="38"/>
      <c r="H34" s="38"/>
      <c r="I34" s="118">
        <v>0.21</v>
      </c>
      <c r="J34" s="117">
        <v>0</v>
      </c>
      <c r="K34" s="41"/>
    </row>
    <row r="35" spans="2:11" s="1" customFormat="1" ht="14.25" customHeight="1" hidden="1">
      <c r="B35" s="37"/>
      <c r="C35" s="38"/>
      <c r="D35" s="38"/>
      <c r="E35" s="45" t="s">
        <v>48</v>
      </c>
      <c r="F35" s="117">
        <f>ROUND(SUM(BH84:BH97),2)</f>
        <v>0</v>
      </c>
      <c r="G35" s="38"/>
      <c r="H35" s="38"/>
      <c r="I35" s="118">
        <v>0.15</v>
      </c>
      <c r="J35" s="117">
        <v>0</v>
      </c>
      <c r="K35" s="41"/>
    </row>
    <row r="36" spans="2:11" s="1" customFormat="1" ht="14.25" customHeight="1" hidden="1">
      <c r="B36" s="37"/>
      <c r="C36" s="38"/>
      <c r="D36" s="38"/>
      <c r="E36" s="45" t="s">
        <v>49</v>
      </c>
      <c r="F36" s="117">
        <f>ROUND(SUM(BI84:BI97),2)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10 - NÁTĚRY</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J84</f>
        <v>0</v>
      </c>
      <c r="K60" s="41"/>
      <c r="AU60" s="20" t="s">
        <v>161</v>
      </c>
    </row>
    <row r="61" spans="2:11" s="8" customFormat="1" ht="24.75" customHeight="1">
      <c r="B61" s="134"/>
      <c r="C61" s="135"/>
      <c r="D61" s="136" t="s">
        <v>171</v>
      </c>
      <c r="E61" s="137"/>
      <c r="F61" s="137"/>
      <c r="G61" s="137"/>
      <c r="H61" s="137"/>
      <c r="I61" s="138"/>
      <c r="J61" s="139">
        <f>J85</f>
        <v>0</v>
      </c>
      <c r="K61" s="140"/>
    </row>
    <row r="62" spans="2:11" s="9" customFormat="1" ht="19.5" customHeight="1">
      <c r="B62" s="141"/>
      <c r="C62" s="142"/>
      <c r="D62" s="143" t="s">
        <v>1441</v>
      </c>
      <c r="E62" s="144"/>
      <c r="F62" s="144"/>
      <c r="G62" s="144"/>
      <c r="H62" s="144"/>
      <c r="I62" s="145"/>
      <c r="J62" s="146">
        <f>J86</f>
        <v>0</v>
      </c>
      <c r="K62" s="147"/>
    </row>
    <row r="63" spans="2:11" s="1" customFormat="1" ht="21.75" customHeight="1">
      <c r="B63" s="37"/>
      <c r="C63" s="38"/>
      <c r="D63" s="38"/>
      <c r="E63" s="38"/>
      <c r="F63" s="38"/>
      <c r="G63" s="38"/>
      <c r="H63" s="38"/>
      <c r="I63" s="105"/>
      <c r="J63" s="38"/>
      <c r="K63" s="41"/>
    </row>
    <row r="64" spans="2:11" s="1" customFormat="1" ht="6.75" customHeight="1">
      <c r="B64" s="52"/>
      <c r="C64" s="53"/>
      <c r="D64" s="53"/>
      <c r="E64" s="53"/>
      <c r="F64" s="53"/>
      <c r="G64" s="53"/>
      <c r="H64" s="53"/>
      <c r="I64" s="126"/>
      <c r="J64" s="53"/>
      <c r="K64" s="54"/>
    </row>
    <row r="68" spans="2:12" s="1" customFormat="1" ht="6.75" customHeight="1">
      <c r="B68" s="55"/>
      <c r="C68" s="56"/>
      <c r="D68" s="56"/>
      <c r="E68" s="56"/>
      <c r="F68" s="56"/>
      <c r="G68" s="56"/>
      <c r="H68" s="56"/>
      <c r="I68" s="127"/>
      <c r="J68" s="56"/>
      <c r="K68" s="56"/>
      <c r="L68" s="37"/>
    </row>
    <row r="69" spans="2:12" s="1" customFormat="1" ht="36.75" customHeight="1">
      <c r="B69" s="37"/>
      <c r="C69" s="57" t="s">
        <v>178</v>
      </c>
      <c r="I69" s="148"/>
      <c r="L69" s="37"/>
    </row>
    <row r="70" spans="2:12" s="1" customFormat="1" ht="6.75" customHeight="1">
      <c r="B70" s="37"/>
      <c r="I70" s="148"/>
      <c r="L70" s="37"/>
    </row>
    <row r="71" spans="2:12" s="1" customFormat="1" ht="14.25" customHeight="1">
      <c r="B71" s="37"/>
      <c r="C71" s="59" t="s">
        <v>16</v>
      </c>
      <c r="I71" s="148"/>
      <c r="L71" s="37"/>
    </row>
    <row r="72" spans="2:12" s="1" customFormat="1" ht="22.5" customHeight="1">
      <c r="B72" s="37"/>
      <c r="E72" s="310" t="str">
        <f>E7</f>
        <v>Plzeň, K Pecím 10,12</v>
      </c>
      <c r="F72" s="269"/>
      <c r="G72" s="269"/>
      <c r="H72" s="269"/>
      <c r="I72" s="148"/>
      <c r="L72" s="37"/>
    </row>
    <row r="73" spans="2:12" ht="15">
      <c r="B73" s="24"/>
      <c r="C73" s="59" t="s">
        <v>143</v>
      </c>
      <c r="L73" s="24"/>
    </row>
    <row r="74" spans="2:12" s="1" customFormat="1" ht="22.5" customHeight="1">
      <c r="B74" s="37"/>
      <c r="E74" s="310" t="s">
        <v>146</v>
      </c>
      <c r="F74" s="269"/>
      <c r="G74" s="269"/>
      <c r="H74" s="269"/>
      <c r="I74" s="148"/>
      <c r="L74" s="37"/>
    </row>
    <row r="75" spans="2:12" s="1" customFormat="1" ht="14.25" customHeight="1">
      <c r="B75" s="37"/>
      <c r="C75" s="59" t="s">
        <v>149</v>
      </c>
      <c r="I75" s="148"/>
      <c r="L75" s="37"/>
    </row>
    <row r="76" spans="2:12" s="1" customFormat="1" ht="23.25" customHeight="1">
      <c r="B76" s="37"/>
      <c r="E76" s="287" t="str">
        <f>E11</f>
        <v>10 - NÁTĚRY</v>
      </c>
      <c r="F76" s="269"/>
      <c r="G76" s="269"/>
      <c r="H76" s="269"/>
      <c r="I76" s="148"/>
      <c r="L76" s="37"/>
    </row>
    <row r="77" spans="2:12" s="1" customFormat="1" ht="6.75" customHeight="1">
      <c r="B77" s="37"/>
      <c r="I77" s="148"/>
      <c r="L77" s="37"/>
    </row>
    <row r="78" spans="2:12" s="1" customFormat="1" ht="18" customHeight="1">
      <c r="B78" s="37"/>
      <c r="C78" s="59" t="s">
        <v>23</v>
      </c>
      <c r="F78" s="149" t="str">
        <f>F14</f>
        <v>Plzeň, K Pecím 10,12 </v>
      </c>
      <c r="I78" s="150" t="s">
        <v>25</v>
      </c>
      <c r="J78" s="63" t="str">
        <f>IF(J14="","",J14)</f>
        <v>14. 9. 2016</v>
      </c>
      <c r="L78" s="37"/>
    </row>
    <row r="79" spans="2:12" s="1" customFormat="1" ht="6.75" customHeight="1">
      <c r="B79" s="37"/>
      <c r="I79" s="148"/>
      <c r="L79" s="37"/>
    </row>
    <row r="80" spans="2:12" s="1" customFormat="1" ht="15">
      <c r="B80" s="37"/>
      <c r="C80" s="59" t="s">
        <v>29</v>
      </c>
      <c r="F80" s="149" t="str">
        <f>E17</f>
        <v>SVJ K Pecím 10,12, Plzeň</v>
      </c>
      <c r="I80" s="150" t="s">
        <v>35</v>
      </c>
      <c r="J80" s="149" t="str">
        <f>E23</f>
        <v>Planstav a.s.</v>
      </c>
      <c r="L80" s="37"/>
    </row>
    <row r="81" spans="2:12" s="1" customFormat="1" ht="14.25" customHeight="1">
      <c r="B81" s="37"/>
      <c r="C81" s="59" t="s">
        <v>33</v>
      </c>
      <c r="F81" s="149">
        <f>IF(E20="","",E20)</f>
      </c>
      <c r="I81" s="148"/>
      <c r="L81" s="37"/>
    </row>
    <row r="82" spans="2:12" s="1" customFormat="1" ht="9.75" customHeight="1">
      <c r="B82" s="37"/>
      <c r="I82" s="148"/>
      <c r="L82" s="37"/>
    </row>
    <row r="83" spans="2:20" s="10" customFormat="1" ht="29.25" customHeight="1">
      <c r="B83" s="151"/>
      <c r="C83" s="152" t="s">
        <v>179</v>
      </c>
      <c r="D83" s="153" t="s">
        <v>59</v>
      </c>
      <c r="E83" s="153" t="s">
        <v>55</v>
      </c>
      <c r="F83" s="153" t="s">
        <v>180</v>
      </c>
      <c r="G83" s="153" t="s">
        <v>181</v>
      </c>
      <c r="H83" s="153" t="s">
        <v>182</v>
      </c>
      <c r="I83" s="154" t="s">
        <v>183</v>
      </c>
      <c r="J83" s="153" t="s">
        <v>159</v>
      </c>
      <c r="K83" s="155" t="s">
        <v>184</v>
      </c>
      <c r="L83" s="151"/>
      <c r="M83" s="70" t="s">
        <v>185</v>
      </c>
      <c r="N83" s="71" t="s">
        <v>44</v>
      </c>
      <c r="O83" s="71" t="s">
        <v>186</v>
      </c>
      <c r="P83" s="71" t="s">
        <v>187</v>
      </c>
      <c r="Q83" s="71" t="s">
        <v>188</v>
      </c>
      <c r="R83" s="71" t="s">
        <v>189</v>
      </c>
      <c r="S83" s="71" t="s">
        <v>190</v>
      </c>
      <c r="T83" s="72" t="s">
        <v>191</v>
      </c>
    </row>
    <row r="84" spans="2:63" s="1" customFormat="1" ht="29.25" customHeight="1">
      <c r="B84" s="37"/>
      <c r="C84" s="74" t="s">
        <v>160</v>
      </c>
      <c r="I84" s="148"/>
      <c r="J84" s="156">
        <f>BK84</f>
        <v>0</v>
      </c>
      <c r="L84" s="37"/>
      <c r="M84" s="73"/>
      <c r="N84" s="64"/>
      <c r="O84" s="64"/>
      <c r="P84" s="157">
        <f>P85</f>
        <v>0</v>
      </c>
      <c r="Q84" s="64"/>
      <c r="R84" s="157">
        <f>R85</f>
        <v>0.0030720000000000005</v>
      </c>
      <c r="S84" s="64"/>
      <c r="T84" s="158">
        <f>T85</f>
        <v>0</v>
      </c>
      <c r="AT84" s="20" t="s">
        <v>73</v>
      </c>
      <c r="AU84" s="20" t="s">
        <v>161</v>
      </c>
      <c r="BK84" s="159">
        <f>BK85</f>
        <v>0</v>
      </c>
    </row>
    <row r="85" spans="2:63" s="11" customFormat="1" ht="36.75" customHeight="1">
      <c r="B85" s="160"/>
      <c r="D85" s="161" t="s">
        <v>73</v>
      </c>
      <c r="E85" s="162" t="s">
        <v>556</v>
      </c>
      <c r="F85" s="162" t="s">
        <v>557</v>
      </c>
      <c r="I85" s="163"/>
      <c r="J85" s="164">
        <f>BK85</f>
        <v>0</v>
      </c>
      <c r="L85" s="160"/>
      <c r="M85" s="165"/>
      <c r="N85" s="166"/>
      <c r="O85" s="166"/>
      <c r="P85" s="167">
        <f>P86</f>
        <v>0</v>
      </c>
      <c r="Q85" s="166"/>
      <c r="R85" s="167">
        <f>R86</f>
        <v>0.0030720000000000005</v>
      </c>
      <c r="S85" s="166"/>
      <c r="T85" s="168">
        <f>T86</f>
        <v>0</v>
      </c>
      <c r="AR85" s="161" t="s">
        <v>84</v>
      </c>
      <c r="AT85" s="169" t="s">
        <v>73</v>
      </c>
      <c r="AU85" s="169" t="s">
        <v>74</v>
      </c>
      <c r="AY85" s="161" t="s">
        <v>193</v>
      </c>
      <c r="BK85" s="170">
        <f>BK86</f>
        <v>0</v>
      </c>
    </row>
    <row r="86" spans="2:63" s="11" customFormat="1" ht="19.5" customHeight="1">
      <c r="B86" s="160"/>
      <c r="D86" s="173" t="s">
        <v>73</v>
      </c>
      <c r="E86" s="174" t="s">
        <v>1442</v>
      </c>
      <c r="F86" s="174" t="s">
        <v>1443</v>
      </c>
      <c r="I86" s="163"/>
      <c r="J86" s="175">
        <f>BK86</f>
        <v>0</v>
      </c>
      <c r="L86" s="160"/>
      <c r="M86" s="165"/>
      <c r="N86" s="166"/>
      <c r="O86" s="166"/>
      <c r="P86" s="167">
        <f>SUM(P87:P97)</f>
        <v>0</v>
      </c>
      <c r="Q86" s="166"/>
      <c r="R86" s="167">
        <f>SUM(R87:R97)</f>
        <v>0.0030720000000000005</v>
      </c>
      <c r="S86" s="166"/>
      <c r="T86" s="168">
        <f>SUM(T87:T97)</f>
        <v>0</v>
      </c>
      <c r="AR86" s="161" t="s">
        <v>84</v>
      </c>
      <c r="AT86" s="169" t="s">
        <v>73</v>
      </c>
      <c r="AU86" s="169" t="s">
        <v>22</v>
      </c>
      <c r="AY86" s="161" t="s">
        <v>193</v>
      </c>
      <c r="BK86" s="170">
        <f>SUM(BK87:BK97)</f>
        <v>0</v>
      </c>
    </row>
    <row r="87" spans="2:65" s="1" customFormat="1" ht="22.5" customHeight="1">
      <c r="B87" s="176"/>
      <c r="C87" s="177" t="s">
        <v>22</v>
      </c>
      <c r="D87" s="177" t="s">
        <v>197</v>
      </c>
      <c r="E87" s="178" t="s">
        <v>1444</v>
      </c>
      <c r="F87" s="179" t="s">
        <v>1445</v>
      </c>
      <c r="G87" s="180" t="s">
        <v>130</v>
      </c>
      <c r="H87" s="181">
        <v>6.4</v>
      </c>
      <c r="I87" s="182"/>
      <c r="J87" s="183">
        <f>ROUND(I87*H87,2)</f>
        <v>0</v>
      </c>
      <c r="K87" s="179" t="s">
        <v>206</v>
      </c>
      <c r="L87" s="37"/>
      <c r="M87" s="184" t="s">
        <v>20</v>
      </c>
      <c r="N87" s="185" t="s">
        <v>46</v>
      </c>
      <c r="O87" s="38"/>
      <c r="P87" s="186">
        <f>O87*H87</f>
        <v>0</v>
      </c>
      <c r="Q87" s="186">
        <v>7E-05</v>
      </c>
      <c r="R87" s="186">
        <f>Q87*H87</f>
        <v>0.000448</v>
      </c>
      <c r="S87" s="186">
        <v>0</v>
      </c>
      <c r="T87" s="187">
        <f>S87*H87</f>
        <v>0</v>
      </c>
      <c r="AR87" s="20" t="s">
        <v>298</v>
      </c>
      <c r="AT87" s="20" t="s">
        <v>197</v>
      </c>
      <c r="AU87" s="20" t="s">
        <v>84</v>
      </c>
      <c r="AY87" s="20" t="s">
        <v>193</v>
      </c>
      <c r="BE87" s="188">
        <f>IF(N87="základní",J87,0)</f>
        <v>0</v>
      </c>
      <c r="BF87" s="188">
        <f>IF(N87="snížená",J87,0)</f>
        <v>0</v>
      </c>
      <c r="BG87" s="188">
        <f>IF(N87="zákl. přenesená",J87,0)</f>
        <v>0</v>
      </c>
      <c r="BH87" s="188">
        <f>IF(N87="sníž. přenesená",J87,0)</f>
        <v>0</v>
      </c>
      <c r="BI87" s="188">
        <f>IF(N87="nulová",J87,0)</f>
        <v>0</v>
      </c>
      <c r="BJ87" s="20" t="s">
        <v>84</v>
      </c>
      <c r="BK87" s="188">
        <f>ROUND(I87*H87,2)</f>
        <v>0</v>
      </c>
      <c r="BL87" s="20" t="s">
        <v>298</v>
      </c>
      <c r="BM87" s="20" t="s">
        <v>1446</v>
      </c>
    </row>
    <row r="88" spans="2:47" s="1" customFormat="1" ht="27">
      <c r="B88" s="37"/>
      <c r="D88" s="190" t="s">
        <v>208</v>
      </c>
      <c r="F88" s="208" t="s">
        <v>1447</v>
      </c>
      <c r="I88" s="148"/>
      <c r="L88" s="37"/>
      <c r="M88" s="66"/>
      <c r="N88" s="38"/>
      <c r="O88" s="38"/>
      <c r="P88" s="38"/>
      <c r="Q88" s="38"/>
      <c r="R88" s="38"/>
      <c r="S88" s="38"/>
      <c r="T88" s="67"/>
      <c r="AT88" s="20" t="s">
        <v>208</v>
      </c>
      <c r="AU88" s="20" t="s">
        <v>84</v>
      </c>
    </row>
    <row r="89" spans="2:51" s="12" customFormat="1" ht="13.5">
      <c r="B89" s="189"/>
      <c r="D89" s="190" t="s">
        <v>201</v>
      </c>
      <c r="E89" s="191" t="s">
        <v>20</v>
      </c>
      <c r="F89" s="192" t="s">
        <v>1448</v>
      </c>
      <c r="H89" s="193">
        <v>5.4</v>
      </c>
      <c r="I89" s="194"/>
      <c r="L89" s="189"/>
      <c r="M89" s="195"/>
      <c r="N89" s="196"/>
      <c r="O89" s="196"/>
      <c r="P89" s="196"/>
      <c r="Q89" s="196"/>
      <c r="R89" s="196"/>
      <c r="S89" s="196"/>
      <c r="T89" s="197"/>
      <c r="AT89" s="191" t="s">
        <v>201</v>
      </c>
      <c r="AU89" s="191" t="s">
        <v>84</v>
      </c>
      <c r="AV89" s="12" t="s">
        <v>84</v>
      </c>
      <c r="AW89" s="12" t="s">
        <v>37</v>
      </c>
      <c r="AX89" s="12" t="s">
        <v>74</v>
      </c>
      <c r="AY89" s="191" t="s">
        <v>193</v>
      </c>
    </row>
    <row r="90" spans="2:51" s="12" customFormat="1" ht="13.5">
      <c r="B90" s="189"/>
      <c r="D90" s="190" t="s">
        <v>201</v>
      </c>
      <c r="E90" s="191" t="s">
        <v>20</v>
      </c>
      <c r="F90" s="192" t="s">
        <v>1449</v>
      </c>
      <c r="H90" s="193">
        <v>1</v>
      </c>
      <c r="I90" s="194"/>
      <c r="L90" s="189"/>
      <c r="M90" s="195"/>
      <c r="N90" s="196"/>
      <c r="O90" s="196"/>
      <c r="P90" s="196"/>
      <c r="Q90" s="196"/>
      <c r="R90" s="196"/>
      <c r="S90" s="196"/>
      <c r="T90" s="197"/>
      <c r="AT90" s="191" t="s">
        <v>201</v>
      </c>
      <c r="AU90" s="191" t="s">
        <v>84</v>
      </c>
      <c r="AV90" s="12" t="s">
        <v>84</v>
      </c>
      <c r="AW90" s="12" t="s">
        <v>37</v>
      </c>
      <c r="AX90" s="12" t="s">
        <v>74</v>
      </c>
      <c r="AY90" s="191" t="s">
        <v>193</v>
      </c>
    </row>
    <row r="91" spans="2:51" s="13" customFormat="1" ht="13.5">
      <c r="B91" s="198"/>
      <c r="D91" s="199" t="s">
        <v>201</v>
      </c>
      <c r="E91" s="200" t="s">
        <v>20</v>
      </c>
      <c r="F91" s="201" t="s">
        <v>203</v>
      </c>
      <c r="H91" s="202">
        <v>6.4</v>
      </c>
      <c r="I91" s="203"/>
      <c r="L91" s="198"/>
      <c r="M91" s="204"/>
      <c r="N91" s="205"/>
      <c r="O91" s="205"/>
      <c r="P91" s="205"/>
      <c r="Q91" s="205"/>
      <c r="R91" s="205"/>
      <c r="S91" s="205"/>
      <c r="T91" s="206"/>
      <c r="AT91" s="207" t="s">
        <v>201</v>
      </c>
      <c r="AU91" s="207" t="s">
        <v>84</v>
      </c>
      <c r="AV91" s="13" t="s">
        <v>91</v>
      </c>
      <c r="AW91" s="13" t="s">
        <v>37</v>
      </c>
      <c r="AX91" s="13" t="s">
        <v>22</v>
      </c>
      <c r="AY91" s="207" t="s">
        <v>193</v>
      </c>
    </row>
    <row r="92" spans="2:65" s="1" customFormat="1" ht="22.5" customHeight="1">
      <c r="B92" s="176"/>
      <c r="C92" s="177" t="s">
        <v>84</v>
      </c>
      <c r="D92" s="177" t="s">
        <v>197</v>
      </c>
      <c r="E92" s="178" t="s">
        <v>1450</v>
      </c>
      <c r="F92" s="179" t="s">
        <v>1451</v>
      </c>
      <c r="G92" s="180" t="s">
        <v>130</v>
      </c>
      <c r="H92" s="181">
        <v>6.4</v>
      </c>
      <c r="I92" s="182"/>
      <c r="J92" s="183">
        <f>ROUND(I92*H92,2)</f>
        <v>0</v>
      </c>
      <c r="K92" s="179" t="s">
        <v>206</v>
      </c>
      <c r="L92" s="37"/>
      <c r="M92" s="184" t="s">
        <v>20</v>
      </c>
      <c r="N92" s="185" t="s">
        <v>46</v>
      </c>
      <c r="O92" s="38"/>
      <c r="P92" s="186">
        <f>O92*H92</f>
        <v>0</v>
      </c>
      <c r="Q92" s="186">
        <v>0.00017</v>
      </c>
      <c r="R92" s="186">
        <f>Q92*H92</f>
        <v>0.0010880000000000002</v>
      </c>
      <c r="S92" s="186">
        <v>0</v>
      </c>
      <c r="T92" s="187">
        <f>S92*H92</f>
        <v>0</v>
      </c>
      <c r="AR92" s="20" t="s">
        <v>298</v>
      </c>
      <c r="AT92" s="20" t="s">
        <v>197</v>
      </c>
      <c r="AU92" s="20" t="s">
        <v>84</v>
      </c>
      <c r="AY92" s="20" t="s">
        <v>193</v>
      </c>
      <c r="BE92" s="188">
        <f>IF(N92="základní",J92,0)</f>
        <v>0</v>
      </c>
      <c r="BF92" s="188">
        <f>IF(N92="snížená",J92,0)</f>
        <v>0</v>
      </c>
      <c r="BG92" s="188">
        <f>IF(N92="zákl. přenesená",J92,0)</f>
        <v>0</v>
      </c>
      <c r="BH92" s="188">
        <f>IF(N92="sníž. přenesená",J92,0)</f>
        <v>0</v>
      </c>
      <c r="BI92" s="188">
        <f>IF(N92="nulová",J92,0)</f>
        <v>0</v>
      </c>
      <c r="BJ92" s="20" t="s">
        <v>84</v>
      </c>
      <c r="BK92" s="188">
        <f>ROUND(I92*H92,2)</f>
        <v>0</v>
      </c>
      <c r="BL92" s="20" t="s">
        <v>298</v>
      </c>
      <c r="BM92" s="20" t="s">
        <v>1452</v>
      </c>
    </row>
    <row r="93" spans="2:47" s="1" customFormat="1" ht="13.5">
      <c r="B93" s="37"/>
      <c r="D93" s="199" t="s">
        <v>208</v>
      </c>
      <c r="F93" s="254" t="s">
        <v>1453</v>
      </c>
      <c r="I93" s="148"/>
      <c r="L93" s="37"/>
      <c r="M93" s="66"/>
      <c r="N93" s="38"/>
      <c r="O93" s="38"/>
      <c r="P93" s="38"/>
      <c r="Q93" s="38"/>
      <c r="R93" s="38"/>
      <c r="S93" s="38"/>
      <c r="T93" s="67"/>
      <c r="AT93" s="20" t="s">
        <v>208</v>
      </c>
      <c r="AU93" s="20" t="s">
        <v>84</v>
      </c>
    </row>
    <row r="94" spans="2:65" s="1" customFormat="1" ht="22.5" customHeight="1">
      <c r="B94" s="176"/>
      <c r="C94" s="177" t="s">
        <v>88</v>
      </c>
      <c r="D94" s="177" t="s">
        <v>197</v>
      </c>
      <c r="E94" s="178" t="s">
        <v>1454</v>
      </c>
      <c r="F94" s="179" t="s">
        <v>1455</v>
      </c>
      <c r="G94" s="180" t="s">
        <v>130</v>
      </c>
      <c r="H94" s="181">
        <v>6.4</v>
      </c>
      <c r="I94" s="182"/>
      <c r="J94" s="183">
        <f>ROUND(I94*H94,2)</f>
        <v>0</v>
      </c>
      <c r="K94" s="179" t="s">
        <v>206</v>
      </c>
      <c r="L94" s="37"/>
      <c r="M94" s="184" t="s">
        <v>20</v>
      </c>
      <c r="N94" s="185" t="s">
        <v>46</v>
      </c>
      <c r="O94" s="38"/>
      <c r="P94" s="186">
        <f>O94*H94</f>
        <v>0</v>
      </c>
      <c r="Q94" s="186">
        <v>0.00012</v>
      </c>
      <c r="R94" s="186">
        <f>Q94*H94</f>
        <v>0.000768</v>
      </c>
      <c r="S94" s="186">
        <v>0</v>
      </c>
      <c r="T94" s="187">
        <f>S94*H94</f>
        <v>0</v>
      </c>
      <c r="AR94" s="20" t="s">
        <v>298</v>
      </c>
      <c r="AT94" s="20" t="s">
        <v>197</v>
      </c>
      <c r="AU94" s="20" t="s">
        <v>84</v>
      </c>
      <c r="AY94" s="20" t="s">
        <v>193</v>
      </c>
      <c r="BE94" s="188">
        <f>IF(N94="základní",J94,0)</f>
        <v>0</v>
      </c>
      <c r="BF94" s="188">
        <f>IF(N94="snížená",J94,0)</f>
        <v>0</v>
      </c>
      <c r="BG94" s="188">
        <f>IF(N94="zákl. přenesená",J94,0)</f>
        <v>0</v>
      </c>
      <c r="BH94" s="188">
        <f>IF(N94="sníž. přenesená",J94,0)</f>
        <v>0</v>
      </c>
      <c r="BI94" s="188">
        <f>IF(N94="nulová",J94,0)</f>
        <v>0</v>
      </c>
      <c r="BJ94" s="20" t="s">
        <v>84</v>
      </c>
      <c r="BK94" s="188">
        <f>ROUND(I94*H94,2)</f>
        <v>0</v>
      </c>
      <c r="BL94" s="20" t="s">
        <v>298</v>
      </c>
      <c r="BM94" s="20" t="s">
        <v>1456</v>
      </c>
    </row>
    <row r="95" spans="2:47" s="1" customFormat="1" ht="13.5">
      <c r="B95" s="37"/>
      <c r="D95" s="199" t="s">
        <v>208</v>
      </c>
      <c r="F95" s="254" t="s">
        <v>1457</v>
      </c>
      <c r="I95" s="148"/>
      <c r="L95" s="37"/>
      <c r="M95" s="66"/>
      <c r="N95" s="38"/>
      <c r="O95" s="38"/>
      <c r="P95" s="38"/>
      <c r="Q95" s="38"/>
      <c r="R95" s="38"/>
      <c r="S95" s="38"/>
      <c r="T95" s="67"/>
      <c r="AT95" s="20" t="s">
        <v>208</v>
      </c>
      <c r="AU95" s="20" t="s">
        <v>84</v>
      </c>
    </row>
    <row r="96" spans="2:65" s="1" customFormat="1" ht="22.5" customHeight="1">
      <c r="B96" s="176"/>
      <c r="C96" s="177" t="s">
        <v>91</v>
      </c>
      <c r="D96" s="177" t="s">
        <v>197</v>
      </c>
      <c r="E96" s="178" t="s">
        <v>1458</v>
      </c>
      <c r="F96" s="179" t="s">
        <v>1459</v>
      </c>
      <c r="G96" s="180" t="s">
        <v>130</v>
      </c>
      <c r="H96" s="181">
        <v>6.4</v>
      </c>
      <c r="I96" s="182"/>
      <c r="J96" s="183">
        <f>ROUND(I96*H96,2)</f>
        <v>0</v>
      </c>
      <c r="K96" s="179" t="s">
        <v>206</v>
      </c>
      <c r="L96" s="37"/>
      <c r="M96" s="184" t="s">
        <v>20</v>
      </c>
      <c r="N96" s="185" t="s">
        <v>46</v>
      </c>
      <c r="O96" s="38"/>
      <c r="P96" s="186">
        <f>O96*H96</f>
        <v>0</v>
      </c>
      <c r="Q96" s="186">
        <v>0.00012</v>
      </c>
      <c r="R96" s="186">
        <f>Q96*H96</f>
        <v>0.000768</v>
      </c>
      <c r="S96" s="186">
        <v>0</v>
      </c>
      <c r="T96" s="187">
        <f>S96*H96</f>
        <v>0</v>
      </c>
      <c r="AR96" s="20" t="s">
        <v>298</v>
      </c>
      <c r="AT96" s="20" t="s">
        <v>197</v>
      </c>
      <c r="AU96" s="20" t="s">
        <v>84</v>
      </c>
      <c r="AY96" s="20" t="s">
        <v>193</v>
      </c>
      <c r="BE96" s="188">
        <f>IF(N96="základní",J96,0)</f>
        <v>0</v>
      </c>
      <c r="BF96" s="188">
        <f>IF(N96="snížená",J96,0)</f>
        <v>0</v>
      </c>
      <c r="BG96" s="188">
        <f>IF(N96="zákl. přenesená",J96,0)</f>
        <v>0</v>
      </c>
      <c r="BH96" s="188">
        <f>IF(N96="sníž. přenesená",J96,0)</f>
        <v>0</v>
      </c>
      <c r="BI96" s="188">
        <f>IF(N96="nulová",J96,0)</f>
        <v>0</v>
      </c>
      <c r="BJ96" s="20" t="s">
        <v>84</v>
      </c>
      <c r="BK96" s="188">
        <f>ROUND(I96*H96,2)</f>
        <v>0</v>
      </c>
      <c r="BL96" s="20" t="s">
        <v>298</v>
      </c>
      <c r="BM96" s="20" t="s">
        <v>1460</v>
      </c>
    </row>
    <row r="97" spans="2:47" s="1" customFormat="1" ht="13.5">
      <c r="B97" s="37"/>
      <c r="D97" s="190" t="s">
        <v>208</v>
      </c>
      <c r="F97" s="208" t="s">
        <v>1461</v>
      </c>
      <c r="I97" s="148"/>
      <c r="L97" s="37"/>
      <c r="M97" s="262"/>
      <c r="N97" s="258"/>
      <c r="O97" s="258"/>
      <c r="P97" s="258"/>
      <c r="Q97" s="258"/>
      <c r="R97" s="258"/>
      <c r="S97" s="258"/>
      <c r="T97" s="263"/>
      <c r="AT97" s="20" t="s">
        <v>208</v>
      </c>
      <c r="AU97" s="20" t="s">
        <v>84</v>
      </c>
    </row>
    <row r="98" spans="2:12" s="1" customFormat="1" ht="6.75" customHeight="1">
      <c r="B98" s="52"/>
      <c r="C98" s="53"/>
      <c r="D98" s="53"/>
      <c r="E98" s="53"/>
      <c r="F98" s="53"/>
      <c r="G98" s="53"/>
      <c r="H98" s="53"/>
      <c r="I98" s="126"/>
      <c r="J98" s="53"/>
      <c r="K98" s="53"/>
      <c r="L98" s="37"/>
    </row>
    <row r="458" ht="13.5">
      <c r="AT458" s="261"/>
    </row>
  </sheetData>
  <sheetProtection password="CC35" sheet="1" objects="1" scenarios="1" formatColumns="0" formatRows="0" sort="0" autoFilter="0"/>
  <autoFilter ref="C83:K83"/>
  <mergeCells count="12">
    <mergeCell ref="E51:H51"/>
    <mergeCell ref="E72:H72"/>
    <mergeCell ref="E74:H74"/>
    <mergeCell ref="E76:H76"/>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113</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1462</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ROUND(J90,2)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ROUND(SUM(BE90:BE119),2)</f>
        <v>0</v>
      </c>
      <c r="G32" s="38"/>
      <c r="H32" s="38"/>
      <c r="I32" s="118">
        <v>0.21</v>
      </c>
      <c r="J32" s="117">
        <f>ROUND(ROUND((SUM(BE90:BE119)),2)*I32,2)</f>
        <v>0</v>
      </c>
      <c r="K32" s="41"/>
    </row>
    <row r="33" spans="2:11" s="1" customFormat="1" ht="14.25" customHeight="1">
      <c r="B33" s="37"/>
      <c r="C33" s="38"/>
      <c r="D33" s="38"/>
      <c r="E33" s="45" t="s">
        <v>46</v>
      </c>
      <c r="F33" s="117">
        <f>ROUND(SUM(BF90:BF119),2)</f>
        <v>0</v>
      </c>
      <c r="G33" s="38"/>
      <c r="H33" s="38"/>
      <c r="I33" s="118">
        <v>0.15</v>
      </c>
      <c r="J33" s="117">
        <f>ROUND(ROUND((SUM(BF90:BF119)),2)*I33,2)</f>
        <v>0</v>
      </c>
      <c r="K33" s="41"/>
    </row>
    <row r="34" spans="2:11" s="1" customFormat="1" ht="14.25" customHeight="1" hidden="1">
      <c r="B34" s="37"/>
      <c r="C34" s="38"/>
      <c r="D34" s="38"/>
      <c r="E34" s="45" t="s">
        <v>47</v>
      </c>
      <c r="F34" s="117">
        <f>ROUND(SUM(BG90:BG119),2)</f>
        <v>0</v>
      </c>
      <c r="G34" s="38"/>
      <c r="H34" s="38"/>
      <c r="I34" s="118">
        <v>0.21</v>
      </c>
      <c r="J34" s="117">
        <v>0</v>
      </c>
      <c r="K34" s="41"/>
    </row>
    <row r="35" spans="2:11" s="1" customFormat="1" ht="14.25" customHeight="1" hidden="1">
      <c r="B35" s="37"/>
      <c r="C35" s="38"/>
      <c r="D35" s="38"/>
      <c r="E35" s="45" t="s">
        <v>48</v>
      </c>
      <c r="F35" s="117">
        <f>ROUND(SUM(BH90:BH119),2)</f>
        <v>0</v>
      </c>
      <c r="G35" s="38"/>
      <c r="H35" s="38"/>
      <c r="I35" s="118">
        <v>0.15</v>
      </c>
      <c r="J35" s="117">
        <v>0</v>
      </c>
      <c r="K35" s="41"/>
    </row>
    <row r="36" spans="2:11" s="1" customFormat="1" ht="14.25" customHeight="1" hidden="1">
      <c r="B36" s="37"/>
      <c r="C36" s="38"/>
      <c r="D36" s="38"/>
      <c r="E36" s="45" t="s">
        <v>49</v>
      </c>
      <c r="F36" s="117">
        <f>ROUND(SUM(BI90:BI119),2)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11 - ÚPRAVY VSTUPU DO OBJEKTU</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J90</f>
        <v>0</v>
      </c>
      <c r="K60" s="41"/>
      <c r="AU60" s="20" t="s">
        <v>161</v>
      </c>
    </row>
    <row r="61" spans="2:11" s="8" customFormat="1" ht="24.75" customHeight="1">
      <c r="B61" s="134"/>
      <c r="C61" s="135"/>
      <c r="D61" s="136" t="s">
        <v>660</v>
      </c>
      <c r="E61" s="137"/>
      <c r="F61" s="137"/>
      <c r="G61" s="137"/>
      <c r="H61" s="137"/>
      <c r="I61" s="138"/>
      <c r="J61" s="139">
        <f>J91</f>
        <v>0</v>
      </c>
      <c r="K61" s="140"/>
    </row>
    <row r="62" spans="2:11" s="9" customFormat="1" ht="19.5" customHeight="1">
      <c r="B62" s="141"/>
      <c r="C62" s="142"/>
      <c r="D62" s="143" t="s">
        <v>765</v>
      </c>
      <c r="E62" s="144"/>
      <c r="F62" s="144"/>
      <c r="G62" s="144"/>
      <c r="H62" s="144"/>
      <c r="I62" s="145"/>
      <c r="J62" s="146">
        <f>J92</f>
        <v>0</v>
      </c>
      <c r="K62" s="147"/>
    </row>
    <row r="63" spans="2:11" s="9" customFormat="1" ht="19.5" customHeight="1">
      <c r="B63" s="141"/>
      <c r="C63" s="142"/>
      <c r="D63" s="143" t="s">
        <v>770</v>
      </c>
      <c r="E63" s="144"/>
      <c r="F63" s="144"/>
      <c r="G63" s="144"/>
      <c r="H63" s="144"/>
      <c r="I63" s="145"/>
      <c r="J63" s="146">
        <f>J101</f>
        <v>0</v>
      </c>
      <c r="K63" s="147"/>
    </row>
    <row r="64" spans="2:11" s="9" customFormat="1" ht="14.25" customHeight="1">
      <c r="B64" s="141"/>
      <c r="C64" s="142"/>
      <c r="D64" s="143" t="s">
        <v>661</v>
      </c>
      <c r="E64" s="144"/>
      <c r="F64" s="144"/>
      <c r="G64" s="144"/>
      <c r="H64" s="144"/>
      <c r="I64" s="145"/>
      <c r="J64" s="146">
        <f>J102</f>
        <v>0</v>
      </c>
      <c r="K64" s="147"/>
    </row>
    <row r="65" spans="2:11" s="8" customFormat="1" ht="24.75" customHeight="1">
      <c r="B65" s="134"/>
      <c r="C65" s="135"/>
      <c r="D65" s="136" t="s">
        <v>171</v>
      </c>
      <c r="E65" s="137"/>
      <c r="F65" s="137"/>
      <c r="G65" s="137"/>
      <c r="H65" s="137"/>
      <c r="I65" s="138"/>
      <c r="J65" s="139">
        <f>J106</f>
        <v>0</v>
      </c>
      <c r="K65" s="140"/>
    </row>
    <row r="66" spans="2:11" s="9" customFormat="1" ht="19.5" customHeight="1">
      <c r="B66" s="141"/>
      <c r="C66" s="142"/>
      <c r="D66" s="143" t="s">
        <v>1463</v>
      </c>
      <c r="E66" s="144"/>
      <c r="F66" s="144"/>
      <c r="G66" s="144"/>
      <c r="H66" s="144"/>
      <c r="I66" s="145"/>
      <c r="J66" s="146">
        <f>J107</f>
        <v>0</v>
      </c>
      <c r="K66" s="147"/>
    </row>
    <row r="67" spans="2:11" s="9" customFormat="1" ht="19.5" customHeight="1">
      <c r="B67" s="141"/>
      <c r="C67" s="142"/>
      <c r="D67" s="143" t="s">
        <v>174</v>
      </c>
      <c r="E67" s="144"/>
      <c r="F67" s="144"/>
      <c r="G67" s="144"/>
      <c r="H67" s="144"/>
      <c r="I67" s="145"/>
      <c r="J67" s="146">
        <f>J112</f>
        <v>0</v>
      </c>
      <c r="K67" s="147"/>
    </row>
    <row r="68" spans="2:11" s="8" customFormat="1" ht="24.75" customHeight="1">
      <c r="B68" s="134"/>
      <c r="C68" s="135"/>
      <c r="D68" s="136" t="s">
        <v>176</v>
      </c>
      <c r="E68" s="137"/>
      <c r="F68" s="137"/>
      <c r="G68" s="137"/>
      <c r="H68" s="137"/>
      <c r="I68" s="138"/>
      <c r="J68" s="139">
        <f>J118</f>
        <v>0</v>
      </c>
      <c r="K68" s="140"/>
    </row>
    <row r="69" spans="2:11" s="1" customFormat="1" ht="21.75" customHeight="1">
      <c r="B69" s="37"/>
      <c r="C69" s="38"/>
      <c r="D69" s="38"/>
      <c r="E69" s="38"/>
      <c r="F69" s="38"/>
      <c r="G69" s="38"/>
      <c r="H69" s="38"/>
      <c r="I69" s="105"/>
      <c r="J69" s="38"/>
      <c r="K69" s="41"/>
    </row>
    <row r="70" spans="2:11" s="1" customFormat="1" ht="6.75" customHeight="1">
      <c r="B70" s="52"/>
      <c r="C70" s="53"/>
      <c r="D70" s="53"/>
      <c r="E70" s="53"/>
      <c r="F70" s="53"/>
      <c r="G70" s="53"/>
      <c r="H70" s="53"/>
      <c r="I70" s="126"/>
      <c r="J70" s="53"/>
      <c r="K70" s="54"/>
    </row>
    <row r="74" spans="2:12" s="1" customFormat="1" ht="6.75" customHeight="1">
      <c r="B74" s="55"/>
      <c r="C74" s="56"/>
      <c r="D74" s="56"/>
      <c r="E74" s="56"/>
      <c r="F74" s="56"/>
      <c r="G74" s="56"/>
      <c r="H74" s="56"/>
      <c r="I74" s="127"/>
      <c r="J74" s="56"/>
      <c r="K74" s="56"/>
      <c r="L74" s="37"/>
    </row>
    <row r="75" spans="2:12" s="1" customFormat="1" ht="36.75" customHeight="1">
      <c r="B75" s="37"/>
      <c r="C75" s="57" t="s">
        <v>178</v>
      </c>
      <c r="I75" s="148"/>
      <c r="L75" s="37"/>
    </row>
    <row r="76" spans="2:12" s="1" customFormat="1" ht="6.75" customHeight="1">
      <c r="B76" s="37"/>
      <c r="I76" s="148"/>
      <c r="L76" s="37"/>
    </row>
    <row r="77" spans="2:12" s="1" customFormat="1" ht="14.25" customHeight="1">
      <c r="B77" s="37"/>
      <c r="C77" s="59" t="s">
        <v>16</v>
      </c>
      <c r="I77" s="148"/>
      <c r="L77" s="37"/>
    </row>
    <row r="78" spans="2:12" s="1" customFormat="1" ht="22.5" customHeight="1">
      <c r="B78" s="37"/>
      <c r="E78" s="310" t="str">
        <f>E7</f>
        <v>Plzeň, K Pecím 10,12</v>
      </c>
      <c r="F78" s="269"/>
      <c r="G78" s="269"/>
      <c r="H78" s="269"/>
      <c r="I78" s="148"/>
      <c r="L78" s="37"/>
    </row>
    <row r="79" spans="2:12" ht="15">
      <c r="B79" s="24"/>
      <c r="C79" s="59" t="s">
        <v>143</v>
      </c>
      <c r="L79" s="24"/>
    </row>
    <row r="80" spans="2:12" s="1" customFormat="1" ht="22.5" customHeight="1">
      <c r="B80" s="37"/>
      <c r="E80" s="310" t="s">
        <v>146</v>
      </c>
      <c r="F80" s="269"/>
      <c r="G80" s="269"/>
      <c r="H80" s="269"/>
      <c r="I80" s="148"/>
      <c r="L80" s="37"/>
    </row>
    <row r="81" spans="2:12" s="1" customFormat="1" ht="14.25" customHeight="1">
      <c r="B81" s="37"/>
      <c r="C81" s="59" t="s">
        <v>149</v>
      </c>
      <c r="I81" s="148"/>
      <c r="L81" s="37"/>
    </row>
    <row r="82" spans="2:12" s="1" customFormat="1" ht="23.25" customHeight="1">
      <c r="B82" s="37"/>
      <c r="E82" s="287" t="str">
        <f>E11</f>
        <v>11 - ÚPRAVY VSTUPU DO OBJEKTU</v>
      </c>
      <c r="F82" s="269"/>
      <c r="G82" s="269"/>
      <c r="H82" s="269"/>
      <c r="I82" s="148"/>
      <c r="L82" s="37"/>
    </row>
    <row r="83" spans="2:12" s="1" customFormat="1" ht="6.75" customHeight="1">
      <c r="B83" s="37"/>
      <c r="I83" s="148"/>
      <c r="L83" s="37"/>
    </row>
    <row r="84" spans="2:12" s="1" customFormat="1" ht="18" customHeight="1">
      <c r="B84" s="37"/>
      <c r="C84" s="59" t="s">
        <v>23</v>
      </c>
      <c r="F84" s="149" t="str">
        <f>F14</f>
        <v>Plzeň, K Pecím 10,12 </v>
      </c>
      <c r="I84" s="150" t="s">
        <v>25</v>
      </c>
      <c r="J84" s="63" t="str">
        <f>IF(J14="","",J14)</f>
        <v>14. 9. 2016</v>
      </c>
      <c r="L84" s="37"/>
    </row>
    <row r="85" spans="2:12" s="1" customFormat="1" ht="6.75" customHeight="1">
      <c r="B85" s="37"/>
      <c r="I85" s="148"/>
      <c r="L85" s="37"/>
    </row>
    <row r="86" spans="2:12" s="1" customFormat="1" ht="15">
      <c r="B86" s="37"/>
      <c r="C86" s="59" t="s">
        <v>29</v>
      </c>
      <c r="F86" s="149" t="str">
        <f>E17</f>
        <v>SVJ K Pecím 10,12, Plzeň</v>
      </c>
      <c r="I86" s="150" t="s">
        <v>35</v>
      </c>
      <c r="J86" s="149" t="str">
        <f>E23</f>
        <v>Planstav a.s.</v>
      </c>
      <c r="L86" s="37"/>
    </row>
    <row r="87" spans="2:12" s="1" customFormat="1" ht="14.25" customHeight="1">
      <c r="B87" s="37"/>
      <c r="C87" s="59" t="s">
        <v>33</v>
      </c>
      <c r="F87" s="149">
        <f>IF(E20="","",E20)</f>
      </c>
      <c r="I87" s="148"/>
      <c r="L87" s="37"/>
    </row>
    <row r="88" spans="2:12" s="1" customFormat="1" ht="9.75" customHeight="1">
      <c r="B88" s="37"/>
      <c r="I88" s="148"/>
      <c r="L88" s="37"/>
    </row>
    <row r="89" spans="2:20" s="10" customFormat="1" ht="29.25" customHeight="1">
      <c r="B89" s="151"/>
      <c r="C89" s="152" t="s">
        <v>179</v>
      </c>
      <c r="D89" s="153" t="s">
        <v>59</v>
      </c>
      <c r="E89" s="153" t="s">
        <v>55</v>
      </c>
      <c r="F89" s="153" t="s">
        <v>180</v>
      </c>
      <c r="G89" s="153" t="s">
        <v>181</v>
      </c>
      <c r="H89" s="153" t="s">
        <v>182</v>
      </c>
      <c r="I89" s="154" t="s">
        <v>183</v>
      </c>
      <c r="J89" s="153" t="s">
        <v>159</v>
      </c>
      <c r="K89" s="155" t="s">
        <v>184</v>
      </c>
      <c r="L89" s="151"/>
      <c r="M89" s="70" t="s">
        <v>185</v>
      </c>
      <c r="N89" s="71" t="s">
        <v>44</v>
      </c>
      <c r="O89" s="71" t="s">
        <v>186</v>
      </c>
      <c r="P89" s="71" t="s">
        <v>187</v>
      </c>
      <c r="Q89" s="71" t="s">
        <v>188</v>
      </c>
      <c r="R89" s="71" t="s">
        <v>189</v>
      </c>
      <c r="S89" s="71" t="s">
        <v>190</v>
      </c>
      <c r="T89" s="72" t="s">
        <v>191</v>
      </c>
    </row>
    <row r="90" spans="2:63" s="1" customFormat="1" ht="29.25" customHeight="1">
      <c r="B90" s="37"/>
      <c r="C90" s="74" t="s">
        <v>160</v>
      </c>
      <c r="I90" s="148"/>
      <c r="J90" s="156">
        <f>BK90</f>
        <v>0</v>
      </c>
      <c r="L90" s="37"/>
      <c r="M90" s="73"/>
      <c r="N90" s="64"/>
      <c r="O90" s="64"/>
      <c r="P90" s="157">
        <f>P91+P106+P118</f>
        <v>0</v>
      </c>
      <c r="Q90" s="64"/>
      <c r="R90" s="157">
        <f>R91+R106+R118</f>
        <v>0.45873056</v>
      </c>
      <c r="S90" s="64"/>
      <c r="T90" s="158">
        <f>T91+T106+T118</f>
        <v>0.21742079999999997</v>
      </c>
      <c r="AT90" s="20" t="s">
        <v>73</v>
      </c>
      <c r="AU90" s="20" t="s">
        <v>161</v>
      </c>
      <c r="BK90" s="159">
        <f>BK91+BK106+BK118</f>
        <v>0</v>
      </c>
    </row>
    <row r="91" spans="2:63" s="11" customFormat="1" ht="36.75" customHeight="1">
      <c r="B91" s="160"/>
      <c r="D91" s="161" t="s">
        <v>73</v>
      </c>
      <c r="E91" s="162" t="s">
        <v>192</v>
      </c>
      <c r="F91" s="162" t="s">
        <v>662</v>
      </c>
      <c r="I91" s="163"/>
      <c r="J91" s="164">
        <f>BK91</f>
        <v>0</v>
      </c>
      <c r="L91" s="160"/>
      <c r="M91" s="165"/>
      <c r="N91" s="166"/>
      <c r="O91" s="166"/>
      <c r="P91" s="167">
        <f>P92+P101</f>
        <v>0</v>
      </c>
      <c r="Q91" s="166"/>
      <c r="R91" s="167">
        <f>R92+R101</f>
        <v>0.45873056</v>
      </c>
      <c r="S91" s="166"/>
      <c r="T91" s="168">
        <f>T92+T101</f>
        <v>0</v>
      </c>
      <c r="AR91" s="161" t="s">
        <v>22</v>
      </c>
      <c r="AT91" s="169" t="s">
        <v>73</v>
      </c>
      <c r="AU91" s="169" t="s">
        <v>74</v>
      </c>
      <c r="AY91" s="161" t="s">
        <v>193</v>
      </c>
      <c r="BK91" s="170">
        <f>BK92+BK101</f>
        <v>0</v>
      </c>
    </row>
    <row r="92" spans="2:63" s="11" customFormat="1" ht="19.5" customHeight="1">
      <c r="B92" s="160"/>
      <c r="D92" s="173" t="s">
        <v>73</v>
      </c>
      <c r="E92" s="174" t="s">
        <v>88</v>
      </c>
      <c r="F92" s="174" t="s">
        <v>788</v>
      </c>
      <c r="I92" s="163"/>
      <c r="J92" s="175">
        <f>BK92</f>
        <v>0</v>
      </c>
      <c r="L92" s="160"/>
      <c r="M92" s="165"/>
      <c r="N92" s="166"/>
      <c r="O92" s="166"/>
      <c r="P92" s="167">
        <f>SUM(P93:P100)</f>
        <v>0</v>
      </c>
      <c r="Q92" s="166"/>
      <c r="R92" s="167">
        <f>SUM(R93:R100)</f>
        <v>0.45873056</v>
      </c>
      <c r="S92" s="166"/>
      <c r="T92" s="168">
        <f>SUM(T93:T100)</f>
        <v>0</v>
      </c>
      <c r="AR92" s="161" t="s">
        <v>22</v>
      </c>
      <c r="AT92" s="169" t="s">
        <v>73</v>
      </c>
      <c r="AU92" s="169" t="s">
        <v>22</v>
      </c>
      <c r="AY92" s="161" t="s">
        <v>193</v>
      </c>
      <c r="BK92" s="170">
        <f>SUM(BK93:BK100)</f>
        <v>0</v>
      </c>
    </row>
    <row r="93" spans="2:65" s="1" customFormat="1" ht="22.5" customHeight="1">
      <c r="B93" s="176"/>
      <c r="C93" s="177" t="s">
        <v>22</v>
      </c>
      <c r="D93" s="177" t="s">
        <v>197</v>
      </c>
      <c r="E93" s="178" t="s">
        <v>1464</v>
      </c>
      <c r="F93" s="179" t="s">
        <v>1465</v>
      </c>
      <c r="G93" s="180" t="s">
        <v>330</v>
      </c>
      <c r="H93" s="181">
        <v>10.48</v>
      </c>
      <c r="I93" s="182"/>
      <c r="J93" s="183">
        <f>ROUND(I93*H93,2)</f>
        <v>0</v>
      </c>
      <c r="K93" s="179" t="s">
        <v>206</v>
      </c>
      <c r="L93" s="37"/>
      <c r="M93" s="184" t="s">
        <v>20</v>
      </c>
      <c r="N93" s="185" t="s">
        <v>46</v>
      </c>
      <c r="O93" s="38"/>
      <c r="P93" s="186">
        <f>O93*H93</f>
        <v>0</v>
      </c>
      <c r="Q93" s="186">
        <v>0.0002</v>
      </c>
      <c r="R93" s="186">
        <f>Q93*H93</f>
        <v>0.002096</v>
      </c>
      <c r="S93" s="186">
        <v>0</v>
      </c>
      <c r="T93" s="187">
        <f>S93*H93</f>
        <v>0</v>
      </c>
      <c r="AR93" s="20" t="s">
        <v>91</v>
      </c>
      <c r="AT93" s="20" t="s">
        <v>197</v>
      </c>
      <c r="AU93" s="20" t="s">
        <v>84</v>
      </c>
      <c r="AY93" s="20" t="s">
        <v>193</v>
      </c>
      <c r="BE93" s="188">
        <f>IF(N93="základní",J93,0)</f>
        <v>0</v>
      </c>
      <c r="BF93" s="188">
        <f>IF(N93="snížená",J93,0)</f>
        <v>0</v>
      </c>
      <c r="BG93" s="188">
        <f>IF(N93="zákl. přenesená",J93,0)</f>
        <v>0</v>
      </c>
      <c r="BH93" s="188">
        <f>IF(N93="sníž. přenesená",J93,0)</f>
        <v>0</v>
      </c>
      <c r="BI93" s="188">
        <f>IF(N93="nulová",J93,0)</f>
        <v>0</v>
      </c>
      <c r="BJ93" s="20" t="s">
        <v>84</v>
      </c>
      <c r="BK93" s="188">
        <f>ROUND(I93*H93,2)</f>
        <v>0</v>
      </c>
      <c r="BL93" s="20" t="s">
        <v>91</v>
      </c>
      <c r="BM93" s="20" t="s">
        <v>1466</v>
      </c>
    </row>
    <row r="94" spans="2:47" s="1" customFormat="1" ht="13.5">
      <c r="B94" s="37"/>
      <c r="D94" s="190" t="s">
        <v>208</v>
      </c>
      <c r="F94" s="208" t="s">
        <v>1467</v>
      </c>
      <c r="I94" s="148"/>
      <c r="L94" s="37"/>
      <c r="M94" s="66"/>
      <c r="N94" s="38"/>
      <c r="O94" s="38"/>
      <c r="P94" s="38"/>
      <c r="Q94" s="38"/>
      <c r="R94" s="38"/>
      <c r="S94" s="38"/>
      <c r="T94" s="67"/>
      <c r="AT94" s="20" t="s">
        <v>208</v>
      </c>
      <c r="AU94" s="20" t="s">
        <v>84</v>
      </c>
    </row>
    <row r="95" spans="2:51" s="12" customFormat="1" ht="13.5">
      <c r="B95" s="189"/>
      <c r="D95" s="199" t="s">
        <v>201</v>
      </c>
      <c r="E95" s="238" t="s">
        <v>20</v>
      </c>
      <c r="F95" s="227" t="s">
        <v>1468</v>
      </c>
      <c r="H95" s="228">
        <v>10.48</v>
      </c>
      <c r="I95" s="194"/>
      <c r="L95" s="189"/>
      <c r="M95" s="195"/>
      <c r="N95" s="196"/>
      <c r="O95" s="196"/>
      <c r="P95" s="196"/>
      <c r="Q95" s="196"/>
      <c r="R95" s="196"/>
      <c r="S95" s="196"/>
      <c r="T95" s="197"/>
      <c r="AT95" s="191" t="s">
        <v>201</v>
      </c>
      <c r="AU95" s="191" t="s">
        <v>84</v>
      </c>
      <c r="AV95" s="12" t="s">
        <v>84</v>
      </c>
      <c r="AW95" s="12" t="s">
        <v>37</v>
      </c>
      <c r="AX95" s="12" t="s">
        <v>22</v>
      </c>
      <c r="AY95" s="191" t="s">
        <v>193</v>
      </c>
    </row>
    <row r="96" spans="2:65" s="1" customFormat="1" ht="31.5" customHeight="1">
      <c r="B96" s="176"/>
      <c r="C96" s="177" t="s">
        <v>84</v>
      </c>
      <c r="D96" s="177" t="s">
        <v>197</v>
      </c>
      <c r="E96" s="178" t="s">
        <v>1469</v>
      </c>
      <c r="F96" s="179" t="s">
        <v>1470</v>
      </c>
      <c r="G96" s="180" t="s">
        <v>130</v>
      </c>
      <c r="H96" s="181">
        <v>6.288</v>
      </c>
      <c r="I96" s="182"/>
      <c r="J96" s="183">
        <f>ROUND(I96*H96,2)</f>
        <v>0</v>
      </c>
      <c r="K96" s="179" t="s">
        <v>206</v>
      </c>
      <c r="L96" s="37"/>
      <c r="M96" s="184" t="s">
        <v>20</v>
      </c>
      <c r="N96" s="185" t="s">
        <v>46</v>
      </c>
      <c r="O96" s="38"/>
      <c r="P96" s="186">
        <f>O96*H96</f>
        <v>0</v>
      </c>
      <c r="Q96" s="186">
        <v>0.07262</v>
      </c>
      <c r="R96" s="186">
        <f>Q96*H96</f>
        <v>0.45663456</v>
      </c>
      <c r="S96" s="186">
        <v>0</v>
      </c>
      <c r="T96" s="187">
        <f>S96*H96</f>
        <v>0</v>
      </c>
      <c r="AR96" s="20" t="s">
        <v>91</v>
      </c>
      <c r="AT96" s="20" t="s">
        <v>197</v>
      </c>
      <c r="AU96" s="20" t="s">
        <v>84</v>
      </c>
      <c r="AY96" s="20" t="s">
        <v>193</v>
      </c>
      <c r="BE96" s="188">
        <f>IF(N96="základní",J96,0)</f>
        <v>0</v>
      </c>
      <c r="BF96" s="188">
        <f>IF(N96="snížená",J96,0)</f>
        <v>0</v>
      </c>
      <c r="BG96" s="188">
        <f>IF(N96="zákl. přenesená",J96,0)</f>
        <v>0</v>
      </c>
      <c r="BH96" s="188">
        <f>IF(N96="sníž. přenesená",J96,0)</f>
        <v>0</v>
      </c>
      <c r="BI96" s="188">
        <f>IF(N96="nulová",J96,0)</f>
        <v>0</v>
      </c>
      <c r="BJ96" s="20" t="s">
        <v>84</v>
      </c>
      <c r="BK96" s="188">
        <f>ROUND(I96*H96,2)</f>
        <v>0</v>
      </c>
      <c r="BL96" s="20" t="s">
        <v>91</v>
      </c>
      <c r="BM96" s="20" t="s">
        <v>1471</v>
      </c>
    </row>
    <row r="97" spans="2:51" s="14" customFormat="1" ht="13.5">
      <c r="B97" s="209"/>
      <c r="D97" s="190" t="s">
        <v>201</v>
      </c>
      <c r="E97" s="210" t="s">
        <v>20</v>
      </c>
      <c r="F97" s="211" t="s">
        <v>1472</v>
      </c>
      <c r="H97" s="212" t="s">
        <v>20</v>
      </c>
      <c r="I97" s="213"/>
      <c r="L97" s="209"/>
      <c r="M97" s="214"/>
      <c r="N97" s="215"/>
      <c r="O97" s="215"/>
      <c r="P97" s="215"/>
      <c r="Q97" s="215"/>
      <c r="R97" s="215"/>
      <c r="S97" s="215"/>
      <c r="T97" s="216"/>
      <c r="AT97" s="212" t="s">
        <v>201</v>
      </c>
      <c r="AU97" s="212" t="s">
        <v>84</v>
      </c>
      <c r="AV97" s="14" t="s">
        <v>22</v>
      </c>
      <c r="AW97" s="14" t="s">
        <v>37</v>
      </c>
      <c r="AX97" s="14" t="s">
        <v>74</v>
      </c>
      <c r="AY97" s="212" t="s">
        <v>193</v>
      </c>
    </row>
    <row r="98" spans="2:51" s="14" customFormat="1" ht="13.5">
      <c r="B98" s="209"/>
      <c r="D98" s="190" t="s">
        <v>201</v>
      </c>
      <c r="E98" s="210" t="s">
        <v>20</v>
      </c>
      <c r="F98" s="211" t="s">
        <v>1473</v>
      </c>
      <c r="H98" s="212" t="s">
        <v>20</v>
      </c>
      <c r="I98" s="213"/>
      <c r="L98" s="209"/>
      <c r="M98" s="214"/>
      <c r="N98" s="215"/>
      <c r="O98" s="215"/>
      <c r="P98" s="215"/>
      <c r="Q98" s="215"/>
      <c r="R98" s="215"/>
      <c r="S98" s="215"/>
      <c r="T98" s="216"/>
      <c r="AT98" s="212" t="s">
        <v>201</v>
      </c>
      <c r="AU98" s="212" t="s">
        <v>84</v>
      </c>
      <c r="AV98" s="14" t="s">
        <v>22</v>
      </c>
      <c r="AW98" s="14" t="s">
        <v>37</v>
      </c>
      <c r="AX98" s="14" t="s">
        <v>74</v>
      </c>
      <c r="AY98" s="212" t="s">
        <v>193</v>
      </c>
    </row>
    <row r="99" spans="2:51" s="12" customFormat="1" ht="13.5">
      <c r="B99" s="189"/>
      <c r="D99" s="190" t="s">
        <v>201</v>
      </c>
      <c r="E99" s="191" t="s">
        <v>20</v>
      </c>
      <c r="F99" s="192" t="s">
        <v>1474</v>
      </c>
      <c r="H99" s="193">
        <v>6.288</v>
      </c>
      <c r="I99" s="194"/>
      <c r="L99" s="189"/>
      <c r="M99" s="195"/>
      <c r="N99" s="196"/>
      <c r="O99" s="196"/>
      <c r="P99" s="196"/>
      <c r="Q99" s="196"/>
      <c r="R99" s="196"/>
      <c r="S99" s="196"/>
      <c r="T99" s="197"/>
      <c r="AT99" s="191" t="s">
        <v>201</v>
      </c>
      <c r="AU99" s="191" t="s">
        <v>84</v>
      </c>
      <c r="AV99" s="12" t="s">
        <v>84</v>
      </c>
      <c r="AW99" s="12" t="s">
        <v>37</v>
      </c>
      <c r="AX99" s="12" t="s">
        <v>74</v>
      </c>
      <c r="AY99" s="191" t="s">
        <v>193</v>
      </c>
    </row>
    <row r="100" spans="2:51" s="13" customFormat="1" ht="13.5">
      <c r="B100" s="198"/>
      <c r="D100" s="190" t="s">
        <v>201</v>
      </c>
      <c r="E100" s="239" t="s">
        <v>20</v>
      </c>
      <c r="F100" s="240" t="s">
        <v>203</v>
      </c>
      <c r="H100" s="241">
        <v>6.288</v>
      </c>
      <c r="I100" s="203"/>
      <c r="L100" s="198"/>
      <c r="M100" s="204"/>
      <c r="N100" s="205"/>
      <c r="O100" s="205"/>
      <c r="P100" s="205"/>
      <c r="Q100" s="205"/>
      <c r="R100" s="205"/>
      <c r="S100" s="205"/>
      <c r="T100" s="206"/>
      <c r="AT100" s="207" t="s">
        <v>201</v>
      </c>
      <c r="AU100" s="207" t="s">
        <v>84</v>
      </c>
      <c r="AV100" s="13" t="s">
        <v>91</v>
      </c>
      <c r="AW100" s="13" t="s">
        <v>37</v>
      </c>
      <c r="AX100" s="13" t="s">
        <v>22</v>
      </c>
      <c r="AY100" s="207" t="s">
        <v>193</v>
      </c>
    </row>
    <row r="101" spans="2:63" s="11" customFormat="1" ht="29.25" customHeight="1">
      <c r="B101" s="160"/>
      <c r="D101" s="161" t="s">
        <v>73</v>
      </c>
      <c r="E101" s="171" t="s">
        <v>106</v>
      </c>
      <c r="F101" s="171" t="s">
        <v>829</v>
      </c>
      <c r="I101" s="163"/>
      <c r="J101" s="172">
        <f>BK101</f>
        <v>0</v>
      </c>
      <c r="L101" s="160"/>
      <c r="M101" s="165"/>
      <c r="N101" s="166"/>
      <c r="O101" s="166"/>
      <c r="P101" s="167">
        <f>P102</f>
        <v>0</v>
      </c>
      <c r="Q101" s="166"/>
      <c r="R101" s="167">
        <f>R102</f>
        <v>0</v>
      </c>
      <c r="S101" s="166"/>
      <c r="T101" s="168">
        <f>T102</f>
        <v>0</v>
      </c>
      <c r="AR101" s="161" t="s">
        <v>22</v>
      </c>
      <c r="AT101" s="169" t="s">
        <v>73</v>
      </c>
      <c r="AU101" s="169" t="s">
        <v>22</v>
      </c>
      <c r="AY101" s="161" t="s">
        <v>193</v>
      </c>
      <c r="BK101" s="170">
        <f>BK102</f>
        <v>0</v>
      </c>
    </row>
    <row r="102" spans="2:63" s="11" customFormat="1" ht="14.25" customHeight="1">
      <c r="B102" s="160"/>
      <c r="D102" s="173" t="s">
        <v>73</v>
      </c>
      <c r="E102" s="174" t="s">
        <v>523</v>
      </c>
      <c r="F102" s="174" t="s">
        <v>549</v>
      </c>
      <c r="I102" s="163"/>
      <c r="J102" s="175">
        <f>BK102</f>
        <v>0</v>
      </c>
      <c r="L102" s="160"/>
      <c r="M102" s="165"/>
      <c r="N102" s="166"/>
      <c r="O102" s="166"/>
      <c r="P102" s="167">
        <f>SUM(P103:P105)</f>
        <v>0</v>
      </c>
      <c r="Q102" s="166"/>
      <c r="R102" s="167">
        <f>SUM(R103:R105)</f>
        <v>0</v>
      </c>
      <c r="S102" s="166"/>
      <c r="T102" s="168">
        <f>SUM(T103:T105)</f>
        <v>0</v>
      </c>
      <c r="AR102" s="161" t="s">
        <v>22</v>
      </c>
      <c r="AT102" s="169" t="s">
        <v>73</v>
      </c>
      <c r="AU102" s="169" t="s">
        <v>84</v>
      </c>
      <c r="AY102" s="161" t="s">
        <v>193</v>
      </c>
      <c r="BK102" s="170">
        <f>SUM(BK103:BK105)</f>
        <v>0</v>
      </c>
    </row>
    <row r="103" spans="2:65" s="1" customFormat="1" ht="22.5" customHeight="1">
      <c r="B103" s="176"/>
      <c r="C103" s="177" t="s">
        <v>88</v>
      </c>
      <c r="D103" s="177" t="s">
        <v>197</v>
      </c>
      <c r="E103" s="178" t="s">
        <v>551</v>
      </c>
      <c r="F103" s="179" t="s">
        <v>552</v>
      </c>
      <c r="G103" s="180" t="s">
        <v>530</v>
      </c>
      <c r="H103" s="181">
        <v>0.457</v>
      </c>
      <c r="I103" s="182"/>
      <c r="J103" s="183">
        <f>ROUND(I103*H103,2)</f>
        <v>0</v>
      </c>
      <c r="K103" s="179" t="s">
        <v>206</v>
      </c>
      <c r="L103" s="37"/>
      <c r="M103" s="184" t="s">
        <v>20</v>
      </c>
      <c r="N103" s="185" t="s">
        <v>46</v>
      </c>
      <c r="O103" s="38"/>
      <c r="P103" s="186">
        <f>O103*H103</f>
        <v>0</v>
      </c>
      <c r="Q103" s="186">
        <v>0</v>
      </c>
      <c r="R103" s="186">
        <f>Q103*H103</f>
        <v>0</v>
      </c>
      <c r="S103" s="186">
        <v>0</v>
      </c>
      <c r="T103" s="187">
        <f>S103*H103</f>
        <v>0</v>
      </c>
      <c r="AR103" s="20" t="s">
        <v>91</v>
      </c>
      <c r="AT103" s="20" t="s">
        <v>197</v>
      </c>
      <c r="AU103" s="20" t="s">
        <v>88</v>
      </c>
      <c r="AY103" s="20" t="s">
        <v>193</v>
      </c>
      <c r="BE103" s="188">
        <f>IF(N103="základní",J103,0)</f>
        <v>0</v>
      </c>
      <c r="BF103" s="188">
        <f>IF(N103="snížená",J103,0)</f>
        <v>0</v>
      </c>
      <c r="BG103" s="188">
        <f>IF(N103="zákl. přenesená",J103,0)</f>
        <v>0</v>
      </c>
      <c r="BH103" s="188">
        <f>IF(N103="sníž. přenesená",J103,0)</f>
        <v>0</v>
      </c>
      <c r="BI103" s="188">
        <f>IF(N103="nulová",J103,0)</f>
        <v>0</v>
      </c>
      <c r="BJ103" s="20" t="s">
        <v>84</v>
      </c>
      <c r="BK103" s="188">
        <f>ROUND(I103*H103,2)</f>
        <v>0</v>
      </c>
      <c r="BL103" s="20" t="s">
        <v>91</v>
      </c>
      <c r="BM103" s="20" t="s">
        <v>1475</v>
      </c>
    </row>
    <row r="104" spans="2:47" s="1" customFormat="1" ht="40.5">
      <c r="B104" s="37"/>
      <c r="D104" s="190" t="s">
        <v>208</v>
      </c>
      <c r="F104" s="208" t="s">
        <v>554</v>
      </c>
      <c r="I104" s="148"/>
      <c r="L104" s="37"/>
      <c r="M104" s="66"/>
      <c r="N104" s="38"/>
      <c r="O104" s="38"/>
      <c r="P104" s="38"/>
      <c r="Q104" s="38"/>
      <c r="R104" s="38"/>
      <c r="S104" s="38"/>
      <c r="T104" s="67"/>
      <c r="AT104" s="20" t="s">
        <v>208</v>
      </c>
      <c r="AU104" s="20" t="s">
        <v>88</v>
      </c>
    </row>
    <row r="105" spans="2:47" s="1" customFormat="1" ht="81">
      <c r="B105" s="37"/>
      <c r="D105" s="190" t="s">
        <v>533</v>
      </c>
      <c r="F105" s="229" t="s">
        <v>555</v>
      </c>
      <c r="I105" s="148"/>
      <c r="L105" s="37"/>
      <c r="M105" s="66"/>
      <c r="N105" s="38"/>
      <c r="O105" s="38"/>
      <c r="P105" s="38"/>
      <c r="Q105" s="38"/>
      <c r="R105" s="38"/>
      <c r="S105" s="38"/>
      <c r="T105" s="67"/>
      <c r="AT105" s="20" t="s">
        <v>533</v>
      </c>
      <c r="AU105" s="20" t="s">
        <v>88</v>
      </c>
    </row>
    <row r="106" spans="2:63" s="11" customFormat="1" ht="36.75" customHeight="1">
      <c r="B106" s="160"/>
      <c r="D106" s="161" t="s">
        <v>73</v>
      </c>
      <c r="E106" s="162" t="s">
        <v>556</v>
      </c>
      <c r="F106" s="162" t="s">
        <v>557</v>
      </c>
      <c r="I106" s="163"/>
      <c r="J106" s="164">
        <f>BK106</f>
        <v>0</v>
      </c>
      <c r="L106" s="160"/>
      <c r="M106" s="165"/>
      <c r="N106" s="166"/>
      <c r="O106" s="166"/>
      <c r="P106" s="167">
        <f>P107+P112</f>
        <v>0</v>
      </c>
      <c r="Q106" s="166"/>
      <c r="R106" s="167">
        <f>R107+R112</f>
        <v>0</v>
      </c>
      <c r="S106" s="166"/>
      <c r="T106" s="168">
        <f>T107+T112</f>
        <v>0.21742079999999997</v>
      </c>
      <c r="AR106" s="161" t="s">
        <v>84</v>
      </c>
      <c r="AT106" s="169" t="s">
        <v>73</v>
      </c>
      <c r="AU106" s="169" t="s">
        <v>74</v>
      </c>
      <c r="AY106" s="161" t="s">
        <v>193</v>
      </c>
      <c r="BK106" s="170">
        <f>BK107+BK112</f>
        <v>0</v>
      </c>
    </row>
    <row r="107" spans="2:63" s="11" customFormat="1" ht="19.5" customHeight="1">
      <c r="B107" s="160"/>
      <c r="D107" s="173" t="s">
        <v>73</v>
      </c>
      <c r="E107" s="174" t="s">
        <v>1476</v>
      </c>
      <c r="F107" s="174" t="s">
        <v>1477</v>
      </c>
      <c r="I107" s="163"/>
      <c r="J107" s="175">
        <f>BK107</f>
        <v>0</v>
      </c>
      <c r="L107" s="160"/>
      <c r="M107" s="165"/>
      <c r="N107" s="166"/>
      <c r="O107" s="166"/>
      <c r="P107" s="167">
        <f>SUM(P108:P111)</f>
        <v>0</v>
      </c>
      <c r="Q107" s="166"/>
      <c r="R107" s="167">
        <f>SUM(R108:R111)</f>
        <v>0</v>
      </c>
      <c r="S107" s="166"/>
      <c r="T107" s="168">
        <f>SUM(T108:T111)</f>
        <v>0</v>
      </c>
      <c r="AR107" s="161" t="s">
        <v>84</v>
      </c>
      <c r="AT107" s="169" t="s">
        <v>73</v>
      </c>
      <c r="AU107" s="169" t="s">
        <v>22</v>
      </c>
      <c r="AY107" s="161" t="s">
        <v>193</v>
      </c>
      <c r="BK107" s="170">
        <f>SUM(BK108:BK111)</f>
        <v>0</v>
      </c>
    </row>
    <row r="108" spans="2:65" s="1" customFormat="1" ht="22.5" customHeight="1">
      <c r="B108" s="176"/>
      <c r="C108" s="177" t="s">
        <v>91</v>
      </c>
      <c r="D108" s="177" t="s">
        <v>197</v>
      </c>
      <c r="E108" s="178" t="s">
        <v>1478</v>
      </c>
      <c r="F108" s="179" t="s">
        <v>1479</v>
      </c>
      <c r="G108" s="180" t="s">
        <v>520</v>
      </c>
      <c r="H108" s="181">
        <v>2</v>
      </c>
      <c r="I108" s="182"/>
      <c r="J108" s="183">
        <f>ROUND(I108*H108,2)</f>
        <v>0</v>
      </c>
      <c r="K108" s="179" t="s">
        <v>206</v>
      </c>
      <c r="L108" s="37"/>
      <c r="M108" s="184" t="s">
        <v>20</v>
      </c>
      <c r="N108" s="185" t="s">
        <v>46</v>
      </c>
      <c r="O108" s="38"/>
      <c r="P108" s="186">
        <f>O108*H108</f>
        <v>0</v>
      </c>
      <c r="Q108" s="186">
        <v>0</v>
      </c>
      <c r="R108" s="186">
        <f>Q108*H108</f>
        <v>0</v>
      </c>
      <c r="S108" s="186">
        <v>0</v>
      </c>
      <c r="T108" s="187">
        <f>S108*H108</f>
        <v>0</v>
      </c>
      <c r="AR108" s="20" t="s">
        <v>298</v>
      </c>
      <c r="AT108" s="20" t="s">
        <v>197</v>
      </c>
      <c r="AU108" s="20" t="s">
        <v>84</v>
      </c>
      <c r="AY108" s="20" t="s">
        <v>193</v>
      </c>
      <c r="BE108" s="188">
        <f>IF(N108="základní",J108,0)</f>
        <v>0</v>
      </c>
      <c r="BF108" s="188">
        <f>IF(N108="snížená",J108,0)</f>
        <v>0</v>
      </c>
      <c r="BG108" s="188">
        <f>IF(N108="zákl. přenesená",J108,0)</f>
        <v>0</v>
      </c>
      <c r="BH108" s="188">
        <f>IF(N108="sníž. přenesená",J108,0)</f>
        <v>0</v>
      </c>
      <c r="BI108" s="188">
        <f>IF(N108="nulová",J108,0)</f>
        <v>0</v>
      </c>
      <c r="BJ108" s="20" t="s">
        <v>84</v>
      </c>
      <c r="BK108" s="188">
        <f>ROUND(I108*H108,2)</f>
        <v>0</v>
      </c>
      <c r="BL108" s="20" t="s">
        <v>298</v>
      </c>
      <c r="BM108" s="20" t="s">
        <v>1480</v>
      </c>
    </row>
    <row r="109" spans="2:47" s="1" customFormat="1" ht="13.5">
      <c r="B109" s="37"/>
      <c r="D109" s="199" t="s">
        <v>208</v>
      </c>
      <c r="F109" s="254" t="s">
        <v>1479</v>
      </c>
      <c r="I109" s="148"/>
      <c r="L109" s="37"/>
      <c r="M109" s="66"/>
      <c r="N109" s="38"/>
      <c r="O109" s="38"/>
      <c r="P109" s="38"/>
      <c r="Q109" s="38"/>
      <c r="R109" s="38"/>
      <c r="S109" s="38"/>
      <c r="T109" s="67"/>
      <c r="AT109" s="20" t="s">
        <v>208</v>
      </c>
      <c r="AU109" s="20" t="s">
        <v>84</v>
      </c>
    </row>
    <row r="110" spans="2:65" s="1" customFormat="1" ht="22.5" customHeight="1">
      <c r="B110" s="176"/>
      <c r="C110" s="177" t="s">
        <v>94</v>
      </c>
      <c r="D110" s="177" t="s">
        <v>197</v>
      </c>
      <c r="E110" s="178" t="s">
        <v>1481</v>
      </c>
      <c r="F110" s="179" t="s">
        <v>1482</v>
      </c>
      <c r="G110" s="180" t="s">
        <v>520</v>
      </c>
      <c r="H110" s="181">
        <v>2</v>
      </c>
      <c r="I110" s="182"/>
      <c r="J110" s="183">
        <f>ROUND(I110*H110,2)</f>
        <v>0</v>
      </c>
      <c r="K110" s="179" t="s">
        <v>206</v>
      </c>
      <c r="L110" s="37"/>
      <c r="M110" s="184" t="s">
        <v>20</v>
      </c>
      <c r="N110" s="185" t="s">
        <v>46</v>
      </c>
      <c r="O110" s="38"/>
      <c r="P110" s="186">
        <f>O110*H110</f>
        <v>0</v>
      </c>
      <c r="Q110" s="186">
        <v>0</v>
      </c>
      <c r="R110" s="186">
        <f>Q110*H110</f>
        <v>0</v>
      </c>
      <c r="S110" s="186">
        <v>0</v>
      </c>
      <c r="T110" s="187">
        <f>S110*H110</f>
        <v>0</v>
      </c>
      <c r="AR110" s="20" t="s">
        <v>298</v>
      </c>
      <c r="AT110" s="20" t="s">
        <v>197</v>
      </c>
      <c r="AU110" s="20" t="s">
        <v>84</v>
      </c>
      <c r="AY110" s="20" t="s">
        <v>193</v>
      </c>
      <c r="BE110" s="188">
        <f>IF(N110="základní",J110,0)</f>
        <v>0</v>
      </c>
      <c r="BF110" s="188">
        <f>IF(N110="snížená",J110,0)</f>
        <v>0</v>
      </c>
      <c r="BG110" s="188">
        <f>IF(N110="zákl. přenesená",J110,0)</f>
        <v>0</v>
      </c>
      <c r="BH110" s="188">
        <f>IF(N110="sníž. přenesená",J110,0)</f>
        <v>0</v>
      </c>
      <c r="BI110" s="188">
        <f>IF(N110="nulová",J110,0)</f>
        <v>0</v>
      </c>
      <c r="BJ110" s="20" t="s">
        <v>84</v>
      </c>
      <c r="BK110" s="188">
        <f>ROUND(I110*H110,2)</f>
        <v>0</v>
      </c>
      <c r="BL110" s="20" t="s">
        <v>298</v>
      </c>
      <c r="BM110" s="20" t="s">
        <v>1483</v>
      </c>
    </row>
    <row r="111" spans="2:51" s="12" customFormat="1" ht="13.5">
      <c r="B111" s="189"/>
      <c r="D111" s="190" t="s">
        <v>201</v>
      </c>
      <c r="E111" s="191" t="s">
        <v>20</v>
      </c>
      <c r="F111" s="192" t="s">
        <v>1484</v>
      </c>
      <c r="H111" s="193">
        <v>2</v>
      </c>
      <c r="I111" s="194"/>
      <c r="L111" s="189"/>
      <c r="M111" s="195"/>
      <c r="N111" s="196"/>
      <c r="O111" s="196"/>
      <c r="P111" s="196"/>
      <c r="Q111" s="196"/>
      <c r="R111" s="196"/>
      <c r="S111" s="196"/>
      <c r="T111" s="197"/>
      <c r="AT111" s="191" t="s">
        <v>201</v>
      </c>
      <c r="AU111" s="191" t="s">
        <v>84</v>
      </c>
      <c r="AV111" s="12" t="s">
        <v>84</v>
      </c>
      <c r="AW111" s="12" t="s">
        <v>37</v>
      </c>
      <c r="AX111" s="12" t="s">
        <v>22</v>
      </c>
      <c r="AY111" s="191" t="s">
        <v>193</v>
      </c>
    </row>
    <row r="112" spans="2:63" s="11" customFormat="1" ht="29.25" customHeight="1">
      <c r="B112" s="160"/>
      <c r="D112" s="173" t="s">
        <v>73</v>
      </c>
      <c r="E112" s="174" t="s">
        <v>582</v>
      </c>
      <c r="F112" s="174" t="s">
        <v>583</v>
      </c>
      <c r="I112" s="163"/>
      <c r="J112" s="175">
        <f>BK112</f>
        <v>0</v>
      </c>
      <c r="L112" s="160"/>
      <c r="M112" s="165"/>
      <c r="N112" s="166"/>
      <c r="O112" s="166"/>
      <c r="P112" s="167">
        <f>SUM(P113:P117)</f>
        <v>0</v>
      </c>
      <c r="Q112" s="166"/>
      <c r="R112" s="167">
        <f>SUM(R113:R117)</f>
        <v>0</v>
      </c>
      <c r="S112" s="166"/>
      <c r="T112" s="168">
        <f>SUM(T113:T117)</f>
        <v>0.21742079999999997</v>
      </c>
      <c r="AR112" s="161" t="s">
        <v>84</v>
      </c>
      <c r="AT112" s="169" t="s">
        <v>73</v>
      </c>
      <c r="AU112" s="169" t="s">
        <v>22</v>
      </c>
      <c r="AY112" s="161" t="s">
        <v>193</v>
      </c>
      <c r="BK112" s="170">
        <f>SUM(BK113:BK117)</f>
        <v>0</v>
      </c>
    </row>
    <row r="113" spans="2:65" s="1" customFormat="1" ht="22.5" customHeight="1">
      <c r="B113" s="176"/>
      <c r="C113" s="177" t="s">
        <v>97</v>
      </c>
      <c r="D113" s="177" t="s">
        <v>197</v>
      </c>
      <c r="E113" s="178" t="s">
        <v>1485</v>
      </c>
      <c r="F113" s="179" t="s">
        <v>1486</v>
      </c>
      <c r="G113" s="180" t="s">
        <v>130</v>
      </c>
      <c r="H113" s="181">
        <v>7.68</v>
      </c>
      <c r="I113" s="182"/>
      <c r="J113" s="183">
        <f>ROUND(I113*H113,2)</f>
        <v>0</v>
      </c>
      <c r="K113" s="179" t="s">
        <v>20</v>
      </c>
      <c r="L113" s="37"/>
      <c r="M113" s="184" t="s">
        <v>20</v>
      </c>
      <c r="N113" s="185" t="s">
        <v>46</v>
      </c>
      <c r="O113" s="38"/>
      <c r="P113" s="186">
        <f>O113*H113</f>
        <v>0</v>
      </c>
      <c r="Q113" s="186">
        <v>0</v>
      </c>
      <c r="R113" s="186">
        <f>Q113*H113</f>
        <v>0</v>
      </c>
      <c r="S113" s="186">
        <v>0.02831</v>
      </c>
      <c r="T113" s="187">
        <f>S113*H113</f>
        <v>0.21742079999999997</v>
      </c>
      <c r="AR113" s="20" t="s">
        <v>298</v>
      </c>
      <c r="AT113" s="20" t="s">
        <v>197</v>
      </c>
      <c r="AU113" s="20" t="s">
        <v>84</v>
      </c>
      <c r="AY113" s="20" t="s">
        <v>193</v>
      </c>
      <c r="BE113" s="188">
        <f>IF(N113="základní",J113,0)</f>
        <v>0</v>
      </c>
      <c r="BF113" s="188">
        <f>IF(N113="snížená",J113,0)</f>
        <v>0</v>
      </c>
      <c r="BG113" s="188">
        <f>IF(N113="zákl. přenesená",J113,0)</f>
        <v>0</v>
      </c>
      <c r="BH113" s="188">
        <f>IF(N113="sníž. přenesená",J113,0)</f>
        <v>0</v>
      </c>
      <c r="BI113" s="188">
        <f>IF(N113="nulová",J113,0)</f>
        <v>0</v>
      </c>
      <c r="BJ113" s="20" t="s">
        <v>84</v>
      </c>
      <c r="BK113" s="188">
        <f>ROUND(I113*H113,2)</f>
        <v>0</v>
      </c>
      <c r="BL113" s="20" t="s">
        <v>298</v>
      </c>
      <c r="BM113" s="20" t="s">
        <v>1487</v>
      </c>
    </row>
    <row r="114" spans="2:47" s="1" customFormat="1" ht="27">
      <c r="B114" s="37"/>
      <c r="D114" s="190" t="s">
        <v>208</v>
      </c>
      <c r="F114" s="208" t="s">
        <v>1488</v>
      </c>
      <c r="I114" s="148"/>
      <c r="L114" s="37"/>
      <c r="M114" s="66"/>
      <c r="N114" s="38"/>
      <c r="O114" s="38"/>
      <c r="P114" s="38"/>
      <c r="Q114" s="38"/>
      <c r="R114" s="38"/>
      <c r="S114" s="38"/>
      <c r="T114" s="67"/>
      <c r="AT114" s="20" t="s">
        <v>208</v>
      </c>
      <c r="AU114" s="20" t="s">
        <v>84</v>
      </c>
    </row>
    <row r="115" spans="2:51" s="14" customFormat="1" ht="13.5">
      <c r="B115" s="209"/>
      <c r="D115" s="190" t="s">
        <v>201</v>
      </c>
      <c r="E115" s="210" t="s">
        <v>20</v>
      </c>
      <c r="F115" s="211" t="s">
        <v>1489</v>
      </c>
      <c r="H115" s="212" t="s">
        <v>20</v>
      </c>
      <c r="I115" s="213"/>
      <c r="L115" s="209"/>
      <c r="M115" s="214"/>
      <c r="N115" s="215"/>
      <c r="O115" s="215"/>
      <c r="P115" s="215"/>
      <c r="Q115" s="215"/>
      <c r="R115" s="215"/>
      <c r="S115" s="215"/>
      <c r="T115" s="216"/>
      <c r="AT115" s="212" t="s">
        <v>201</v>
      </c>
      <c r="AU115" s="212" t="s">
        <v>84</v>
      </c>
      <c r="AV115" s="14" t="s">
        <v>22</v>
      </c>
      <c r="AW115" s="14" t="s">
        <v>37</v>
      </c>
      <c r="AX115" s="14" t="s">
        <v>74</v>
      </c>
      <c r="AY115" s="212" t="s">
        <v>193</v>
      </c>
    </row>
    <row r="116" spans="2:51" s="12" customFormat="1" ht="13.5">
      <c r="B116" s="189"/>
      <c r="D116" s="190" t="s">
        <v>201</v>
      </c>
      <c r="E116" s="191" t="s">
        <v>20</v>
      </c>
      <c r="F116" s="192" t="s">
        <v>1490</v>
      </c>
      <c r="H116" s="193">
        <v>7.68</v>
      </c>
      <c r="I116" s="194"/>
      <c r="L116" s="189"/>
      <c r="M116" s="195"/>
      <c r="N116" s="196"/>
      <c r="O116" s="196"/>
      <c r="P116" s="196"/>
      <c r="Q116" s="196"/>
      <c r="R116" s="196"/>
      <c r="S116" s="196"/>
      <c r="T116" s="197"/>
      <c r="AT116" s="191" t="s">
        <v>201</v>
      </c>
      <c r="AU116" s="191" t="s">
        <v>84</v>
      </c>
      <c r="AV116" s="12" t="s">
        <v>84</v>
      </c>
      <c r="AW116" s="12" t="s">
        <v>37</v>
      </c>
      <c r="AX116" s="12" t="s">
        <v>74</v>
      </c>
      <c r="AY116" s="191" t="s">
        <v>193</v>
      </c>
    </row>
    <row r="117" spans="2:51" s="13" customFormat="1" ht="13.5">
      <c r="B117" s="198"/>
      <c r="D117" s="190" t="s">
        <v>201</v>
      </c>
      <c r="E117" s="239" t="s">
        <v>20</v>
      </c>
      <c r="F117" s="240" t="s">
        <v>203</v>
      </c>
      <c r="H117" s="241">
        <v>7.68</v>
      </c>
      <c r="I117" s="203"/>
      <c r="L117" s="198"/>
      <c r="M117" s="204"/>
      <c r="N117" s="205"/>
      <c r="O117" s="205"/>
      <c r="P117" s="205"/>
      <c r="Q117" s="205"/>
      <c r="R117" s="205"/>
      <c r="S117" s="205"/>
      <c r="T117" s="206"/>
      <c r="AT117" s="207" t="s">
        <v>201</v>
      </c>
      <c r="AU117" s="207" t="s">
        <v>84</v>
      </c>
      <c r="AV117" s="13" t="s">
        <v>91</v>
      </c>
      <c r="AW117" s="13" t="s">
        <v>37</v>
      </c>
      <c r="AX117" s="13" t="s">
        <v>22</v>
      </c>
      <c r="AY117" s="207" t="s">
        <v>193</v>
      </c>
    </row>
    <row r="118" spans="2:63" s="11" customFormat="1" ht="36.75" customHeight="1">
      <c r="B118" s="160"/>
      <c r="D118" s="173" t="s">
        <v>73</v>
      </c>
      <c r="E118" s="255" t="s">
        <v>623</v>
      </c>
      <c r="F118" s="255" t="s">
        <v>624</v>
      </c>
      <c r="I118" s="163"/>
      <c r="J118" s="256">
        <f>BK118</f>
        <v>0</v>
      </c>
      <c r="L118" s="160"/>
      <c r="M118" s="165"/>
      <c r="N118" s="166"/>
      <c r="O118" s="166"/>
      <c r="P118" s="167">
        <f>P119</f>
        <v>0</v>
      </c>
      <c r="Q118" s="166"/>
      <c r="R118" s="167">
        <f>R119</f>
        <v>0</v>
      </c>
      <c r="S118" s="166"/>
      <c r="T118" s="168">
        <f>T119</f>
        <v>0</v>
      </c>
      <c r="AR118" s="161" t="s">
        <v>91</v>
      </c>
      <c r="AT118" s="169" t="s">
        <v>73</v>
      </c>
      <c r="AU118" s="169" t="s">
        <v>74</v>
      </c>
      <c r="AY118" s="161" t="s">
        <v>193</v>
      </c>
      <c r="BK118" s="170">
        <f>BK119</f>
        <v>0</v>
      </c>
    </row>
    <row r="119" spans="2:65" s="1" customFormat="1" ht="22.5" customHeight="1">
      <c r="B119" s="176"/>
      <c r="C119" s="177" t="s">
        <v>100</v>
      </c>
      <c r="D119" s="177" t="s">
        <v>197</v>
      </c>
      <c r="E119" s="178" t="s">
        <v>626</v>
      </c>
      <c r="F119" s="179" t="s">
        <v>1491</v>
      </c>
      <c r="G119" s="180" t="s">
        <v>628</v>
      </c>
      <c r="H119" s="181">
        <v>20</v>
      </c>
      <c r="I119" s="182"/>
      <c r="J119" s="183">
        <f>ROUND(I119*H119,2)</f>
        <v>0</v>
      </c>
      <c r="K119" s="179" t="s">
        <v>20</v>
      </c>
      <c r="L119" s="37"/>
      <c r="M119" s="184" t="s">
        <v>20</v>
      </c>
      <c r="N119" s="257" t="s">
        <v>46</v>
      </c>
      <c r="O119" s="258"/>
      <c r="P119" s="259">
        <f>O119*H119</f>
        <v>0</v>
      </c>
      <c r="Q119" s="259">
        <v>0</v>
      </c>
      <c r="R119" s="259">
        <f>Q119*H119</f>
        <v>0</v>
      </c>
      <c r="S119" s="259">
        <v>0</v>
      </c>
      <c r="T119" s="260">
        <f>S119*H119</f>
        <v>0</v>
      </c>
      <c r="AR119" s="20" t="s">
        <v>629</v>
      </c>
      <c r="AT119" s="20" t="s">
        <v>197</v>
      </c>
      <c r="AU119" s="20" t="s">
        <v>22</v>
      </c>
      <c r="AY119" s="20" t="s">
        <v>193</v>
      </c>
      <c r="BE119" s="188">
        <f>IF(N119="základní",J119,0)</f>
        <v>0</v>
      </c>
      <c r="BF119" s="188">
        <f>IF(N119="snížená",J119,0)</f>
        <v>0</v>
      </c>
      <c r="BG119" s="188">
        <f>IF(N119="zákl. přenesená",J119,0)</f>
        <v>0</v>
      </c>
      <c r="BH119" s="188">
        <f>IF(N119="sníž. přenesená",J119,0)</f>
        <v>0</v>
      </c>
      <c r="BI119" s="188">
        <f>IF(N119="nulová",J119,0)</f>
        <v>0</v>
      </c>
      <c r="BJ119" s="20" t="s">
        <v>84</v>
      </c>
      <c r="BK119" s="188">
        <f>ROUND(I119*H119,2)</f>
        <v>0</v>
      </c>
      <c r="BL119" s="20" t="s">
        <v>629</v>
      </c>
      <c r="BM119" s="20" t="s">
        <v>1492</v>
      </c>
    </row>
    <row r="120" spans="2:12" s="1" customFormat="1" ht="6.75" customHeight="1">
      <c r="B120" s="52"/>
      <c r="C120" s="53"/>
      <c r="D120" s="53"/>
      <c r="E120" s="53"/>
      <c r="F120" s="53"/>
      <c r="G120" s="53"/>
      <c r="H120" s="53"/>
      <c r="I120" s="126"/>
      <c r="J120" s="53"/>
      <c r="K120" s="53"/>
      <c r="L120" s="37"/>
    </row>
    <row r="458" ht="13.5">
      <c r="AT458" s="261"/>
    </row>
  </sheetData>
  <sheetProtection password="CC35" sheet="1" objects="1" scenarios="1" formatColumns="0" formatRows="0" sort="0" autoFilter="0"/>
  <autoFilter ref="C89:K89"/>
  <mergeCells count="12">
    <mergeCell ref="E51:H51"/>
    <mergeCell ref="E78:H78"/>
    <mergeCell ref="E80:H80"/>
    <mergeCell ref="E82:H82"/>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116</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1493</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ROUND(J87,2)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ROUND(SUM(BE87:BE105),2)</f>
        <v>0</v>
      </c>
      <c r="G32" s="38"/>
      <c r="H32" s="38"/>
      <c r="I32" s="118">
        <v>0.21</v>
      </c>
      <c r="J32" s="117">
        <f>ROUND(ROUND((SUM(BE87:BE105)),2)*I32,2)</f>
        <v>0</v>
      </c>
      <c r="K32" s="41"/>
    </row>
    <row r="33" spans="2:11" s="1" customFormat="1" ht="14.25" customHeight="1">
      <c r="B33" s="37"/>
      <c r="C33" s="38"/>
      <c r="D33" s="38"/>
      <c r="E33" s="45" t="s">
        <v>46</v>
      </c>
      <c r="F33" s="117">
        <f>ROUND(SUM(BF87:BF105),2)</f>
        <v>0</v>
      </c>
      <c r="G33" s="38"/>
      <c r="H33" s="38"/>
      <c r="I33" s="118">
        <v>0.15</v>
      </c>
      <c r="J33" s="117">
        <f>ROUND(ROUND((SUM(BF87:BF105)),2)*I33,2)</f>
        <v>0</v>
      </c>
      <c r="K33" s="41"/>
    </row>
    <row r="34" spans="2:11" s="1" customFormat="1" ht="14.25" customHeight="1" hidden="1">
      <c r="B34" s="37"/>
      <c r="C34" s="38"/>
      <c r="D34" s="38"/>
      <c r="E34" s="45" t="s">
        <v>47</v>
      </c>
      <c r="F34" s="117">
        <f>ROUND(SUM(BG87:BG105),2)</f>
        <v>0</v>
      </c>
      <c r="G34" s="38"/>
      <c r="H34" s="38"/>
      <c r="I34" s="118">
        <v>0.21</v>
      </c>
      <c r="J34" s="117">
        <v>0</v>
      </c>
      <c r="K34" s="41"/>
    </row>
    <row r="35" spans="2:11" s="1" customFormat="1" ht="14.25" customHeight="1" hidden="1">
      <c r="B35" s="37"/>
      <c r="C35" s="38"/>
      <c r="D35" s="38"/>
      <c r="E35" s="45" t="s">
        <v>48</v>
      </c>
      <c r="F35" s="117">
        <f>ROUND(SUM(BH87:BH105),2)</f>
        <v>0</v>
      </c>
      <c r="G35" s="38"/>
      <c r="H35" s="38"/>
      <c r="I35" s="118">
        <v>0.15</v>
      </c>
      <c r="J35" s="117">
        <v>0</v>
      </c>
      <c r="K35" s="41"/>
    </row>
    <row r="36" spans="2:11" s="1" customFormat="1" ht="14.25" customHeight="1" hidden="1">
      <c r="B36" s="37"/>
      <c r="C36" s="38"/>
      <c r="D36" s="38"/>
      <c r="E36" s="45" t="s">
        <v>49</v>
      </c>
      <c r="F36" s="117">
        <f>ROUND(SUM(BI87:BI105),2)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12 - VÝMALBA</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J87</f>
        <v>0</v>
      </c>
      <c r="K60" s="41"/>
      <c r="AU60" s="20" t="s">
        <v>161</v>
      </c>
    </row>
    <row r="61" spans="2:11" s="8" customFormat="1" ht="24.75" customHeight="1">
      <c r="B61" s="134"/>
      <c r="C61" s="135"/>
      <c r="D61" s="136" t="s">
        <v>162</v>
      </c>
      <c r="E61" s="137"/>
      <c r="F61" s="137"/>
      <c r="G61" s="137"/>
      <c r="H61" s="137"/>
      <c r="I61" s="138"/>
      <c r="J61" s="139">
        <f>J88</f>
        <v>0</v>
      </c>
      <c r="K61" s="140"/>
    </row>
    <row r="62" spans="2:11" s="9" customFormat="1" ht="19.5" customHeight="1">
      <c r="B62" s="141"/>
      <c r="C62" s="142"/>
      <c r="D62" s="143" t="s">
        <v>165</v>
      </c>
      <c r="E62" s="144"/>
      <c r="F62" s="144"/>
      <c r="G62" s="144"/>
      <c r="H62" s="144"/>
      <c r="I62" s="145"/>
      <c r="J62" s="146">
        <f>J89</f>
        <v>0</v>
      </c>
      <c r="K62" s="147"/>
    </row>
    <row r="63" spans="2:11" s="9" customFormat="1" ht="14.25" customHeight="1">
      <c r="B63" s="141"/>
      <c r="C63" s="142"/>
      <c r="D63" s="143" t="s">
        <v>167</v>
      </c>
      <c r="E63" s="144"/>
      <c r="F63" s="144"/>
      <c r="G63" s="144"/>
      <c r="H63" s="144"/>
      <c r="I63" s="145"/>
      <c r="J63" s="146">
        <f>J90</f>
        <v>0</v>
      </c>
      <c r="K63" s="147"/>
    </row>
    <row r="64" spans="2:11" s="8" customFormat="1" ht="24.75" customHeight="1">
      <c r="B64" s="134"/>
      <c r="C64" s="135"/>
      <c r="D64" s="136" t="s">
        <v>171</v>
      </c>
      <c r="E64" s="137"/>
      <c r="F64" s="137"/>
      <c r="G64" s="137"/>
      <c r="H64" s="137"/>
      <c r="I64" s="138"/>
      <c r="J64" s="139">
        <f>J94</f>
        <v>0</v>
      </c>
      <c r="K64" s="140"/>
    </row>
    <row r="65" spans="2:11" s="9" customFormat="1" ht="19.5" customHeight="1">
      <c r="B65" s="141"/>
      <c r="C65" s="142"/>
      <c r="D65" s="143" t="s">
        <v>1494</v>
      </c>
      <c r="E65" s="144"/>
      <c r="F65" s="144"/>
      <c r="G65" s="144"/>
      <c r="H65" s="144"/>
      <c r="I65" s="145"/>
      <c r="J65" s="146">
        <f>J95</f>
        <v>0</v>
      </c>
      <c r="K65" s="147"/>
    </row>
    <row r="66" spans="2:11" s="1" customFormat="1" ht="21.75" customHeight="1">
      <c r="B66" s="37"/>
      <c r="C66" s="38"/>
      <c r="D66" s="38"/>
      <c r="E66" s="38"/>
      <c r="F66" s="38"/>
      <c r="G66" s="38"/>
      <c r="H66" s="38"/>
      <c r="I66" s="105"/>
      <c r="J66" s="38"/>
      <c r="K66" s="41"/>
    </row>
    <row r="67" spans="2:11" s="1" customFormat="1" ht="6.75" customHeight="1">
      <c r="B67" s="52"/>
      <c r="C67" s="53"/>
      <c r="D67" s="53"/>
      <c r="E67" s="53"/>
      <c r="F67" s="53"/>
      <c r="G67" s="53"/>
      <c r="H67" s="53"/>
      <c r="I67" s="126"/>
      <c r="J67" s="53"/>
      <c r="K67" s="54"/>
    </row>
    <row r="71" spans="2:12" s="1" customFormat="1" ht="6.75" customHeight="1">
      <c r="B71" s="55"/>
      <c r="C71" s="56"/>
      <c r="D71" s="56"/>
      <c r="E71" s="56"/>
      <c r="F71" s="56"/>
      <c r="G71" s="56"/>
      <c r="H71" s="56"/>
      <c r="I71" s="127"/>
      <c r="J71" s="56"/>
      <c r="K71" s="56"/>
      <c r="L71" s="37"/>
    </row>
    <row r="72" spans="2:12" s="1" customFormat="1" ht="36.75" customHeight="1">
      <c r="B72" s="37"/>
      <c r="C72" s="57" t="s">
        <v>178</v>
      </c>
      <c r="I72" s="148"/>
      <c r="L72" s="37"/>
    </row>
    <row r="73" spans="2:12" s="1" customFormat="1" ht="6.75" customHeight="1">
      <c r="B73" s="37"/>
      <c r="I73" s="148"/>
      <c r="L73" s="37"/>
    </row>
    <row r="74" spans="2:12" s="1" customFormat="1" ht="14.25" customHeight="1">
      <c r="B74" s="37"/>
      <c r="C74" s="59" t="s">
        <v>16</v>
      </c>
      <c r="I74" s="148"/>
      <c r="L74" s="37"/>
    </row>
    <row r="75" spans="2:12" s="1" customFormat="1" ht="22.5" customHeight="1">
      <c r="B75" s="37"/>
      <c r="E75" s="310" t="str">
        <f>E7</f>
        <v>Plzeň, K Pecím 10,12</v>
      </c>
      <c r="F75" s="269"/>
      <c r="G75" s="269"/>
      <c r="H75" s="269"/>
      <c r="I75" s="148"/>
      <c r="L75" s="37"/>
    </row>
    <row r="76" spans="2:12" ht="15">
      <c r="B76" s="24"/>
      <c r="C76" s="59" t="s">
        <v>143</v>
      </c>
      <c r="L76" s="24"/>
    </row>
    <row r="77" spans="2:12" s="1" customFormat="1" ht="22.5" customHeight="1">
      <c r="B77" s="37"/>
      <c r="E77" s="310" t="s">
        <v>146</v>
      </c>
      <c r="F77" s="269"/>
      <c r="G77" s="269"/>
      <c r="H77" s="269"/>
      <c r="I77" s="148"/>
      <c r="L77" s="37"/>
    </row>
    <row r="78" spans="2:12" s="1" customFormat="1" ht="14.25" customHeight="1">
      <c r="B78" s="37"/>
      <c r="C78" s="59" t="s">
        <v>149</v>
      </c>
      <c r="I78" s="148"/>
      <c r="L78" s="37"/>
    </row>
    <row r="79" spans="2:12" s="1" customFormat="1" ht="23.25" customHeight="1">
      <c r="B79" s="37"/>
      <c r="E79" s="287" t="str">
        <f>E11</f>
        <v>12 - VÝMALBA</v>
      </c>
      <c r="F79" s="269"/>
      <c r="G79" s="269"/>
      <c r="H79" s="269"/>
      <c r="I79" s="148"/>
      <c r="L79" s="37"/>
    </row>
    <row r="80" spans="2:12" s="1" customFormat="1" ht="6.75" customHeight="1">
      <c r="B80" s="37"/>
      <c r="I80" s="148"/>
      <c r="L80" s="37"/>
    </row>
    <row r="81" spans="2:12" s="1" customFormat="1" ht="18" customHeight="1">
      <c r="B81" s="37"/>
      <c r="C81" s="59" t="s">
        <v>23</v>
      </c>
      <c r="F81" s="149" t="str">
        <f>F14</f>
        <v>Plzeň, K Pecím 10,12 </v>
      </c>
      <c r="I81" s="150" t="s">
        <v>25</v>
      </c>
      <c r="J81" s="63" t="str">
        <f>IF(J14="","",J14)</f>
        <v>14. 9. 2016</v>
      </c>
      <c r="L81" s="37"/>
    </row>
    <row r="82" spans="2:12" s="1" customFormat="1" ht="6.75" customHeight="1">
      <c r="B82" s="37"/>
      <c r="I82" s="148"/>
      <c r="L82" s="37"/>
    </row>
    <row r="83" spans="2:12" s="1" customFormat="1" ht="15">
      <c r="B83" s="37"/>
      <c r="C83" s="59" t="s">
        <v>29</v>
      </c>
      <c r="F83" s="149" t="str">
        <f>E17</f>
        <v>SVJ K Pecím 10,12, Plzeň</v>
      </c>
      <c r="I83" s="150" t="s">
        <v>35</v>
      </c>
      <c r="J83" s="149" t="str">
        <f>E23</f>
        <v>Planstav a.s.</v>
      </c>
      <c r="L83" s="37"/>
    </row>
    <row r="84" spans="2:12" s="1" customFormat="1" ht="14.25" customHeight="1">
      <c r="B84" s="37"/>
      <c r="C84" s="59" t="s">
        <v>33</v>
      </c>
      <c r="F84" s="149">
        <f>IF(E20="","",E20)</f>
      </c>
      <c r="I84" s="148"/>
      <c r="L84" s="37"/>
    </row>
    <row r="85" spans="2:12" s="1" customFormat="1" ht="9.75" customHeight="1">
      <c r="B85" s="37"/>
      <c r="I85" s="148"/>
      <c r="L85" s="37"/>
    </row>
    <row r="86" spans="2:20" s="10" customFormat="1" ht="29.25" customHeight="1">
      <c r="B86" s="151"/>
      <c r="C86" s="152" t="s">
        <v>179</v>
      </c>
      <c r="D86" s="153" t="s">
        <v>59</v>
      </c>
      <c r="E86" s="153" t="s">
        <v>55</v>
      </c>
      <c r="F86" s="153" t="s">
        <v>180</v>
      </c>
      <c r="G86" s="153" t="s">
        <v>181</v>
      </c>
      <c r="H86" s="153" t="s">
        <v>182</v>
      </c>
      <c r="I86" s="154" t="s">
        <v>183</v>
      </c>
      <c r="J86" s="153" t="s">
        <v>159</v>
      </c>
      <c r="K86" s="155" t="s">
        <v>184</v>
      </c>
      <c r="L86" s="151"/>
      <c r="M86" s="70" t="s">
        <v>185</v>
      </c>
      <c r="N86" s="71" t="s">
        <v>44</v>
      </c>
      <c r="O86" s="71" t="s">
        <v>186</v>
      </c>
      <c r="P86" s="71" t="s">
        <v>187</v>
      </c>
      <c r="Q86" s="71" t="s">
        <v>188</v>
      </c>
      <c r="R86" s="71" t="s">
        <v>189</v>
      </c>
      <c r="S86" s="71" t="s">
        <v>190</v>
      </c>
      <c r="T86" s="72" t="s">
        <v>191</v>
      </c>
    </row>
    <row r="87" spans="2:63" s="1" customFormat="1" ht="29.25" customHeight="1">
      <c r="B87" s="37"/>
      <c r="C87" s="74" t="s">
        <v>160</v>
      </c>
      <c r="I87" s="148"/>
      <c r="J87" s="156">
        <f>BK87</f>
        <v>0</v>
      </c>
      <c r="L87" s="37"/>
      <c r="M87" s="73"/>
      <c r="N87" s="64"/>
      <c r="O87" s="64"/>
      <c r="P87" s="157">
        <f>P88+P94</f>
        <v>0</v>
      </c>
      <c r="Q87" s="64"/>
      <c r="R87" s="157">
        <f>R88+R94</f>
        <v>0.03958816</v>
      </c>
      <c r="S87" s="64"/>
      <c r="T87" s="158">
        <f>T88+T94</f>
        <v>0</v>
      </c>
      <c r="AT87" s="20" t="s">
        <v>73</v>
      </c>
      <c r="AU87" s="20" t="s">
        <v>161</v>
      </c>
      <c r="BK87" s="159">
        <f>BK88+BK94</f>
        <v>0</v>
      </c>
    </row>
    <row r="88" spans="2:63" s="11" customFormat="1" ht="36.75" customHeight="1">
      <c r="B88" s="160"/>
      <c r="D88" s="161" t="s">
        <v>73</v>
      </c>
      <c r="E88" s="162" t="s">
        <v>192</v>
      </c>
      <c r="F88" s="162" t="s">
        <v>192</v>
      </c>
      <c r="I88" s="163"/>
      <c r="J88" s="164">
        <f>BK88</f>
        <v>0</v>
      </c>
      <c r="L88" s="160"/>
      <c r="M88" s="165"/>
      <c r="N88" s="166"/>
      <c r="O88" s="166"/>
      <c r="P88" s="167">
        <f>P89</f>
        <v>0</v>
      </c>
      <c r="Q88" s="166"/>
      <c r="R88" s="167">
        <f>R89</f>
        <v>0.0010112</v>
      </c>
      <c r="S88" s="166"/>
      <c r="T88" s="168">
        <f>T89</f>
        <v>0</v>
      </c>
      <c r="AR88" s="161" t="s">
        <v>22</v>
      </c>
      <c r="AT88" s="169" t="s">
        <v>73</v>
      </c>
      <c r="AU88" s="169" t="s">
        <v>74</v>
      </c>
      <c r="AY88" s="161" t="s">
        <v>193</v>
      </c>
      <c r="BK88" s="170">
        <f>BK89</f>
        <v>0</v>
      </c>
    </row>
    <row r="89" spans="2:63" s="11" customFormat="1" ht="19.5" customHeight="1">
      <c r="B89" s="160"/>
      <c r="D89" s="161" t="s">
        <v>73</v>
      </c>
      <c r="E89" s="171" t="s">
        <v>106</v>
      </c>
      <c r="F89" s="171" t="s">
        <v>480</v>
      </c>
      <c r="I89" s="163"/>
      <c r="J89" s="172">
        <f>BK89</f>
        <v>0</v>
      </c>
      <c r="L89" s="160"/>
      <c r="M89" s="165"/>
      <c r="N89" s="166"/>
      <c r="O89" s="166"/>
      <c r="P89" s="167">
        <f>P90</f>
        <v>0</v>
      </c>
      <c r="Q89" s="166"/>
      <c r="R89" s="167">
        <f>R90</f>
        <v>0.0010112</v>
      </c>
      <c r="S89" s="166"/>
      <c r="T89" s="168">
        <f>T90</f>
        <v>0</v>
      </c>
      <c r="AR89" s="161" t="s">
        <v>22</v>
      </c>
      <c r="AT89" s="169" t="s">
        <v>73</v>
      </c>
      <c r="AU89" s="169" t="s">
        <v>22</v>
      </c>
      <c r="AY89" s="161" t="s">
        <v>193</v>
      </c>
      <c r="BK89" s="170">
        <f>BK90</f>
        <v>0</v>
      </c>
    </row>
    <row r="90" spans="2:63" s="11" customFormat="1" ht="14.25" customHeight="1">
      <c r="B90" s="160"/>
      <c r="D90" s="173" t="s">
        <v>73</v>
      </c>
      <c r="E90" s="174" t="s">
        <v>515</v>
      </c>
      <c r="F90" s="174" t="s">
        <v>516</v>
      </c>
      <c r="I90" s="163"/>
      <c r="J90" s="175">
        <f>BK90</f>
        <v>0</v>
      </c>
      <c r="L90" s="160"/>
      <c r="M90" s="165"/>
      <c r="N90" s="166"/>
      <c r="O90" s="166"/>
      <c r="P90" s="167">
        <f>SUM(P91:P93)</f>
        <v>0</v>
      </c>
      <c r="Q90" s="166"/>
      <c r="R90" s="167">
        <f>SUM(R91:R93)</f>
        <v>0.0010112</v>
      </c>
      <c r="S90" s="166"/>
      <c r="T90" s="168">
        <f>SUM(T91:T93)</f>
        <v>0</v>
      </c>
      <c r="AR90" s="161" t="s">
        <v>22</v>
      </c>
      <c r="AT90" s="169" t="s">
        <v>73</v>
      </c>
      <c r="AU90" s="169" t="s">
        <v>84</v>
      </c>
      <c r="AY90" s="161" t="s">
        <v>193</v>
      </c>
      <c r="BK90" s="170">
        <f>SUM(BK91:BK93)</f>
        <v>0</v>
      </c>
    </row>
    <row r="91" spans="2:65" s="1" customFormat="1" ht="22.5" customHeight="1">
      <c r="B91" s="176"/>
      <c r="C91" s="177" t="s">
        <v>22</v>
      </c>
      <c r="D91" s="177" t="s">
        <v>197</v>
      </c>
      <c r="E91" s="178" t="s">
        <v>1495</v>
      </c>
      <c r="F91" s="179" t="s">
        <v>1496</v>
      </c>
      <c r="G91" s="180" t="s">
        <v>130</v>
      </c>
      <c r="H91" s="181">
        <v>25.28</v>
      </c>
      <c r="I91" s="182"/>
      <c r="J91" s="183">
        <f>ROUND(I91*H91,2)</f>
        <v>0</v>
      </c>
      <c r="K91" s="179" t="s">
        <v>206</v>
      </c>
      <c r="L91" s="37"/>
      <c r="M91" s="184" t="s">
        <v>20</v>
      </c>
      <c r="N91" s="185" t="s">
        <v>46</v>
      </c>
      <c r="O91" s="38"/>
      <c r="P91" s="186">
        <f>O91*H91</f>
        <v>0</v>
      </c>
      <c r="Q91" s="186">
        <v>4E-05</v>
      </c>
      <c r="R91" s="186">
        <f>Q91*H91</f>
        <v>0.0010112</v>
      </c>
      <c r="S91" s="186">
        <v>0</v>
      </c>
      <c r="T91" s="187">
        <f>S91*H91</f>
        <v>0</v>
      </c>
      <c r="AR91" s="20" t="s">
        <v>91</v>
      </c>
      <c r="AT91" s="20" t="s">
        <v>197</v>
      </c>
      <c r="AU91" s="20" t="s">
        <v>88</v>
      </c>
      <c r="AY91" s="20" t="s">
        <v>193</v>
      </c>
      <c r="BE91" s="188">
        <f>IF(N91="základní",J91,0)</f>
        <v>0</v>
      </c>
      <c r="BF91" s="188">
        <f>IF(N91="snížená",J91,0)</f>
        <v>0</v>
      </c>
      <c r="BG91" s="188">
        <f>IF(N91="zákl. přenesená",J91,0)</f>
        <v>0</v>
      </c>
      <c r="BH91" s="188">
        <f>IF(N91="sníž. přenesená",J91,0)</f>
        <v>0</v>
      </c>
      <c r="BI91" s="188">
        <f>IF(N91="nulová",J91,0)</f>
        <v>0</v>
      </c>
      <c r="BJ91" s="20" t="s">
        <v>84</v>
      </c>
      <c r="BK91" s="188">
        <f>ROUND(I91*H91,2)</f>
        <v>0</v>
      </c>
      <c r="BL91" s="20" t="s">
        <v>91</v>
      </c>
      <c r="BM91" s="20" t="s">
        <v>1497</v>
      </c>
    </row>
    <row r="92" spans="2:47" s="1" customFormat="1" ht="54">
      <c r="B92" s="37"/>
      <c r="D92" s="190" t="s">
        <v>208</v>
      </c>
      <c r="F92" s="208" t="s">
        <v>1498</v>
      </c>
      <c r="I92" s="148"/>
      <c r="L92" s="37"/>
      <c r="M92" s="66"/>
      <c r="N92" s="38"/>
      <c r="O92" s="38"/>
      <c r="P92" s="38"/>
      <c r="Q92" s="38"/>
      <c r="R92" s="38"/>
      <c r="S92" s="38"/>
      <c r="T92" s="67"/>
      <c r="AT92" s="20" t="s">
        <v>208</v>
      </c>
      <c r="AU92" s="20" t="s">
        <v>88</v>
      </c>
    </row>
    <row r="93" spans="2:51" s="12" customFormat="1" ht="13.5">
      <c r="B93" s="189"/>
      <c r="D93" s="190" t="s">
        <v>201</v>
      </c>
      <c r="E93" s="191" t="s">
        <v>20</v>
      </c>
      <c r="F93" s="192" t="s">
        <v>1499</v>
      </c>
      <c r="H93" s="193">
        <v>25.28</v>
      </c>
      <c r="I93" s="194"/>
      <c r="L93" s="189"/>
      <c r="M93" s="195"/>
      <c r="N93" s="196"/>
      <c r="O93" s="196"/>
      <c r="P93" s="196"/>
      <c r="Q93" s="196"/>
      <c r="R93" s="196"/>
      <c r="S93" s="196"/>
      <c r="T93" s="197"/>
      <c r="AT93" s="191" t="s">
        <v>201</v>
      </c>
      <c r="AU93" s="191" t="s">
        <v>88</v>
      </c>
      <c r="AV93" s="12" t="s">
        <v>84</v>
      </c>
      <c r="AW93" s="12" t="s">
        <v>37</v>
      </c>
      <c r="AX93" s="12" t="s">
        <v>22</v>
      </c>
      <c r="AY93" s="191" t="s">
        <v>193</v>
      </c>
    </row>
    <row r="94" spans="2:63" s="11" customFormat="1" ht="36.75" customHeight="1">
      <c r="B94" s="160"/>
      <c r="D94" s="161" t="s">
        <v>73</v>
      </c>
      <c r="E94" s="162" t="s">
        <v>556</v>
      </c>
      <c r="F94" s="162" t="s">
        <v>557</v>
      </c>
      <c r="I94" s="163"/>
      <c r="J94" s="164">
        <f>BK94</f>
        <v>0</v>
      </c>
      <c r="L94" s="160"/>
      <c r="M94" s="165"/>
      <c r="N94" s="166"/>
      <c r="O94" s="166"/>
      <c r="P94" s="167">
        <f>P95</f>
        <v>0</v>
      </c>
      <c r="Q94" s="166"/>
      <c r="R94" s="167">
        <f>R95</f>
        <v>0.03857696</v>
      </c>
      <c r="S94" s="166"/>
      <c r="T94" s="168">
        <f>T95</f>
        <v>0</v>
      </c>
      <c r="AR94" s="161" t="s">
        <v>84</v>
      </c>
      <c r="AT94" s="169" t="s">
        <v>73</v>
      </c>
      <c r="AU94" s="169" t="s">
        <v>74</v>
      </c>
      <c r="AY94" s="161" t="s">
        <v>193</v>
      </c>
      <c r="BK94" s="170">
        <f>BK95</f>
        <v>0</v>
      </c>
    </row>
    <row r="95" spans="2:63" s="11" customFormat="1" ht="19.5" customHeight="1">
      <c r="B95" s="160"/>
      <c r="D95" s="173" t="s">
        <v>73</v>
      </c>
      <c r="E95" s="174" t="s">
        <v>1500</v>
      </c>
      <c r="F95" s="174" t="s">
        <v>1501</v>
      </c>
      <c r="I95" s="163"/>
      <c r="J95" s="175">
        <f>BK95</f>
        <v>0</v>
      </c>
      <c r="L95" s="160"/>
      <c r="M95" s="165"/>
      <c r="N95" s="166"/>
      <c r="O95" s="166"/>
      <c r="P95" s="167">
        <f>SUM(P96:P105)</f>
        <v>0</v>
      </c>
      <c r="Q95" s="166"/>
      <c r="R95" s="167">
        <f>SUM(R96:R105)</f>
        <v>0.03857696</v>
      </c>
      <c r="S95" s="166"/>
      <c r="T95" s="168">
        <f>SUM(T96:T105)</f>
        <v>0</v>
      </c>
      <c r="AR95" s="161" t="s">
        <v>84</v>
      </c>
      <c r="AT95" s="169" t="s">
        <v>73</v>
      </c>
      <c r="AU95" s="169" t="s">
        <v>22</v>
      </c>
      <c r="AY95" s="161" t="s">
        <v>193</v>
      </c>
      <c r="BK95" s="170">
        <f>SUM(BK96:BK105)</f>
        <v>0</v>
      </c>
    </row>
    <row r="96" spans="2:65" s="1" customFormat="1" ht="22.5" customHeight="1">
      <c r="B96" s="176"/>
      <c r="C96" s="177" t="s">
        <v>84</v>
      </c>
      <c r="D96" s="177" t="s">
        <v>197</v>
      </c>
      <c r="E96" s="178" t="s">
        <v>1502</v>
      </c>
      <c r="F96" s="179" t="s">
        <v>1503</v>
      </c>
      <c r="G96" s="180" t="s">
        <v>130</v>
      </c>
      <c r="H96" s="181">
        <v>25.28</v>
      </c>
      <c r="I96" s="182"/>
      <c r="J96" s="183">
        <f>ROUND(I96*H96,2)</f>
        <v>0</v>
      </c>
      <c r="K96" s="179" t="s">
        <v>206</v>
      </c>
      <c r="L96" s="37"/>
      <c r="M96" s="184" t="s">
        <v>20</v>
      </c>
      <c r="N96" s="185" t="s">
        <v>46</v>
      </c>
      <c r="O96" s="38"/>
      <c r="P96" s="186">
        <f>O96*H96</f>
        <v>0</v>
      </c>
      <c r="Q96" s="186">
        <v>0</v>
      </c>
      <c r="R96" s="186">
        <f>Q96*H96</f>
        <v>0</v>
      </c>
      <c r="S96" s="186">
        <v>0</v>
      </c>
      <c r="T96" s="187">
        <f>S96*H96</f>
        <v>0</v>
      </c>
      <c r="AR96" s="20" t="s">
        <v>298</v>
      </c>
      <c r="AT96" s="20" t="s">
        <v>197</v>
      </c>
      <c r="AU96" s="20" t="s">
        <v>84</v>
      </c>
      <c r="AY96" s="20" t="s">
        <v>193</v>
      </c>
      <c r="BE96" s="188">
        <f>IF(N96="základní",J96,0)</f>
        <v>0</v>
      </c>
      <c r="BF96" s="188">
        <f>IF(N96="snížená",J96,0)</f>
        <v>0</v>
      </c>
      <c r="BG96" s="188">
        <f>IF(N96="zákl. přenesená",J96,0)</f>
        <v>0</v>
      </c>
      <c r="BH96" s="188">
        <f>IF(N96="sníž. přenesená",J96,0)</f>
        <v>0</v>
      </c>
      <c r="BI96" s="188">
        <f>IF(N96="nulová",J96,0)</f>
        <v>0</v>
      </c>
      <c r="BJ96" s="20" t="s">
        <v>84</v>
      </c>
      <c r="BK96" s="188">
        <f>ROUND(I96*H96,2)</f>
        <v>0</v>
      </c>
      <c r="BL96" s="20" t="s">
        <v>298</v>
      </c>
      <c r="BM96" s="20" t="s">
        <v>1504</v>
      </c>
    </row>
    <row r="97" spans="2:47" s="1" customFormat="1" ht="13.5">
      <c r="B97" s="37"/>
      <c r="D97" s="199" t="s">
        <v>208</v>
      </c>
      <c r="F97" s="254" t="s">
        <v>1505</v>
      </c>
      <c r="I97" s="148"/>
      <c r="L97" s="37"/>
      <c r="M97" s="66"/>
      <c r="N97" s="38"/>
      <c r="O97" s="38"/>
      <c r="P97" s="38"/>
      <c r="Q97" s="38"/>
      <c r="R97" s="38"/>
      <c r="S97" s="38"/>
      <c r="T97" s="67"/>
      <c r="AT97" s="20" t="s">
        <v>208</v>
      </c>
      <c r="AU97" s="20" t="s">
        <v>84</v>
      </c>
    </row>
    <row r="98" spans="2:65" s="1" customFormat="1" ht="22.5" customHeight="1">
      <c r="B98" s="176"/>
      <c r="C98" s="217" t="s">
        <v>88</v>
      </c>
      <c r="D98" s="217" t="s">
        <v>212</v>
      </c>
      <c r="E98" s="218" t="s">
        <v>1506</v>
      </c>
      <c r="F98" s="219" t="s">
        <v>1507</v>
      </c>
      <c r="G98" s="220" t="s">
        <v>130</v>
      </c>
      <c r="H98" s="221">
        <v>29.072</v>
      </c>
      <c r="I98" s="222"/>
      <c r="J98" s="223">
        <f>ROUND(I98*H98,2)</f>
        <v>0</v>
      </c>
      <c r="K98" s="219" t="s">
        <v>206</v>
      </c>
      <c r="L98" s="224"/>
      <c r="M98" s="225" t="s">
        <v>20</v>
      </c>
      <c r="N98" s="226" t="s">
        <v>46</v>
      </c>
      <c r="O98" s="38"/>
      <c r="P98" s="186">
        <f>O98*H98</f>
        <v>0</v>
      </c>
      <c r="Q98" s="186">
        <v>0</v>
      </c>
      <c r="R98" s="186">
        <f>Q98*H98</f>
        <v>0</v>
      </c>
      <c r="S98" s="186">
        <v>0</v>
      </c>
      <c r="T98" s="187">
        <f>S98*H98</f>
        <v>0</v>
      </c>
      <c r="AR98" s="20" t="s">
        <v>397</v>
      </c>
      <c r="AT98" s="20" t="s">
        <v>212</v>
      </c>
      <c r="AU98" s="20" t="s">
        <v>84</v>
      </c>
      <c r="AY98" s="20" t="s">
        <v>193</v>
      </c>
      <c r="BE98" s="188">
        <f>IF(N98="základní",J98,0)</f>
        <v>0</v>
      </c>
      <c r="BF98" s="188">
        <f>IF(N98="snížená",J98,0)</f>
        <v>0</v>
      </c>
      <c r="BG98" s="188">
        <f>IF(N98="zákl. přenesená",J98,0)</f>
        <v>0</v>
      </c>
      <c r="BH98" s="188">
        <f>IF(N98="sníž. přenesená",J98,0)</f>
        <v>0</v>
      </c>
      <c r="BI98" s="188">
        <f>IF(N98="nulová",J98,0)</f>
        <v>0</v>
      </c>
      <c r="BJ98" s="20" t="s">
        <v>84</v>
      </c>
      <c r="BK98" s="188">
        <f>ROUND(I98*H98,2)</f>
        <v>0</v>
      </c>
      <c r="BL98" s="20" t="s">
        <v>298</v>
      </c>
      <c r="BM98" s="20" t="s">
        <v>1508</v>
      </c>
    </row>
    <row r="99" spans="2:47" s="1" customFormat="1" ht="13.5">
      <c r="B99" s="37"/>
      <c r="D99" s="190" t="s">
        <v>208</v>
      </c>
      <c r="F99" s="208" t="s">
        <v>1507</v>
      </c>
      <c r="I99" s="148"/>
      <c r="L99" s="37"/>
      <c r="M99" s="66"/>
      <c r="N99" s="38"/>
      <c r="O99" s="38"/>
      <c r="P99" s="38"/>
      <c r="Q99" s="38"/>
      <c r="R99" s="38"/>
      <c r="S99" s="38"/>
      <c r="T99" s="67"/>
      <c r="AT99" s="20" t="s">
        <v>208</v>
      </c>
      <c r="AU99" s="20" t="s">
        <v>84</v>
      </c>
    </row>
    <row r="100" spans="2:51" s="12" customFormat="1" ht="13.5">
      <c r="B100" s="189"/>
      <c r="D100" s="199" t="s">
        <v>201</v>
      </c>
      <c r="E100" s="238" t="s">
        <v>20</v>
      </c>
      <c r="F100" s="227" t="s">
        <v>1509</v>
      </c>
      <c r="H100" s="228">
        <v>29.072</v>
      </c>
      <c r="I100" s="194"/>
      <c r="L100" s="189"/>
      <c r="M100" s="195"/>
      <c r="N100" s="196"/>
      <c r="O100" s="196"/>
      <c r="P100" s="196"/>
      <c r="Q100" s="196"/>
      <c r="R100" s="196"/>
      <c r="S100" s="196"/>
      <c r="T100" s="197"/>
      <c r="AT100" s="191" t="s">
        <v>201</v>
      </c>
      <c r="AU100" s="191" t="s">
        <v>84</v>
      </c>
      <c r="AV100" s="12" t="s">
        <v>84</v>
      </c>
      <c r="AW100" s="12" t="s">
        <v>37</v>
      </c>
      <c r="AX100" s="12" t="s">
        <v>22</v>
      </c>
      <c r="AY100" s="191" t="s">
        <v>193</v>
      </c>
    </row>
    <row r="101" spans="2:65" s="1" customFormat="1" ht="31.5" customHeight="1">
      <c r="B101" s="176"/>
      <c r="C101" s="177" t="s">
        <v>91</v>
      </c>
      <c r="D101" s="177" t="s">
        <v>197</v>
      </c>
      <c r="E101" s="178" t="s">
        <v>1510</v>
      </c>
      <c r="F101" s="179" t="s">
        <v>1511</v>
      </c>
      <c r="G101" s="180" t="s">
        <v>130</v>
      </c>
      <c r="H101" s="181">
        <v>133.024</v>
      </c>
      <c r="I101" s="182"/>
      <c r="J101" s="183">
        <f>ROUND(I101*H101,2)</f>
        <v>0</v>
      </c>
      <c r="K101" s="179" t="s">
        <v>206</v>
      </c>
      <c r="L101" s="37"/>
      <c r="M101" s="184" t="s">
        <v>20</v>
      </c>
      <c r="N101" s="185" t="s">
        <v>46</v>
      </c>
      <c r="O101" s="38"/>
      <c r="P101" s="186">
        <f>O101*H101</f>
        <v>0</v>
      </c>
      <c r="Q101" s="186">
        <v>0.00029</v>
      </c>
      <c r="R101" s="186">
        <f>Q101*H101</f>
        <v>0.03857696</v>
      </c>
      <c r="S101" s="186">
        <v>0</v>
      </c>
      <c r="T101" s="187">
        <f>S101*H101</f>
        <v>0</v>
      </c>
      <c r="AR101" s="20" t="s">
        <v>298</v>
      </c>
      <c r="AT101" s="20" t="s">
        <v>197</v>
      </c>
      <c r="AU101" s="20" t="s">
        <v>84</v>
      </c>
      <c r="AY101" s="20" t="s">
        <v>193</v>
      </c>
      <c r="BE101" s="188">
        <f>IF(N101="základní",J101,0)</f>
        <v>0</v>
      </c>
      <c r="BF101" s="188">
        <f>IF(N101="snížená",J101,0)</f>
        <v>0</v>
      </c>
      <c r="BG101" s="188">
        <f>IF(N101="zákl. přenesená",J101,0)</f>
        <v>0</v>
      </c>
      <c r="BH101" s="188">
        <f>IF(N101="sníž. přenesená",J101,0)</f>
        <v>0</v>
      </c>
      <c r="BI101" s="188">
        <f>IF(N101="nulová",J101,0)</f>
        <v>0</v>
      </c>
      <c r="BJ101" s="20" t="s">
        <v>84</v>
      </c>
      <c r="BK101" s="188">
        <f>ROUND(I101*H101,2)</f>
        <v>0</v>
      </c>
      <c r="BL101" s="20" t="s">
        <v>298</v>
      </c>
      <c r="BM101" s="20" t="s">
        <v>1512</v>
      </c>
    </row>
    <row r="102" spans="2:47" s="1" customFormat="1" ht="27">
      <c r="B102" s="37"/>
      <c r="D102" s="190" t="s">
        <v>208</v>
      </c>
      <c r="F102" s="208" t="s">
        <v>1513</v>
      </c>
      <c r="I102" s="148"/>
      <c r="L102" s="37"/>
      <c r="M102" s="66"/>
      <c r="N102" s="38"/>
      <c r="O102" s="38"/>
      <c r="P102" s="38"/>
      <c r="Q102" s="38"/>
      <c r="R102" s="38"/>
      <c r="S102" s="38"/>
      <c r="T102" s="67"/>
      <c r="AT102" s="20" t="s">
        <v>208</v>
      </c>
      <c r="AU102" s="20" t="s">
        <v>84</v>
      </c>
    </row>
    <row r="103" spans="2:51" s="14" customFormat="1" ht="13.5">
      <c r="B103" s="209"/>
      <c r="D103" s="190" t="s">
        <v>201</v>
      </c>
      <c r="E103" s="210" t="s">
        <v>20</v>
      </c>
      <c r="F103" s="211" t="s">
        <v>1514</v>
      </c>
      <c r="H103" s="212" t="s">
        <v>20</v>
      </c>
      <c r="I103" s="213"/>
      <c r="L103" s="209"/>
      <c r="M103" s="214"/>
      <c r="N103" s="215"/>
      <c r="O103" s="215"/>
      <c r="P103" s="215"/>
      <c r="Q103" s="215"/>
      <c r="R103" s="215"/>
      <c r="S103" s="215"/>
      <c r="T103" s="216"/>
      <c r="AT103" s="212" t="s">
        <v>201</v>
      </c>
      <c r="AU103" s="212" t="s">
        <v>84</v>
      </c>
      <c r="AV103" s="14" t="s">
        <v>22</v>
      </c>
      <c r="AW103" s="14" t="s">
        <v>37</v>
      </c>
      <c r="AX103" s="14" t="s">
        <v>74</v>
      </c>
      <c r="AY103" s="212" t="s">
        <v>193</v>
      </c>
    </row>
    <row r="104" spans="2:51" s="12" customFormat="1" ht="13.5">
      <c r="B104" s="189"/>
      <c r="D104" s="190" t="s">
        <v>201</v>
      </c>
      <c r="E104" s="191" t="s">
        <v>20</v>
      </c>
      <c r="F104" s="192" t="s">
        <v>1515</v>
      </c>
      <c r="H104" s="193">
        <v>133.024</v>
      </c>
      <c r="I104" s="194"/>
      <c r="L104" s="189"/>
      <c r="M104" s="195"/>
      <c r="N104" s="196"/>
      <c r="O104" s="196"/>
      <c r="P104" s="196"/>
      <c r="Q104" s="196"/>
      <c r="R104" s="196"/>
      <c r="S104" s="196"/>
      <c r="T104" s="197"/>
      <c r="AT104" s="191" t="s">
        <v>201</v>
      </c>
      <c r="AU104" s="191" t="s">
        <v>84</v>
      </c>
      <c r="AV104" s="12" t="s">
        <v>84</v>
      </c>
      <c r="AW104" s="12" t="s">
        <v>37</v>
      </c>
      <c r="AX104" s="12" t="s">
        <v>74</v>
      </c>
      <c r="AY104" s="191" t="s">
        <v>193</v>
      </c>
    </row>
    <row r="105" spans="2:51" s="13" customFormat="1" ht="13.5">
      <c r="B105" s="198"/>
      <c r="D105" s="190" t="s">
        <v>201</v>
      </c>
      <c r="E105" s="239" t="s">
        <v>20</v>
      </c>
      <c r="F105" s="240" t="s">
        <v>203</v>
      </c>
      <c r="H105" s="241">
        <v>133.024</v>
      </c>
      <c r="I105" s="203"/>
      <c r="L105" s="198"/>
      <c r="M105" s="264"/>
      <c r="N105" s="265"/>
      <c r="O105" s="265"/>
      <c r="P105" s="265"/>
      <c r="Q105" s="265"/>
      <c r="R105" s="265"/>
      <c r="S105" s="265"/>
      <c r="T105" s="266"/>
      <c r="AT105" s="207" t="s">
        <v>201</v>
      </c>
      <c r="AU105" s="207" t="s">
        <v>84</v>
      </c>
      <c r="AV105" s="13" t="s">
        <v>91</v>
      </c>
      <c r="AW105" s="13" t="s">
        <v>37</v>
      </c>
      <c r="AX105" s="13" t="s">
        <v>22</v>
      </c>
      <c r="AY105" s="207" t="s">
        <v>193</v>
      </c>
    </row>
    <row r="106" spans="2:12" s="1" customFormat="1" ht="6.75" customHeight="1">
      <c r="B106" s="52"/>
      <c r="C106" s="53"/>
      <c r="D106" s="53"/>
      <c r="E106" s="53"/>
      <c r="F106" s="53"/>
      <c r="G106" s="53"/>
      <c r="H106" s="53"/>
      <c r="I106" s="126"/>
      <c r="J106" s="53"/>
      <c r="K106" s="53"/>
      <c r="L106" s="37"/>
    </row>
    <row r="458" ht="13.5">
      <c r="AT458" s="261"/>
    </row>
  </sheetData>
  <sheetProtection password="CC35" sheet="1" objects="1" scenarios="1" formatColumns="0" formatRows="0" sort="0" autoFilter="0"/>
  <autoFilter ref="C86:K86"/>
  <mergeCells count="12">
    <mergeCell ref="E51:H51"/>
    <mergeCell ref="E75:H75"/>
    <mergeCell ref="E77:H77"/>
    <mergeCell ref="E79:H79"/>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56" ht="36.75" customHeight="1">
      <c r="L2" s="268"/>
      <c r="M2" s="268"/>
      <c r="N2" s="268"/>
      <c r="O2" s="268"/>
      <c r="P2" s="268"/>
      <c r="Q2" s="268"/>
      <c r="R2" s="268"/>
      <c r="S2" s="268"/>
      <c r="T2" s="268"/>
      <c r="U2" s="268"/>
      <c r="V2" s="268"/>
      <c r="AT2" s="20" t="s">
        <v>119</v>
      </c>
      <c r="AZ2" s="20" t="s">
        <v>1516</v>
      </c>
      <c r="BA2" s="20" t="s">
        <v>20</v>
      </c>
      <c r="BB2" s="20" t="s">
        <v>130</v>
      </c>
      <c r="BC2" s="20" t="s">
        <v>1517</v>
      </c>
      <c r="BD2" s="20" t="s">
        <v>84</v>
      </c>
    </row>
    <row r="3" spans="2:56" ht="6.75" customHeight="1">
      <c r="B3" s="21"/>
      <c r="C3" s="22"/>
      <c r="D3" s="22"/>
      <c r="E3" s="22"/>
      <c r="F3" s="22"/>
      <c r="G3" s="22"/>
      <c r="H3" s="22"/>
      <c r="I3" s="103"/>
      <c r="J3" s="22"/>
      <c r="K3" s="23"/>
      <c r="AT3" s="20" t="s">
        <v>22</v>
      </c>
      <c r="AZ3" s="20" t="s">
        <v>1518</v>
      </c>
      <c r="BA3" s="20" t="s">
        <v>20</v>
      </c>
      <c r="BB3" s="20" t="s">
        <v>130</v>
      </c>
      <c r="BC3" s="20" t="s">
        <v>1519</v>
      </c>
      <c r="BD3" s="20" t="s">
        <v>84</v>
      </c>
    </row>
    <row r="4" spans="2:56" ht="36.75" customHeight="1">
      <c r="B4" s="24"/>
      <c r="C4" s="25"/>
      <c r="D4" s="26" t="s">
        <v>134</v>
      </c>
      <c r="E4" s="25"/>
      <c r="F4" s="25"/>
      <c r="G4" s="25"/>
      <c r="H4" s="25"/>
      <c r="I4" s="104"/>
      <c r="J4" s="25"/>
      <c r="K4" s="27"/>
      <c r="M4" s="28" t="s">
        <v>10</v>
      </c>
      <c r="AT4" s="20" t="s">
        <v>4</v>
      </c>
      <c r="AZ4" s="20" t="s">
        <v>1520</v>
      </c>
      <c r="BA4" s="20" t="s">
        <v>20</v>
      </c>
      <c r="BB4" s="20" t="s">
        <v>130</v>
      </c>
      <c r="BC4" s="20" t="s">
        <v>131</v>
      </c>
      <c r="BD4" s="20" t="s">
        <v>88</v>
      </c>
    </row>
    <row r="5" spans="2:56" ht="6.75" customHeight="1">
      <c r="B5" s="24"/>
      <c r="C5" s="25"/>
      <c r="D5" s="25"/>
      <c r="E5" s="25"/>
      <c r="F5" s="25"/>
      <c r="G5" s="25"/>
      <c r="H5" s="25"/>
      <c r="I5" s="104"/>
      <c r="J5" s="25"/>
      <c r="K5" s="27"/>
      <c r="AZ5" s="20" t="s">
        <v>147</v>
      </c>
      <c r="BA5" s="20" t="s">
        <v>20</v>
      </c>
      <c r="BB5" s="20" t="s">
        <v>130</v>
      </c>
      <c r="BC5" s="20" t="s">
        <v>148</v>
      </c>
      <c r="BD5" s="20" t="s">
        <v>88</v>
      </c>
    </row>
    <row r="6" spans="2:56" ht="15">
      <c r="B6" s="24"/>
      <c r="C6" s="25"/>
      <c r="D6" s="33" t="s">
        <v>16</v>
      </c>
      <c r="E6" s="25"/>
      <c r="F6" s="25"/>
      <c r="G6" s="25"/>
      <c r="H6" s="25"/>
      <c r="I6" s="104"/>
      <c r="J6" s="25"/>
      <c r="K6" s="27"/>
      <c r="AZ6" s="20" t="s">
        <v>1521</v>
      </c>
      <c r="BA6" s="20" t="s">
        <v>20</v>
      </c>
      <c r="BB6" s="20" t="s">
        <v>130</v>
      </c>
      <c r="BC6" s="20" t="s">
        <v>138</v>
      </c>
      <c r="BD6" s="20" t="s">
        <v>88</v>
      </c>
    </row>
    <row r="7" spans="2:56" ht="22.5" customHeight="1">
      <c r="B7" s="24"/>
      <c r="C7" s="25"/>
      <c r="D7" s="25"/>
      <c r="E7" s="307" t="str">
        <f>'Rekapitulace stavby'!K6</f>
        <v>Plzeň, K Pecím 10,12</v>
      </c>
      <c r="F7" s="272"/>
      <c r="G7" s="272"/>
      <c r="H7" s="272"/>
      <c r="I7" s="104"/>
      <c r="J7" s="25"/>
      <c r="K7" s="27"/>
      <c r="AZ7" s="20" t="s">
        <v>150</v>
      </c>
      <c r="BA7" s="20" t="s">
        <v>20</v>
      </c>
      <c r="BB7" s="20" t="s">
        <v>130</v>
      </c>
      <c r="BC7" s="20" t="s">
        <v>151</v>
      </c>
      <c r="BD7" s="20" t="s">
        <v>88</v>
      </c>
    </row>
    <row r="8" spans="2:56" ht="15">
      <c r="B8" s="24"/>
      <c r="C8" s="25"/>
      <c r="D8" s="33" t="s">
        <v>143</v>
      </c>
      <c r="E8" s="25"/>
      <c r="F8" s="25"/>
      <c r="G8" s="25"/>
      <c r="H8" s="25"/>
      <c r="I8" s="104"/>
      <c r="J8" s="25"/>
      <c r="K8" s="27"/>
      <c r="AZ8" s="20" t="s">
        <v>153</v>
      </c>
      <c r="BA8" s="20" t="s">
        <v>20</v>
      </c>
      <c r="BB8" s="20" t="s">
        <v>130</v>
      </c>
      <c r="BC8" s="20" t="s">
        <v>154</v>
      </c>
      <c r="BD8" s="20" t="s">
        <v>88</v>
      </c>
    </row>
    <row r="9" spans="2:56" s="1" customFormat="1" ht="22.5" customHeight="1">
      <c r="B9" s="37"/>
      <c r="C9" s="38"/>
      <c r="D9" s="38"/>
      <c r="E9" s="307" t="s">
        <v>146</v>
      </c>
      <c r="F9" s="279"/>
      <c r="G9" s="279"/>
      <c r="H9" s="279"/>
      <c r="I9" s="105"/>
      <c r="J9" s="38"/>
      <c r="K9" s="41"/>
      <c r="AZ9" s="20" t="s">
        <v>1522</v>
      </c>
      <c r="BA9" s="20" t="s">
        <v>20</v>
      </c>
      <c r="BB9" s="20" t="s">
        <v>130</v>
      </c>
      <c r="BC9" s="20" t="s">
        <v>136</v>
      </c>
      <c r="BD9" s="20" t="s">
        <v>88</v>
      </c>
    </row>
    <row r="10" spans="2:56" s="1" customFormat="1" ht="15">
      <c r="B10" s="37"/>
      <c r="C10" s="38"/>
      <c r="D10" s="33" t="s">
        <v>149</v>
      </c>
      <c r="E10" s="38"/>
      <c r="F10" s="38"/>
      <c r="G10" s="38"/>
      <c r="H10" s="38"/>
      <c r="I10" s="105"/>
      <c r="J10" s="38"/>
      <c r="K10" s="41"/>
      <c r="AZ10" s="20" t="s">
        <v>1523</v>
      </c>
      <c r="BA10" s="20" t="s">
        <v>20</v>
      </c>
      <c r="BB10" s="20" t="s">
        <v>130</v>
      </c>
      <c r="BC10" s="20" t="s">
        <v>133</v>
      </c>
      <c r="BD10" s="20" t="s">
        <v>88</v>
      </c>
    </row>
    <row r="11" spans="2:11" s="1" customFormat="1" ht="36.75" customHeight="1">
      <c r="B11" s="37"/>
      <c r="C11" s="38"/>
      <c r="D11" s="38"/>
      <c r="E11" s="308" t="s">
        <v>1524</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ROUND(J87,2)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ROUND(SUM(BE87:BE148),2)</f>
        <v>0</v>
      </c>
      <c r="G32" s="38"/>
      <c r="H32" s="38"/>
      <c r="I32" s="118">
        <v>0.21</v>
      </c>
      <c r="J32" s="117">
        <f>ROUND(ROUND((SUM(BE87:BE148)),2)*I32,2)</f>
        <v>0</v>
      </c>
      <c r="K32" s="41"/>
    </row>
    <row r="33" spans="2:11" s="1" customFormat="1" ht="14.25" customHeight="1">
      <c r="B33" s="37"/>
      <c r="C33" s="38"/>
      <c r="D33" s="38"/>
      <c r="E33" s="45" t="s">
        <v>46</v>
      </c>
      <c r="F33" s="117">
        <f>ROUND(SUM(BF87:BF148),2)</f>
        <v>0</v>
      </c>
      <c r="G33" s="38"/>
      <c r="H33" s="38"/>
      <c r="I33" s="118">
        <v>0.15</v>
      </c>
      <c r="J33" s="117">
        <f>ROUND(ROUND((SUM(BF87:BF148)),2)*I33,2)</f>
        <v>0</v>
      </c>
      <c r="K33" s="41"/>
    </row>
    <row r="34" spans="2:11" s="1" customFormat="1" ht="14.25" customHeight="1" hidden="1">
      <c r="B34" s="37"/>
      <c r="C34" s="38"/>
      <c r="D34" s="38"/>
      <c r="E34" s="45" t="s">
        <v>47</v>
      </c>
      <c r="F34" s="117">
        <f>ROUND(SUM(BG87:BG148),2)</f>
        <v>0</v>
      </c>
      <c r="G34" s="38"/>
      <c r="H34" s="38"/>
      <c r="I34" s="118">
        <v>0.21</v>
      </c>
      <c r="J34" s="117">
        <v>0</v>
      </c>
      <c r="K34" s="41"/>
    </row>
    <row r="35" spans="2:11" s="1" customFormat="1" ht="14.25" customHeight="1" hidden="1">
      <c r="B35" s="37"/>
      <c r="C35" s="38"/>
      <c r="D35" s="38"/>
      <c r="E35" s="45" t="s">
        <v>48</v>
      </c>
      <c r="F35" s="117">
        <f>ROUND(SUM(BH87:BH148),2)</f>
        <v>0</v>
      </c>
      <c r="G35" s="38"/>
      <c r="H35" s="38"/>
      <c r="I35" s="118">
        <v>0.15</v>
      </c>
      <c r="J35" s="117">
        <v>0</v>
      </c>
      <c r="K35" s="41"/>
    </row>
    <row r="36" spans="2:11" s="1" customFormat="1" ht="14.25" customHeight="1" hidden="1">
      <c r="B36" s="37"/>
      <c r="C36" s="38"/>
      <c r="D36" s="38"/>
      <c r="E36" s="45" t="s">
        <v>49</v>
      </c>
      <c r="F36" s="117">
        <f>ROUND(SUM(BI87:BI148),2)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13 - SANACE ŽB KONSTRUKCÍ</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J87</f>
        <v>0</v>
      </c>
      <c r="K60" s="41"/>
      <c r="AU60" s="20" t="s">
        <v>161</v>
      </c>
    </row>
    <row r="61" spans="2:11" s="8" customFormat="1" ht="24.75" customHeight="1">
      <c r="B61" s="134"/>
      <c r="C61" s="135"/>
      <c r="D61" s="136" t="s">
        <v>162</v>
      </c>
      <c r="E61" s="137"/>
      <c r="F61" s="137"/>
      <c r="G61" s="137"/>
      <c r="H61" s="137"/>
      <c r="I61" s="138"/>
      <c r="J61" s="139">
        <f>J88</f>
        <v>0</v>
      </c>
      <c r="K61" s="140"/>
    </row>
    <row r="62" spans="2:11" s="9" customFormat="1" ht="19.5" customHeight="1">
      <c r="B62" s="141"/>
      <c r="C62" s="142"/>
      <c r="D62" s="143" t="s">
        <v>165</v>
      </c>
      <c r="E62" s="144"/>
      <c r="F62" s="144"/>
      <c r="G62" s="144"/>
      <c r="H62" s="144"/>
      <c r="I62" s="145"/>
      <c r="J62" s="146">
        <f>J89</f>
        <v>0</v>
      </c>
      <c r="K62" s="147"/>
    </row>
    <row r="63" spans="2:11" s="9" customFormat="1" ht="14.25" customHeight="1">
      <c r="B63" s="141"/>
      <c r="C63" s="142"/>
      <c r="D63" s="143" t="s">
        <v>1525</v>
      </c>
      <c r="E63" s="144"/>
      <c r="F63" s="144"/>
      <c r="G63" s="144"/>
      <c r="H63" s="144"/>
      <c r="I63" s="145"/>
      <c r="J63" s="146">
        <f>J90</f>
        <v>0</v>
      </c>
      <c r="K63" s="147"/>
    </row>
    <row r="64" spans="2:11" s="9" customFormat="1" ht="14.25" customHeight="1">
      <c r="B64" s="141"/>
      <c r="C64" s="142"/>
      <c r="D64" s="143" t="s">
        <v>168</v>
      </c>
      <c r="E64" s="144"/>
      <c r="F64" s="144"/>
      <c r="G64" s="144"/>
      <c r="H64" s="144"/>
      <c r="I64" s="145"/>
      <c r="J64" s="146">
        <f>J144</f>
        <v>0</v>
      </c>
      <c r="K64" s="147"/>
    </row>
    <row r="65" spans="2:11" s="9" customFormat="1" ht="21.75" customHeight="1">
      <c r="B65" s="141"/>
      <c r="C65" s="142"/>
      <c r="D65" s="143" t="s">
        <v>170</v>
      </c>
      <c r="E65" s="144"/>
      <c r="F65" s="144"/>
      <c r="G65" s="144"/>
      <c r="H65" s="144"/>
      <c r="I65" s="145"/>
      <c r="J65" s="146">
        <f>J145</f>
        <v>0</v>
      </c>
      <c r="K65" s="147"/>
    </row>
    <row r="66" spans="2:11" s="1" customFormat="1" ht="21.75" customHeight="1">
      <c r="B66" s="37"/>
      <c r="C66" s="38"/>
      <c r="D66" s="38"/>
      <c r="E66" s="38"/>
      <c r="F66" s="38"/>
      <c r="G66" s="38"/>
      <c r="H66" s="38"/>
      <c r="I66" s="105"/>
      <c r="J66" s="38"/>
      <c r="K66" s="41"/>
    </row>
    <row r="67" spans="2:11" s="1" customFormat="1" ht="6.75" customHeight="1">
      <c r="B67" s="52"/>
      <c r="C67" s="53"/>
      <c r="D67" s="53"/>
      <c r="E67" s="53"/>
      <c r="F67" s="53"/>
      <c r="G67" s="53"/>
      <c r="H67" s="53"/>
      <c r="I67" s="126"/>
      <c r="J67" s="53"/>
      <c r="K67" s="54"/>
    </row>
    <row r="71" spans="2:12" s="1" customFormat="1" ht="6.75" customHeight="1">
      <c r="B71" s="55"/>
      <c r="C71" s="56"/>
      <c r="D71" s="56"/>
      <c r="E71" s="56"/>
      <c r="F71" s="56"/>
      <c r="G71" s="56"/>
      <c r="H71" s="56"/>
      <c r="I71" s="127"/>
      <c r="J71" s="56"/>
      <c r="K71" s="56"/>
      <c r="L71" s="37"/>
    </row>
    <row r="72" spans="2:12" s="1" customFormat="1" ht="36.75" customHeight="1">
      <c r="B72" s="37"/>
      <c r="C72" s="57" t="s">
        <v>178</v>
      </c>
      <c r="I72" s="148"/>
      <c r="L72" s="37"/>
    </row>
    <row r="73" spans="2:12" s="1" customFormat="1" ht="6.75" customHeight="1">
      <c r="B73" s="37"/>
      <c r="I73" s="148"/>
      <c r="L73" s="37"/>
    </row>
    <row r="74" spans="2:12" s="1" customFormat="1" ht="14.25" customHeight="1">
      <c r="B74" s="37"/>
      <c r="C74" s="59" t="s">
        <v>16</v>
      </c>
      <c r="I74" s="148"/>
      <c r="L74" s="37"/>
    </row>
    <row r="75" spans="2:12" s="1" customFormat="1" ht="22.5" customHeight="1">
      <c r="B75" s="37"/>
      <c r="E75" s="310" t="str">
        <f>E7</f>
        <v>Plzeň, K Pecím 10,12</v>
      </c>
      <c r="F75" s="269"/>
      <c r="G75" s="269"/>
      <c r="H75" s="269"/>
      <c r="I75" s="148"/>
      <c r="L75" s="37"/>
    </row>
    <row r="76" spans="2:12" ht="15">
      <c r="B76" s="24"/>
      <c r="C76" s="59" t="s">
        <v>143</v>
      </c>
      <c r="L76" s="24"/>
    </row>
    <row r="77" spans="2:12" s="1" customFormat="1" ht="22.5" customHeight="1">
      <c r="B77" s="37"/>
      <c r="E77" s="310" t="s">
        <v>146</v>
      </c>
      <c r="F77" s="269"/>
      <c r="G77" s="269"/>
      <c r="H77" s="269"/>
      <c r="I77" s="148"/>
      <c r="L77" s="37"/>
    </row>
    <row r="78" spans="2:12" s="1" customFormat="1" ht="14.25" customHeight="1">
      <c r="B78" s="37"/>
      <c r="C78" s="59" t="s">
        <v>149</v>
      </c>
      <c r="I78" s="148"/>
      <c r="L78" s="37"/>
    </row>
    <row r="79" spans="2:12" s="1" customFormat="1" ht="23.25" customHeight="1">
      <c r="B79" s="37"/>
      <c r="E79" s="287" t="str">
        <f>E11</f>
        <v>13 - SANACE ŽB KONSTRUKCÍ</v>
      </c>
      <c r="F79" s="269"/>
      <c r="G79" s="269"/>
      <c r="H79" s="269"/>
      <c r="I79" s="148"/>
      <c r="L79" s="37"/>
    </row>
    <row r="80" spans="2:12" s="1" customFormat="1" ht="6.75" customHeight="1">
      <c r="B80" s="37"/>
      <c r="I80" s="148"/>
      <c r="L80" s="37"/>
    </row>
    <row r="81" spans="2:12" s="1" customFormat="1" ht="18" customHeight="1">
      <c r="B81" s="37"/>
      <c r="C81" s="59" t="s">
        <v>23</v>
      </c>
      <c r="F81" s="149" t="str">
        <f>F14</f>
        <v>Plzeň, K Pecím 10,12 </v>
      </c>
      <c r="I81" s="150" t="s">
        <v>25</v>
      </c>
      <c r="J81" s="63" t="str">
        <f>IF(J14="","",J14)</f>
        <v>14. 9. 2016</v>
      </c>
      <c r="L81" s="37"/>
    </row>
    <row r="82" spans="2:12" s="1" customFormat="1" ht="6.75" customHeight="1">
      <c r="B82" s="37"/>
      <c r="I82" s="148"/>
      <c r="L82" s="37"/>
    </row>
    <row r="83" spans="2:12" s="1" customFormat="1" ht="15">
      <c r="B83" s="37"/>
      <c r="C83" s="59" t="s">
        <v>29</v>
      </c>
      <c r="F83" s="149" t="str">
        <f>E17</f>
        <v>SVJ K Pecím 10,12, Plzeň</v>
      </c>
      <c r="I83" s="150" t="s">
        <v>35</v>
      </c>
      <c r="J83" s="149" t="str">
        <f>E23</f>
        <v>Planstav a.s.</v>
      </c>
      <c r="L83" s="37"/>
    </row>
    <row r="84" spans="2:12" s="1" customFormat="1" ht="14.25" customHeight="1">
      <c r="B84" s="37"/>
      <c r="C84" s="59" t="s">
        <v>33</v>
      </c>
      <c r="F84" s="149">
        <f>IF(E20="","",E20)</f>
      </c>
      <c r="I84" s="148"/>
      <c r="L84" s="37"/>
    </row>
    <row r="85" spans="2:12" s="1" customFormat="1" ht="9.75" customHeight="1">
      <c r="B85" s="37"/>
      <c r="I85" s="148"/>
      <c r="L85" s="37"/>
    </row>
    <row r="86" spans="2:20" s="10" customFormat="1" ht="29.25" customHeight="1">
      <c r="B86" s="151"/>
      <c r="C86" s="152" t="s">
        <v>179</v>
      </c>
      <c r="D86" s="153" t="s">
        <v>59</v>
      </c>
      <c r="E86" s="153" t="s">
        <v>55</v>
      </c>
      <c r="F86" s="153" t="s">
        <v>180</v>
      </c>
      <c r="G86" s="153" t="s">
        <v>181</v>
      </c>
      <c r="H86" s="153" t="s">
        <v>182</v>
      </c>
      <c r="I86" s="154" t="s">
        <v>183</v>
      </c>
      <c r="J86" s="153" t="s">
        <v>159</v>
      </c>
      <c r="K86" s="155" t="s">
        <v>184</v>
      </c>
      <c r="L86" s="151"/>
      <c r="M86" s="70" t="s">
        <v>185</v>
      </c>
      <c r="N86" s="71" t="s">
        <v>44</v>
      </c>
      <c r="O86" s="71" t="s">
        <v>186</v>
      </c>
      <c r="P86" s="71" t="s">
        <v>187</v>
      </c>
      <c r="Q86" s="71" t="s">
        <v>188</v>
      </c>
      <c r="R86" s="71" t="s">
        <v>189</v>
      </c>
      <c r="S86" s="71" t="s">
        <v>190</v>
      </c>
      <c r="T86" s="72" t="s">
        <v>191</v>
      </c>
    </row>
    <row r="87" spans="2:63" s="1" customFormat="1" ht="29.25" customHeight="1">
      <c r="B87" s="37"/>
      <c r="C87" s="74" t="s">
        <v>160</v>
      </c>
      <c r="I87" s="148"/>
      <c r="J87" s="156">
        <f>BK87</f>
        <v>0</v>
      </c>
      <c r="L87" s="37"/>
      <c r="M87" s="73"/>
      <c r="N87" s="64"/>
      <c r="O87" s="64"/>
      <c r="P87" s="157">
        <f>P88</f>
        <v>0</v>
      </c>
      <c r="Q87" s="64"/>
      <c r="R87" s="157">
        <f>R88</f>
        <v>3.83250976</v>
      </c>
      <c r="S87" s="64"/>
      <c r="T87" s="158">
        <f>T88</f>
        <v>0</v>
      </c>
      <c r="AT87" s="20" t="s">
        <v>73</v>
      </c>
      <c r="AU87" s="20" t="s">
        <v>161</v>
      </c>
      <c r="BK87" s="159">
        <f>BK88</f>
        <v>0</v>
      </c>
    </row>
    <row r="88" spans="2:63" s="11" customFormat="1" ht="36.75" customHeight="1">
      <c r="B88" s="160"/>
      <c r="D88" s="161" t="s">
        <v>73</v>
      </c>
      <c r="E88" s="162" t="s">
        <v>192</v>
      </c>
      <c r="F88" s="162" t="s">
        <v>192</v>
      </c>
      <c r="I88" s="163"/>
      <c r="J88" s="164">
        <f>BK88</f>
        <v>0</v>
      </c>
      <c r="L88" s="160"/>
      <c r="M88" s="165"/>
      <c r="N88" s="166"/>
      <c r="O88" s="166"/>
      <c r="P88" s="167">
        <f>P89</f>
        <v>0</v>
      </c>
      <c r="Q88" s="166"/>
      <c r="R88" s="167">
        <f>R89</f>
        <v>3.83250976</v>
      </c>
      <c r="S88" s="166"/>
      <c r="T88" s="168">
        <f>T89</f>
        <v>0</v>
      </c>
      <c r="AR88" s="161" t="s">
        <v>22</v>
      </c>
      <c r="AT88" s="169" t="s">
        <v>73</v>
      </c>
      <c r="AU88" s="169" t="s">
        <v>74</v>
      </c>
      <c r="AY88" s="161" t="s">
        <v>193</v>
      </c>
      <c r="BK88" s="170">
        <f>BK89</f>
        <v>0</v>
      </c>
    </row>
    <row r="89" spans="2:63" s="11" customFormat="1" ht="19.5" customHeight="1">
      <c r="B89" s="160"/>
      <c r="D89" s="161" t="s">
        <v>73</v>
      </c>
      <c r="E89" s="171" t="s">
        <v>106</v>
      </c>
      <c r="F89" s="171" t="s">
        <v>480</v>
      </c>
      <c r="I89" s="163"/>
      <c r="J89" s="172">
        <f>BK89</f>
        <v>0</v>
      </c>
      <c r="L89" s="160"/>
      <c r="M89" s="165"/>
      <c r="N89" s="166"/>
      <c r="O89" s="166"/>
      <c r="P89" s="167">
        <f>P90+P144</f>
        <v>0</v>
      </c>
      <c r="Q89" s="166"/>
      <c r="R89" s="167">
        <f>R90+R144</f>
        <v>3.83250976</v>
      </c>
      <c r="S89" s="166"/>
      <c r="T89" s="168">
        <f>T90+T144</f>
        <v>0</v>
      </c>
      <c r="AR89" s="161" t="s">
        <v>22</v>
      </c>
      <c r="AT89" s="169" t="s">
        <v>73</v>
      </c>
      <c r="AU89" s="169" t="s">
        <v>22</v>
      </c>
      <c r="AY89" s="161" t="s">
        <v>193</v>
      </c>
      <c r="BK89" s="170">
        <f>BK90+BK144</f>
        <v>0</v>
      </c>
    </row>
    <row r="90" spans="2:63" s="11" customFormat="1" ht="14.25" customHeight="1">
      <c r="B90" s="160"/>
      <c r="D90" s="173" t="s">
        <v>73</v>
      </c>
      <c r="E90" s="174" t="s">
        <v>1526</v>
      </c>
      <c r="F90" s="174" t="s">
        <v>1527</v>
      </c>
      <c r="I90" s="163"/>
      <c r="J90" s="175">
        <f>BK90</f>
        <v>0</v>
      </c>
      <c r="L90" s="160"/>
      <c r="M90" s="165"/>
      <c r="N90" s="166"/>
      <c r="O90" s="166"/>
      <c r="P90" s="167">
        <f>SUM(P91:P143)</f>
        <v>0</v>
      </c>
      <c r="Q90" s="166"/>
      <c r="R90" s="167">
        <f>SUM(R91:R143)</f>
        <v>3.83250976</v>
      </c>
      <c r="S90" s="166"/>
      <c r="T90" s="168">
        <f>SUM(T91:T143)</f>
        <v>0</v>
      </c>
      <c r="AR90" s="161" t="s">
        <v>22</v>
      </c>
      <c r="AT90" s="169" t="s">
        <v>73</v>
      </c>
      <c r="AU90" s="169" t="s">
        <v>84</v>
      </c>
      <c r="AY90" s="161" t="s">
        <v>193</v>
      </c>
      <c r="BK90" s="170">
        <f>SUM(BK91:BK143)</f>
        <v>0</v>
      </c>
    </row>
    <row r="91" spans="2:65" s="1" customFormat="1" ht="22.5" customHeight="1">
      <c r="B91" s="176"/>
      <c r="C91" s="177" t="s">
        <v>22</v>
      </c>
      <c r="D91" s="177" t="s">
        <v>197</v>
      </c>
      <c r="E91" s="178" t="s">
        <v>1528</v>
      </c>
      <c r="F91" s="179" t="s">
        <v>1529</v>
      </c>
      <c r="G91" s="180" t="s">
        <v>130</v>
      </c>
      <c r="H91" s="181">
        <v>83.372</v>
      </c>
      <c r="I91" s="182"/>
      <c r="J91" s="183">
        <f>ROUND(I91*H91,2)</f>
        <v>0</v>
      </c>
      <c r="K91" s="179" t="s">
        <v>206</v>
      </c>
      <c r="L91" s="37"/>
      <c r="M91" s="184" t="s">
        <v>20</v>
      </c>
      <c r="N91" s="185" t="s">
        <v>46</v>
      </c>
      <c r="O91" s="38"/>
      <c r="P91" s="186">
        <f>O91*H91</f>
        <v>0</v>
      </c>
      <c r="Q91" s="186">
        <v>0</v>
      </c>
      <c r="R91" s="186">
        <f>Q91*H91</f>
        <v>0</v>
      </c>
      <c r="S91" s="186">
        <v>0</v>
      </c>
      <c r="T91" s="187">
        <f>S91*H91</f>
        <v>0</v>
      </c>
      <c r="AR91" s="20" t="s">
        <v>91</v>
      </c>
      <c r="AT91" s="20" t="s">
        <v>197</v>
      </c>
      <c r="AU91" s="20" t="s">
        <v>88</v>
      </c>
      <c r="AY91" s="20" t="s">
        <v>193</v>
      </c>
      <c r="BE91" s="188">
        <f>IF(N91="základní",J91,0)</f>
        <v>0</v>
      </c>
      <c r="BF91" s="188">
        <f>IF(N91="snížená",J91,0)</f>
        <v>0</v>
      </c>
      <c r="BG91" s="188">
        <f>IF(N91="zákl. přenesená",J91,0)</f>
        <v>0</v>
      </c>
      <c r="BH91" s="188">
        <f>IF(N91="sníž. přenesená",J91,0)</f>
        <v>0</v>
      </c>
      <c r="BI91" s="188">
        <f>IF(N91="nulová",J91,0)</f>
        <v>0</v>
      </c>
      <c r="BJ91" s="20" t="s">
        <v>84</v>
      </c>
      <c r="BK91" s="188">
        <f>ROUND(I91*H91,2)</f>
        <v>0</v>
      </c>
      <c r="BL91" s="20" t="s">
        <v>91</v>
      </c>
      <c r="BM91" s="20" t="s">
        <v>1530</v>
      </c>
    </row>
    <row r="92" spans="2:47" s="1" customFormat="1" ht="13.5">
      <c r="B92" s="37"/>
      <c r="D92" s="190" t="s">
        <v>208</v>
      </c>
      <c r="F92" s="208" t="s">
        <v>1531</v>
      </c>
      <c r="I92" s="148"/>
      <c r="L92" s="37"/>
      <c r="M92" s="66"/>
      <c r="N92" s="38"/>
      <c r="O92" s="38"/>
      <c r="P92" s="38"/>
      <c r="Q92" s="38"/>
      <c r="R92" s="38"/>
      <c r="S92" s="38"/>
      <c r="T92" s="67"/>
      <c r="AT92" s="20" t="s">
        <v>208</v>
      </c>
      <c r="AU92" s="20" t="s">
        <v>88</v>
      </c>
    </row>
    <row r="93" spans="2:51" s="14" customFormat="1" ht="27">
      <c r="B93" s="209"/>
      <c r="D93" s="190" t="s">
        <v>201</v>
      </c>
      <c r="E93" s="210" t="s">
        <v>20</v>
      </c>
      <c r="F93" s="211" t="s">
        <v>1532</v>
      </c>
      <c r="H93" s="212" t="s">
        <v>20</v>
      </c>
      <c r="I93" s="213"/>
      <c r="L93" s="209"/>
      <c r="M93" s="214"/>
      <c r="N93" s="215"/>
      <c r="O93" s="215"/>
      <c r="P93" s="215"/>
      <c r="Q93" s="215"/>
      <c r="R93" s="215"/>
      <c r="S93" s="215"/>
      <c r="T93" s="216"/>
      <c r="AT93" s="212" t="s">
        <v>201</v>
      </c>
      <c r="AU93" s="212" t="s">
        <v>88</v>
      </c>
      <c r="AV93" s="14" t="s">
        <v>22</v>
      </c>
      <c r="AW93" s="14" t="s">
        <v>37</v>
      </c>
      <c r="AX93" s="14" t="s">
        <v>74</v>
      </c>
      <c r="AY93" s="212" t="s">
        <v>193</v>
      </c>
    </row>
    <row r="94" spans="2:51" s="14" customFormat="1" ht="27">
      <c r="B94" s="209"/>
      <c r="D94" s="190" t="s">
        <v>201</v>
      </c>
      <c r="E94" s="210" t="s">
        <v>20</v>
      </c>
      <c r="F94" s="211" t="s">
        <v>1533</v>
      </c>
      <c r="H94" s="212" t="s">
        <v>20</v>
      </c>
      <c r="I94" s="213"/>
      <c r="L94" s="209"/>
      <c r="M94" s="214"/>
      <c r="N94" s="215"/>
      <c r="O94" s="215"/>
      <c r="P94" s="215"/>
      <c r="Q94" s="215"/>
      <c r="R94" s="215"/>
      <c r="S94" s="215"/>
      <c r="T94" s="216"/>
      <c r="AT94" s="212" t="s">
        <v>201</v>
      </c>
      <c r="AU94" s="212" t="s">
        <v>88</v>
      </c>
      <c r="AV94" s="14" t="s">
        <v>22</v>
      </c>
      <c r="AW94" s="14" t="s">
        <v>37</v>
      </c>
      <c r="AX94" s="14" t="s">
        <v>74</v>
      </c>
      <c r="AY94" s="212" t="s">
        <v>193</v>
      </c>
    </row>
    <row r="95" spans="2:51" s="14" customFormat="1" ht="13.5">
      <c r="B95" s="209"/>
      <c r="D95" s="190" t="s">
        <v>201</v>
      </c>
      <c r="E95" s="210" t="s">
        <v>20</v>
      </c>
      <c r="F95" s="211" t="s">
        <v>1534</v>
      </c>
      <c r="H95" s="212" t="s">
        <v>20</v>
      </c>
      <c r="I95" s="213"/>
      <c r="L95" s="209"/>
      <c r="M95" s="214"/>
      <c r="N95" s="215"/>
      <c r="O95" s="215"/>
      <c r="P95" s="215"/>
      <c r="Q95" s="215"/>
      <c r="R95" s="215"/>
      <c r="S95" s="215"/>
      <c r="T95" s="216"/>
      <c r="AT95" s="212" t="s">
        <v>201</v>
      </c>
      <c r="AU95" s="212" t="s">
        <v>88</v>
      </c>
      <c r="AV95" s="14" t="s">
        <v>22</v>
      </c>
      <c r="AW95" s="14" t="s">
        <v>37</v>
      </c>
      <c r="AX95" s="14" t="s">
        <v>74</v>
      </c>
      <c r="AY95" s="212" t="s">
        <v>193</v>
      </c>
    </row>
    <row r="96" spans="2:51" s="14" customFormat="1" ht="13.5">
      <c r="B96" s="209"/>
      <c r="D96" s="190" t="s">
        <v>201</v>
      </c>
      <c r="E96" s="210" t="s">
        <v>20</v>
      </c>
      <c r="F96" s="211" t="s">
        <v>1535</v>
      </c>
      <c r="H96" s="212" t="s">
        <v>20</v>
      </c>
      <c r="I96" s="213"/>
      <c r="L96" s="209"/>
      <c r="M96" s="214"/>
      <c r="N96" s="215"/>
      <c r="O96" s="215"/>
      <c r="P96" s="215"/>
      <c r="Q96" s="215"/>
      <c r="R96" s="215"/>
      <c r="S96" s="215"/>
      <c r="T96" s="216"/>
      <c r="AT96" s="212" t="s">
        <v>201</v>
      </c>
      <c r="AU96" s="212" t="s">
        <v>88</v>
      </c>
      <c r="AV96" s="14" t="s">
        <v>22</v>
      </c>
      <c r="AW96" s="14" t="s">
        <v>37</v>
      </c>
      <c r="AX96" s="14" t="s">
        <v>74</v>
      </c>
      <c r="AY96" s="212" t="s">
        <v>193</v>
      </c>
    </row>
    <row r="97" spans="2:51" s="12" customFormat="1" ht="13.5">
      <c r="B97" s="189"/>
      <c r="D97" s="190" t="s">
        <v>201</v>
      </c>
      <c r="E97" s="191" t="s">
        <v>20</v>
      </c>
      <c r="F97" s="192" t="s">
        <v>1536</v>
      </c>
      <c r="H97" s="193">
        <v>53.006</v>
      </c>
      <c r="I97" s="194"/>
      <c r="L97" s="189"/>
      <c r="M97" s="195"/>
      <c r="N97" s="196"/>
      <c r="O97" s="196"/>
      <c r="P97" s="196"/>
      <c r="Q97" s="196"/>
      <c r="R97" s="196"/>
      <c r="S97" s="196"/>
      <c r="T97" s="197"/>
      <c r="AT97" s="191" t="s">
        <v>201</v>
      </c>
      <c r="AU97" s="191" t="s">
        <v>88</v>
      </c>
      <c r="AV97" s="12" t="s">
        <v>84</v>
      </c>
      <c r="AW97" s="12" t="s">
        <v>37</v>
      </c>
      <c r="AX97" s="12" t="s">
        <v>74</v>
      </c>
      <c r="AY97" s="191" t="s">
        <v>193</v>
      </c>
    </row>
    <row r="98" spans="2:51" s="12" customFormat="1" ht="13.5">
      <c r="B98" s="189"/>
      <c r="D98" s="190" t="s">
        <v>201</v>
      </c>
      <c r="E98" s="191" t="s">
        <v>20</v>
      </c>
      <c r="F98" s="192" t="s">
        <v>1537</v>
      </c>
      <c r="H98" s="193">
        <v>6.749</v>
      </c>
      <c r="I98" s="194"/>
      <c r="L98" s="189"/>
      <c r="M98" s="195"/>
      <c r="N98" s="196"/>
      <c r="O98" s="196"/>
      <c r="P98" s="196"/>
      <c r="Q98" s="196"/>
      <c r="R98" s="196"/>
      <c r="S98" s="196"/>
      <c r="T98" s="197"/>
      <c r="AT98" s="191" t="s">
        <v>201</v>
      </c>
      <c r="AU98" s="191" t="s">
        <v>88</v>
      </c>
      <c r="AV98" s="12" t="s">
        <v>84</v>
      </c>
      <c r="AW98" s="12" t="s">
        <v>37</v>
      </c>
      <c r="AX98" s="12" t="s">
        <v>74</v>
      </c>
      <c r="AY98" s="191" t="s">
        <v>193</v>
      </c>
    </row>
    <row r="99" spans="2:51" s="12" customFormat="1" ht="13.5">
      <c r="B99" s="189"/>
      <c r="D99" s="190" t="s">
        <v>201</v>
      </c>
      <c r="E99" s="191" t="s">
        <v>20</v>
      </c>
      <c r="F99" s="192" t="s">
        <v>1538</v>
      </c>
      <c r="H99" s="193">
        <v>10.036</v>
      </c>
      <c r="I99" s="194"/>
      <c r="L99" s="189"/>
      <c r="M99" s="195"/>
      <c r="N99" s="196"/>
      <c r="O99" s="196"/>
      <c r="P99" s="196"/>
      <c r="Q99" s="196"/>
      <c r="R99" s="196"/>
      <c r="S99" s="196"/>
      <c r="T99" s="197"/>
      <c r="AT99" s="191" t="s">
        <v>201</v>
      </c>
      <c r="AU99" s="191" t="s">
        <v>88</v>
      </c>
      <c r="AV99" s="12" t="s">
        <v>84</v>
      </c>
      <c r="AW99" s="12" t="s">
        <v>37</v>
      </c>
      <c r="AX99" s="12" t="s">
        <v>74</v>
      </c>
      <c r="AY99" s="191" t="s">
        <v>193</v>
      </c>
    </row>
    <row r="100" spans="2:51" s="12" customFormat="1" ht="13.5">
      <c r="B100" s="189"/>
      <c r="D100" s="190" t="s">
        <v>201</v>
      </c>
      <c r="E100" s="191" t="s">
        <v>20</v>
      </c>
      <c r="F100" s="192" t="s">
        <v>1539</v>
      </c>
      <c r="H100" s="193">
        <v>1.764</v>
      </c>
      <c r="I100" s="194"/>
      <c r="L100" s="189"/>
      <c r="M100" s="195"/>
      <c r="N100" s="196"/>
      <c r="O100" s="196"/>
      <c r="P100" s="196"/>
      <c r="Q100" s="196"/>
      <c r="R100" s="196"/>
      <c r="S100" s="196"/>
      <c r="T100" s="197"/>
      <c r="AT100" s="191" t="s">
        <v>201</v>
      </c>
      <c r="AU100" s="191" t="s">
        <v>88</v>
      </c>
      <c r="AV100" s="12" t="s">
        <v>84</v>
      </c>
      <c r="AW100" s="12" t="s">
        <v>37</v>
      </c>
      <c r="AX100" s="12" t="s">
        <v>74</v>
      </c>
      <c r="AY100" s="191" t="s">
        <v>193</v>
      </c>
    </row>
    <row r="101" spans="2:51" s="12" customFormat="1" ht="13.5">
      <c r="B101" s="189"/>
      <c r="D101" s="190" t="s">
        <v>201</v>
      </c>
      <c r="E101" s="191" t="s">
        <v>20</v>
      </c>
      <c r="F101" s="192" t="s">
        <v>1540</v>
      </c>
      <c r="H101" s="193">
        <v>1.361</v>
      </c>
      <c r="I101" s="194"/>
      <c r="L101" s="189"/>
      <c r="M101" s="195"/>
      <c r="N101" s="196"/>
      <c r="O101" s="196"/>
      <c r="P101" s="196"/>
      <c r="Q101" s="196"/>
      <c r="R101" s="196"/>
      <c r="S101" s="196"/>
      <c r="T101" s="197"/>
      <c r="AT101" s="191" t="s">
        <v>201</v>
      </c>
      <c r="AU101" s="191" t="s">
        <v>88</v>
      </c>
      <c r="AV101" s="12" t="s">
        <v>84</v>
      </c>
      <c r="AW101" s="12" t="s">
        <v>37</v>
      </c>
      <c r="AX101" s="12" t="s">
        <v>74</v>
      </c>
      <c r="AY101" s="191" t="s">
        <v>193</v>
      </c>
    </row>
    <row r="102" spans="2:51" s="12" customFormat="1" ht="13.5">
      <c r="B102" s="189"/>
      <c r="D102" s="190" t="s">
        <v>201</v>
      </c>
      <c r="E102" s="191" t="s">
        <v>20</v>
      </c>
      <c r="F102" s="192" t="s">
        <v>1541</v>
      </c>
      <c r="H102" s="193">
        <v>10.456</v>
      </c>
      <c r="I102" s="194"/>
      <c r="L102" s="189"/>
      <c r="M102" s="195"/>
      <c r="N102" s="196"/>
      <c r="O102" s="196"/>
      <c r="P102" s="196"/>
      <c r="Q102" s="196"/>
      <c r="R102" s="196"/>
      <c r="S102" s="196"/>
      <c r="T102" s="197"/>
      <c r="AT102" s="191" t="s">
        <v>201</v>
      </c>
      <c r="AU102" s="191" t="s">
        <v>88</v>
      </c>
      <c r="AV102" s="12" t="s">
        <v>84</v>
      </c>
      <c r="AW102" s="12" t="s">
        <v>37</v>
      </c>
      <c r="AX102" s="12" t="s">
        <v>74</v>
      </c>
      <c r="AY102" s="191" t="s">
        <v>193</v>
      </c>
    </row>
    <row r="103" spans="2:51" s="13" customFormat="1" ht="13.5">
      <c r="B103" s="198"/>
      <c r="D103" s="199" t="s">
        <v>201</v>
      </c>
      <c r="E103" s="200" t="s">
        <v>1516</v>
      </c>
      <c r="F103" s="201" t="s">
        <v>203</v>
      </c>
      <c r="H103" s="202">
        <v>83.372</v>
      </c>
      <c r="I103" s="203"/>
      <c r="L103" s="198"/>
      <c r="M103" s="204"/>
      <c r="N103" s="205"/>
      <c r="O103" s="205"/>
      <c r="P103" s="205"/>
      <c r="Q103" s="205"/>
      <c r="R103" s="205"/>
      <c r="S103" s="205"/>
      <c r="T103" s="206"/>
      <c r="AT103" s="207" t="s">
        <v>201</v>
      </c>
      <c r="AU103" s="207" t="s">
        <v>88</v>
      </c>
      <c r="AV103" s="13" t="s">
        <v>91</v>
      </c>
      <c r="AW103" s="13" t="s">
        <v>37</v>
      </c>
      <c r="AX103" s="13" t="s">
        <v>22</v>
      </c>
      <c r="AY103" s="207" t="s">
        <v>193</v>
      </c>
    </row>
    <row r="104" spans="2:65" s="1" customFormat="1" ht="22.5" customHeight="1">
      <c r="B104" s="176"/>
      <c r="C104" s="177" t="s">
        <v>84</v>
      </c>
      <c r="D104" s="177" t="s">
        <v>197</v>
      </c>
      <c r="E104" s="178" t="s">
        <v>1542</v>
      </c>
      <c r="F104" s="179" t="s">
        <v>1543</v>
      </c>
      <c r="G104" s="180" t="s">
        <v>130</v>
      </c>
      <c r="H104" s="181">
        <v>9.156</v>
      </c>
      <c r="I104" s="182"/>
      <c r="J104" s="183">
        <f>ROUND(I104*H104,2)</f>
        <v>0</v>
      </c>
      <c r="K104" s="179" t="s">
        <v>206</v>
      </c>
      <c r="L104" s="37"/>
      <c r="M104" s="184" t="s">
        <v>20</v>
      </c>
      <c r="N104" s="185" t="s">
        <v>46</v>
      </c>
      <c r="O104" s="38"/>
      <c r="P104" s="186">
        <f>O104*H104</f>
        <v>0</v>
      </c>
      <c r="Q104" s="186">
        <v>0</v>
      </c>
      <c r="R104" s="186">
        <f>Q104*H104</f>
        <v>0</v>
      </c>
      <c r="S104" s="186">
        <v>0</v>
      </c>
      <c r="T104" s="187">
        <f>S104*H104</f>
        <v>0</v>
      </c>
      <c r="AR104" s="20" t="s">
        <v>91</v>
      </c>
      <c r="AT104" s="20" t="s">
        <v>197</v>
      </c>
      <c r="AU104" s="20" t="s">
        <v>88</v>
      </c>
      <c r="AY104" s="20" t="s">
        <v>193</v>
      </c>
      <c r="BE104" s="188">
        <f>IF(N104="základní",J104,0)</f>
        <v>0</v>
      </c>
      <c r="BF104" s="188">
        <f>IF(N104="snížená",J104,0)</f>
        <v>0</v>
      </c>
      <c r="BG104" s="188">
        <f>IF(N104="zákl. přenesená",J104,0)</f>
        <v>0</v>
      </c>
      <c r="BH104" s="188">
        <f>IF(N104="sníž. přenesená",J104,0)</f>
        <v>0</v>
      </c>
      <c r="BI104" s="188">
        <f>IF(N104="nulová",J104,0)</f>
        <v>0</v>
      </c>
      <c r="BJ104" s="20" t="s">
        <v>84</v>
      </c>
      <c r="BK104" s="188">
        <f>ROUND(I104*H104,2)</f>
        <v>0</v>
      </c>
      <c r="BL104" s="20" t="s">
        <v>91</v>
      </c>
      <c r="BM104" s="20" t="s">
        <v>1544</v>
      </c>
    </row>
    <row r="105" spans="2:47" s="1" customFormat="1" ht="13.5">
      <c r="B105" s="37"/>
      <c r="D105" s="190" t="s">
        <v>208</v>
      </c>
      <c r="F105" s="208" t="s">
        <v>1545</v>
      </c>
      <c r="I105" s="148"/>
      <c r="L105" s="37"/>
      <c r="M105" s="66"/>
      <c r="N105" s="38"/>
      <c r="O105" s="38"/>
      <c r="P105" s="38"/>
      <c r="Q105" s="38"/>
      <c r="R105" s="38"/>
      <c r="S105" s="38"/>
      <c r="T105" s="67"/>
      <c r="AT105" s="20" t="s">
        <v>208</v>
      </c>
      <c r="AU105" s="20" t="s">
        <v>88</v>
      </c>
    </row>
    <row r="106" spans="2:51" s="14" customFormat="1" ht="27">
      <c r="B106" s="209"/>
      <c r="D106" s="190" t="s">
        <v>201</v>
      </c>
      <c r="E106" s="210" t="s">
        <v>20</v>
      </c>
      <c r="F106" s="211" t="s">
        <v>1532</v>
      </c>
      <c r="H106" s="212" t="s">
        <v>20</v>
      </c>
      <c r="I106" s="213"/>
      <c r="L106" s="209"/>
      <c r="M106" s="214"/>
      <c r="N106" s="215"/>
      <c r="O106" s="215"/>
      <c r="P106" s="215"/>
      <c r="Q106" s="215"/>
      <c r="R106" s="215"/>
      <c r="S106" s="215"/>
      <c r="T106" s="216"/>
      <c r="AT106" s="212" t="s">
        <v>201</v>
      </c>
      <c r="AU106" s="212" t="s">
        <v>88</v>
      </c>
      <c r="AV106" s="14" t="s">
        <v>22</v>
      </c>
      <c r="AW106" s="14" t="s">
        <v>37</v>
      </c>
      <c r="AX106" s="14" t="s">
        <v>74</v>
      </c>
      <c r="AY106" s="212" t="s">
        <v>193</v>
      </c>
    </row>
    <row r="107" spans="2:51" s="14" customFormat="1" ht="27">
      <c r="B107" s="209"/>
      <c r="D107" s="190" t="s">
        <v>201</v>
      </c>
      <c r="E107" s="210" t="s">
        <v>20</v>
      </c>
      <c r="F107" s="211" t="s">
        <v>1533</v>
      </c>
      <c r="H107" s="212" t="s">
        <v>20</v>
      </c>
      <c r="I107" s="213"/>
      <c r="L107" s="209"/>
      <c r="M107" s="214"/>
      <c r="N107" s="215"/>
      <c r="O107" s="215"/>
      <c r="P107" s="215"/>
      <c r="Q107" s="215"/>
      <c r="R107" s="215"/>
      <c r="S107" s="215"/>
      <c r="T107" s="216"/>
      <c r="AT107" s="212" t="s">
        <v>201</v>
      </c>
      <c r="AU107" s="212" t="s">
        <v>88</v>
      </c>
      <c r="AV107" s="14" t="s">
        <v>22</v>
      </c>
      <c r="AW107" s="14" t="s">
        <v>37</v>
      </c>
      <c r="AX107" s="14" t="s">
        <v>74</v>
      </c>
      <c r="AY107" s="212" t="s">
        <v>193</v>
      </c>
    </row>
    <row r="108" spans="2:51" s="14" customFormat="1" ht="13.5">
      <c r="B108" s="209"/>
      <c r="D108" s="190" t="s">
        <v>201</v>
      </c>
      <c r="E108" s="210" t="s">
        <v>20</v>
      </c>
      <c r="F108" s="211" t="s">
        <v>1534</v>
      </c>
      <c r="H108" s="212" t="s">
        <v>20</v>
      </c>
      <c r="I108" s="213"/>
      <c r="L108" s="209"/>
      <c r="M108" s="214"/>
      <c r="N108" s="215"/>
      <c r="O108" s="215"/>
      <c r="P108" s="215"/>
      <c r="Q108" s="215"/>
      <c r="R108" s="215"/>
      <c r="S108" s="215"/>
      <c r="T108" s="216"/>
      <c r="AT108" s="212" t="s">
        <v>201</v>
      </c>
      <c r="AU108" s="212" t="s">
        <v>88</v>
      </c>
      <c r="AV108" s="14" t="s">
        <v>22</v>
      </c>
      <c r="AW108" s="14" t="s">
        <v>37</v>
      </c>
      <c r="AX108" s="14" t="s">
        <v>74</v>
      </c>
      <c r="AY108" s="212" t="s">
        <v>193</v>
      </c>
    </row>
    <row r="109" spans="2:51" s="14" customFormat="1" ht="13.5">
      <c r="B109" s="209"/>
      <c r="D109" s="190" t="s">
        <v>201</v>
      </c>
      <c r="E109" s="210" t="s">
        <v>20</v>
      </c>
      <c r="F109" s="211" t="s">
        <v>1535</v>
      </c>
      <c r="H109" s="212" t="s">
        <v>20</v>
      </c>
      <c r="I109" s="213"/>
      <c r="L109" s="209"/>
      <c r="M109" s="214"/>
      <c r="N109" s="215"/>
      <c r="O109" s="215"/>
      <c r="P109" s="215"/>
      <c r="Q109" s="215"/>
      <c r="R109" s="215"/>
      <c r="S109" s="215"/>
      <c r="T109" s="216"/>
      <c r="AT109" s="212" t="s">
        <v>201</v>
      </c>
      <c r="AU109" s="212" t="s">
        <v>88</v>
      </c>
      <c r="AV109" s="14" t="s">
        <v>22</v>
      </c>
      <c r="AW109" s="14" t="s">
        <v>37</v>
      </c>
      <c r="AX109" s="14" t="s">
        <v>74</v>
      </c>
      <c r="AY109" s="212" t="s">
        <v>193</v>
      </c>
    </row>
    <row r="110" spans="2:51" s="12" customFormat="1" ht="13.5">
      <c r="B110" s="189"/>
      <c r="D110" s="190" t="s">
        <v>201</v>
      </c>
      <c r="E110" s="191" t="s">
        <v>20</v>
      </c>
      <c r="F110" s="192" t="s">
        <v>1546</v>
      </c>
      <c r="H110" s="193">
        <v>0.756</v>
      </c>
      <c r="I110" s="194"/>
      <c r="L110" s="189"/>
      <c r="M110" s="195"/>
      <c r="N110" s="196"/>
      <c r="O110" s="196"/>
      <c r="P110" s="196"/>
      <c r="Q110" s="196"/>
      <c r="R110" s="196"/>
      <c r="S110" s="196"/>
      <c r="T110" s="197"/>
      <c r="AT110" s="191" t="s">
        <v>201</v>
      </c>
      <c r="AU110" s="191" t="s">
        <v>88</v>
      </c>
      <c r="AV110" s="12" t="s">
        <v>84</v>
      </c>
      <c r="AW110" s="12" t="s">
        <v>37</v>
      </c>
      <c r="AX110" s="12" t="s">
        <v>74</v>
      </c>
      <c r="AY110" s="191" t="s">
        <v>193</v>
      </c>
    </row>
    <row r="111" spans="2:51" s="12" customFormat="1" ht="13.5">
      <c r="B111" s="189"/>
      <c r="D111" s="190" t="s">
        <v>201</v>
      </c>
      <c r="E111" s="191" t="s">
        <v>20</v>
      </c>
      <c r="F111" s="192" t="s">
        <v>1547</v>
      </c>
      <c r="H111" s="193">
        <v>8.4</v>
      </c>
      <c r="I111" s="194"/>
      <c r="L111" s="189"/>
      <c r="M111" s="195"/>
      <c r="N111" s="196"/>
      <c r="O111" s="196"/>
      <c r="P111" s="196"/>
      <c r="Q111" s="196"/>
      <c r="R111" s="196"/>
      <c r="S111" s="196"/>
      <c r="T111" s="197"/>
      <c r="AT111" s="191" t="s">
        <v>201</v>
      </c>
      <c r="AU111" s="191" t="s">
        <v>88</v>
      </c>
      <c r="AV111" s="12" t="s">
        <v>84</v>
      </c>
      <c r="AW111" s="12" t="s">
        <v>37</v>
      </c>
      <c r="AX111" s="12" t="s">
        <v>74</v>
      </c>
      <c r="AY111" s="191" t="s">
        <v>193</v>
      </c>
    </row>
    <row r="112" spans="2:51" s="13" customFormat="1" ht="13.5">
      <c r="B112" s="198"/>
      <c r="D112" s="199" t="s">
        <v>201</v>
      </c>
      <c r="E112" s="200" t="s">
        <v>1518</v>
      </c>
      <c r="F112" s="201" t="s">
        <v>203</v>
      </c>
      <c r="H112" s="202">
        <v>9.156</v>
      </c>
      <c r="I112" s="203"/>
      <c r="L112" s="198"/>
      <c r="M112" s="204"/>
      <c r="N112" s="205"/>
      <c r="O112" s="205"/>
      <c r="P112" s="205"/>
      <c r="Q112" s="205"/>
      <c r="R112" s="205"/>
      <c r="S112" s="205"/>
      <c r="T112" s="206"/>
      <c r="AT112" s="207" t="s">
        <v>201</v>
      </c>
      <c r="AU112" s="207" t="s">
        <v>88</v>
      </c>
      <c r="AV112" s="13" t="s">
        <v>91</v>
      </c>
      <c r="AW112" s="13" t="s">
        <v>37</v>
      </c>
      <c r="AX112" s="13" t="s">
        <v>22</v>
      </c>
      <c r="AY112" s="207" t="s">
        <v>193</v>
      </c>
    </row>
    <row r="113" spans="2:65" s="1" customFormat="1" ht="22.5" customHeight="1">
      <c r="B113" s="176"/>
      <c r="C113" s="177" t="s">
        <v>88</v>
      </c>
      <c r="D113" s="177" t="s">
        <v>197</v>
      </c>
      <c r="E113" s="178" t="s">
        <v>1548</v>
      </c>
      <c r="F113" s="179" t="s">
        <v>1549</v>
      </c>
      <c r="G113" s="180" t="s">
        <v>130</v>
      </c>
      <c r="H113" s="181">
        <v>83.372</v>
      </c>
      <c r="I113" s="182"/>
      <c r="J113" s="183">
        <f>ROUND(I113*H113,2)</f>
        <v>0</v>
      </c>
      <c r="K113" s="179" t="s">
        <v>206</v>
      </c>
      <c r="L113" s="37"/>
      <c r="M113" s="184" t="s">
        <v>20</v>
      </c>
      <c r="N113" s="185" t="s">
        <v>46</v>
      </c>
      <c r="O113" s="38"/>
      <c r="P113" s="186">
        <f>O113*H113</f>
        <v>0</v>
      </c>
      <c r="Q113" s="186">
        <v>0.03885</v>
      </c>
      <c r="R113" s="186">
        <f>Q113*H113</f>
        <v>3.2390022000000003</v>
      </c>
      <c r="S113" s="186">
        <v>0</v>
      </c>
      <c r="T113" s="187">
        <f>S113*H113</f>
        <v>0</v>
      </c>
      <c r="AR113" s="20" t="s">
        <v>91</v>
      </c>
      <c r="AT113" s="20" t="s">
        <v>197</v>
      </c>
      <c r="AU113" s="20" t="s">
        <v>88</v>
      </c>
      <c r="AY113" s="20" t="s">
        <v>193</v>
      </c>
      <c r="BE113" s="188">
        <f>IF(N113="základní",J113,0)</f>
        <v>0</v>
      </c>
      <c r="BF113" s="188">
        <f>IF(N113="snížená",J113,0)</f>
        <v>0</v>
      </c>
      <c r="BG113" s="188">
        <f>IF(N113="zákl. přenesená",J113,0)</f>
        <v>0</v>
      </c>
      <c r="BH113" s="188">
        <f>IF(N113="sníž. přenesená",J113,0)</f>
        <v>0</v>
      </c>
      <c r="BI113" s="188">
        <f>IF(N113="nulová",J113,0)</f>
        <v>0</v>
      </c>
      <c r="BJ113" s="20" t="s">
        <v>84</v>
      </c>
      <c r="BK113" s="188">
        <f>ROUND(I113*H113,2)</f>
        <v>0</v>
      </c>
      <c r="BL113" s="20" t="s">
        <v>91</v>
      </c>
      <c r="BM113" s="20" t="s">
        <v>1550</v>
      </c>
    </row>
    <row r="114" spans="2:47" s="1" customFormat="1" ht="13.5">
      <c r="B114" s="37"/>
      <c r="D114" s="190" t="s">
        <v>208</v>
      </c>
      <c r="F114" s="208" t="s">
        <v>1551</v>
      </c>
      <c r="I114" s="148"/>
      <c r="L114" s="37"/>
      <c r="M114" s="66"/>
      <c r="N114" s="38"/>
      <c r="O114" s="38"/>
      <c r="P114" s="38"/>
      <c r="Q114" s="38"/>
      <c r="R114" s="38"/>
      <c r="S114" s="38"/>
      <c r="T114" s="67"/>
      <c r="AT114" s="20" t="s">
        <v>208</v>
      </c>
      <c r="AU114" s="20" t="s">
        <v>88</v>
      </c>
    </row>
    <row r="115" spans="2:51" s="12" customFormat="1" ht="13.5">
      <c r="B115" s="189"/>
      <c r="D115" s="199" t="s">
        <v>201</v>
      </c>
      <c r="E115" s="238" t="s">
        <v>20</v>
      </c>
      <c r="F115" s="227" t="s">
        <v>1516</v>
      </c>
      <c r="H115" s="228">
        <v>83.372</v>
      </c>
      <c r="I115" s="194"/>
      <c r="L115" s="189"/>
      <c r="M115" s="195"/>
      <c r="N115" s="196"/>
      <c r="O115" s="196"/>
      <c r="P115" s="196"/>
      <c r="Q115" s="196"/>
      <c r="R115" s="196"/>
      <c r="S115" s="196"/>
      <c r="T115" s="197"/>
      <c r="AT115" s="191" t="s">
        <v>201</v>
      </c>
      <c r="AU115" s="191" t="s">
        <v>88</v>
      </c>
      <c r="AV115" s="12" t="s">
        <v>84</v>
      </c>
      <c r="AW115" s="12" t="s">
        <v>37</v>
      </c>
      <c r="AX115" s="12" t="s">
        <v>22</v>
      </c>
      <c r="AY115" s="191" t="s">
        <v>193</v>
      </c>
    </row>
    <row r="116" spans="2:65" s="1" customFormat="1" ht="22.5" customHeight="1">
      <c r="B116" s="176"/>
      <c r="C116" s="177" t="s">
        <v>91</v>
      </c>
      <c r="D116" s="177" t="s">
        <v>197</v>
      </c>
      <c r="E116" s="178" t="s">
        <v>1552</v>
      </c>
      <c r="F116" s="179" t="s">
        <v>1553</v>
      </c>
      <c r="G116" s="180" t="s">
        <v>130</v>
      </c>
      <c r="H116" s="181">
        <v>9.156</v>
      </c>
      <c r="I116" s="182"/>
      <c r="J116" s="183">
        <f>ROUND(I116*H116,2)</f>
        <v>0</v>
      </c>
      <c r="K116" s="179" t="s">
        <v>206</v>
      </c>
      <c r="L116" s="37"/>
      <c r="M116" s="184" t="s">
        <v>20</v>
      </c>
      <c r="N116" s="185" t="s">
        <v>46</v>
      </c>
      <c r="O116" s="38"/>
      <c r="P116" s="186">
        <f>O116*H116</f>
        <v>0</v>
      </c>
      <c r="Q116" s="186">
        <v>0.03885</v>
      </c>
      <c r="R116" s="186">
        <f>Q116*H116</f>
        <v>0.35571060000000004</v>
      </c>
      <c r="S116" s="186">
        <v>0</v>
      </c>
      <c r="T116" s="187">
        <f>S116*H116</f>
        <v>0</v>
      </c>
      <c r="AR116" s="20" t="s">
        <v>91</v>
      </c>
      <c r="AT116" s="20" t="s">
        <v>197</v>
      </c>
      <c r="AU116" s="20" t="s">
        <v>88</v>
      </c>
      <c r="AY116" s="20" t="s">
        <v>193</v>
      </c>
      <c r="BE116" s="188">
        <f>IF(N116="základní",J116,0)</f>
        <v>0</v>
      </c>
      <c r="BF116" s="188">
        <f>IF(N116="snížená",J116,0)</f>
        <v>0</v>
      </c>
      <c r="BG116" s="188">
        <f>IF(N116="zákl. přenesená",J116,0)</f>
        <v>0</v>
      </c>
      <c r="BH116" s="188">
        <f>IF(N116="sníž. přenesená",J116,0)</f>
        <v>0</v>
      </c>
      <c r="BI116" s="188">
        <f>IF(N116="nulová",J116,0)</f>
        <v>0</v>
      </c>
      <c r="BJ116" s="20" t="s">
        <v>84</v>
      </c>
      <c r="BK116" s="188">
        <f>ROUND(I116*H116,2)</f>
        <v>0</v>
      </c>
      <c r="BL116" s="20" t="s">
        <v>91</v>
      </c>
      <c r="BM116" s="20" t="s">
        <v>1554</v>
      </c>
    </row>
    <row r="117" spans="2:47" s="1" customFormat="1" ht="27">
      <c r="B117" s="37"/>
      <c r="D117" s="190" t="s">
        <v>208</v>
      </c>
      <c r="F117" s="208" t="s">
        <v>1555</v>
      </c>
      <c r="I117" s="148"/>
      <c r="L117" s="37"/>
      <c r="M117" s="66"/>
      <c r="N117" s="38"/>
      <c r="O117" s="38"/>
      <c r="P117" s="38"/>
      <c r="Q117" s="38"/>
      <c r="R117" s="38"/>
      <c r="S117" s="38"/>
      <c r="T117" s="67"/>
      <c r="AT117" s="20" t="s">
        <v>208</v>
      </c>
      <c r="AU117" s="20" t="s">
        <v>88</v>
      </c>
    </row>
    <row r="118" spans="2:51" s="12" customFormat="1" ht="13.5">
      <c r="B118" s="189"/>
      <c r="D118" s="199" t="s">
        <v>201</v>
      </c>
      <c r="E118" s="238" t="s">
        <v>20</v>
      </c>
      <c r="F118" s="227" t="s">
        <v>1518</v>
      </c>
      <c r="H118" s="228">
        <v>9.156</v>
      </c>
      <c r="I118" s="194"/>
      <c r="L118" s="189"/>
      <c r="M118" s="195"/>
      <c r="N118" s="196"/>
      <c r="O118" s="196"/>
      <c r="P118" s="196"/>
      <c r="Q118" s="196"/>
      <c r="R118" s="196"/>
      <c r="S118" s="196"/>
      <c r="T118" s="197"/>
      <c r="AT118" s="191" t="s">
        <v>201</v>
      </c>
      <c r="AU118" s="191" t="s">
        <v>88</v>
      </c>
      <c r="AV118" s="12" t="s">
        <v>84</v>
      </c>
      <c r="AW118" s="12" t="s">
        <v>37</v>
      </c>
      <c r="AX118" s="12" t="s">
        <v>22</v>
      </c>
      <c r="AY118" s="191" t="s">
        <v>193</v>
      </c>
    </row>
    <row r="119" spans="2:65" s="1" customFormat="1" ht="22.5" customHeight="1">
      <c r="B119" s="176"/>
      <c r="C119" s="177" t="s">
        <v>94</v>
      </c>
      <c r="D119" s="177" t="s">
        <v>197</v>
      </c>
      <c r="E119" s="178" t="s">
        <v>1556</v>
      </c>
      <c r="F119" s="179" t="s">
        <v>1557</v>
      </c>
      <c r="G119" s="180" t="s">
        <v>130</v>
      </c>
      <c r="H119" s="181">
        <v>92.528</v>
      </c>
      <c r="I119" s="182"/>
      <c r="J119" s="183">
        <f>ROUND(I119*H119,2)</f>
        <v>0</v>
      </c>
      <c r="K119" s="179" t="s">
        <v>206</v>
      </c>
      <c r="L119" s="37"/>
      <c r="M119" s="184" t="s">
        <v>20</v>
      </c>
      <c r="N119" s="185" t="s">
        <v>46</v>
      </c>
      <c r="O119" s="38"/>
      <c r="P119" s="186">
        <f>O119*H119</f>
        <v>0</v>
      </c>
      <c r="Q119" s="186">
        <v>0</v>
      </c>
      <c r="R119" s="186">
        <f>Q119*H119</f>
        <v>0</v>
      </c>
      <c r="S119" s="186">
        <v>0</v>
      </c>
      <c r="T119" s="187">
        <f>S119*H119</f>
        <v>0</v>
      </c>
      <c r="AR119" s="20" t="s">
        <v>91</v>
      </c>
      <c r="AT119" s="20" t="s">
        <v>197</v>
      </c>
      <c r="AU119" s="20" t="s">
        <v>88</v>
      </c>
      <c r="AY119" s="20" t="s">
        <v>193</v>
      </c>
      <c r="BE119" s="188">
        <f>IF(N119="základní",J119,0)</f>
        <v>0</v>
      </c>
      <c r="BF119" s="188">
        <f>IF(N119="snížená",J119,0)</f>
        <v>0</v>
      </c>
      <c r="BG119" s="188">
        <f>IF(N119="zákl. přenesená",J119,0)</f>
        <v>0</v>
      </c>
      <c r="BH119" s="188">
        <f>IF(N119="sníž. přenesená",J119,0)</f>
        <v>0</v>
      </c>
      <c r="BI119" s="188">
        <f>IF(N119="nulová",J119,0)</f>
        <v>0</v>
      </c>
      <c r="BJ119" s="20" t="s">
        <v>84</v>
      </c>
      <c r="BK119" s="188">
        <f>ROUND(I119*H119,2)</f>
        <v>0</v>
      </c>
      <c r="BL119" s="20" t="s">
        <v>91</v>
      </c>
      <c r="BM119" s="20" t="s">
        <v>1558</v>
      </c>
    </row>
    <row r="120" spans="2:47" s="1" customFormat="1" ht="27">
      <c r="B120" s="37"/>
      <c r="D120" s="190" t="s">
        <v>208</v>
      </c>
      <c r="F120" s="208" t="s">
        <v>1559</v>
      </c>
      <c r="I120" s="148"/>
      <c r="L120" s="37"/>
      <c r="M120" s="66"/>
      <c r="N120" s="38"/>
      <c r="O120" s="38"/>
      <c r="P120" s="38"/>
      <c r="Q120" s="38"/>
      <c r="R120" s="38"/>
      <c r="S120" s="38"/>
      <c r="T120" s="67"/>
      <c r="AT120" s="20" t="s">
        <v>208</v>
      </c>
      <c r="AU120" s="20" t="s">
        <v>88</v>
      </c>
    </row>
    <row r="121" spans="2:51" s="12" customFormat="1" ht="13.5">
      <c r="B121" s="189"/>
      <c r="D121" s="190" t="s">
        <v>201</v>
      </c>
      <c r="E121" s="191" t="s">
        <v>20</v>
      </c>
      <c r="F121" s="192" t="s">
        <v>1518</v>
      </c>
      <c r="H121" s="193">
        <v>9.156</v>
      </c>
      <c r="I121" s="194"/>
      <c r="L121" s="189"/>
      <c r="M121" s="195"/>
      <c r="N121" s="196"/>
      <c r="O121" s="196"/>
      <c r="P121" s="196"/>
      <c r="Q121" s="196"/>
      <c r="R121" s="196"/>
      <c r="S121" s="196"/>
      <c r="T121" s="197"/>
      <c r="AT121" s="191" t="s">
        <v>201</v>
      </c>
      <c r="AU121" s="191" t="s">
        <v>88</v>
      </c>
      <c r="AV121" s="12" t="s">
        <v>84</v>
      </c>
      <c r="AW121" s="12" t="s">
        <v>37</v>
      </c>
      <c r="AX121" s="12" t="s">
        <v>74</v>
      </c>
      <c r="AY121" s="191" t="s">
        <v>193</v>
      </c>
    </row>
    <row r="122" spans="2:51" s="12" customFormat="1" ht="13.5">
      <c r="B122" s="189"/>
      <c r="D122" s="190" t="s">
        <v>201</v>
      </c>
      <c r="E122" s="191" t="s">
        <v>20</v>
      </c>
      <c r="F122" s="192" t="s">
        <v>1516</v>
      </c>
      <c r="H122" s="193">
        <v>83.372</v>
      </c>
      <c r="I122" s="194"/>
      <c r="L122" s="189"/>
      <c r="M122" s="195"/>
      <c r="N122" s="196"/>
      <c r="O122" s="196"/>
      <c r="P122" s="196"/>
      <c r="Q122" s="196"/>
      <c r="R122" s="196"/>
      <c r="S122" s="196"/>
      <c r="T122" s="197"/>
      <c r="AT122" s="191" t="s">
        <v>201</v>
      </c>
      <c r="AU122" s="191" t="s">
        <v>88</v>
      </c>
      <c r="AV122" s="12" t="s">
        <v>84</v>
      </c>
      <c r="AW122" s="12" t="s">
        <v>37</v>
      </c>
      <c r="AX122" s="12" t="s">
        <v>74</v>
      </c>
      <c r="AY122" s="191" t="s">
        <v>193</v>
      </c>
    </row>
    <row r="123" spans="2:51" s="13" customFormat="1" ht="13.5">
      <c r="B123" s="198"/>
      <c r="D123" s="199" t="s">
        <v>201</v>
      </c>
      <c r="E123" s="200" t="s">
        <v>20</v>
      </c>
      <c r="F123" s="201" t="s">
        <v>203</v>
      </c>
      <c r="H123" s="202">
        <v>92.528</v>
      </c>
      <c r="I123" s="203"/>
      <c r="L123" s="198"/>
      <c r="M123" s="204"/>
      <c r="N123" s="205"/>
      <c r="O123" s="205"/>
      <c r="P123" s="205"/>
      <c r="Q123" s="205"/>
      <c r="R123" s="205"/>
      <c r="S123" s="205"/>
      <c r="T123" s="206"/>
      <c r="AT123" s="207" t="s">
        <v>201</v>
      </c>
      <c r="AU123" s="207" t="s">
        <v>88</v>
      </c>
      <c r="AV123" s="13" t="s">
        <v>91</v>
      </c>
      <c r="AW123" s="13" t="s">
        <v>37</v>
      </c>
      <c r="AX123" s="13" t="s">
        <v>22</v>
      </c>
      <c r="AY123" s="207" t="s">
        <v>193</v>
      </c>
    </row>
    <row r="124" spans="2:65" s="1" customFormat="1" ht="22.5" customHeight="1">
      <c r="B124" s="176"/>
      <c r="C124" s="177" t="s">
        <v>97</v>
      </c>
      <c r="D124" s="177" t="s">
        <v>197</v>
      </c>
      <c r="E124" s="178" t="s">
        <v>1560</v>
      </c>
      <c r="F124" s="179" t="s">
        <v>1561</v>
      </c>
      <c r="G124" s="180" t="s">
        <v>130</v>
      </c>
      <c r="H124" s="181">
        <v>92.528</v>
      </c>
      <c r="I124" s="182"/>
      <c r="J124" s="183">
        <f>ROUND(I124*H124,2)</f>
        <v>0</v>
      </c>
      <c r="K124" s="179" t="s">
        <v>206</v>
      </c>
      <c r="L124" s="37"/>
      <c r="M124" s="184" t="s">
        <v>20</v>
      </c>
      <c r="N124" s="185" t="s">
        <v>46</v>
      </c>
      <c r="O124" s="38"/>
      <c r="P124" s="186">
        <f>O124*H124</f>
        <v>0</v>
      </c>
      <c r="Q124" s="186">
        <v>0.00099</v>
      </c>
      <c r="R124" s="186">
        <f>Q124*H124</f>
        <v>0.09160272</v>
      </c>
      <c r="S124" s="186">
        <v>0</v>
      </c>
      <c r="T124" s="187">
        <f>S124*H124</f>
        <v>0</v>
      </c>
      <c r="AR124" s="20" t="s">
        <v>91</v>
      </c>
      <c r="AT124" s="20" t="s">
        <v>197</v>
      </c>
      <c r="AU124" s="20" t="s">
        <v>88</v>
      </c>
      <c r="AY124" s="20" t="s">
        <v>193</v>
      </c>
      <c r="BE124" s="188">
        <f>IF(N124="základní",J124,0)</f>
        <v>0</v>
      </c>
      <c r="BF124" s="188">
        <f>IF(N124="snížená",J124,0)</f>
        <v>0</v>
      </c>
      <c r="BG124" s="188">
        <f>IF(N124="zákl. přenesená",J124,0)</f>
        <v>0</v>
      </c>
      <c r="BH124" s="188">
        <f>IF(N124="sníž. přenesená",J124,0)</f>
        <v>0</v>
      </c>
      <c r="BI124" s="188">
        <f>IF(N124="nulová",J124,0)</f>
        <v>0</v>
      </c>
      <c r="BJ124" s="20" t="s">
        <v>84</v>
      </c>
      <c r="BK124" s="188">
        <f>ROUND(I124*H124,2)</f>
        <v>0</v>
      </c>
      <c r="BL124" s="20" t="s">
        <v>91</v>
      </c>
      <c r="BM124" s="20" t="s">
        <v>1562</v>
      </c>
    </row>
    <row r="125" spans="2:47" s="1" customFormat="1" ht="27">
      <c r="B125" s="37"/>
      <c r="D125" s="190" t="s">
        <v>208</v>
      </c>
      <c r="F125" s="208" t="s">
        <v>1563</v>
      </c>
      <c r="I125" s="148"/>
      <c r="L125" s="37"/>
      <c r="M125" s="66"/>
      <c r="N125" s="38"/>
      <c r="O125" s="38"/>
      <c r="P125" s="38"/>
      <c r="Q125" s="38"/>
      <c r="R125" s="38"/>
      <c r="S125" s="38"/>
      <c r="T125" s="67"/>
      <c r="AT125" s="20" t="s">
        <v>208</v>
      </c>
      <c r="AU125" s="20" t="s">
        <v>88</v>
      </c>
    </row>
    <row r="126" spans="2:51" s="12" customFormat="1" ht="13.5">
      <c r="B126" s="189"/>
      <c r="D126" s="190" t="s">
        <v>201</v>
      </c>
      <c r="E126" s="191" t="s">
        <v>20</v>
      </c>
      <c r="F126" s="192" t="s">
        <v>1518</v>
      </c>
      <c r="H126" s="193">
        <v>9.156</v>
      </c>
      <c r="I126" s="194"/>
      <c r="L126" s="189"/>
      <c r="M126" s="195"/>
      <c r="N126" s="196"/>
      <c r="O126" s="196"/>
      <c r="P126" s="196"/>
      <c r="Q126" s="196"/>
      <c r="R126" s="196"/>
      <c r="S126" s="196"/>
      <c r="T126" s="197"/>
      <c r="AT126" s="191" t="s">
        <v>201</v>
      </c>
      <c r="AU126" s="191" t="s">
        <v>88</v>
      </c>
      <c r="AV126" s="12" t="s">
        <v>84</v>
      </c>
      <c r="AW126" s="12" t="s">
        <v>37</v>
      </c>
      <c r="AX126" s="12" t="s">
        <v>74</v>
      </c>
      <c r="AY126" s="191" t="s">
        <v>193</v>
      </c>
    </row>
    <row r="127" spans="2:51" s="12" customFormat="1" ht="13.5">
      <c r="B127" s="189"/>
      <c r="D127" s="190" t="s">
        <v>201</v>
      </c>
      <c r="E127" s="191" t="s">
        <v>20</v>
      </c>
      <c r="F127" s="192" t="s">
        <v>1516</v>
      </c>
      <c r="H127" s="193">
        <v>83.372</v>
      </c>
      <c r="I127" s="194"/>
      <c r="L127" s="189"/>
      <c r="M127" s="195"/>
      <c r="N127" s="196"/>
      <c r="O127" s="196"/>
      <c r="P127" s="196"/>
      <c r="Q127" s="196"/>
      <c r="R127" s="196"/>
      <c r="S127" s="196"/>
      <c r="T127" s="197"/>
      <c r="AT127" s="191" t="s">
        <v>201</v>
      </c>
      <c r="AU127" s="191" t="s">
        <v>88</v>
      </c>
      <c r="AV127" s="12" t="s">
        <v>84</v>
      </c>
      <c r="AW127" s="12" t="s">
        <v>37</v>
      </c>
      <c r="AX127" s="12" t="s">
        <v>74</v>
      </c>
      <c r="AY127" s="191" t="s">
        <v>193</v>
      </c>
    </row>
    <row r="128" spans="2:51" s="13" customFormat="1" ht="13.5">
      <c r="B128" s="198"/>
      <c r="D128" s="199" t="s">
        <v>201</v>
      </c>
      <c r="E128" s="200" t="s">
        <v>20</v>
      </c>
      <c r="F128" s="201" t="s">
        <v>203</v>
      </c>
      <c r="H128" s="202">
        <v>92.528</v>
      </c>
      <c r="I128" s="203"/>
      <c r="L128" s="198"/>
      <c r="M128" s="204"/>
      <c r="N128" s="205"/>
      <c r="O128" s="205"/>
      <c r="P128" s="205"/>
      <c r="Q128" s="205"/>
      <c r="R128" s="205"/>
      <c r="S128" s="205"/>
      <c r="T128" s="206"/>
      <c r="AT128" s="207" t="s">
        <v>201</v>
      </c>
      <c r="AU128" s="207" t="s">
        <v>88</v>
      </c>
      <c r="AV128" s="13" t="s">
        <v>91</v>
      </c>
      <c r="AW128" s="13" t="s">
        <v>37</v>
      </c>
      <c r="AX128" s="13" t="s">
        <v>22</v>
      </c>
      <c r="AY128" s="207" t="s">
        <v>193</v>
      </c>
    </row>
    <row r="129" spans="2:65" s="1" customFormat="1" ht="22.5" customHeight="1">
      <c r="B129" s="176"/>
      <c r="C129" s="177" t="s">
        <v>100</v>
      </c>
      <c r="D129" s="177" t="s">
        <v>197</v>
      </c>
      <c r="E129" s="178" t="s">
        <v>1564</v>
      </c>
      <c r="F129" s="179" t="s">
        <v>1565</v>
      </c>
      <c r="G129" s="180" t="s">
        <v>130</v>
      </c>
      <c r="H129" s="181">
        <v>92.528</v>
      </c>
      <c r="I129" s="182"/>
      <c r="J129" s="183">
        <f>ROUND(I129*H129,2)</f>
        <v>0</v>
      </c>
      <c r="K129" s="179" t="s">
        <v>206</v>
      </c>
      <c r="L129" s="37"/>
      <c r="M129" s="184" t="s">
        <v>20</v>
      </c>
      <c r="N129" s="185" t="s">
        <v>46</v>
      </c>
      <c r="O129" s="38"/>
      <c r="P129" s="186">
        <f>O129*H129</f>
        <v>0</v>
      </c>
      <c r="Q129" s="186">
        <v>0</v>
      </c>
      <c r="R129" s="186">
        <f>Q129*H129</f>
        <v>0</v>
      </c>
      <c r="S129" s="186">
        <v>0</v>
      </c>
      <c r="T129" s="187">
        <f>S129*H129</f>
        <v>0</v>
      </c>
      <c r="AR129" s="20" t="s">
        <v>91</v>
      </c>
      <c r="AT129" s="20" t="s">
        <v>197</v>
      </c>
      <c r="AU129" s="20" t="s">
        <v>88</v>
      </c>
      <c r="AY129" s="20" t="s">
        <v>193</v>
      </c>
      <c r="BE129" s="188">
        <f>IF(N129="základní",J129,0)</f>
        <v>0</v>
      </c>
      <c r="BF129" s="188">
        <f>IF(N129="snížená",J129,0)</f>
        <v>0</v>
      </c>
      <c r="BG129" s="188">
        <f>IF(N129="zákl. přenesená",J129,0)</f>
        <v>0</v>
      </c>
      <c r="BH129" s="188">
        <f>IF(N129="sníž. přenesená",J129,0)</f>
        <v>0</v>
      </c>
      <c r="BI129" s="188">
        <f>IF(N129="nulová",J129,0)</f>
        <v>0</v>
      </c>
      <c r="BJ129" s="20" t="s">
        <v>84</v>
      </c>
      <c r="BK129" s="188">
        <f>ROUND(I129*H129,2)</f>
        <v>0</v>
      </c>
      <c r="BL129" s="20" t="s">
        <v>91</v>
      </c>
      <c r="BM129" s="20" t="s">
        <v>1566</v>
      </c>
    </row>
    <row r="130" spans="2:47" s="1" customFormat="1" ht="13.5">
      <c r="B130" s="37"/>
      <c r="D130" s="190" t="s">
        <v>208</v>
      </c>
      <c r="F130" s="208" t="s">
        <v>1567</v>
      </c>
      <c r="I130" s="148"/>
      <c r="L130" s="37"/>
      <c r="M130" s="66"/>
      <c r="N130" s="38"/>
      <c r="O130" s="38"/>
      <c r="P130" s="38"/>
      <c r="Q130" s="38"/>
      <c r="R130" s="38"/>
      <c r="S130" s="38"/>
      <c r="T130" s="67"/>
      <c r="AT130" s="20" t="s">
        <v>208</v>
      </c>
      <c r="AU130" s="20" t="s">
        <v>88</v>
      </c>
    </row>
    <row r="131" spans="2:51" s="12" customFormat="1" ht="13.5">
      <c r="B131" s="189"/>
      <c r="D131" s="190" t="s">
        <v>201</v>
      </c>
      <c r="E131" s="191" t="s">
        <v>20</v>
      </c>
      <c r="F131" s="192" t="s">
        <v>1518</v>
      </c>
      <c r="H131" s="193">
        <v>9.156</v>
      </c>
      <c r="I131" s="194"/>
      <c r="L131" s="189"/>
      <c r="M131" s="195"/>
      <c r="N131" s="196"/>
      <c r="O131" s="196"/>
      <c r="P131" s="196"/>
      <c r="Q131" s="196"/>
      <c r="R131" s="196"/>
      <c r="S131" s="196"/>
      <c r="T131" s="197"/>
      <c r="AT131" s="191" t="s">
        <v>201</v>
      </c>
      <c r="AU131" s="191" t="s">
        <v>88</v>
      </c>
      <c r="AV131" s="12" t="s">
        <v>84</v>
      </c>
      <c r="AW131" s="12" t="s">
        <v>37</v>
      </c>
      <c r="AX131" s="12" t="s">
        <v>74</v>
      </c>
      <c r="AY131" s="191" t="s">
        <v>193</v>
      </c>
    </row>
    <row r="132" spans="2:51" s="12" customFormat="1" ht="13.5">
      <c r="B132" s="189"/>
      <c r="D132" s="190" t="s">
        <v>201</v>
      </c>
      <c r="E132" s="191" t="s">
        <v>20</v>
      </c>
      <c r="F132" s="192" t="s">
        <v>1516</v>
      </c>
      <c r="H132" s="193">
        <v>83.372</v>
      </c>
      <c r="I132" s="194"/>
      <c r="L132" s="189"/>
      <c r="M132" s="195"/>
      <c r="N132" s="196"/>
      <c r="O132" s="196"/>
      <c r="P132" s="196"/>
      <c r="Q132" s="196"/>
      <c r="R132" s="196"/>
      <c r="S132" s="196"/>
      <c r="T132" s="197"/>
      <c r="AT132" s="191" t="s">
        <v>201</v>
      </c>
      <c r="AU132" s="191" t="s">
        <v>88</v>
      </c>
      <c r="AV132" s="12" t="s">
        <v>84</v>
      </c>
      <c r="AW132" s="12" t="s">
        <v>37</v>
      </c>
      <c r="AX132" s="12" t="s">
        <v>74</v>
      </c>
      <c r="AY132" s="191" t="s">
        <v>193</v>
      </c>
    </row>
    <row r="133" spans="2:51" s="13" customFormat="1" ht="13.5">
      <c r="B133" s="198"/>
      <c r="D133" s="199" t="s">
        <v>201</v>
      </c>
      <c r="E133" s="200" t="s">
        <v>20</v>
      </c>
      <c r="F133" s="201" t="s">
        <v>203</v>
      </c>
      <c r="H133" s="202">
        <v>92.528</v>
      </c>
      <c r="I133" s="203"/>
      <c r="L133" s="198"/>
      <c r="M133" s="204"/>
      <c r="N133" s="205"/>
      <c r="O133" s="205"/>
      <c r="P133" s="205"/>
      <c r="Q133" s="205"/>
      <c r="R133" s="205"/>
      <c r="S133" s="205"/>
      <c r="T133" s="206"/>
      <c r="AT133" s="207" t="s">
        <v>201</v>
      </c>
      <c r="AU133" s="207" t="s">
        <v>88</v>
      </c>
      <c r="AV133" s="13" t="s">
        <v>91</v>
      </c>
      <c r="AW133" s="13" t="s">
        <v>37</v>
      </c>
      <c r="AX133" s="13" t="s">
        <v>22</v>
      </c>
      <c r="AY133" s="207" t="s">
        <v>193</v>
      </c>
    </row>
    <row r="134" spans="2:65" s="1" customFormat="1" ht="22.5" customHeight="1">
      <c r="B134" s="176"/>
      <c r="C134" s="177" t="s">
        <v>103</v>
      </c>
      <c r="D134" s="177" t="s">
        <v>197</v>
      </c>
      <c r="E134" s="178" t="s">
        <v>1568</v>
      </c>
      <c r="F134" s="179" t="s">
        <v>1569</v>
      </c>
      <c r="G134" s="180" t="s">
        <v>130</v>
      </c>
      <c r="H134" s="181">
        <v>92.528</v>
      </c>
      <c r="I134" s="182"/>
      <c r="J134" s="183">
        <f>ROUND(I134*H134,2)</f>
        <v>0</v>
      </c>
      <c r="K134" s="179" t="s">
        <v>206</v>
      </c>
      <c r="L134" s="37"/>
      <c r="M134" s="184" t="s">
        <v>20</v>
      </c>
      <c r="N134" s="185" t="s">
        <v>46</v>
      </c>
      <c r="O134" s="38"/>
      <c r="P134" s="186">
        <f>O134*H134</f>
        <v>0</v>
      </c>
      <c r="Q134" s="186">
        <v>0.00158</v>
      </c>
      <c r="R134" s="186">
        <f>Q134*H134</f>
        <v>0.14619424</v>
      </c>
      <c r="S134" s="186">
        <v>0</v>
      </c>
      <c r="T134" s="187">
        <f>S134*H134</f>
        <v>0</v>
      </c>
      <c r="AR134" s="20" t="s">
        <v>91</v>
      </c>
      <c r="AT134" s="20" t="s">
        <v>197</v>
      </c>
      <c r="AU134" s="20" t="s">
        <v>88</v>
      </c>
      <c r="AY134" s="20" t="s">
        <v>193</v>
      </c>
      <c r="BE134" s="188">
        <f>IF(N134="základní",J134,0)</f>
        <v>0</v>
      </c>
      <c r="BF134" s="188">
        <f>IF(N134="snížená",J134,0)</f>
        <v>0</v>
      </c>
      <c r="BG134" s="188">
        <f>IF(N134="zákl. přenesená",J134,0)</f>
        <v>0</v>
      </c>
      <c r="BH134" s="188">
        <f>IF(N134="sníž. přenesená",J134,0)</f>
        <v>0</v>
      </c>
      <c r="BI134" s="188">
        <f>IF(N134="nulová",J134,0)</f>
        <v>0</v>
      </c>
      <c r="BJ134" s="20" t="s">
        <v>84</v>
      </c>
      <c r="BK134" s="188">
        <f>ROUND(I134*H134,2)</f>
        <v>0</v>
      </c>
      <c r="BL134" s="20" t="s">
        <v>91</v>
      </c>
      <c r="BM134" s="20" t="s">
        <v>1570</v>
      </c>
    </row>
    <row r="135" spans="2:47" s="1" customFormat="1" ht="13.5">
      <c r="B135" s="37"/>
      <c r="D135" s="190" t="s">
        <v>208</v>
      </c>
      <c r="F135" s="208" t="s">
        <v>1571</v>
      </c>
      <c r="I135" s="148"/>
      <c r="L135" s="37"/>
      <c r="M135" s="66"/>
      <c r="N135" s="38"/>
      <c r="O135" s="38"/>
      <c r="P135" s="38"/>
      <c r="Q135" s="38"/>
      <c r="R135" s="38"/>
      <c r="S135" s="38"/>
      <c r="T135" s="67"/>
      <c r="AT135" s="20" t="s">
        <v>208</v>
      </c>
      <c r="AU135" s="20" t="s">
        <v>88</v>
      </c>
    </row>
    <row r="136" spans="2:51" s="12" customFormat="1" ht="13.5">
      <c r="B136" s="189"/>
      <c r="D136" s="190" t="s">
        <v>201</v>
      </c>
      <c r="E136" s="191" t="s">
        <v>20</v>
      </c>
      <c r="F136" s="192" t="s">
        <v>1518</v>
      </c>
      <c r="H136" s="193">
        <v>9.156</v>
      </c>
      <c r="I136" s="194"/>
      <c r="L136" s="189"/>
      <c r="M136" s="195"/>
      <c r="N136" s="196"/>
      <c r="O136" s="196"/>
      <c r="P136" s="196"/>
      <c r="Q136" s="196"/>
      <c r="R136" s="196"/>
      <c r="S136" s="196"/>
      <c r="T136" s="197"/>
      <c r="AT136" s="191" t="s">
        <v>201</v>
      </c>
      <c r="AU136" s="191" t="s">
        <v>88</v>
      </c>
      <c r="AV136" s="12" t="s">
        <v>84</v>
      </c>
      <c r="AW136" s="12" t="s">
        <v>37</v>
      </c>
      <c r="AX136" s="12" t="s">
        <v>74</v>
      </c>
      <c r="AY136" s="191" t="s">
        <v>193</v>
      </c>
    </row>
    <row r="137" spans="2:51" s="12" customFormat="1" ht="13.5">
      <c r="B137" s="189"/>
      <c r="D137" s="190" t="s">
        <v>201</v>
      </c>
      <c r="E137" s="191" t="s">
        <v>20</v>
      </c>
      <c r="F137" s="192" t="s">
        <v>1516</v>
      </c>
      <c r="H137" s="193">
        <v>83.372</v>
      </c>
      <c r="I137" s="194"/>
      <c r="L137" s="189"/>
      <c r="M137" s="195"/>
      <c r="N137" s="196"/>
      <c r="O137" s="196"/>
      <c r="P137" s="196"/>
      <c r="Q137" s="196"/>
      <c r="R137" s="196"/>
      <c r="S137" s="196"/>
      <c r="T137" s="197"/>
      <c r="AT137" s="191" t="s">
        <v>201</v>
      </c>
      <c r="AU137" s="191" t="s">
        <v>88</v>
      </c>
      <c r="AV137" s="12" t="s">
        <v>84</v>
      </c>
      <c r="AW137" s="12" t="s">
        <v>37</v>
      </c>
      <c r="AX137" s="12" t="s">
        <v>74</v>
      </c>
      <c r="AY137" s="191" t="s">
        <v>193</v>
      </c>
    </row>
    <row r="138" spans="2:51" s="13" customFormat="1" ht="13.5">
      <c r="B138" s="198"/>
      <c r="D138" s="199" t="s">
        <v>201</v>
      </c>
      <c r="E138" s="200" t="s">
        <v>20</v>
      </c>
      <c r="F138" s="201" t="s">
        <v>203</v>
      </c>
      <c r="H138" s="202">
        <v>92.528</v>
      </c>
      <c r="I138" s="203"/>
      <c r="L138" s="198"/>
      <c r="M138" s="204"/>
      <c r="N138" s="205"/>
      <c r="O138" s="205"/>
      <c r="P138" s="205"/>
      <c r="Q138" s="205"/>
      <c r="R138" s="205"/>
      <c r="S138" s="205"/>
      <c r="T138" s="206"/>
      <c r="AT138" s="207" t="s">
        <v>201</v>
      </c>
      <c r="AU138" s="207" t="s">
        <v>88</v>
      </c>
      <c r="AV138" s="13" t="s">
        <v>91</v>
      </c>
      <c r="AW138" s="13" t="s">
        <v>37</v>
      </c>
      <c r="AX138" s="13" t="s">
        <v>22</v>
      </c>
      <c r="AY138" s="207" t="s">
        <v>193</v>
      </c>
    </row>
    <row r="139" spans="2:65" s="1" customFormat="1" ht="22.5" customHeight="1">
      <c r="B139" s="176"/>
      <c r="C139" s="177" t="s">
        <v>106</v>
      </c>
      <c r="D139" s="177" t="s">
        <v>197</v>
      </c>
      <c r="E139" s="178" t="s">
        <v>1572</v>
      </c>
      <c r="F139" s="179" t="s">
        <v>1573</v>
      </c>
      <c r="G139" s="180" t="s">
        <v>130</v>
      </c>
      <c r="H139" s="181">
        <v>92.528</v>
      </c>
      <c r="I139" s="182"/>
      <c r="J139" s="183">
        <f>ROUND(I139*H139,2)</f>
        <v>0</v>
      </c>
      <c r="K139" s="179" t="s">
        <v>206</v>
      </c>
      <c r="L139" s="37"/>
      <c r="M139" s="184" t="s">
        <v>20</v>
      </c>
      <c r="N139" s="185" t="s">
        <v>46</v>
      </c>
      <c r="O139" s="38"/>
      <c r="P139" s="186">
        <f>O139*H139</f>
        <v>0</v>
      </c>
      <c r="Q139" s="186">
        <v>0</v>
      </c>
      <c r="R139" s="186">
        <f>Q139*H139</f>
        <v>0</v>
      </c>
      <c r="S139" s="186">
        <v>0</v>
      </c>
      <c r="T139" s="187">
        <f>S139*H139</f>
        <v>0</v>
      </c>
      <c r="AR139" s="20" t="s">
        <v>91</v>
      </c>
      <c r="AT139" s="20" t="s">
        <v>197</v>
      </c>
      <c r="AU139" s="20" t="s">
        <v>88</v>
      </c>
      <c r="AY139" s="20" t="s">
        <v>193</v>
      </c>
      <c r="BE139" s="188">
        <f>IF(N139="základní",J139,0)</f>
        <v>0</v>
      </c>
      <c r="BF139" s="188">
        <f>IF(N139="snížená",J139,0)</f>
        <v>0</v>
      </c>
      <c r="BG139" s="188">
        <f>IF(N139="zákl. přenesená",J139,0)</f>
        <v>0</v>
      </c>
      <c r="BH139" s="188">
        <f>IF(N139="sníž. přenesená",J139,0)</f>
        <v>0</v>
      </c>
      <c r="BI139" s="188">
        <f>IF(N139="nulová",J139,0)</f>
        <v>0</v>
      </c>
      <c r="BJ139" s="20" t="s">
        <v>84</v>
      </c>
      <c r="BK139" s="188">
        <f>ROUND(I139*H139,2)</f>
        <v>0</v>
      </c>
      <c r="BL139" s="20" t="s">
        <v>91</v>
      </c>
      <c r="BM139" s="20" t="s">
        <v>1574</v>
      </c>
    </row>
    <row r="140" spans="2:47" s="1" customFormat="1" ht="13.5">
      <c r="B140" s="37"/>
      <c r="D140" s="190" t="s">
        <v>208</v>
      </c>
      <c r="F140" s="208" t="s">
        <v>1575</v>
      </c>
      <c r="I140" s="148"/>
      <c r="L140" s="37"/>
      <c r="M140" s="66"/>
      <c r="N140" s="38"/>
      <c r="O140" s="38"/>
      <c r="P140" s="38"/>
      <c r="Q140" s="38"/>
      <c r="R140" s="38"/>
      <c r="S140" s="38"/>
      <c r="T140" s="67"/>
      <c r="AT140" s="20" t="s">
        <v>208</v>
      </c>
      <c r="AU140" s="20" t="s">
        <v>88</v>
      </c>
    </row>
    <row r="141" spans="2:51" s="12" customFormat="1" ht="13.5">
      <c r="B141" s="189"/>
      <c r="D141" s="190" t="s">
        <v>201</v>
      </c>
      <c r="E141" s="191" t="s">
        <v>20</v>
      </c>
      <c r="F141" s="192" t="s">
        <v>1518</v>
      </c>
      <c r="H141" s="193">
        <v>9.156</v>
      </c>
      <c r="I141" s="194"/>
      <c r="L141" s="189"/>
      <c r="M141" s="195"/>
      <c r="N141" s="196"/>
      <c r="O141" s="196"/>
      <c r="P141" s="196"/>
      <c r="Q141" s="196"/>
      <c r="R141" s="196"/>
      <c r="S141" s="196"/>
      <c r="T141" s="197"/>
      <c r="AT141" s="191" t="s">
        <v>201</v>
      </c>
      <c r="AU141" s="191" t="s">
        <v>88</v>
      </c>
      <c r="AV141" s="12" t="s">
        <v>84</v>
      </c>
      <c r="AW141" s="12" t="s">
        <v>37</v>
      </c>
      <c r="AX141" s="12" t="s">
        <v>74</v>
      </c>
      <c r="AY141" s="191" t="s">
        <v>193</v>
      </c>
    </row>
    <row r="142" spans="2:51" s="12" customFormat="1" ht="13.5">
      <c r="B142" s="189"/>
      <c r="D142" s="190" t="s">
        <v>201</v>
      </c>
      <c r="E142" s="191" t="s">
        <v>20</v>
      </c>
      <c r="F142" s="192" t="s">
        <v>1516</v>
      </c>
      <c r="H142" s="193">
        <v>83.372</v>
      </c>
      <c r="I142" s="194"/>
      <c r="L142" s="189"/>
      <c r="M142" s="195"/>
      <c r="N142" s="196"/>
      <c r="O142" s="196"/>
      <c r="P142" s="196"/>
      <c r="Q142" s="196"/>
      <c r="R142" s="196"/>
      <c r="S142" s="196"/>
      <c r="T142" s="197"/>
      <c r="AT142" s="191" t="s">
        <v>201</v>
      </c>
      <c r="AU142" s="191" t="s">
        <v>88</v>
      </c>
      <c r="AV142" s="12" t="s">
        <v>84</v>
      </c>
      <c r="AW142" s="12" t="s">
        <v>37</v>
      </c>
      <c r="AX142" s="12" t="s">
        <v>74</v>
      </c>
      <c r="AY142" s="191" t="s">
        <v>193</v>
      </c>
    </row>
    <row r="143" spans="2:51" s="13" customFormat="1" ht="13.5">
      <c r="B143" s="198"/>
      <c r="D143" s="190" t="s">
        <v>201</v>
      </c>
      <c r="E143" s="239" t="s">
        <v>20</v>
      </c>
      <c r="F143" s="240" t="s">
        <v>203</v>
      </c>
      <c r="H143" s="241">
        <v>92.528</v>
      </c>
      <c r="I143" s="203"/>
      <c r="L143" s="198"/>
      <c r="M143" s="204"/>
      <c r="N143" s="205"/>
      <c r="O143" s="205"/>
      <c r="P143" s="205"/>
      <c r="Q143" s="205"/>
      <c r="R143" s="205"/>
      <c r="S143" s="205"/>
      <c r="T143" s="206"/>
      <c r="AT143" s="207" t="s">
        <v>201</v>
      </c>
      <c r="AU143" s="207" t="s">
        <v>88</v>
      </c>
      <c r="AV143" s="13" t="s">
        <v>91</v>
      </c>
      <c r="AW143" s="13" t="s">
        <v>37</v>
      </c>
      <c r="AX143" s="13" t="s">
        <v>22</v>
      </c>
      <c r="AY143" s="207" t="s">
        <v>193</v>
      </c>
    </row>
    <row r="144" spans="2:63" s="11" customFormat="1" ht="21.75" customHeight="1">
      <c r="B144" s="160"/>
      <c r="D144" s="161" t="s">
        <v>73</v>
      </c>
      <c r="E144" s="171" t="s">
        <v>523</v>
      </c>
      <c r="F144" s="171" t="s">
        <v>524</v>
      </c>
      <c r="I144" s="163"/>
      <c r="J144" s="172">
        <f>BK144</f>
        <v>0</v>
      </c>
      <c r="L144" s="160"/>
      <c r="M144" s="165"/>
      <c r="N144" s="166"/>
      <c r="O144" s="166"/>
      <c r="P144" s="167">
        <f>P145</f>
        <v>0</v>
      </c>
      <c r="Q144" s="166"/>
      <c r="R144" s="167">
        <f>R145</f>
        <v>0</v>
      </c>
      <c r="S144" s="166"/>
      <c r="T144" s="168">
        <f>T145</f>
        <v>0</v>
      </c>
      <c r="AR144" s="161" t="s">
        <v>22</v>
      </c>
      <c r="AT144" s="169" t="s">
        <v>73</v>
      </c>
      <c r="AU144" s="169" t="s">
        <v>84</v>
      </c>
      <c r="AY144" s="161" t="s">
        <v>193</v>
      </c>
      <c r="BK144" s="170">
        <f>BK145</f>
        <v>0</v>
      </c>
    </row>
    <row r="145" spans="2:63" s="16" customFormat="1" ht="14.25" customHeight="1">
      <c r="B145" s="242"/>
      <c r="D145" s="243" t="s">
        <v>73</v>
      </c>
      <c r="E145" s="243" t="s">
        <v>548</v>
      </c>
      <c r="F145" s="243" t="s">
        <v>549</v>
      </c>
      <c r="I145" s="244"/>
      <c r="J145" s="245">
        <f>BK145</f>
        <v>0</v>
      </c>
      <c r="L145" s="242"/>
      <c r="M145" s="246"/>
      <c r="N145" s="247"/>
      <c r="O145" s="247"/>
      <c r="P145" s="248">
        <f>SUM(P146:P148)</f>
        <v>0</v>
      </c>
      <c r="Q145" s="247"/>
      <c r="R145" s="248">
        <f>SUM(R146:R148)</f>
        <v>0</v>
      </c>
      <c r="S145" s="247"/>
      <c r="T145" s="249">
        <f>SUM(T146:T148)</f>
        <v>0</v>
      </c>
      <c r="AR145" s="250" t="s">
        <v>22</v>
      </c>
      <c r="AT145" s="251" t="s">
        <v>73</v>
      </c>
      <c r="AU145" s="251" t="s">
        <v>88</v>
      </c>
      <c r="AY145" s="250" t="s">
        <v>193</v>
      </c>
      <c r="BK145" s="252">
        <f>SUM(BK146:BK148)</f>
        <v>0</v>
      </c>
    </row>
    <row r="146" spans="2:65" s="1" customFormat="1" ht="22.5" customHeight="1">
      <c r="B146" s="176"/>
      <c r="C146" s="177" t="s">
        <v>27</v>
      </c>
      <c r="D146" s="177" t="s">
        <v>197</v>
      </c>
      <c r="E146" s="178" t="s">
        <v>551</v>
      </c>
      <c r="F146" s="179" t="s">
        <v>552</v>
      </c>
      <c r="G146" s="180" t="s">
        <v>530</v>
      </c>
      <c r="H146" s="181">
        <v>3.833</v>
      </c>
      <c r="I146" s="182"/>
      <c r="J146" s="183">
        <f>ROUND(I146*H146,2)</f>
        <v>0</v>
      </c>
      <c r="K146" s="179" t="s">
        <v>206</v>
      </c>
      <c r="L146" s="37"/>
      <c r="M146" s="184" t="s">
        <v>20</v>
      </c>
      <c r="N146" s="185" t="s">
        <v>46</v>
      </c>
      <c r="O146" s="38"/>
      <c r="P146" s="186">
        <f>O146*H146</f>
        <v>0</v>
      </c>
      <c r="Q146" s="186">
        <v>0</v>
      </c>
      <c r="R146" s="186">
        <f>Q146*H146</f>
        <v>0</v>
      </c>
      <c r="S146" s="186">
        <v>0</v>
      </c>
      <c r="T146" s="187">
        <f>S146*H146</f>
        <v>0</v>
      </c>
      <c r="AR146" s="20" t="s">
        <v>91</v>
      </c>
      <c r="AT146" s="20" t="s">
        <v>197</v>
      </c>
      <c r="AU146" s="20" t="s">
        <v>91</v>
      </c>
      <c r="AY146" s="20" t="s">
        <v>193</v>
      </c>
      <c r="BE146" s="188">
        <f>IF(N146="základní",J146,0)</f>
        <v>0</v>
      </c>
      <c r="BF146" s="188">
        <f>IF(N146="snížená",J146,0)</f>
        <v>0</v>
      </c>
      <c r="BG146" s="188">
        <f>IF(N146="zákl. přenesená",J146,0)</f>
        <v>0</v>
      </c>
      <c r="BH146" s="188">
        <f>IF(N146="sníž. přenesená",J146,0)</f>
        <v>0</v>
      </c>
      <c r="BI146" s="188">
        <f>IF(N146="nulová",J146,0)</f>
        <v>0</v>
      </c>
      <c r="BJ146" s="20" t="s">
        <v>84</v>
      </c>
      <c r="BK146" s="188">
        <f>ROUND(I146*H146,2)</f>
        <v>0</v>
      </c>
      <c r="BL146" s="20" t="s">
        <v>91</v>
      </c>
      <c r="BM146" s="20" t="s">
        <v>1576</v>
      </c>
    </row>
    <row r="147" spans="2:47" s="1" customFormat="1" ht="40.5">
      <c r="B147" s="37"/>
      <c r="D147" s="190" t="s">
        <v>208</v>
      </c>
      <c r="F147" s="208" t="s">
        <v>554</v>
      </c>
      <c r="I147" s="148"/>
      <c r="L147" s="37"/>
      <c r="M147" s="66"/>
      <c r="N147" s="38"/>
      <c r="O147" s="38"/>
      <c r="P147" s="38"/>
      <c r="Q147" s="38"/>
      <c r="R147" s="38"/>
      <c r="S147" s="38"/>
      <c r="T147" s="67"/>
      <c r="AT147" s="20" t="s">
        <v>208</v>
      </c>
      <c r="AU147" s="20" t="s">
        <v>91</v>
      </c>
    </row>
    <row r="148" spans="2:47" s="1" customFormat="1" ht="81">
      <c r="B148" s="37"/>
      <c r="D148" s="190" t="s">
        <v>533</v>
      </c>
      <c r="F148" s="229" t="s">
        <v>555</v>
      </c>
      <c r="I148" s="148"/>
      <c r="L148" s="37"/>
      <c r="M148" s="262"/>
      <c r="N148" s="258"/>
      <c r="O148" s="258"/>
      <c r="P148" s="258"/>
      <c r="Q148" s="258"/>
      <c r="R148" s="258"/>
      <c r="S148" s="258"/>
      <c r="T148" s="263"/>
      <c r="AT148" s="20" t="s">
        <v>533</v>
      </c>
      <c r="AU148" s="20" t="s">
        <v>91</v>
      </c>
    </row>
    <row r="149" spans="2:12" s="1" customFormat="1" ht="6.75" customHeight="1">
      <c r="B149" s="52"/>
      <c r="C149" s="53"/>
      <c r="D149" s="53"/>
      <c r="E149" s="53"/>
      <c r="F149" s="53"/>
      <c r="G149" s="53"/>
      <c r="H149" s="53"/>
      <c r="I149" s="126"/>
      <c r="J149" s="53"/>
      <c r="K149" s="53"/>
      <c r="L149" s="37"/>
    </row>
    <row r="458" ht="13.5">
      <c r="AT458" s="261"/>
    </row>
  </sheetData>
  <sheetProtection password="CC35" sheet="1" objects="1" scenarios="1" formatColumns="0" formatRows="0" sort="0" autoFilter="0"/>
  <autoFilter ref="C86:K86"/>
  <mergeCells count="12">
    <mergeCell ref="E51:H51"/>
    <mergeCell ref="E75:H75"/>
    <mergeCell ref="E77:H77"/>
    <mergeCell ref="E79:H79"/>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124</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1577</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1578</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ROUND(J84,2)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ROUND(SUM(BE84:BE93),2)</f>
        <v>0</v>
      </c>
      <c r="G32" s="38"/>
      <c r="H32" s="38"/>
      <c r="I32" s="118">
        <v>0.21</v>
      </c>
      <c r="J32" s="117">
        <f>ROUND(ROUND((SUM(BE84:BE93)),2)*I32,2)</f>
        <v>0</v>
      </c>
      <c r="K32" s="41"/>
    </row>
    <row r="33" spans="2:11" s="1" customFormat="1" ht="14.25" customHeight="1">
      <c r="B33" s="37"/>
      <c r="C33" s="38"/>
      <c r="D33" s="38"/>
      <c r="E33" s="45" t="s">
        <v>46</v>
      </c>
      <c r="F33" s="117">
        <f>ROUND(SUM(BF84:BF93),2)</f>
        <v>0</v>
      </c>
      <c r="G33" s="38"/>
      <c r="H33" s="38"/>
      <c r="I33" s="118">
        <v>0.15</v>
      </c>
      <c r="J33" s="117">
        <f>ROUND(ROUND((SUM(BF84:BF93)),2)*I33,2)</f>
        <v>0</v>
      </c>
      <c r="K33" s="41"/>
    </row>
    <row r="34" spans="2:11" s="1" customFormat="1" ht="14.25" customHeight="1" hidden="1">
      <c r="B34" s="37"/>
      <c r="C34" s="38"/>
      <c r="D34" s="38"/>
      <c r="E34" s="45" t="s">
        <v>47</v>
      </c>
      <c r="F34" s="117">
        <f>ROUND(SUM(BG84:BG93),2)</f>
        <v>0</v>
      </c>
      <c r="G34" s="38"/>
      <c r="H34" s="38"/>
      <c r="I34" s="118">
        <v>0.21</v>
      </c>
      <c r="J34" s="117">
        <v>0</v>
      </c>
      <c r="K34" s="41"/>
    </row>
    <row r="35" spans="2:11" s="1" customFormat="1" ht="14.25" customHeight="1" hidden="1">
      <c r="B35" s="37"/>
      <c r="C35" s="38"/>
      <c r="D35" s="38"/>
      <c r="E35" s="45" t="s">
        <v>48</v>
      </c>
      <c r="F35" s="117">
        <f>ROUND(SUM(BH84:BH93),2)</f>
        <v>0</v>
      </c>
      <c r="G35" s="38"/>
      <c r="H35" s="38"/>
      <c r="I35" s="118">
        <v>0.15</v>
      </c>
      <c r="J35" s="117">
        <v>0</v>
      </c>
      <c r="K35" s="41"/>
    </row>
    <row r="36" spans="2:11" s="1" customFormat="1" ht="14.25" customHeight="1" hidden="1">
      <c r="B36" s="37"/>
      <c r="C36" s="38"/>
      <c r="D36" s="38"/>
      <c r="E36" s="45" t="s">
        <v>49</v>
      </c>
      <c r="F36" s="117">
        <f>ROUND(SUM(BI84:BI93),2)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1577</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1 - ELEKTROINSTALACE - HROMOSVOD</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J84</f>
        <v>0</v>
      </c>
      <c r="K60" s="41"/>
      <c r="AU60" s="20" t="s">
        <v>161</v>
      </c>
    </row>
    <row r="61" spans="2:11" s="8" customFormat="1" ht="24.75" customHeight="1">
      <c r="B61" s="134"/>
      <c r="C61" s="135"/>
      <c r="D61" s="136" t="s">
        <v>1579</v>
      </c>
      <c r="E61" s="137"/>
      <c r="F61" s="137"/>
      <c r="G61" s="137"/>
      <c r="H61" s="137"/>
      <c r="I61" s="138"/>
      <c r="J61" s="139">
        <f>J85</f>
        <v>0</v>
      </c>
      <c r="K61" s="140"/>
    </row>
    <row r="62" spans="2:11" s="9" customFormat="1" ht="19.5" customHeight="1">
      <c r="B62" s="141"/>
      <c r="C62" s="142"/>
      <c r="D62" s="143" t="s">
        <v>1580</v>
      </c>
      <c r="E62" s="144"/>
      <c r="F62" s="144"/>
      <c r="G62" s="144"/>
      <c r="H62" s="144"/>
      <c r="I62" s="145"/>
      <c r="J62" s="146">
        <f>J86</f>
        <v>0</v>
      </c>
      <c r="K62" s="147"/>
    </row>
    <row r="63" spans="2:11" s="1" customFormat="1" ht="21.75" customHeight="1">
      <c r="B63" s="37"/>
      <c r="C63" s="38"/>
      <c r="D63" s="38"/>
      <c r="E63" s="38"/>
      <c r="F63" s="38"/>
      <c r="G63" s="38"/>
      <c r="H63" s="38"/>
      <c r="I63" s="105"/>
      <c r="J63" s="38"/>
      <c r="K63" s="41"/>
    </row>
    <row r="64" spans="2:11" s="1" customFormat="1" ht="6.75" customHeight="1">
      <c r="B64" s="52"/>
      <c r="C64" s="53"/>
      <c r="D64" s="53"/>
      <c r="E64" s="53"/>
      <c r="F64" s="53"/>
      <c r="G64" s="53"/>
      <c r="H64" s="53"/>
      <c r="I64" s="126"/>
      <c r="J64" s="53"/>
      <c r="K64" s="54"/>
    </row>
    <row r="68" spans="2:12" s="1" customFormat="1" ht="6.75" customHeight="1">
      <c r="B68" s="55"/>
      <c r="C68" s="56"/>
      <c r="D68" s="56"/>
      <c r="E68" s="56"/>
      <c r="F68" s="56"/>
      <c r="G68" s="56"/>
      <c r="H68" s="56"/>
      <c r="I68" s="127"/>
      <c r="J68" s="56"/>
      <c r="K68" s="56"/>
      <c r="L68" s="37"/>
    </row>
    <row r="69" spans="2:12" s="1" customFormat="1" ht="36.75" customHeight="1">
      <c r="B69" s="37"/>
      <c r="C69" s="57" t="s">
        <v>178</v>
      </c>
      <c r="I69" s="148"/>
      <c r="L69" s="37"/>
    </row>
    <row r="70" spans="2:12" s="1" customFormat="1" ht="6.75" customHeight="1">
      <c r="B70" s="37"/>
      <c r="I70" s="148"/>
      <c r="L70" s="37"/>
    </row>
    <row r="71" spans="2:12" s="1" customFormat="1" ht="14.25" customHeight="1">
      <c r="B71" s="37"/>
      <c r="C71" s="59" t="s">
        <v>16</v>
      </c>
      <c r="I71" s="148"/>
      <c r="L71" s="37"/>
    </row>
    <row r="72" spans="2:12" s="1" customFormat="1" ht="22.5" customHeight="1">
      <c r="B72" s="37"/>
      <c r="E72" s="310" t="str">
        <f>E7</f>
        <v>Plzeň, K Pecím 10,12</v>
      </c>
      <c r="F72" s="269"/>
      <c r="G72" s="269"/>
      <c r="H72" s="269"/>
      <c r="I72" s="148"/>
      <c r="L72" s="37"/>
    </row>
    <row r="73" spans="2:12" ht="15">
      <c r="B73" s="24"/>
      <c r="C73" s="59" t="s">
        <v>143</v>
      </c>
      <c r="L73" s="24"/>
    </row>
    <row r="74" spans="2:12" s="1" customFormat="1" ht="22.5" customHeight="1">
      <c r="B74" s="37"/>
      <c r="E74" s="310" t="s">
        <v>1577</v>
      </c>
      <c r="F74" s="269"/>
      <c r="G74" s="269"/>
      <c r="H74" s="269"/>
      <c r="I74" s="148"/>
      <c r="L74" s="37"/>
    </row>
    <row r="75" spans="2:12" s="1" customFormat="1" ht="14.25" customHeight="1">
      <c r="B75" s="37"/>
      <c r="C75" s="59" t="s">
        <v>149</v>
      </c>
      <c r="I75" s="148"/>
      <c r="L75" s="37"/>
    </row>
    <row r="76" spans="2:12" s="1" customFormat="1" ht="23.25" customHeight="1">
      <c r="B76" s="37"/>
      <c r="E76" s="287" t="str">
        <f>E11</f>
        <v>1 - ELEKTROINSTALACE - HROMOSVOD</v>
      </c>
      <c r="F76" s="269"/>
      <c r="G76" s="269"/>
      <c r="H76" s="269"/>
      <c r="I76" s="148"/>
      <c r="L76" s="37"/>
    </row>
    <row r="77" spans="2:12" s="1" customFormat="1" ht="6.75" customHeight="1">
      <c r="B77" s="37"/>
      <c r="I77" s="148"/>
      <c r="L77" s="37"/>
    </row>
    <row r="78" spans="2:12" s="1" customFormat="1" ht="18" customHeight="1">
      <c r="B78" s="37"/>
      <c r="C78" s="59" t="s">
        <v>23</v>
      </c>
      <c r="F78" s="149" t="str">
        <f>F14</f>
        <v>Plzeň, K Pecím 10,12 </v>
      </c>
      <c r="I78" s="150" t="s">
        <v>25</v>
      </c>
      <c r="J78" s="63" t="str">
        <f>IF(J14="","",J14)</f>
        <v>14. 9. 2016</v>
      </c>
      <c r="L78" s="37"/>
    </row>
    <row r="79" spans="2:12" s="1" customFormat="1" ht="6.75" customHeight="1">
      <c r="B79" s="37"/>
      <c r="I79" s="148"/>
      <c r="L79" s="37"/>
    </row>
    <row r="80" spans="2:12" s="1" customFormat="1" ht="15">
      <c r="B80" s="37"/>
      <c r="C80" s="59" t="s">
        <v>29</v>
      </c>
      <c r="F80" s="149" t="str">
        <f>E17</f>
        <v>SVJ K Pecím 10,12, Plzeň</v>
      </c>
      <c r="I80" s="150" t="s">
        <v>35</v>
      </c>
      <c r="J80" s="149" t="str">
        <f>E23</f>
        <v>Planstav a.s.</v>
      </c>
      <c r="L80" s="37"/>
    </row>
    <row r="81" spans="2:12" s="1" customFormat="1" ht="14.25" customHeight="1">
      <c r="B81" s="37"/>
      <c r="C81" s="59" t="s">
        <v>33</v>
      </c>
      <c r="F81" s="149">
        <f>IF(E20="","",E20)</f>
      </c>
      <c r="I81" s="148"/>
      <c r="L81" s="37"/>
    </row>
    <row r="82" spans="2:12" s="1" customFormat="1" ht="9.75" customHeight="1">
      <c r="B82" s="37"/>
      <c r="I82" s="148"/>
      <c r="L82" s="37"/>
    </row>
    <row r="83" spans="2:20" s="10" customFormat="1" ht="29.25" customHeight="1">
      <c r="B83" s="151"/>
      <c r="C83" s="152" t="s">
        <v>179</v>
      </c>
      <c r="D83" s="153" t="s">
        <v>59</v>
      </c>
      <c r="E83" s="153" t="s">
        <v>55</v>
      </c>
      <c r="F83" s="153" t="s">
        <v>180</v>
      </c>
      <c r="G83" s="153" t="s">
        <v>181</v>
      </c>
      <c r="H83" s="153" t="s">
        <v>182</v>
      </c>
      <c r="I83" s="154" t="s">
        <v>183</v>
      </c>
      <c r="J83" s="153" t="s">
        <v>159</v>
      </c>
      <c r="K83" s="155" t="s">
        <v>184</v>
      </c>
      <c r="L83" s="151"/>
      <c r="M83" s="70" t="s">
        <v>185</v>
      </c>
      <c r="N83" s="71" t="s">
        <v>44</v>
      </c>
      <c r="O83" s="71" t="s">
        <v>186</v>
      </c>
      <c r="P83" s="71" t="s">
        <v>187</v>
      </c>
      <c r="Q83" s="71" t="s">
        <v>188</v>
      </c>
      <c r="R83" s="71" t="s">
        <v>189</v>
      </c>
      <c r="S83" s="71" t="s">
        <v>190</v>
      </c>
      <c r="T83" s="72" t="s">
        <v>191</v>
      </c>
    </row>
    <row r="84" spans="2:63" s="1" customFormat="1" ht="29.25" customHeight="1">
      <c r="B84" s="37"/>
      <c r="C84" s="74" t="s">
        <v>160</v>
      </c>
      <c r="I84" s="148"/>
      <c r="J84" s="156">
        <f>BK84</f>
        <v>0</v>
      </c>
      <c r="L84" s="37"/>
      <c r="M84" s="73"/>
      <c r="N84" s="64"/>
      <c r="O84" s="64"/>
      <c r="P84" s="157">
        <f>P85</f>
        <v>0</v>
      </c>
      <c r="Q84" s="64"/>
      <c r="R84" s="157">
        <f>R85</f>
        <v>0</v>
      </c>
      <c r="S84" s="64"/>
      <c r="T84" s="158">
        <f>T85</f>
        <v>0</v>
      </c>
      <c r="AT84" s="20" t="s">
        <v>73</v>
      </c>
      <c r="AU84" s="20" t="s">
        <v>161</v>
      </c>
      <c r="BK84" s="159">
        <f>BK85</f>
        <v>0</v>
      </c>
    </row>
    <row r="85" spans="2:63" s="11" customFormat="1" ht="36.75" customHeight="1">
      <c r="B85" s="160"/>
      <c r="D85" s="161" t="s">
        <v>73</v>
      </c>
      <c r="E85" s="162" t="s">
        <v>212</v>
      </c>
      <c r="F85" s="162" t="s">
        <v>1581</v>
      </c>
      <c r="I85" s="163"/>
      <c r="J85" s="164">
        <f>BK85</f>
        <v>0</v>
      </c>
      <c r="L85" s="160"/>
      <c r="M85" s="165"/>
      <c r="N85" s="166"/>
      <c r="O85" s="166"/>
      <c r="P85" s="167">
        <f>P86</f>
        <v>0</v>
      </c>
      <c r="Q85" s="166"/>
      <c r="R85" s="167">
        <f>R86</f>
        <v>0</v>
      </c>
      <c r="S85" s="166"/>
      <c r="T85" s="168">
        <f>T86</f>
        <v>0</v>
      </c>
      <c r="AR85" s="161" t="s">
        <v>88</v>
      </c>
      <c r="AT85" s="169" t="s">
        <v>73</v>
      </c>
      <c r="AU85" s="169" t="s">
        <v>74</v>
      </c>
      <c r="AY85" s="161" t="s">
        <v>193</v>
      </c>
      <c r="BK85" s="170">
        <f>BK86</f>
        <v>0</v>
      </c>
    </row>
    <row r="86" spans="2:63" s="11" customFormat="1" ht="19.5" customHeight="1">
      <c r="B86" s="160"/>
      <c r="D86" s="173" t="s">
        <v>73</v>
      </c>
      <c r="E86" s="174" t="s">
        <v>1582</v>
      </c>
      <c r="F86" s="174" t="s">
        <v>1583</v>
      </c>
      <c r="I86" s="163"/>
      <c r="J86" s="175">
        <f>BK86</f>
        <v>0</v>
      </c>
      <c r="L86" s="160"/>
      <c r="M86" s="165"/>
      <c r="N86" s="166"/>
      <c r="O86" s="166"/>
      <c r="P86" s="167">
        <f>SUM(P87:P93)</f>
        <v>0</v>
      </c>
      <c r="Q86" s="166"/>
      <c r="R86" s="167">
        <f>SUM(R87:R93)</f>
        <v>0</v>
      </c>
      <c r="S86" s="166"/>
      <c r="T86" s="168">
        <f>SUM(T87:T93)</f>
        <v>0</v>
      </c>
      <c r="AR86" s="161" t="s">
        <v>88</v>
      </c>
      <c r="AT86" s="169" t="s">
        <v>73</v>
      </c>
      <c r="AU86" s="169" t="s">
        <v>22</v>
      </c>
      <c r="AY86" s="161" t="s">
        <v>193</v>
      </c>
      <c r="BK86" s="170">
        <f>SUM(BK87:BK93)</f>
        <v>0</v>
      </c>
    </row>
    <row r="87" spans="2:65" s="1" customFormat="1" ht="22.5" customHeight="1">
      <c r="B87" s="176"/>
      <c r="C87" s="177" t="s">
        <v>22</v>
      </c>
      <c r="D87" s="177" t="s">
        <v>197</v>
      </c>
      <c r="E87" s="178" t="s">
        <v>1584</v>
      </c>
      <c r="F87" s="179" t="s">
        <v>1585</v>
      </c>
      <c r="G87" s="180" t="s">
        <v>520</v>
      </c>
      <c r="H87" s="181">
        <v>1</v>
      </c>
      <c r="I87" s="182"/>
      <c r="J87" s="183">
        <f>ROUND(I87*H87,2)</f>
        <v>0</v>
      </c>
      <c r="K87" s="179" t="s">
        <v>20</v>
      </c>
      <c r="L87" s="37"/>
      <c r="M87" s="184" t="s">
        <v>20</v>
      </c>
      <c r="N87" s="185" t="s">
        <v>46</v>
      </c>
      <c r="O87" s="38"/>
      <c r="P87" s="186">
        <f>O87*H87</f>
        <v>0</v>
      </c>
      <c r="Q87" s="186">
        <v>0</v>
      </c>
      <c r="R87" s="186">
        <f>Q87*H87</f>
        <v>0</v>
      </c>
      <c r="S87" s="186">
        <v>0</v>
      </c>
      <c r="T87" s="187">
        <f>S87*H87</f>
        <v>0</v>
      </c>
      <c r="AR87" s="20" t="s">
        <v>609</v>
      </c>
      <c r="AT87" s="20" t="s">
        <v>197</v>
      </c>
      <c r="AU87" s="20" t="s">
        <v>84</v>
      </c>
      <c r="AY87" s="20" t="s">
        <v>193</v>
      </c>
      <c r="BE87" s="188">
        <f>IF(N87="základní",J87,0)</f>
        <v>0</v>
      </c>
      <c r="BF87" s="188">
        <f>IF(N87="snížená",J87,0)</f>
        <v>0</v>
      </c>
      <c r="BG87" s="188">
        <f>IF(N87="zákl. přenesená",J87,0)</f>
        <v>0</v>
      </c>
      <c r="BH87" s="188">
        <f>IF(N87="sníž. přenesená",J87,0)</f>
        <v>0</v>
      </c>
      <c r="BI87" s="188">
        <f>IF(N87="nulová",J87,0)</f>
        <v>0</v>
      </c>
      <c r="BJ87" s="20" t="s">
        <v>84</v>
      </c>
      <c r="BK87" s="188">
        <f>ROUND(I87*H87,2)</f>
        <v>0</v>
      </c>
      <c r="BL87" s="20" t="s">
        <v>609</v>
      </c>
      <c r="BM87" s="20" t="s">
        <v>1586</v>
      </c>
    </row>
    <row r="88" spans="2:47" s="1" customFormat="1" ht="13.5">
      <c r="B88" s="37"/>
      <c r="D88" s="199" t="s">
        <v>208</v>
      </c>
      <c r="F88" s="254" t="s">
        <v>1585</v>
      </c>
      <c r="I88" s="148"/>
      <c r="L88" s="37"/>
      <c r="M88" s="66"/>
      <c r="N88" s="38"/>
      <c r="O88" s="38"/>
      <c r="P88" s="38"/>
      <c r="Q88" s="38"/>
      <c r="R88" s="38"/>
      <c r="S88" s="38"/>
      <c r="T88" s="67"/>
      <c r="AT88" s="20" t="s">
        <v>208</v>
      </c>
      <c r="AU88" s="20" t="s">
        <v>84</v>
      </c>
    </row>
    <row r="89" spans="2:65" s="1" customFormat="1" ht="31.5" customHeight="1">
      <c r="B89" s="176"/>
      <c r="C89" s="177" t="s">
        <v>84</v>
      </c>
      <c r="D89" s="177" t="s">
        <v>197</v>
      </c>
      <c r="E89" s="178" t="s">
        <v>1582</v>
      </c>
      <c r="F89" s="179" t="s">
        <v>1587</v>
      </c>
      <c r="G89" s="180" t="s">
        <v>520</v>
      </c>
      <c r="H89" s="181">
        <v>1</v>
      </c>
      <c r="I89" s="182"/>
      <c r="J89" s="183">
        <f>ROUND(I89*H89,2)</f>
        <v>0</v>
      </c>
      <c r="K89" s="179" t="s">
        <v>20</v>
      </c>
      <c r="L89" s="37"/>
      <c r="M89" s="184" t="s">
        <v>20</v>
      </c>
      <c r="N89" s="185" t="s">
        <v>46</v>
      </c>
      <c r="O89" s="38"/>
      <c r="P89" s="186">
        <f>O89*H89</f>
        <v>0</v>
      </c>
      <c r="Q89" s="186">
        <v>0</v>
      </c>
      <c r="R89" s="186">
        <f>Q89*H89</f>
        <v>0</v>
      </c>
      <c r="S89" s="186">
        <v>0</v>
      </c>
      <c r="T89" s="187">
        <f>S89*H89</f>
        <v>0</v>
      </c>
      <c r="AR89" s="20" t="s">
        <v>609</v>
      </c>
      <c r="AT89" s="20" t="s">
        <v>197</v>
      </c>
      <c r="AU89" s="20" t="s">
        <v>84</v>
      </c>
      <c r="AY89" s="20" t="s">
        <v>193</v>
      </c>
      <c r="BE89" s="188">
        <f>IF(N89="základní",J89,0)</f>
        <v>0</v>
      </c>
      <c r="BF89" s="188">
        <f>IF(N89="snížená",J89,0)</f>
        <v>0</v>
      </c>
      <c r="BG89" s="188">
        <f>IF(N89="zákl. přenesená",J89,0)</f>
        <v>0</v>
      </c>
      <c r="BH89" s="188">
        <f>IF(N89="sníž. přenesená",J89,0)</f>
        <v>0</v>
      </c>
      <c r="BI89" s="188">
        <f>IF(N89="nulová",J89,0)</f>
        <v>0</v>
      </c>
      <c r="BJ89" s="20" t="s">
        <v>84</v>
      </c>
      <c r="BK89" s="188">
        <f>ROUND(I89*H89,2)</f>
        <v>0</v>
      </c>
      <c r="BL89" s="20" t="s">
        <v>609</v>
      </c>
      <c r="BM89" s="20" t="s">
        <v>1588</v>
      </c>
    </row>
    <row r="90" spans="2:47" s="1" customFormat="1" ht="13.5">
      <c r="B90" s="37"/>
      <c r="D90" s="190" t="s">
        <v>208</v>
      </c>
      <c r="F90" s="208" t="s">
        <v>1589</v>
      </c>
      <c r="I90" s="148"/>
      <c r="L90" s="37"/>
      <c r="M90" s="66"/>
      <c r="N90" s="38"/>
      <c r="O90" s="38"/>
      <c r="P90" s="38"/>
      <c r="Q90" s="38"/>
      <c r="R90" s="38"/>
      <c r="S90" s="38"/>
      <c r="T90" s="67"/>
      <c r="AT90" s="20" t="s">
        <v>208</v>
      </c>
      <c r="AU90" s="20" t="s">
        <v>84</v>
      </c>
    </row>
    <row r="91" spans="2:47" s="1" customFormat="1" ht="27">
      <c r="B91" s="37"/>
      <c r="D91" s="199" t="s">
        <v>241</v>
      </c>
      <c r="F91" s="253" t="s">
        <v>1590</v>
      </c>
      <c r="I91" s="148"/>
      <c r="L91" s="37"/>
      <c r="M91" s="66"/>
      <c r="N91" s="38"/>
      <c r="O91" s="38"/>
      <c r="P91" s="38"/>
      <c r="Q91" s="38"/>
      <c r="R91" s="38"/>
      <c r="S91" s="38"/>
      <c r="T91" s="67"/>
      <c r="AT91" s="20" t="s">
        <v>241</v>
      </c>
      <c r="AU91" s="20" t="s">
        <v>84</v>
      </c>
    </row>
    <row r="92" spans="2:65" s="1" customFormat="1" ht="22.5" customHeight="1">
      <c r="B92" s="176"/>
      <c r="C92" s="177" t="s">
        <v>88</v>
      </c>
      <c r="D92" s="177" t="s">
        <v>197</v>
      </c>
      <c r="E92" s="178" t="s">
        <v>1591</v>
      </c>
      <c r="F92" s="179" t="s">
        <v>1592</v>
      </c>
      <c r="G92" s="180" t="s">
        <v>520</v>
      </c>
      <c r="H92" s="181">
        <v>1</v>
      </c>
      <c r="I92" s="182"/>
      <c r="J92" s="183">
        <f>ROUND(I92*H92,2)</f>
        <v>0</v>
      </c>
      <c r="K92" s="179" t="s">
        <v>20</v>
      </c>
      <c r="L92" s="37"/>
      <c r="M92" s="184" t="s">
        <v>20</v>
      </c>
      <c r="N92" s="185" t="s">
        <v>46</v>
      </c>
      <c r="O92" s="38"/>
      <c r="P92" s="186">
        <f>O92*H92</f>
        <v>0</v>
      </c>
      <c r="Q92" s="186">
        <v>0</v>
      </c>
      <c r="R92" s="186">
        <f>Q92*H92</f>
        <v>0</v>
      </c>
      <c r="S92" s="186">
        <v>0</v>
      </c>
      <c r="T92" s="187">
        <f>S92*H92</f>
        <v>0</v>
      </c>
      <c r="AR92" s="20" t="s">
        <v>609</v>
      </c>
      <c r="AT92" s="20" t="s">
        <v>197</v>
      </c>
      <c r="AU92" s="20" t="s">
        <v>84</v>
      </c>
      <c r="AY92" s="20" t="s">
        <v>193</v>
      </c>
      <c r="BE92" s="188">
        <f>IF(N92="základní",J92,0)</f>
        <v>0</v>
      </c>
      <c r="BF92" s="188">
        <f>IF(N92="snížená",J92,0)</f>
        <v>0</v>
      </c>
      <c r="BG92" s="188">
        <f>IF(N92="zákl. přenesená",J92,0)</f>
        <v>0</v>
      </c>
      <c r="BH92" s="188">
        <f>IF(N92="sníž. přenesená",J92,0)</f>
        <v>0</v>
      </c>
      <c r="BI92" s="188">
        <f>IF(N92="nulová",J92,0)</f>
        <v>0</v>
      </c>
      <c r="BJ92" s="20" t="s">
        <v>84</v>
      </c>
      <c r="BK92" s="188">
        <f>ROUND(I92*H92,2)</f>
        <v>0</v>
      </c>
      <c r="BL92" s="20" t="s">
        <v>609</v>
      </c>
      <c r="BM92" s="20" t="s">
        <v>1593</v>
      </c>
    </row>
    <row r="93" spans="2:47" s="1" customFormat="1" ht="13.5">
      <c r="B93" s="37"/>
      <c r="D93" s="190" t="s">
        <v>208</v>
      </c>
      <c r="F93" s="208" t="s">
        <v>1592</v>
      </c>
      <c r="I93" s="148"/>
      <c r="L93" s="37"/>
      <c r="M93" s="262"/>
      <c r="N93" s="258"/>
      <c r="O93" s="258"/>
      <c r="P93" s="258"/>
      <c r="Q93" s="258"/>
      <c r="R93" s="258"/>
      <c r="S93" s="258"/>
      <c r="T93" s="263"/>
      <c r="AT93" s="20" t="s">
        <v>208</v>
      </c>
      <c r="AU93" s="20" t="s">
        <v>84</v>
      </c>
    </row>
    <row r="94" spans="2:12" s="1" customFormat="1" ht="6.75" customHeight="1">
      <c r="B94" s="52"/>
      <c r="C94" s="53"/>
      <c r="D94" s="53"/>
      <c r="E94" s="53"/>
      <c r="F94" s="53"/>
      <c r="G94" s="53"/>
      <c r="H94" s="53"/>
      <c r="I94" s="126"/>
      <c r="J94" s="53"/>
      <c r="K94" s="53"/>
      <c r="L94" s="37"/>
    </row>
    <row r="458" ht="13.5">
      <c r="AT458" s="261"/>
    </row>
  </sheetData>
  <sheetProtection password="CC35" sheet="1" objects="1" scenarios="1" formatColumns="0" formatRows="0" sort="0" autoFilter="0"/>
  <autoFilter ref="C83:K83"/>
  <mergeCells count="12">
    <mergeCell ref="E51:H51"/>
    <mergeCell ref="E72:H72"/>
    <mergeCell ref="E74:H74"/>
    <mergeCell ref="E76:H76"/>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127</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s="1" customFormat="1" ht="15">
      <c r="B8" s="37"/>
      <c r="C8" s="38"/>
      <c r="D8" s="33" t="s">
        <v>143</v>
      </c>
      <c r="E8" s="38"/>
      <c r="F8" s="38"/>
      <c r="G8" s="38"/>
      <c r="H8" s="38"/>
      <c r="I8" s="105"/>
      <c r="J8" s="38"/>
      <c r="K8" s="41"/>
    </row>
    <row r="9" spans="2:11" s="1" customFormat="1" ht="36.75" customHeight="1">
      <c r="B9" s="37"/>
      <c r="C9" s="38"/>
      <c r="D9" s="38"/>
      <c r="E9" s="308" t="s">
        <v>1594</v>
      </c>
      <c r="F9" s="279"/>
      <c r="G9" s="279"/>
      <c r="H9" s="279"/>
      <c r="I9" s="105"/>
      <c r="J9" s="38"/>
      <c r="K9" s="41"/>
    </row>
    <row r="10" spans="2:11" s="1" customFormat="1" ht="13.5">
      <c r="B10" s="37"/>
      <c r="C10" s="38"/>
      <c r="D10" s="38"/>
      <c r="E10" s="38"/>
      <c r="F10" s="38"/>
      <c r="G10" s="38"/>
      <c r="H10" s="38"/>
      <c r="I10" s="105"/>
      <c r="J10" s="38"/>
      <c r="K10" s="41"/>
    </row>
    <row r="11" spans="2:11" s="1" customFormat="1" ht="14.25" customHeight="1">
      <c r="B11" s="37"/>
      <c r="C11" s="38"/>
      <c r="D11" s="33" t="s">
        <v>19</v>
      </c>
      <c r="E11" s="38"/>
      <c r="F11" s="31" t="s">
        <v>20</v>
      </c>
      <c r="G11" s="38"/>
      <c r="H11" s="38"/>
      <c r="I11" s="106" t="s">
        <v>21</v>
      </c>
      <c r="J11" s="31" t="s">
        <v>20</v>
      </c>
      <c r="K11" s="41"/>
    </row>
    <row r="12" spans="2:11" s="1" customFormat="1" ht="14.25" customHeight="1">
      <c r="B12" s="37"/>
      <c r="C12" s="38"/>
      <c r="D12" s="33" t="s">
        <v>23</v>
      </c>
      <c r="E12" s="38"/>
      <c r="F12" s="31" t="s">
        <v>24</v>
      </c>
      <c r="G12" s="38"/>
      <c r="H12" s="38"/>
      <c r="I12" s="106" t="s">
        <v>25</v>
      </c>
      <c r="J12" s="107" t="str">
        <f>'Rekapitulace stavby'!AN8</f>
        <v>14. 9. 2016</v>
      </c>
      <c r="K12" s="41"/>
    </row>
    <row r="13" spans="2:11" s="1" customFormat="1" ht="10.5" customHeight="1">
      <c r="B13" s="37"/>
      <c r="C13" s="38"/>
      <c r="D13" s="38"/>
      <c r="E13" s="38"/>
      <c r="F13" s="38"/>
      <c r="G13" s="38"/>
      <c r="H13" s="38"/>
      <c r="I13" s="105"/>
      <c r="J13" s="38"/>
      <c r="K13" s="41"/>
    </row>
    <row r="14" spans="2:11" s="1" customFormat="1" ht="14.25" customHeight="1">
      <c r="B14" s="37"/>
      <c r="C14" s="38"/>
      <c r="D14" s="33" t="s">
        <v>29</v>
      </c>
      <c r="E14" s="38"/>
      <c r="F14" s="38"/>
      <c r="G14" s="38"/>
      <c r="H14" s="38"/>
      <c r="I14" s="106" t="s">
        <v>30</v>
      </c>
      <c r="J14" s="31" t="s">
        <v>20</v>
      </c>
      <c r="K14" s="41"/>
    </row>
    <row r="15" spans="2:11" s="1" customFormat="1" ht="18" customHeight="1">
      <c r="B15" s="37"/>
      <c r="C15" s="38"/>
      <c r="D15" s="38"/>
      <c r="E15" s="31" t="s">
        <v>31</v>
      </c>
      <c r="F15" s="38"/>
      <c r="G15" s="38"/>
      <c r="H15" s="38"/>
      <c r="I15" s="106" t="s">
        <v>32</v>
      </c>
      <c r="J15" s="31" t="s">
        <v>20</v>
      </c>
      <c r="K15" s="41"/>
    </row>
    <row r="16" spans="2:11" s="1" customFormat="1" ht="6.75" customHeight="1">
      <c r="B16" s="37"/>
      <c r="C16" s="38"/>
      <c r="D16" s="38"/>
      <c r="E16" s="38"/>
      <c r="F16" s="38"/>
      <c r="G16" s="38"/>
      <c r="H16" s="38"/>
      <c r="I16" s="105"/>
      <c r="J16" s="38"/>
      <c r="K16" s="41"/>
    </row>
    <row r="17" spans="2:11" s="1" customFormat="1" ht="14.25" customHeight="1">
      <c r="B17" s="37"/>
      <c r="C17" s="38"/>
      <c r="D17" s="33" t="s">
        <v>33</v>
      </c>
      <c r="E17" s="38"/>
      <c r="F17" s="38"/>
      <c r="G17" s="38"/>
      <c r="H17" s="38"/>
      <c r="I17" s="106" t="s">
        <v>30</v>
      </c>
      <c r="J17" s="31">
        <f>IF('Rekapitulace stavby'!AN13="Vyplň údaj","",IF('Rekapitulace stavby'!AN13="","",'Rekapitulace stavby'!AN13))</f>
      </c>
      <c r="K17" s="41"/>
    </row>
    <row r="18" spans="2:11" s="1" customFormat="1" ht="18" customHeight="1">
      <c r="B18" s="37"/>
      <c r="C18" s="38"/>
      <c r="D18" s="38"/>
      <c r="E18" s="31">
        <f>IF('Rekapitulace stavby'!E14="Vyplň údaj","",IF('Rekapitulace stavby'!E14="","",'Rekapitulace stavby'!E14))</f>
      </c>
      <c r="F18" s="38"/>
      <c r="G18" s="38"/>
      <c r="H18" s="38"/>
      <c r="I18" s="106" t="s">
        <v>32</v>
      </c>
      <c r="J18" s="31">
        <f>IF('Rekapitulace stavby'!AN14="Vyplň údaj","",IF('Rekapitulace stavby'!AN14="","",'Rekapitulace stavby'!AN14))</f>
      </c>
      <c r="K18" s="41"/>
    </row>
    <row r="19" spans="2:11" s="1" customFormat="1" ht="6.75" customHeight="1">
      <c r="B19" s="37"/>
      <c r="C19" s="38"/>
      <c r="D19" s="38"/>
      <c r="E19" s="38"/>
      <c r="F19" s="38"/>
      <c r="G19" s="38"/>
      <c r="H19" s="38"/>
      <c r="I19" s="105"/>
      <c r="J19" s="38"/>
      <c r="K19" s="41"/>
    </row>
    <row r="20" spans="2:11" s="1" customFormat="1" ht="14.25" customHeight="1">
      <c r="B20" s="37"/>
      <c r="C20" s="38"/>
      <c r="D20" s="33" t="s">
        <v>35</v>
      </c>
      <c r="E20" s="38"/>
      <c r="F20" s="38"/>
      <c r="G20" s="38"/>
      <c r="H20" s="38"/>
      <c r="I20" s="106" t="s">
        <v>30</v>
      </c>
      <c r="J20" s="31" t="s">
        <v>20</v>
      </c>
      <c r="K20" s="41"/>
    </row>
    <row r="21" spans="2:11" s="1" customFormat="1" ht="18" customHeight="1">
      <c r="B21" s="37"/>
      <c r="C21" s="38"/>
      <c r="D21" s="38"/>
      <c r="E21" s="31" t="s">
        <v>36</v>
      </c>
      <c r="F21" s="38"/>
      <c r="G21" s="38"/>
      <c r="H21" s="38"/>
      <c r="I21" s="106" t="s">
        <v>32</v>
      </c>
      <c r="J21" s="31" t="s">
        <v>20</v>
      </c>
      <c r="K21" s="41"/>
    </row>
    <row r="22" spans="2:11" s="1" customFormat="1" ht="6.75" customHeight="1">
      <c r="B22" s="37"/>
      <c r="C22" s="38"/>
      <c r="D22" s="38"/>
      <c r="E22" s="38"/>
      <c r="F22" s="38"/>
      <c r="G22" s="38"/>
      <c r="H22" s="38"/>
      <c r="I22" s="105"/>
      <c r="J22" s="38"/>
      <c r="K22" s="41"/>
    </row>
    <row r="23" spans="2:11" s="1" customFormat="1" ht="14.25" customHeight="1">
      <c r="B23" s="37"/>
      <c r="C23" s="38"/>
      <c r="D23" s="33" t="s">
        <v>38</v>
      </c>
      <c r="E23" s="38"/>
      <c r="F23" s="38"/>
      <c r="G23" s="38"/>
      <c r="H23" s="38"/>
      <c r="I23" s="105"/>
      <c r="J23" s="38"/>
      <c r="K23" s="41"/>
    </row>
    <row r="24" spans="2:11" s="7" customFormat="1" ht="77.25" customHeight="1">
      <c r="B24" s="108"/>
      <c r="C24" s="109"/>
      <c r="D24" s="109"/>
      <c r="E24" s="275" t="s">
        <v>39</v>
      </c>
      <c r="F24" s="309"/>
      <c r="G24" s="309"/>
      <c r="H24" s="309"/>
      <c r="I24" s="110"/>
      <c r="J24" s="109"/>
      <c r="K24" s="111"/>
    </row>
    <row r="25" spans="2:11" s="1" customFormat="1" ht="6.75" customHeight="1">
      <c r="B25" s="37"/>
      <c r="C25" s="38"/>
      <c r="D25" s="38"/>
      <c r="E25" s="38"/>
      <c r="F25" s="38"/>
      <c r="G25" s="38"/>
      <c r="H25" s="38"/>
      <c r="I25" s="105"/>
      <c r="J25" s="38"/>
      <c r="K25" s="41"/>
    </row>
    <row r="26" spans="2:11" s="1" customFormat="1" ht="6.75" customHeight="1">
      <c r="B26" s="37"/>
      <c r="C26" s="38"/>
      <c r="D26" s="64"/>
      <c r="E26" s="64"/>
      <c r="F26" s="64"/>
      <c r="G26" s="64"/>
      <c r="H26" s="64"/>
      <c r="I26" s="112"/>
      <c r="J26" s="64"/>
      <c r="K26" s="113"/>
    </row>
    <row r="27" spans="2:11" s="1" customFormat="1" ht="24.75" customHeight="1">
      <c r="B27" s="37"/>
      <c r="C27" s="38"/>
      <c r="D27" s="114" t="s">
        <v>40</v>
      </c>
      <c r="E27" s="38"/>
      <c r="F27" s="38"/>
      <c r="G27" s="38"/>
      <c r="H27" s="38"/>
      <c r="I27" s="105"/>
      <c r="J27" s="115">
        <f>ROUND(J78,2)</f>
        <v>0</v>
      </c>
      <c r="K27" s="41"/>
    </row>
    <row r="28" spans="2:11" s="1" customFormat="1" ht="6.75" customHeight="1">
      <c r="B28" s="37"/>
      <c r="C28" s="38"/>
      <c r="D28" s="64"/>
      <c r="E28" s="64"/>
      <c r="F28" s="64"/>
      <c r="G28" s="64"/>
      <c r="H28" s="64"/>
      <c r="I28" s="112"/>
      <c r="J28" s="64"/>
      <c r="K28" s="113"/>
    </row>
    <row r="29" spans="2:11" s="1" customFormat="1" ht="14.25" customHeight="1">
      <c r="B29" s="37"/>
      <c r="C29" s="38"/>
      <c r="D29" s="38"/>
      <c r="E29" s="38"/>
      <c r="F29" s="42" t="s">
        <v>42</v>
      </c>
      <c r="G29" s="38"/>
      <c r="H29" s="38"/>
      <c r="I29" s="116" t="s">
        <v>41</v>
      </c>
      <c r="J29" s="42" t="s">
        <v>43</v>
      </c>
      <c r="K29" s="41"/>
    </row>
    <row r="30" spans="2:11" s="1" customFormat="1" ht="14.25" customHeight="1">
      <c r="B30" s="37"/>
      <c r="C30" s="38"/>
      <c r="D30" s="45" t="s">
        <v>44</v>
      </c>
      <c r="E30" s="45" t="s">
        <v>45</v>
      </c>
      <c r="F30" s="117">
        <f>ROUND(SUM(BE78:BE88),2)</f>
        <v>0</v>
      </c>
      <c r="G30" s="38"/>
      <c r="H30" s="38"/>
      <c r="I30" s="118">
        <v>0.21</v>
      </c>
      <c r="J30" s="117">
        <f>ROUND(ROUND((SUM(BE78:BE88)),2)*I30,2)</f>
        <v>0</v>
      </c>
      <c r="K30" s="41"/>
    </row>
    <row r="31" spans="2:11" s="1" customFormat="1" ht="14.25" customHeight="1">
      <c r="B31" s="37"/>
      <c r="C31" s="38"/>
      <c r="D31" s="38"/>
      <c r="E31" s="45" t="s">
        <v>46</v>
      </c>
      <c r="F31" s="117">
        <f>ROUND(SUM(BF78:BF88),2)</f>
        <v>0</v>
      </c>
      <c r="G31" s="38"/>
      <c r="H31" s="38"/>
      <c r="I31" s="118">
        <v>0.15</v>
      </c>
      <c r="J31" s="117">
        <f>ROUND(ROUND((SUM(BF78:BF88)),2)*I31,2)</f>
        <v>0</v>
      </c>
      <c r="K31" s="41"/>
    </row>
    <row r="32" spans="2:11" s="1" customFormat="1" ht="14.25" customHeight="1" hidden="1">
      <c r="B32" s="37"/>
      <c r="C32" s="38"/>
      <c r="D32" s="38"/>
      <c r="E32" s="45" t="s">
        <v>47</v>
      </c>
      <c r="F32" s="117">
        <f>ROUND(SUM(BG78:BG88),2)</f>
        <v>0</v>
      </c>
      <c r="G32" s="38"/>
      <c r="H32" s="38"/>
      <c r="I32" s="118">
        <v>0.21</v>
      </c>
      <c r="J32" s="117">
        <v>0</v>
      </c>
      <c r="K32" s="41"/>
    </row>
    <row r="33" spans="2:11" s="1" customFormat="1" ht="14.25" customHeight="1" hidden="1">
      <c r="B33" s="37"/>
      <c r="C33" s="38"/>
      <c r="D33" s="38"/>
      <c r="E33" s="45" t="s">
        <v>48</v>
      </c>
      <c r="F33" s="117">
        <f>ROUND(SUM(BH78:BH88),2)</f>
        <v>0</v>
      </c>
      <c r="G33" s="38"/>
      <c r="H33" s="38"/>
      <c r="I33" s="118">
        <v>0.15</v>
      </c>
      <c r="J33" s="117">
        <v>0</v>
      </c>
      <c r="K33" s="41"/>
    </row>
    <row r="34" spans="2:11" s="1" customFormat="1" ht="14.25" customHeight="1" hidden="1">
      <c r="B34" s="37"/>
      <c r="C34" s="38"/>
      <c r="D34" s="38"/>
      <c r="E34" s="45" t="s">
        <v>49</v>
      </c>
      <c r="F34" s="117">
        <f>ROUND(SUM(BI78:BI88),2)</f>
        <v>0</v>
      </c>
      <c r="G34" s="38"/>
      <c r="H34" s="38"/>
      <c r="I34" s="118">
        <v>0</v>
      </c>
      <c r="J34" s="117">
        <v>0</v>
      </c>
      <c r="K34" s="41"/>
    </row>
    <row r="35" spans="2:11" s="1" customFormat="1" ht="6.75" customHeight="1">
      <c r="B35" s="37"/>
      <c r="C35" s="38"/>
      <c r="D35" s="38"/>
      <c r="E35" s="38"/>
      <c r="F35" s="38"/>
      <c r="G35" s="38"/>
      <c r="H35" s="38"/>
      <c r="I35" s="105"/>
      <c r="J35" s="38"/>
      <c r="K35" s="41"/>
    </row>
    <row r="36" spans="2:11" s="1" customFormat="1" ht="24.75" customHeight="1">
      <c r="B36" s="37"/>
      <c r="C36" s="119"/>
      <c r="D36" s="120" t="s">
        <v>50</v>
      </c>
      <c r="E36" s="68"/>
      <c r="F36" s="68"/>
      <c r="G36" s="121" t="s">
        <v>51</v>
      </c>
      <c r="H36" s="122" t="s">
        <v>52</v>
      </c>
      <c r="I36" s="123"/>
      <c r="J36" s="124">
        <f>SUM(J27:J34)</f>
        <v>0</v>
      </c>
      <c r="K36" s="125"/>
    </row>
    <row r="37" spans="2:11" s="1" customFormat="1" ht="14.25" customHeight="1">
      <c r="B37" s="52"/>
      <c r="C37" s="53"/>
      <c r="D37" s="53"/>
      <c r="E37" s="53"/>
      <c r="F37" s="53"/>
      <c r="G37" s="53"/>
      <c r="H37" s="53"/>
      <c r="I37" s="126"/>
      <c r="J37" s="53"/>
      <c r="K37" s="54"/>
    </row>
    <row r="41" spans="2:11" s="1" customFormat="1" ht="6.75" customHeight="1">
      <c r="B41" s="55"/>
      <c r="C41" s="56"/>
      <c r="D41" s="56"/>
      <c r="E41" s="56"/>
      <c r="F41" s="56"/>
      <c r="G41" s="56"/>
      <c r="H41" s="56"/>
      <c r="I41" s="127"/>
      <c r="J41" s="56"/>
      <c r="K41" s="128"/>
    </row>
    <row r="42" spans="2:11" s="1" customFormat="1" ht="36.75" customHeight="1">
      <c r="B42" s="37"/>
      <c r="C42" s="26" t="s">
        <v>157</v>
      </c>
      <c r="D42" s="38"/>
      <c r="E42" s="38"/>
      <c r="F42" s="38"/>
      <c r="G42" s="38"/>
      <c r="H42" s="38"/>
      <c r="I42" s="105"/>
      <c r="J42" s="38"/>
      <c r="K42" s="41"/>
    </row>
    <row r="43" spans="2:11" s="1" customFormat="1" ht="6.75" customHeight="1">
      <c r="B43" s="37"/>
      <c r="C43" s="38"/>
      <c r="D43" s="38"/>
      <c r="E43" s="38"/>
      <c r="F43" s="38"/>
      <c r="G43" s="38"/>
      <c r="H43" s="38"/>
      <c r="I43" s="105"/>
      <c r="J43" s="38"/>
      <c r="K43" s="41"/>
    </row>
    <row r="44" spans="2:11" s="1" customFormat="1" ht="14.25" customHeight="1">
      <c r="B44" s="37"/>
      <c r="C44" s="33" t="s">
        <v>16</v>
      </c>
      <c r="D44" s="38"/>
      <c r="E44" s="38"/>
      <c r="F44" s="38"/>
      <c r="G44" s="38"/>
      <c r="H44" s="38"/>
      <c r="I44" s="105"/>
      <c r="J44" s="38"/>
      <c r="K44" s="41"/>
    </row>
    <row r="45" spans="2:11" s="1" customFormat="1" ht="22.5" customHeight="1">
      <c r="B45" s="37"/>
      <c r="C45" s="38"/>
      <c r="D45" s="38"/>
      <c r="E45" s="307" t="str">
        <f>E7</f>
        <v>Plzeň, K Pecím 10,12</v>
      </c>
      <c r="F45" s="279"/>
      <c r="G45" s="279"/>
      <c r="H45" s="279"/>
      <c r="I45" s="105"/>
      <c r="J45" s="38"/>
      <c r="K45" s="41"/>
    </row>
    <row r="46" spans="2:11" s="1" customFormat="1" ht="14.25" customHeight="1">
      <c r="B46" s="37"/>
      <c r="C46" s="33" t="s">
        <v>143</v>
      </c>
      <c r="D46" s="38"/>
      <c r="E46" s="38"/>
      <c r="F46" s="38"/>
      <c r="G46" s="38"/>
      <c r="H46" s="38"/>
      <c r="I46" s="105"/>
      <c r="J46" s="38"/>
      <c r="K46" s="41"/>
    </row>
    <row r="47" spans="2:11" s="1" customFormat="1" ht="23.25" customHeight="1">
      <c r="B47" s="37"/>
      <c r="C47" s="38"/>
      <c r="D47" s="38"/>
      <c r="E47" s="308" t="str">
        <f>E9</f>
        <v>VON - VEDLEJŠÍ A OSTATNÍ ROZPOČTOVÉ NÁKLADY</v>
      </c>
      <c r="F47" s="279"/>
      <c r="G47" s="279"/>
      <c r="H47" s="279"/>
      <c r="I47" s="105"/>
      <c r="J47" s="38"/>
      <c r="K47" s="41"/>
    </row>
    <row r="48" spans="2:11" s="1" customFormat="1" ht="6.75" customHeight="1">
      <c r="B48" s="37"/>
      <c r="C48" s="38"/>
      <c r="D48" s="38"/>
      <c r="E48" s="38"/>
      <c r="F48" s="38"/>
      <c r="G48" s="38"/>
      <c r="H48" s="38"/>
      <c r="I48" s="105"/>
      <c r="J48" s="38"/>
      <c r="K48" s="41"/>
    </row>
    <row r="49" spans="2:11" s="1" customFormat="1" ht="18" customHeight="1">
      <c r="B49" s="37"/>
      <c r="C49" s="33" t="s">
        <v>23</v>
      </c>
      <c r="D49" s="38"/>
      <c r="E49" s="38"/>
      <c r="F49" s="31" t="str">
        <f>F12</f>
        <v>Plzeň, K Pecím 10,12 </v>
      </c>
      <c r="G49" s="38"/>
      <c r="H49" s="38"/>
      <c r="I49" s="106" t="s">
        <v>25</v>
      </c>
      <c r="J49" s="107" t="str">
        <f>IF(J12="","",J12)</f>
        <v>14. 9. 2016</v>
      </c>
      <c r="K49" s="41"/>
    </row>
    <row r="50" spans="2:11" s="1" customFormat="1" ht="6.75" customHeight="1">
      <c r="B50" s="37"/>
      <c r="C50" s="38"/>
      <c r="D50" s="38"/>
      <c r="E50" s="38"/>
      <c r="F50" s="38"/>
      <c r="G50" s="38"/>
      <c r="H50" s="38"/>
      <c r="I50" s="105"/>
      <c r="J50" s="38"/>
      <c r="K50" s="41"/>
    </row>
    <row r="51" spans="2:11" s="1" customFormat="1" ht="15">
      <c r="B51" s="37"/>
      <c r="C51" s="33" t="s">
        <v>29</v>
      </c>
      <c r="D51" s="38"/>
      <c r="E51" s="38"/>
      <c r="F51" s="31" t="str">
        <f>E15</f>
        <v>SVJ K Pecím 10,12, Plzeň</v>
      </c>
      <c r="G51" s="38"/>
      <c r="H51" s="38"/>
      <c r="I51" s="106" t="s">
        <v>35</v>
      </c>
      <c r="J51" s="31" t="str">
        <f>E21</f>
        <v>Planstav a.s.</v>
      </c>
      <c r="K51" s="41"/>
    </row>
    <row r="52" spans="2:11" s="1" customFormat="1" ht="14.25" customHeight="1">
      <c r="B52" s="37"/>
      <c r="C52" s="33" t="s">
        <v>33</v>
      </c>
      <c r="D52" s="38"/>
      <c r="E52" s="38"/>
      <c r="F52" s="31">
        <f>IF(E18="","",E18)</f>
      </c>
      <c r="G52" s="38"/>
      <c r="H52" s="38"/>
      <c r="I52" s="105"/>
      <c r="J52" s="38"/>
      <c r="K52" s="41"/>
    </row>
    <row r="53" spans="2:11" s="1" customFormat="1" ht="9.75" customHeight="1">
      <c r="B53" s="37"/>
      <c r="C53" s="38"/>
      <c r="D53" s="38"/>
      <c r="E53" s="38"/>
      <c r="F53" s="38"/>
      <c r="G53" s="38"/>
      <c r="H53" s="38"/>
      <c r="I53" s="105"/>
      <c r="J53" s="38"/>
      <c r="K53" s="41"/>
    </row>
    <row r="54" spans="2:11" s="1" customFormat="1" ht="29.25" customHeight="1">
      <c r="B54" s="37"/>
      <c r="C54" s="129" t="s">
        <v>158</v>
      </c>
      <c r="D54" s="119"/>
      <c r="E54" s="119"/>
      <c r="F54" s="119"/>
      <c r="G54" s="119"/>
      <c r="H54" s="119"/>
      <c r="I54" s="130"/>
      <c r="J54" s="131" t="s">
        <v>159</v>
      </c>
      <c r="K54" s="132"/>
    </row>
    <row r="55" spans="2:11" s="1" customFormat="1" ht="9.75" customHeight="1">
      <c r="B55" s="37"/>
      <c r="C55" s="38"/>
      <c r="D55" s="38"/>
      <c r="E55" s="38"/>
      <c r="F55" s="38"/>
      <c r="G55" s="38"/>
      <c r="H55" s="38"/>
      <c r="I55" s="105"/>
      <c r="J55" s="38"/>
      <c r="K55" s="41"/>
    </row>
    <row r="56" spans="2:47" s="1" customFormat="1" ht="29.25" customHeight="1">
      <c r="B56" s="37"/>
      <c r="C56" s="133" t="s">
        <v>160</v>
      </c>
      <c r="D56" s="38"/>
      <c r="E56" s="38"/>
      <c r="F56" s="38"/>
      <c r="G56" s="38"/>
      <c r="H56" s="38"/>
      <c r="I56" s="105"/>
      <c r="J56" s="115">
        <f>J78</f>
        <v>0</v>
      </c>
      <c r="K56" s="41"/>
      <c r="AU56" s="20" t="s">
        <v>161</v>
      </c>
    </row>
    <row r="57" spans="2:11" s="8" customFormat="1" ht="24.75" customHeight="1">
      <c r="B57" s="134"/>
      <c r="C57" s="135"/>
      <c r="D57" s="136" t="s">
        <v>177</v>
      </c>
      <c r="E57" s="137"/>
      <c r="F57" s="137"/>
      <c r="G57" s="137"/>
      <c r="H57" s="137"/>
      <c r="I57" s="138"/>
      <c r="J57" s="139">
        <f>J79</f>
        <v>0</v>
      </c>
      <c r="K57" s="140"/>
    </row>
    <row r="58" spans="2:11" s="9" customFormat="1" ht="19.5" customHeight="1">
      <c r="B58" s="141"/>
      <c r="C58" s="142"/>
      <c r="D58" s="143" t="s">
        <v>1595</v>
      </c>
      <c r="E58" s="144"/>
      <c r="F58" s="144"/>
      <c r="G58" s="144"/>
      <c r="H58" s="144"/>
      <c r="I58" s="145"/>
      <c r="J58" s="146">
        <f>J80</f>
        <v>0</v>
      </c>
      <c r="K58" s="147"/>
    </row>
    <row r="59" spans="2:11" s="1" customFormat="1" ht="21.75" customHeight="1">
      <c r="B59" s="37"/>
      <c r="C59" s="38"/>
      <c r="D59" s="38"/>
      <c r="E59" s="38"/>
      <c r="F59" s="38"/>
      <c r="G59" s="38"/>
      <c r="H59" s="38"/>
      <c r="I59" s="105"/>
      <c r="J59" s="38"/>
      <c r="K59" s="41"/>
    </row>
    <row r="60" spans="2:11" s="1" customFormat="1" ht="6.75" customHeight="1">
      <c r="B60" s="52"/>
      <c r="C60" s="53"/>
      <c r="D60" s="53"/>
      <c r="E60" s="53"/>
      <c r="F60" s="53"/>
      <c r="G60" s="53"/>
      <c r="H60" s="53"/>
      <c r="I60" s="126"/>
      <c r="J60" s="53"/>
      <c r="K60" s="54"/>
    </row>
    <row r="64" spans="2:12" s="1" customFormat="1" ht="6.75" customHeight="1">
      <c r="B64" s="55"/>
      <c r="C64" s="56"/>
      <c r="D64" s="56"/>
      <c r="E64" s="56"/>
      <c r="F64" s="56"/>
      <c r="G64" s="56"/>
      <c r="H64" s="56"/>
      <c r="I64" s="127"/>
      <c r="J64" s="56"/>
      <c r="K64" s="56"/>
      <c r="L64" s="37"/>
    </row>
    <row r="65" spans="2:12" s="1" customFormat="1" ht="36.75" customHeight="1">
      <c r="B65" s="37"/>
      <c r="C65" s="57" t="s">
        <v>178</v>
      </c>
      <c r="I65" s="148"/>
      <c r="L65" s="37"/>
    </row>
    <row r="66" spans="2:12" s="1" customFormat="1" ht="6.75" customHeight="1">
      <c r="B66" s="37"/>
      <c r="I66" s="148"/>
      <c r="L66" s="37"/>
    </row>
    <row r="67" spans="2:12" s="1" customFormat="1" ht="14.25" customHeight="1">
      <c r="B67" s="37"/>
      <c r="C67" s="59" t="s">
        <v>16</v>
      </c>
      <c r="I67" s="148"/>
      <c r="L67" s="37"/>
    </row>
    <row r="68" spans="2:12" s="1" customFormat="1" ht="22.5" customHeight="1">
      <c r="B68" s="37"/>
      <c r="E68" s="310" t="str">
        <f>E7</f>
        <v>Plzeň, K Pecím 10,12</v>
      </c>
      <c r="F68" s="269"/>
      <c r="G68" s="269"/>
      <c r="H68" s="269"/>
      <c r="I68" s="148"/>
      <c r="L68" s="37"/>
    </row>
    <row r="69" spans="2:12" s="1" customFormat="1" ht="14.25" customHeight="1">
      <c r="B69" s="37"/>
      <c r="C69" s="59" t="s">
        <v>143</v>
      </c>
      <c r="I69" s="148"/>
      <c r="L69" s="37"/>
    </row>
    <row r="70" spans="2:12" s="1" customFormat="1" ht="23.25" customHeight="1">
      <c r="B70" s="37"/>
      <c r="E70" s="287" t="str">
        <f>E9</f>
        <v>VON - VEDLEJŠÍ A OSTATNÍ ROZPOČTOVÉ NÁKLADY</v>
      </c>
      <c r="F70" s="269"/>
      <c r="G70" s="269"/>
      <c r="H70" s="269"/>
      <c r="I70" s="148"/>
      <c r="L70" s="37"/>
    </row>
    <row r="71" spans="2:12" s="1" customFormat="1" ht="6.75" customHeight="1">
      <c r="B71" s="37"/>
      <c r="I71" s="148"/>
      <c r="L71" s="37"/>
    </row>
    <row r="72" spans="2:12" s="1" customFormat="1" ht="18" customHeight="1">
      <c r="B72" s="37"/>
      <c r="C72" s="59" t="s">
        <v>23</v>
      </c>
      <c r="F72" s="149" t="str">
        <f>F12</f>
        <v>Plzeň, K Pecím 10,12 </v>
      </c>
      <c r="I72" s="150" t="s">
        <v>25</v>
      </c>
      <c r="J72" s="63" t="str">
        <f>IF(J12="","",J12)</f>
        <v>14. 9. 2016</v>
      </c>
      <c r="L72" s="37"/>
    </row>
    <row r="73" spans="2:12" s="1" customFormat="1" ht="6.75" customHeight="1">
      <c r="B73" s="37"/>
      <c r="I73" s="148"/>
      <c r="L73" s="37"/>
    </row>
    <row r="74" spans="2:12" s="1" customFormat="1" ht="15">
      <c r="B74" s="37"/>
      <c r="C74" s="59" t="s">
        <v>29</v>
      </c>
      <c r="F74" s="149" t="str">
        <f>E15</f>
        <v>SVJ K Pecím 10,12, Plzeň</v>
      </c>
      <c r="I74" s="150" t="s">
        <v>35</v>
      </c>
      <c r="J74" s="149" t="str">
        <f>E21</f>
        <v>Planstav a.s.</v>
      </c>
      <c r="L74" s="37"/>
    </row>
    <row r="75" spans="2:12" s="1" customFormat="1" ht="14.25" customHeight="1">
      <c r="B75" s="37"/>
      <c r="C75" s="59" t="s">
        <v>33</v>
      </c>
      <c r="F75" s="149">
        <f>IF(E18="","",E18)</f>
      </c>
      <c r="I75" s="148"/>
      <c r="L75" s="37"/>
    </row>
    <row r="76" spans="2:12" s="1" customFormat="1" ht="9.75" customHeight="1">
      <c r="B76" s="37"/>
      <c r="I76" s="148"/>
      <c r="L76" s="37"/>
    </row>
    <row r="77" spans="2:20" s="10" customFormat="1" ht="29.25" customHeight="1">
      <c r="B77" s="151"/>
      <c r="C77" s="152" t="s">
        <v>179</v>
      </c>
      <c r="D77" s="153" t="s">
        <v>59</v>
      </c>
      <c r="E77" s="153" t="s">
        <v>55</v>
      </c>
      <c r="F77" s="153" t="s">
        <v>180</v>
      </c>
      <c r="G77" s="153" t="s">
        <v>181</v>
      </c>
      <c r="H77" s="153" t="s">
        <v>182</v>
      </c>
      <c r="I77" s="154" t="s">
        <v>183</v>
      </c>
      <c r="J77" s="153" t="s">
        <v>159</v>
      </c>
      <c r="K77" s="155" t="s">
        <v>184</v>
      </c>
      <c r="L77" s="151"/>
      <c r="M77" s="70" t="s">
        <v>185</v>
      </c>
      <c r="N77" s="71" t="s">
        <v>44</v>
      </c>
      <c r="O77" s="71" t="s">
        <v>186</v>
      </c>
      <c r="P77" s="71" t="s">
        <v>187</v>
      </c>
      <c r="Q77" s="71" t="s">
        <v>188</v>
      </c>
      <c r="R77" s="71" t="s">
        <v>189</v>
      </c>
      <c r="S77" s="71" t="s">
        <v>190</v>
      </c>
      <c r="T77" s="72" t="s">
        <v>191</v>
      </c>
    </row>
    <row r="78" spans="2:63" s="1" customFormat="1" ht="29.25" customHeight="1">
      <c r="B78" s="37"/>
      <c r="C78" s="74" t="s">
        <v>160</v>
      </c>
      <c r="I78" s="148"/>
      <c r="J78" s="156">
        <f>BK78</f>
        <v>0</v>
      </c>
      <c r="L78" s="37"/>
      <c r="M78" s="73"/>
      <c r="N78" s="64"/>
      <c r="O78" s="64"/>
      <c r="P78" s="157">
        <f>P79</f>
        <v>0</v>
      </c>
      <c r="Q78" s="64"/>
      <c r="R78" s="157">
        <f>R79</f>
        <v>0</v>
      </c>
      <c r="S78" s="64"/>
      <c r="T78" s="158">
        <f>T79</f>
        <v>0</v>
      </c>
      <c r="AT78" s="20" t="s">
        <v>73</v>
      </c>
      <c r="AU78" s="20" t="s">
        <v>161</v>
      </c>
      <c r="BK78" s="159">
        <f>BK79</f>
        <v>0</v>
      </c>
    </row>
    <row r="79" spans="2:63" s="11" customFormat="1" ht="36.75" customHeight="1">
      <c r="B79" s="160"/>
      <c r="D79" s="161" t="s">
        <v>73</v>
      </c>
      <c r="E79" s="162" t="s">
        <v>636</v>
      </c>
      <c r="F79" s="162" t="s">
        <v>637</v>
      </c>
      <c r="I79" s="163"/>
      <c r="J79" s="164">
        <f>BK79</f>
        <v>0</v>
      </c>
      <c r="L79" s="160"/>
      <c r="M79" s="165"/>
      <c r="N79" s="166"/>
      <c r="O79" s="166"/>
      <c r="P79" s="167">
        <f>P80</f>
        <v>0</v>
      </c>
      <c r="Q79" s="166"/>
      <c r="R79" s="167">
        <f>R80</f>
        <v>0</v>
      </c>
      <c r="S79" s="166"/>
      <c r="T79" s="168">
        <f>T80</f>
        <v>0</v>
      </c>
      <c r="AR79" s="161" t="s">
        <v>94</v>
      </c>
      <c r="AT79" s="169" t="s">
        <v>73</v>
      </c>
      <c r="AU79" s="169" t="s">
        <v>74</v>
      </c>
      <c r="AY79" s="161" t="s">
        <v>193</v>
      </c>
      <c r="BK79" s="170">
        <f>BK80</f>
        <v>0</v>
      </c>
    </row>
    <row r="80" spans="2:63" s="11" customFormat="1" ht="19.5" customHeight="1">
      <c r="B80" s="160"/>
      <c r="D80" s="173" t="s">
        <v>73</v>
      </c>
      <c r="E80" s="174" t="s">
        <v>1596</v>
      </c>
      <c r="F80" s="174" t="s">
        <v>1597</v>
      </c>
      <c r="I80" s="163"/>
      <c r="J80" s="175">
        <f>BK80</f>
        <v>0</v>
      </c>
      <c r="L80" s="160"/>
      <c r="M80" s="165"/>
      <c r="N80" s="166"/>
      <c r="O80" s="166"/>
      <c r="P80" s="167">
        <f>SUM(P81:P88)</f>
        <v>0</v>
      </c>
      <c r="Q80" s="166"/>
      <c r="R80" s="167">
        <f>SUM(R81:R88)</f>
        <v>0</v>
      </c>
      <c r="S80" s="166"/>
      <c r="T80" s="168">
        <f>SUM(T81:T88)</f>
        <v>0</v>
      </c>
      <c r="AR80" s="161" t="s">
        <v>94</v>
      </c>
      <c r="AT80" s="169" t="s">
        <v>73</v>
      </c>
      <c r="AU80" s="169" t="s">
        <v>22</v>
      </c>
      <c r="AY80" s="161" t="s">
        <v>193</v>
      </c>
      <c r="BK80" s="170">
        <f>SUM(BK81:BK88)</f>
        <v>0</v>
      </c>
    </row>
    <row r="81" spans="2:65" s="1" customFormat="1" ht="22.5" customHeight="1">
      <c r="B81" s="176"/>
      <c r="C81" s="177" t="s">
        <v>22</v>
      </c>
      <c r="D81" s="177" t="s">
        <v>197</v>
      </c>
      <c r="E81" s="178" t="s">
        <v>1598</v>
      </c>
      <c r="F81" s="179" t="s">
        <v>1599</v>
      </c>
      <c r="G81" s="180" t="s">
        <v>641</v>
      </c>
      <c r="H81" s="181">
        <v>1</v>
      </c>
      <c r="I81" s="182"/>
      <c r="J81" s="183">
        <f>ROUND(I81*H81,2)</f>
        <v>0</v>
      </c>
      <c r="K81" s="179" t="s">
        <v>206</v>
      </c>
      <c r="L81" s="37"/>
      <c r="M81" s="184" t="s">
        <v>20</v>
      </c>
      <c r="N81" s="185" t="s">
        <v>46</v>
      </c>
      <c r="O81" s="38"/>
      <c r="P81" s="186">
        <f>O81*H81</f>
        <v>0</v>
      </c>
      <c r="Q81" s="186">
        <v>0</v>
      </c>
      <c r="R81" s="186">
        <f>Q81*H81</f>
        <v>0</v>
      </c>
      <c r="S81" s="186">
        <v>0</v>
      </c>
      <c r="T81" s="187">
        <f>S81*H81</f>
        <v>0</v>
      </c>
      <c r="AR81" s="20" t="s">
        <v>642</v>
      </c>
      <c r="AT81" s="20" t="s">
        <v>197</v>
      </c>
      <c r="AU81" s="20" t="s">
        <v>84</v>
      </c>
      <c r="AY81" s="20" t="s">
        <v>193</v>
      </c>
      <c r="BE81" s="188">
        <f>IF(N81="základní",J81,0)</f>
        <v>0</v>
      </c>
      <c r="BF81" s="188">
        <f>IF(N81="snížená",J81,0)</f>
        <v>0</v>
      </c>
      <c r="BG81" s="188">
        <f>IF(N81="zákl. přenesená",J81,0)</f>
        <v>0</v>
      </c>
      <c r="BH81" s="188">
        <f>IF(N81="sníž. přenesená",J81,0)</f>
        <v>0</v>
      </c>
      <c r="BI81" s="188">
        <f>IF(N81="nulová",J81,0)</f>
        <v>0</v>
      </c>
      <c r="BJ81" s="20" t="s">
        <v>84</v>
      </c>
      <c r="BK81" s="188">
        <f>ROUND(I81*H81,2)</f>
        <v>0</v>
      </c>
      <c r="BL81" s="20" t="s">
        <v>642</v>
      </c>
      <c r="BM81" s="20" t="s">
        <v>1600</v>
      </c>
    </row>
    <row r="82" spans="2:47" s="1" customFormat="1" ht="13.5">
      <c r="B82" s="37"/>
      <c r="D82" s="190" t="s">
        <v>208</v>
      </c>
      <c r="F82" s="208" t="s">
        <v>1601</v>
      </c>
      <c r="I82" s="148"/>
      <c r="L82" s="37"/>
      <c r="M82" s="66"/>
      <c r="N82" s="38"/>
      <c r="O82" s="38"/>
      <c r="P82" s="38"/>
      <c r="Q82" s="38"/>
      <c r="R82" s="38"/>
      <c r="S82" s="38"/>
      <c r="T82" s="67"/>
      <c r="AT82" s="20" t="s">
        <v>208</v>
      </c>
      <c r="AU82" s="20" t="s">
        <v>84</v>
      </c>
    </row>
    <row r="83" spans="2:47" s="1" customFormat="1" ht="27">
      <c r="B83" s="37"/>
      <c r="D83" s="199" t="s">
        <v>241</v>
      </c>
      <c r="F83" s="253" t="s">
        <v>1602</v>
      </c>
      <c r="I83" s="148"/>
      <c r="L83" s="37"/>
      <c r="M83" s="66"/>
      <c r="N83" s="38"/>
      <c r="O83" s="38"/>
      <c r="P83" s="38"/>
      <c r="Q83" s="38"/>
      <c r="R83" s="38"/>
      <c r="S83" s="38"/>
      <c r="T83" s="67"/>
      <c r="AT83" s="20" t="s">
        <v>241</v>
      </c>
      <c r="AU83" s="20" t="s">
        <v>84</v>
      </c>
    </row>
    <row r="84" spans="2:65" s="1" customFormat="1" ht="22.5" customHeight="1">
      <c r="B84" s="176"/>
      <c r="C84" s="177" t="s">
        <v>84</v>
      </c>
      <c r="D84" s="177" t="s">
        <v>197</v>
      </c>
      <c r="E84" s="178" t="s">
        <v>1603</v>
      </c>
      <c r="F84" s="179" t="s">
        <v>1604</v>
      </c>
      <c r="G84" s="180" t="s">
        <v>641</v>
      </c>
      <c r="H84" s="181">
        <v>1</v>
      </c>
      <c r="I84" s="182"/>
      <c r="J84" s="183">
        <f>ROUND(I84*H84,2)</f>
        <v>0</v>
      </c>
      <c r="K84" s="179" t="s">
        <v>206</v>
      </c>
      <c r="L84" s="37"/>
      <c r="M84" s="184" t="s">
        <v>20</v>
      </c>
      <c r="N84" s="185" t="s">
        <v>46</v>
      </c>
      <c r="O84" s="38"/>
      <c r="P84" s="186">
        <f>O84*H84</f>
        <v>0</v>
      </c>
      <c r="Q84" s="186">
        <v>0</v>
      </c>
      <c r="R84" s="186">
        <f>Q84*H84</f>
        <v>0</v>
      </c>
      <c r="S84" s="186">
        <v>0</v>
      </c>
      <c r="T84" s="187">
        <f>S84*H84</f>
        <v>0</v>
      </c>
      <c r="AR84" s="20" t="s">
        <v>642</v>
      </c>
      <c r="AT84" s="20" t="s">
        <v>197</v>
      </c>
      <c r="AU84" s="20" t="s">
        <v>84</v>
      </c>
      <c r="AY84" s="20" t="s">
        <v>193</v>
      </c>
      <c r="BE84" s="188">
        <f>IF(N84="základní",J84,0)</f>
        <v>0</v>
      </c>
      <c r="BF84" s="188">
        <f>IF(N84="snížená",J84,0)</f>
        <v>0</v>
      </c>
      <c r="BG84" s="188">
        <f>IF(N84="zákl. přenesená",J84,0)</f>
        <v>0</v>
      </c>
      <c r="BH84" s="188">
        <f>IF(N84="sníž. přenesená",J84,0)</f>
        <v>0</v>
      </c>
      <c r="BI84" s="188">
        <f>IF(N84="nulová",J84,0)</f>
        <v>0</v>
      </c>
      <c r="BJ84" s="20" t="s">
        <v>84</v>
      </c>
      <c r="BK84" s="188">
        <f>ROUND(I84*H84,2)</f>
        <v>0</v>
      </c>
      <c r="BL84" s="20" t="s">
        <v>642</v>
      </c>
      <c r="BM84" s="20" t="s">
        <v>1605</v>
      </c>
    </row>
    <row r="85" spans="2:47" s="1" customFormat="1" ht="13.5">
      <c r="B85" s="37"/>
      <c r="D85" s="190" t="s">
        <v>208</v>
      </c>
      <c r="F85" s="208" t="s">
        <v>1606</v>
      </c>
      <c r="I85" s="148"/>
      <c r="L85" s="37"/>
      <c r="M85" s="66"/>
      <c r="N85" s="38"/>
      <c r="O85" s="38"/>
      <c r="P85" s="38"/>
      <c r="Q85" s="38"/>
      <c r="R85" s="38"/>
      <c r="S85" s="38"/>
      <c r="T85" s="67"/>
      <c r="AT85" s="20" t="s">
        <v>208</v>
      </c>
      <c r="AU85" s="20" t="s">
        <v>84</v>
      </c>
    </row>
    <row r="86" spans="2:47" s="1" customFormat="1" ht="40.5">
      <c r="B86" s="37"/>
      <c r="D86" s="199" t="s">
        <v>241</v>
      </c>
      <c r="F86" s="253" t="s">
        <v>1607</v>
      </c>
      <c r="I86" s="148"/>
      <c r="L86" s="37"/>
      <c r="M86" s="66"/>
      <c r="N86" s="38"/>
      <c r="O86" s="38"/>
      <c r="P86" s="38"/>
      <c r="Q86" s="38"/>
      <c r="R86" s="38"/>
      <c r="S86" s="38"/>
      <c r="T86" s="67"/>
      <c r="AT86" s="20" t="s">
        <v>241</v>
      </c>
      <c r="AU86" s="20" t="s">
        <v>84</v>
      </c>
    </row>
    <row r="87" spans="2:65" s="1" customFormat="1" ht="22.5" customHeight="1">
      <c r="B87" s="176"/>
      <c r="C87" s="177" t="s">
        <v>88</v>
      </c>
      <c r="D87" s="177" t="s">
        <v>197</v>
      </c>
      <c r="E87" s="178" t="s">
        <v>1608</v>
      </c>
      <c r="F87" s="179" t="s">
        <v>1609</v>
      </c>
      <c r="G87" s="180" t="s">
        <v>641</v>
      </c>
      <c r="H87" s="181">
        <v>1</v>
      </c>
      <c r="I87" s="182"/>
      <c r="J87" s="183">
        <f>ROUND(I87*H87,2)</f>
        <v>0</v>
      </c>
      <c r="K87" s="179" t="s">
        <v>206</v>
      </c>
      <c r="L87" s="37"/>
      <c r="M87" s="184" t="s">
        <v>20</v>
      </c>
      <c r="N87" s="185" t="s">
        <v>46</v>
      </c>
      <c r="O87" s="38"/>
      <c r="P87" s="186">
        <f>O87*H87</f>
        <v>0</v>
      </c>
      <c r="Q87" s="186">
        <v>0</v>
      </c>
      <c r="R87" s="186">
        <f>Q87*H87</f>
        <v>0</v>
      </c>
      <c r="S87" s="186">
        <v>0</v>
      </c>
      <c r="T87" s="187">
        <f>S87*H87</f>
        <v>0</v>
      </c>
      <c r="AR87" s="20" t="s">
        <v>642</v>
      </c>
      <c r="AT87" s="20" t="s">
        <v>197</v>
      </c>
      <c r="AU87" s="20" t="s">
        <v>84</v>
      </c>
      <c r="AY87" s="20" t="s">
        <v>193</v>
      </c>
      <c r="BE87" s="188">
        <f>IF(N87="základní",J87,0)</f>
        <v>0</v>
      </c>
      <c r="BF87" s="188">
        <f>IF(N87="snížená",J87,0)</f>
        <v>0</v>
      </c>
      <c r="BG87" s="188">
        <f>IF(N87="zákl. přenesená",J87,0)</f>
        <v>0</v>
      </c>
      <c r="BH87" s="188">
        <f>IF(N87="sníž. přenesená",J87,0)</f>
        <v>0</v>
      </c>
      <c r="BI87" s="188">
        <f>IF(N87="nulová",J87,0)</f>
        <v>0</v>
      </c>
      <c r="BJ87" s="20" t="s">
        <v>84</v>
      </c>
      <c r="BK87" s="188">
        <f>ROUND(I87*H87,2)</f>
        <v>0</v>
      </c>
      <c r="BL87" s="20" t="s">
        <v>642</v>
      </c>
      <c r="BM87" s="20" t="s">
        <v>1610</v>
      </c>
    </row>
    <row r="88" spans="2:47" s="1" customFormat="1" ht="13.5">
      <c r="B88" s="37"/>
      <c r="D88" s="190" t="s">
        <v>208</v>
      </c>
      <c r="F88" s="208" t="s">
        <v>1611</v>
      </c>
      <c r="I88" s="148"/>
      <c r="L88" s="37"/>
      <c r="M88" s="262"/>
      <c r="N88" s="258"/>
      <c r="O88" s="258"/>
      <c r="P88" s="258"/>
      <c r="Q88" s="258"/>
      <c r="R88" s="258"/>
      <c r="S88" s="258"/>
      <c r="T88" s="263"/>
      <c r="AT88" s="20" t="s">
        <v>208</v>
      </c>
      <c r="AU88" s="20" t="s">
        <v>84</v>
      </c>
    </row>
    <row r="89" spans="2:12" s="1" customFormat="1" ht="6.75" customHeight="1">
      <c r="B89" s="52"/>
      <c r="C89" s="53"/>
      <c r="D89" s="53"/>
      <c r="E89" s="53"/>
      <c r="F89" s="53"/>
      <c r="G89" s="53"/>
      <c r="H89" s="53"/>
      <c r="I89" s="126"/>
      <c r="J89" s="53"/>
      <c r="K89" s="53"/>
      <c r="L89" s="37"/>
    </row>
    <row r="458" ht="13.5">
      <c r="AT458" s="261"/>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322" customWidth="1"/>
    <col min="2" max="2" width="1.66796875" style="322" customWidth="1"/>
    <col min="3" max="4" width="5" style="322" customWidth="1"/>
    <col min="5" max="5" width="11.66015625" style="322" customWidth="1"/>
    <col min="6" max="6" width="9.16015625" style="322" customWidth="1"/>
    <col min="7" max="7" width="5" style="322" customWidth="1"/>
    <col min="8" max="8" width="77.83203125" style="322" customWidth="1"/>
    <col min="9" max="10" width="20" style="322" customWidth="1"/>
    <col min="11" max="11" width="1.66796875" style="322" customWidth="1"/>
    <col min="12" max="16384" width="9.33203125" style="322" customWidth="1"/>
  </cols>
  <sheetData>
    <row r="1" ht="37.5" customHeight="1"/>
    <row r="2" spans="2:11" ht="7.5" customHeight="1">
      <c r="B2" s="323"/>
      <c r="C2" s="324"/>
      <c r="D2" s="324"/>
      <c r="E2" s="324"/>
      <c r="F2" s="324"/>
      <c r="G2" s="324"/>
      <c r="H2" s="324"/>
      <c r="I2" s="324"/>
      <c r="J2" s="324"/>
      <c r="K2" s="325"/>
    </row>
    <row r="3" spans="2:11" s="329" customFormat="1" ht="45" customHeight="1">
      <c r="B3" s="326"/>
      <c r="C3" s="327" t="s">
        <v>1619</v>
      </c>
      <c r="D3" s="327"/>
      <c r="E3" s="327"/>
      <c r="F3" s="327"/>
      <c r="G3" s="327"/>
      <c r="H3" s="327"/>
      <c r="I3" s="327"/>
      <c r="J3" s="327"/>
      <c r="K3" s="328"/>
    </row>
    <row r="4" spans="2:11" ht="25.5" customHeight="1">
      <c r="B4" s="330"/>
      <c r="C4" s="331" t="s">
        <v>1620</v>
      </c>
      <c r="D4" s="331"/>
      <c r="E4" s="331"/>
      <c r="F4" s="331"/>
      <c r="G4" s="331"/>
      <c r="H4" s="331"/>
      <c r="I4" s="331"/>
      <c r="J4" s="331"/>
      <c r="K4" s="332"/>
    </row>
    <row r="5" spans="2:11" ht="5.25" customHeight="1">
      <c r="B5" s="330"/>
      <c r="C5" s="333"/>
      <c r="D5" s="333"/>
      <c r="E5" s="333"/>
      <c r="F5" s="333"/>
      <c r="G5" s="333"/>
      <c r="H5" s="333"/>
      <c r="I5" s="333"/>
      <c r="J5" s="333"/>
      <c r="K5" s="332"/>
    </row>
    <row r="6" spans="2:11" ht="15" customHeight="1">
      <c r="B6" s="330"/>
      <c r="C6" s="334" t="s">
        <v>1621</v>
      </c>
      <c r="D6" s="334"/>
      <c r="E6" s="334"/>
      <c r="F6" s="334"/>
      <c r="G6" s="334"/>
      <c r="H6" s="334"/>
      <c r="I6" s="334"/>
      <c r="J6" s="334"/>
      <c r="K6" s="332"/>
    </row>
    <row r="7" spans="2:11" ht="15" customHeight="1">
      <c r="B7" s="335"/>
      <c r="C7" s="334" t="s">
        <v>1622</v>
      </c>
      <c r="D7" s="334"/>
      <c r="E7" s="334"/>
      <c r="F7" s="334"/>
      <c r="G7" s="334"/>
      <c r="H7" s="334"/>
      <c r="I7" s="334"/>
      <c r="J7" s="334"/>
      <c r="K7" s="332"/>
    </row>
    <row r="8" spans="2:11" ht="12.75" customHeight="1">
      <c r="B8" s="335"/>
      <c r="C8" s="336"/>
      <c r="D8" s="336"/>
      <c r="E8" s="336"/>
      <c r="F8" s="336"/>
      <c r="G8" s="336"/>
      <c r="H8" s="336"/>
      <c r="I8" s="336"/>
      <c r="J8" s="336"/>
      <c r="K8" s="332"/>
    </row>
    <row r="9" spans="2:11" ht="15" customHeight="1">
      <c r="B9" s="335"/>
      <c r="C9" s="334" t="s">
        <v>1623</v>
      </c>
      <c r="D9" s="334"/>
      <c r="E9" s="334"/>
      <c r="F9" s="334"/>
      <c r="G9" s="334"/>
      <c r="H9" s="334"/>
      <c r="I9" s="334"/>
      <c r="J9" s="334"/>
      <c r="K9" s="332"/>
    </row>
    <row r="10" spans="2:11" ht="15" customHeight="1">
      <c r="B10" s="335"/>
      <c r="C10" s="336"/>
      <c r="D10" s="334" t="s">
        <v>1624</v>
      </c>
      <c r="E10" s="334"/>
      <c r="F10" s="334"/>
      <c r="G10" s="334"/>
      <c r="H10" s="334"/>
      <c r="I10" s="334"/>
      <c r="J10" s="334"/>
      <c r="K10" s="332"/>
    </row>
    <row r="11" spans="2:11" ht="15" customHeight="1">
      <c r="B11" s="335"/>
      <c r="C11" s="337"/>
      <c r="D11" s="334" t="s">
        <v>1625</v>
      </c>
      <c r="E11" s="334"/>
      <c r="F11" s="334"/>
      <c r="G11" s="334"/>
      <c r="H11" s="334"/>
      <c r="I11" s="334"/>
      <c r="J11" s="334"/>
      <c r="K11" s="332"/>
    </row>
    <row r="12" spans="2:11" ht="12.75" customHeight="1">
      <c r="B12" s="335"/>
      <c r="C12" s="337"/>
      <c r="D12" s="337"/>
      <c r="E12" s="337"/>
      <c r="F12" s="337"/>
      <c r="G12" s="337"/>
      <c r="H12" s="337"/>
      <c r="I12" s="337"/>
      <c r="J12" s="337"/>
      <c r="K12" s="332"/>
    </row>
    <row r="13" spans="2:11" ht="15" customHeight="1">
      <c r="B13" s="335"/>
      <c r="C13" s="337"/>
      <c r="D13" s="334" t="s">
        <v>1626</v>
      </c>
      <c r="E13" s="334"/>
      <c r="F13" s="334"/>
      <c r="G13" s="334"/>
      <c r="H13" s="334"/>
      <c r="I13" s="334"/>
      <c r="J13" s="334"/>
      <c r="K13" s="332"/>
    </row>
    <row r="14" spans="2:11" ht="15" customHeight="1">
      <c r="B14" s="335"/>
      <c r="C14" s="337"/>
      <c r="D14" s="334" t="s">
        <v>1627</v>
      </c>
      <c r="E14" s="334"/>
      <c r="F14" s="334"/>
      <c r="G14" s="334"/>
      <c r="H14" s="334"/>
      <c r="I14" s="334"/>
      <c r="J14" s="334"/>
      <c r="K14" s="332"/>
    </row>
    <row r="15" spans="2:11" ht="15" customHeight="1">
      <c r="B15" s="335"/>
      <c r="C15" s="337"/>
      <c r="D15" s="334" t="s">
        <v>1628</v>
      </c>
      <c r="E15" s="334"/>
      <c r="F15" s="334"/>
      <c r="G15" s="334"/>
      <c r="H15" s="334"/>
      <c r="I15" s="334"/>
      <c r="J15" s="334"/>
      <c r="K15" s="332"/>
    </row>
    <row r="16" spans="2:11" ht="15" customHeight="1">
      <c r="B16" s="335"/>
      <c r="C16" s="337"/>
      <c r="D16" s="337"/>
      <c r="E16" s="338" t="s">
        <v>80</v>
      </c>
      <c r="F16" s="334" t="s">
        <v>1629</v>
      </c>
      <c r="G16" s="334"/>
      <c r="H16" s="334"/>
      <c r="I16" s="334"/>
      <c r="J16" s="334"/>
      <c r="K16" s="332"/>
    </row>
    <row r="17" spans="2:11" ht="15" customHeight="1">
      <c r="B17" s="335"/>
      <c r="C17" s="337"/>
      <c r="D17" s="337"/>
      <c r="E17" s="338" t="s">
        <v>1630</v>
      </c>
      <c r="F17" s="334" t="s">
        <v>1631</v>
      </c>
      <c r="G17" s="334"/>
      <c r="H17" s="334"/>
      <c r="I17" s="334"/>
      <c r="J17" s="334"/>
      <c r="K17" s="332"/>
    </row>
    <row r="18" spans="2:11" ht="15" customHeight="1">
      <c r="B18" s="335"/>
      <c r="C18" s="337"/>
      <c r="D18" s="337"/>
      <c r="E18" s="338" t="s">
        <v>1632</v>
      </c>
      <c r="F18" s="334" t="s">
        <v>1633</v>
      </c>
      <c r="G18" s="334"/>
      <c r="H18" s="334"/>
      <c r="I18" s="334"/>
      <c r="J18" s="334"/>
      <c r="K18" s="332"/>
    </row>
    <row r="19" spans="2:11" ht="15" customHeight="1">
      <c r="B19" s="335"/>
      <c r="C19" s="337"/>
      <c r="D19" s="337"/>
      <c r="E19" s="338" t="s">
        <v>125</v>
      </c>
      <c r="F19" s="334" t="s">
        <v>1634</v>
      </c>
      <c r="G19" s="334"/>
      <c r="H19" s="334"/>
      <c r="I19" s="334"/>
      <c r="J19" s="334"/>
      <c r="K19" s="332"/>
    </row>
    <row r="20" spans="2:11" ht="15" customHeight="1">
      <c r="B20" s="335"/>
      <c r="C20" s="337"/>
      <c r="D20" s="337"/>
      <c r="E20" s="338" t="s">
        <v>1635</v>
      </c>
      <c r="F20" s="334" t="s">
        <v>1636</v>
      </c>
      <c r="G20" s="334"/>
      <c r="H20" s="334"/>
      <c r="I20" s="334"/>
      <c r="J20" s="334"/>
      <c r="K20" s="332"/>
    </row>
    <row r="21" spans="2:11" ht="15" customHeight="1">
      <c r="B21" s="335"/>
      <c r="C21" s="337"/>
      <c r="D21" s="337"/>
      <c r="E21" s="338" t="s">
        <v>83</v>
      </c>
      <c r="F21" s="334" t="s">
        <v>1637</v>
      </c>
      <c r="G21" s="334"/>
      <c r="H21" s="334"/>
      <c r="I21" s="334"/>
      <c r="J21" s="334"/>
      <c r="K21" s="332"/>
    </row>
    <row r="22" spans="2:11" ht="12.75" customHeight="1">
      <c r="B22" s="335"/>
      <c r="C22" s="337"/>
      <c r="D22" s="337"/>
      <c r="E22" s="337"/>
      <c r="F22" s="337"/>
      <c r="G22" s="337"/>
      <c r="H22" s="337"/>
      <c r="I22" s="337"/>
      <c r="J22" s="337"/>
      <c r="K22" s="332"/>
    </row>
    <row r="23" spans="2:11" ht="15" customHeight="1">
      <c r="B23" s="335"/>
      <c r="C23" s="334" t="s">
        <v>1638</v>
      </c>
      <c r="D23" s="334"/>
      <c r="E23" s="334"/>
      <c r="F23" s="334"/>
      <c r="G23" s="334"/>
      <c r="H23" s="334"/>
      <c r="I23" s="334"/>
      <c r="J23" s="334"/>
      <c r="K23" s="332"/>
    </row>
    <row r="24" spans="2:11" ht="15" customHeight="1">
      <c r="B24" s="335"/>
      <c r="C24" s="334" t="s">
        <v>1639</v>
      </c>
      <c r="D24" s="334"/>
      <c r="E24" s="334"/>
      <c r="F24" s="334"/>
      <c r="G24" s="334"/>
      <c r="H24" s="334"/>
      <c r="I24" s="334"/>
      <c r="J24" s="334"/>
      <c r="K24" s="332"/>
    </row>
    <row r="25" spans="2:11" ht="15" customHeight="1">
      <c r="B25" s="335"/>
      <c r="C25" s="336"/>
      <c r="D25" s="334" t="s">
        <v>1640</v>
      </c>
      <c r="E25" s="334"/>
      <c r="F25" s="334"/>
      <c r="G25" s="334"/>
      <c r="H25" s="334"/>
      <c r="I25" s="334"/>
      <c r="J25" s="334"/>
      <c r="K25" s="332"/>
    </row>
    <row r="26" spans="2:11" ht="15" customHeight="1">
      <c r="B26" s="335"/>
      <c r="C26" s="337"/>
      <c r="D26" s="334" t="s">
        <v>1641</v>
      </c>
      <c r="E26" s="334"/>
      <c r="F26" s="334"/>
      <c r="G26" s="334"/>
      <c r="H26" s="334"/>
      <c r="I26" s="334"/>
      <c r="J26" s="334"/>
      <c r="K26" s="332"/>
    </row>
    <row r="27" spans="2:11" ht="12.75" customHeight="1">
      <c r="B27" s="335"/>
      <c r="C27" s="337"/>
      <c r="D27" s="337"/>
      <c r="E27" s="337"/>
      <c r="F27" s="337"/>
      <c r="G27" s="337"/>
      <c r="H27" s="337"/>
      <c r="I27" s="337"/>
      <c r="J27" s="337"/>
      <c r="K27" s="332"/>
    </row>
    <row r="28" spans="2:11" ht="15" customHeight="1">
      <c r="B28" s="335"/>
      <c r="C28" s="337"/>
      <c r="D28" s="334" t="s">
        <v>1642</v>
      </c>
      <c r="E28" s="334"/>
      <c r="F28" s="334"/>
      <c r="G28" s="334"/>
      <c r="H28" s="334"/>
      <c r="I28" s="334"/>
      <c r="J28" s="334"/>
      <c r="K28" s="332"/>
    </row>
    <row r="29" spans="2:11" ht="15" customHeight="1">
      <c r="B29" s="335"/>
      <c r="C29" s="337"/>
      <c r="D29" s="334" t="s">
        <v>1643</v>
      </c>
      <c r="E29" s="334"/>
      <c r="F29" s="334"/>
      <c r="G29" s="334"/>
      <c r="H29" s="334"/>
      <c r="I29" s="334"/>
      <c r="J29" s="334"/>
      <c r="K29" s="332"/>
    </row>
    <row r="30" spans="2:11" ht="12.75" customHeight="1">
      <c r="B30" s="335"/>
      <c r="C30" s="337"/>
      <c r="D30" s="337"/>
      <c r="E30" s="337"/>
      <c r="F30" s="337"/>
      <c r="G30" s="337"/>
      <c r="H30" s="337"/>
      <c r="I30" s="337"/>
      <c r="J30" s="337"/>
      <c r="K30" s="332"/>
    </row>
    <row r="31" spans="2:11" ht="15" customHeight="1">
      <c r="B31" s="335"/>
      <c r="C31" s="337"/>
      <c r="D31" s="334" t="s">
        <v>1644</v>
      </c>
      <c r="E31" s="334"/>
      <c r="F31" s="334"/>
      <c r="G31" s="334"/>
      <c r="H31" s="334"/>
      <c r="I31" s="334"/>
      <c r="J31" s="334"/>
      <c r="K31" s="332"/>
    </row>
    <row r="32" spans="2:11" ht="15" customHeight="1">
      <c r="B32" s="335"/>
      <c r="C32" s="337"/>
      <c r="D32" s="334" t="s">
        <v>1645</v>
      </c>
      <c r="E32" s="334"/>
      <c r="F32" s="334"/>
      <c r="G32" s="334"/>
      <c r="H32" s="334"/>
      <c r="I32" s="334"/>
      <c r="J32" s="334"/>
      <c r="K32" s="332"/>
    </row>
    <row r="33" spans="2:11" ht="15" customHeight="1">
      <c r="B33" s="335"/>
      <c r="C33" s="337"/>
      <c r="D33" s="334" t="s">
        <v>1646</v>
      </c>
      <c r="E33" s="334"/>
      <c r="F33" s="334"/>
      <c r="G33" s="334"/>
      <c r="H33" s="334"/>
      <c r="I33" s="334"/>
      <c r="J33" s="334"/>
      <c r="K33" s="332"/>
    </row>
    <row r="34" spans="2:11" ht="15" customHeight="1">
      <c r="B34" s="335"/>
      <c r="C34" s="337"/>
      <c r="D34" s="336"/>
      <c r="E34" s="339" t="s">
        <v>179</v>
      </c>
      <c r="F34" s="336"/>
      <c r="G34" s="334" t="s">
        <v>1647</v>
      </c>
      <c r="H34" s="334"/>
      <c r="I34" s="334"/>
      <c r="J34" s="334"/>
      <c r="K34" s="332"/>
    </row>
    <row r="35" spans="2:11" ht="30.75" customHeight="1">
      <c r="B35" s="335"/>
      <c r="C35" s="337"/>
      <c r="D35" s="336"/>
      <c r="E35" s="339" t="s">
        <v>1648</v>
      </c>
      <c r="F35" s="336"/>
      <c r="G35" s="334" t="s">
        <v>1649</v>
      </c>
      <c r="H35" s="334"/>
      <c r="I35" s="334"/>
      <c r="J35" s="334"/>
      <c r="K35" s="332"/>
    </row>
    <row r="36" spans="2:11" ht="15" customHeight="1">
      <c r="B36" s="335"/>
      <c r="C36" s="337"/>
      <c r="D36" s="336"/>
      <c r="E36" s="339" t="s">
        <v>55</v>
      </c>
      <c r="F36" s="336"/>
      <c r="G36" s="334" t="s">
        <v>1650</v>
      </c>
      <c r="H36" s="334"/>
      <c r="I36" s="334"/>
      <c r="J36" s="334"/>
      <c r="K36" s="332"/>
    </row>
    <row r="37" spans="2:11" ht="15" customHeight="1">
      <c r="B37" s="335"/>
      <c r="C37" s="337"/>
      <c r="D37" s="336"/>
      <c r="E37" s="339" t="s">
        <v>180</v>
      </c>
      <c r="F37" s="336"/>
      <c r="G37" s="334" t="s">
        <v>1651</v>
      </c>
      <c r="H37" s="334"/>
      <c r="I37" s="334"/>
      <c r="J37" s="334"/>
      <c r="K37" s="332"/>
    </row>
    <row r="38" spans="2:11" ht="15" customHeight="1">
      <c r="B38" s="335"/>
      <c r="C38" s="337"/>
      <c r="D38" s="336"/>
      <c r="E38" s="339" t="s">
        <v>181</v>
      </c>
      <c r="F38" s="336"/>
      <c r="G38" s="334" t="s">
        <v>1652</v>
      </c>
      <c r="H38" s="334"/>
      <c r="I38" s="334"/>
      <c r="J38" s="334"/>
      <c r="K38" s="332"/>
    </row>
    <row r="39" spans="2:11" ht="15" customHeight="1">
      <c r="B39" s="335"/>
      <c r="C39" s="337"/>
      <c r="D39" s="336"/>
      <c r="E39" s="339" t="s">
        <v>182</v>
      </c>
      <c r="F39" s="336"/>
      <c r="G39" s="334" t="s">
        <v>1653</v>
      </c>
      <c r="H39" s="334"/>
      <c r="I39" s="334"/>
      <c r="J39" s="334"/>
      <c r="K39" s="332"/>
    </row>
    <row r="40" spans="2:11" ht="15" customHeight="1">
      <c r="B40" s="335"/>
      <c r="C40" s="337"/>
      <c r="D40" s="336"/>
      <c r="E40" s="339" t="s">
        <v>1654</v>
      </c>
      <c r="F40" s="336"/>
      <c r="G40" s="334" t="s">
        <v>1655</v>
      </c>
      <c r="H40" s="334"/>
      <c r="I40" s="334"/>
      <c r="J40" s="334"/>
      <c r="K40" s="332"/>
    </row>
    <row r="41" spans="2:11" ht="15" customHeight="1">
      <c r="B41" s="335"/>
      <c r="C41" s="337"/>
      <c r="D41" s="336"/>
      <c r="E41" s="339"/>
      <c r="F41" s="336"/>
      <c r="G41" s="334" t="s">
        <v>1656</v>
      </c>
      <c r="H41" s="334"/>
      <c r="I41" s="334"/>
      <c r="J41" s="334"/>
      <c r="K41" s="332"/>
    </row>
    <row r="42" spans="2:11" ht="15" customHeight="1">
      <c r="B42" s="335"/>
      <c r="C42" s="337"/>
      <c r="D42" s="336"/>
      <c r="E42" s="339" t="s">
        <v>1657</v>
      </c>
      <c r="F42" s="336"/>
      <c r="G42" s="334" t="s">
        <v>1658</v>
      </c>
      <c r="H42" s="334"/>
      <c r="I42" s="334"/>
      <c r="J42" s="334"/>
      <c r="K42" s="332"/>
    </row>
    <row r="43" spans="2:11" ht="15" customHeight="1">
      <c r="B43" s="335"/>
      <c r="C43" s="337"/>
      <c r="D43" s="336"/>
      <c r="E43" s="339" t="s">
        <v>184</v>
      </c>
      <c r="F43" s="336"/>
      <c r="G43" s="334" t="s">
        <v>1659</v>
      </c>
      <c r="H43" s="334"/>
      <c r="I43" s="334"/>
      <c r="J43" s="334"/>
      <c r="K43" s="332"/>
    </row>
    <row r="44" spans="2:11" ht="12.75" customHeight="1">
      <c r="B44" s="335"/>
      <c r="C44" s="337"/>
      <c r="D44" s="336"/>
      <c r="E44" s="336"/>
      <c r="F44" s="336"/>
      <c r="G44" s="336"/>
      <c r="H44" s="336"/>
      <c r="I44" s="336"/>
      <c r="J44" s="336"/>
      <c r="K44" s="332"/>
    </row>
    <row r="45" spans="2:11" ht="15" customHeight="1">
      <c r="B45" s="335"/>
      <c r="C45" s="337"/>
      <c r="D45" s="334" t="s">
        <v>1660</v>
      </c>
      <c r="E45" s="334"/>
      <c r="F45" s="334"/>
      <c r="G45" s="334"/>
      <c r="H45" s="334"/>
      <c r="I45" s="334"/>
      <c r="J45" s="334"/>
      <c r="K45" s="332"/>
    </row>
    <row r="46" spans="2:11" ht="15" customHeight="1">
      <c r="B46" s="335"/>
      <c r="C46" s="337"/>
      <c r="D46" s="337"/>
      <c r="E46" s="334" t="s">
        <v>1661</v>
      </c>
      <c r="F46" s="334"/>
      <c r="G46" s="334"/>
      <c r="H46" s="334"/>
      <c r="I46" s="334"/>
      <c r="J46" s="334"/>
      <c r="K46" s="332"/>
    </row>
    <row r="47" spans="2:11" ht="15" customHeight="1">
      <c r="B47" s="335"/>
      <c r="C47" s="337"/>
      <c r="D47" s="337"/>
      <c r="E47" s="334" t="s">
        <v>1662</v>
      </c>
      <c r="F47" s="334"/>
      <c r="G47" s="334"/>
      <c r="H47" s="334"/>
      <c r="I47" s="334"/>
      <c r="J47" s="334"/>
      <c r="K47" s="332"/>
    </row>
    <row r="48" spans="2:11" ht="15" customHeight="1">
      <c r="B48" s="335"/>
      <c r="C48" s="337"/>
      <c r="D48" s="337"/>
      <c r="E48" s="334" t="s">
        <v>1663</v>
      </c>
      <c r="F48" s="334"/>
      <c r="G48" s="334"/>
      <c r="H48" s="334"/>
      <c r="I48" s="334"/>
      <c r="J48" s="334"/>
      <c r="K48" s="332"/>
    </row>
    <row r="49" spans="2:11" ht="15" customHeight="1">
      <c r="B49" s="335"/>
      <c r="C49" s="337"/>
      <c r="D49" s="334" t="s">
        <v>1664</v>
      </c>
      <c r="E49" s="334"/>
      <c r="F49" s="334"/>
      <c r="G49" s="334"/>
      <c r="H49" s="334"/>
      <c r="I49" s="334"/>
      <c r="J49" s="334"/>
      <c r="K49" s="332"/>
    </row>
    <row r="50" spans="2:11" ht="25.5" customHeight="1">
      <c r="B50" s="330"/>
      <c r="C50" s="331" t="s">
        <v>1665</v>
      </c>
      <c r="D50" s="331"/>
      <c r="E50" s="331"/>
      <c r="F50" s="331"/>
      <c r="G50" s="331"/>
      <c r="H50" s="331"/>
      <c r="I50" s="331"/>
      <c r="J50" s="331"/>
      <c r="K50" s="332"/>
    </row>
    <row r="51" spans="2:11" ht="5.25" customHeight="1">
      <c r="B51" s="330"/>
      <c r="C51" s="333"/>
      <c r="D51" s="333"/>
      <c r="E51" s="333"/>
      <c r="F51" s="333"/>
      <c r="G51" s="333"/>
      <c r="H51" s="333"/>
      <c r="I51" s="333"/>
      <c r="J51" s="333"/>
      <c r="K51" s="332"/>
    </row>
    <row r="52" spans="2:11" ht="15" customHeight="1">
      <c r="B52" s="330"/>
      <c r="C52" s="334" t="s">
        <v>1666</v>
      </c>
      <c r="D52" s="334"/>
      <c r="E52" s="334"/>
      <c r="F52" s="334"/>
      <c r="G52" s="334"/>
      <c r="H52" s="334"/>
      <c r="I52" s="334"/>
      <c r="J52" s="334"/>
      <c r="K52" s="332"/>
    </row>
    <row r="53" spans="2:11" ht="15" customHeight="1">
      <c r="B53" s="330"/>
      <c r="C53" s="334" t="s">
        <v>1667</v>
      </c>
      <c r="D53" s="334"/>
      <c r="E53" s="334"/>
      <c r="F53" s="334"/>
      <c r="G53" s="334"/>
      <c r="H53" s="334"/>
      <c r="I53" s="334"/>
      <c r="J53" s="334"/>
      <c r="K53" s="332"/>
    </row>
    <row r="54" spans="2:11" ht="12.75" customHeight="1">
      <c r="B54" s="330"/>
      <c r="C54" s="336"/>
      <c r="D54" s="336"/>
      <c r="E54" s="336"/>
      <c r="F54" s="336"/>
      <c r="G54" s="336"/>
      <c r="H54" s="336"/>
      <c r="I54" s="336"/>
      <c r="J54" s="336"/>
      <c r="K54" s="332"/>
    </row>
    <row r="55" spans="2:11" ht="15" customHeight="1">
      <c r="B55" s="330"/>
      <c r="C55" s="334" t="s">
        <v>1668</v>
      </c>
      <c r="D55" s="334"/>
      <c r="E55" s="334"/>
      <c r="F55" s="334"/>
      <c r="G55" s="334"/>
      <c r="H55" s="334"/>
      <c r="I55" s="334"/>
      <c r="J55" s="334"/>
      <c r="K55" s="332"/>
    </row>
    <row r="56" spans="2:11" ht="15" customHeight="1">
      <c r="B56" s="330"/>
      <c r="C56" s="337"/>
      <c r="D56" s="334" t="s">
        <v>1669</v>
      </c>
      <c r="E56" s="334"/>
      <c r="F56" s="334"/>
      <c r="G56" s="334"/>
      <c r="H56" s="334"/>
      <c r="I56" s="334"/>
      <c r="J56" s="334"/>
      <c r="K56" s="332"/>
    </row>
    <row r="57" spans="2:11" ht="15" customHeight="1">
      <c r="B57" s="330"/>
      <c r="C57" s="337"/>
      <c r="D57" s="334" t="s">
        <v>1670</v>
      </c>
      <c r="E57" s="334"/>
      <c r="F57" s="334"/>
      <c r="G57" s="334"/>
      <c r="H57" s="334"/>
      <c r="I57" s="334"/>
      <c r="J57" s="334"/>
      <c r="K57" s="332"/>
    </row>
    <row r="58" spans="2:11" ht="15" customHeight="1">
      <c r="B58" s="330"/>
      <c r="C58" s="337"/>
      <c r="D58" s="334" t="s">
        <v>1671</v>
      </c>
      <c r="E58" s="334"/>
      <c r="F58" s="334"/>
      <c r="G58" s="334"/>
      <c r="H58" s="334"/>
      <c r="I58" s="334"/>
      <c r="J58" s="334"/>
      <c r="K58" s="332"/>
    </row>
    <row r="59" spans="2:11" ht="15" customHeight="1">
      <c r="B59" s="330"/>
      <c r="C59" s="337"/>
      <c r="D59" s="334" t="s">
        <v>1672</v>
      </c>
      <c r="E59" s="334"/>
      <c r="F59" s="334"/>
      <c r="G59" s="334"/>
      <c r="H59" s="334"/>
      <c r="I59" s="334"/>
      <c r="J59" s="334"/>
      <c r="K59" s="332"/>
    </row>
    <row r="60" spans="2:11" ht="15" customHeight="1">
      <c r="B60" s="330"/>
      <c r="C60" s="337"/>
      <c r="D60" s="340" t="s">
        <v>1673</v>
      </c>
      <c r="E60" s="340"/>
      <c r="F60" s="340"/>
      <c r="G60" s="340"/>
      <c r="H60" s="340"/>
      <c r="I60" s="340"/>
      <c r="J60" s="340"/>
      <c r="K60" s="332"/>
    </row>
    <row r="61" spans="2:11" ht="15" customHeight="1">
      <c r="B61" s="330"/>
      <c r="C61" s="337"/>
      <c r="D61" s="334" t="s">
        <v>1674</v>
      </c>
      <c r="E61" s="334"/>
      <c r="F61" s="334"/>
      <c r="G61" s="334"/>
      <c r="H61" s="334"/>
      <c r="I61" s="334"/>
      <c r="J61" s="334"/>
      <c r="K61" s="332"/>
    </row>
    <row r="62" spans="2:11" ht="12.75" customHeight="1">
      <c r="B62" s="330"/>
      <c r="C62" s="337"/>
      <c r="D62" s="337"/>
      <c r="E62" s="341"/>
      <c r="F62" s="337"/>
      <c r="G62" s="337"/>
      <c r="H62" s="337"/>
      <c r="I62" s="337"/>
      <c r="J62" s="337"/>
      <c r="K62" s="332"/>
    </row>
    <row r="63" spans="2:11" ht="15" customHeight="1">
      <c r="B63" s="330"/>
      <c r="C63" s="337"/>
      <c r="D63" s="334" t="s">
        <v>1675</v>
      </c>
      <c r="E63" s="334"/>
      <c r="F63" s="334"/>
      <c r="G63" s="334"/>
      <c r="H63" s="334"/>
      <c r="I63" s="334"/>
      <c r="J63" s="334"/>
      <c r="K63" s="332"/>
    </row>
    <row r="64" spans="2:11" ht="15" customHeight="1">
      <c r="B64" s="330"/>
      <c r="C64" s="337"/>
      <c r="D64" s="340" t="s">
        <v>1676</v>
      </c>
      <c r="E64" s="340"/>
      <c r="F64" s="340"/>
      <c r="G64" s="340"/>
      <c r="H64" s="340"/>
      <c r="I64" s="340"/>
      <c r="J64" s="340"/>
      <c r="K64" s="332"/>
    </row>
    <row r="65" spans="2:11" ht="15" customHeight="1">
      <c r="B65" s="330"/>
      <c r="C65" s="337"/>
      <c r="D65" s="334" t="s">
        <v>1677</v>
      </c>
      <c r="E65" s="334"/>
      <c r="F65" s="334"/>
      <c r="G65" s="334"/>
      <c r="H65" s="334"/>
      <c r="I65" s="334"/>
      <c r="J65" s="334"/>
      <c r="K65" s="332"/>
    </row>
    <row r="66" spans="2:11" ht="15" customHeight="1">
      <c r="B66" s="330"/>
      <c r="C66" s="337"/>
      <c r="D66" s="334" t="s">
        <v>1678</v>
      </c>
      <c r="E66" s="334"/>
      <c r="F66" s="334"/>
      <c r="G66" s="334"/>
      <c r="H66" s="334"/>
      <c r="I66" s="334"/>
      <c r="J66" s="334"/>
      <c r="K66" s="332"/>
    </row>
    <row r="67" spans="2:11" ht="15" customHeight="1">
      <c r="B67" s="330"/>
      <c r="C67" s="337"/>
      <c r="D67" s="334" t="s">
        <v>1679</v>
      </c>
      <c r="E67" s="334"/>
      <c r="F67" s="334"/>
      <c r="G67" s="334"/>
      <c r="H67" s="334"/>
      <c r="I67" s="334"/>
      <c r="J67" s="334"/>
      <c r="K67" s="332"/>
    </row>
    <row r="68" spans="2:11" ht="15" customHeight="1">
      <c r="B68" s="330"/>
      <c r="C68" s="337"/>
      <c r="D68" s="334" t="s">
        <v>1680</v>
      </c>
      <c r="E68" s="334"/>
      <c r="F68" s="334"/>
      <c r="G68" s="334"/>
      <c r="H68" s="334"/>
      <c r="I68" s="334"/>
      <c r="J68" s="334"/>
      <c r="K68" s="332"/>
    </row>
    <row r="69" spans="2:11" ht="12.75" customHeight="1">
      <c r="B69" s="342"/>
      <c r="C69" s="343"/>
      <c r="D69" s="343"/>
      <c r="E69" s="343"/>
      <c r="F69" s="343"/>
      <c r="G69" s="343"/>
      <c r="H69" s="343"/>
      <c r="I69" s="343"/>
      <c r="J69" s="343"/>
      <c r="K69" s="344"/>
    </row>
    <row r="70" spans="2:11" ht="18.75" customHeight="1">
      <c r="B70" s="345"/>
      <c r="C70" s="345"/>
      <c r="D70" s="345"/>
      <c r="E70" s="345"/>
      <c r="F70" s="345"/>
      <c r="G70" s="345"/>
      <c r="H70" s="345"/>
      <c r="I70" s="345"/>
      <c r="J70" s="345"/>
      <c r="K70" s="346"/>
    </row>
    <row r="71" spans="2:11" ht="18.75" customHeight="1">
      <c r="B71" s="346"/>
      <c r="C71" s="346"/>
      <c r="D71" s="346"/>
      <c r="E71" s="346"/>
      <c r="F71" s="346"/>
      <c r="G71" s="346"/>
      <c r="H71" s="346"/>
      <c r="I71" s="346"/>
      <c r="J71" s="346"/>
      <c r="K71" s="346"/>
    </row>
    <row r="72" spans="2:11" ht="7.5" customHeight="1">
      <c r="B72" s="347"/>
      <c r="C72" s="348"/>
      <c r="D72" s="348"/>
      <c r="E72" s="348"/>
      <c r="F72" s="348"/>
      <c r="G72" s="348"/>
      <c r="H72" s="348"/>
      <c r="I72" s="348"/>
      <c r="J72" s="348"/>
      <c r="K72" s="349"/>
    </row>
    <row r="73" spans="2:11" ht="45" customHeight="1">
      <c r="B73" s="350"/>
      <c r="C73" s="351" t="s">
        <v>1618</v>
      </c>
      <c r="D73" s="351"/>
      <c r="E73" s="351"/>
      <c r="F73" s="351"/>
      <c r="G73" s="351"/>
      <c r="H73" s="351"/>
      <c r="I73" s="351"/>
      <c r="J73" s="351"/>
      <c r="K73" s="352"/>
    </row>
    <row r="74" spans="2:11" ht="17.25" customHeight="1">
      <c r="B74" s="350"/>
      <c r="C74" s="353" t="s">
        <v>1681</v>
      </c>
      <c r="D74" s="353"/>
      <c r="E74" s="353"/>
      <c r="F74" s="353" t="s">
        <v>1682</v>
      </c>
      <c r="G74" s="354"/>
      <c r="H74" s="353" t="s">
        <v>180</v>
      </c>
      <c r="I74" s="353" t="s">
        <v>59</v>
      </c>
      <c r="J74" s="353" t="s">
        <v>1683</v>
      </c>
      <c r="K74" s="352"/>
    </row>
    <row r="75" spans="2:11" ht="17.25" customHeight="1">
      <c r="B75" s="350"/>
      <c r="C75" s="355" t="s">
        <v>1684</v>
      </c>
      <c r="D75" s="355"/>
      <c r="E75" s="355"/>
      <c r="F75" s="356" t="s">
        <v>1685</v>
      </c>
      <c r="G75" s="357"/>
      <c r="H75" s="355"/>
      <c r="I75" s="355"/>
      <c r="J75" s="355" t="s">
        <v>1686</v>
      </c>
      <c r="K75" s="352"/>
    </row>
    <row r="76" spans="2:11" ht="5.25" customHeight="1">
      <c r="B76" s="350"/>
      <c r="C76" s="358"/>
      <c r="D76" s="358"/>
      <c r="E76" s="358"/>
      <c r="F76" s="358"/>
      <c r="G76" s="359"/>
      <c r="H76" s="358"/>
      <c r="I76" s="358"/>
      <c r="J76" s="358"/>
      <c r="K76" s="352"/>
    </row>
    <row r="77" spans="2:11" ht="15" customHeight="1">
      <c r="B77" s="350"/>
      <c r="C77" s="339" t="s">
        <v>55</v>
      </c>
      <c r="D77" s="358"/>
      <c r="E77" s="358"/>
      <c r="F77" s="360" t="s">
        <v>1687</v>
      </c>
      <c r="G77" s="359"/>
      <c r="H77" s="339" t="s">
        <v>1688</v>
      </c>
      <c r="I77" s="339" t="s">
        <v>1689</v>
      </c>
      <c r="J77" s="339">
        <v>20</v>
      </c>
      <c r="K77" s="352"/>
    </row>
    <row r="78" spans="2:11" ht="15" customHeight="1">
      <c r="B78" s="350"/>
      <c r="C78" s="339" t="s">
        <v>1690</v>
      </c>
      <c r="D78" s="339"/>
      <c r="E78" s="339"/>
      <c r="F78" s="360" t="s">
        <v>1687</v>
      </c>
      <c r="G78" s="359"/>
      <c r="H78" s="339" t="s">
        <v>1691</v>
      </c>
      <c r="I78" s="339" t="s">
        <v>1689</v>
      </c>
      <c r="J78" s="339">
        <v>120</v>
      </c>
      <c r="K78" s="352"/>
    </row>
    <row r="79" spans="2:11" ht="15" customHeight="1">
      <c r="B79" s="361"/>
      <c r="C79" s="339" t="s">
        <v>1692</v>
      </c>
      <c r="D79" s="339"/>
      <c r="E79" s="339"/>
      <c r="F79" s="360" t="s">
        <v>1693</v>
      </c>
      <c r="G79" s="359"/>
      <c r="H79" s="339" t="s">
        <v>1694</v>
      </c>
      <c r="I79" s="339" t="s">
        <v>1689</v>
      </c>
      <c r="J79" s="339">
        <v>50</v>
      </c>
      <c r="K79" s="352"/>
    </row>
    <row r="80" spans="2:11" ht="15" customHeight="1">
      <c r="B80" s="361"/>
      <c r="C80" s="339" t="s">
        <v>1695</v>
      </c>
      <c r="D80" s="339"/>
      <c r="E80" s="339"/>
      <c r="F80" s="360" t="s">
        <v>1687</v>
      </c>
      <c r="G80" s="359"/>
      <c r="H80" s="339" t="s">
        <v>1696</v>
      </c>
      <c r="I80" s="339" t="s">
        <v>1697</v>
      </c>
      <c r="J80" s="339"/>
      <c r="K80" s="352"/>
    </row>
    <row r="81" spans="2:11" ht="15" customHeight="1">
      <c r="B81" s="361"/>
      <c r="C81" s="362" t="s">
        <v>1698</v>
      </c>
      <c r="D81" s="362"/>
      <c r="E81" s="362"/>
      <c r="F81" s="363" t="s">
        <v>1693</v>
      </c>
      <c r="G81" s="362"/>
      <c r="H81" s="362" t="s">
        <v>1699</v>
      </c>
      <c r="I81" s="362" t="s">
        <v>1689</v>
      </c>
      <c r="J81" s="362">
        <v>15</v>
      </c>
      <c r="K81" s="352"/>
    </row>
    <row r="82" spans="2:11" ht="15" customHeight="1">
      <c r="B82" s="361"/>
      <c r="C82" s="362" t="s">
        <v>1700</v>
      </c>
      <c r="D82" s="362"/>
      <c r="E82" s="362"/>
      <c r="F82" s="363" t="s">
        <v>1693</v>
      </c>
      <c r="G82" s="362"/>
      <c r="H82" s="362" t="s">
        <v>1701</v>
      </c>
      <c r="I82" s="362" t="s">
        <v>1689</v>
      </c>
      <c r="J82" s="362">
        <v>15</v>
      </c>
      <c r="K82" s="352"/>
    </row>
    <row r="83" spans="2:11" ht="15" customHeight="1">
      <c r="B83" s="361"/>
      <c r="C83" s="362" t="s">
        <v>1702</v>
      </c>
      <c r="D83" s="362"/>
      <c r="E83" s="362"/>
      <c r="F83" s="363" t="s">
        <v>1693</v>
      </c>
      <c r="G83" s="362"/>
      <c r="H83" s="362" t="s">
        <v>1703</v>
      </c>
      <c r="I83" s="362" t="s">
        <v>1689</v>
      </c>
      <c r="J83" s="362">
        <v>20</v>
      </c>
      <c r="K83" s="352"/>
    </row>
    <row r="84" spans="2:11" ht="15" customHeight="1">
      <c r="B84" s="361"/>
      <c r="C84" s="362" t="s">
        <v>1704</v>
      </c>
      <c r="D84" s="362"/>
      <c r="E84" s="362"/>
      <c r="F84" s="363" t="s">
        <v>1693</v>
      </c>
      <c r="G84" s="362"/>
      <c r="H84" s="362" t="s">
        <v>1705</v>
      </c>
      <c r="I84" s="362" t="s">
        <v>1689</v>
      </c>
      <c r="J84" s="362">
        <v>20</v>
      </c>
      <c r="K84" s="352"/>
    </row>
    <row r="85" spans="2:11" ht="15" customHeight="1">
      <c r="B85" s="361"/>
      <c r="C85" s="339" t="s">
        <v>1706</v>
      </c>
      <c r="D85" s="339"/>
      <c r="E85" s="339"/>
      <c r="F85" s="360" t="s">
        <v>1693</v>
      </c>
      <c r="G85" s="359"/>
      <c r="H85" s="339" t="s">
        <v>1707</v>
      </c>
      <c r="I85" s="339" t="s">
        <v>1689</v>
      </c>
      <c r="J85" s="339">
        <v>50</v>
      </c>
      <c r="K85" s="352"/>
    </row>
    <row r="86" spans="2:11" ht="15" customHeight="1">
      <c r="B86" s="361"/>
      <c r="C86" s="339" t="s">
        <v>1708</v>
      </c>
      <c r="D86" s="339"/>
      <c r="E86" s="339"/>
      <c r="F86" s="360" t="s">
        <v>1693</v>
      </c>
      <c r="G86" s="359"/>
      <c r="H86" s="339" t="s">
        <v>1709</v>
      </c>
      <c r="I86" s="339" t="s">
        <v>1689</v>
      </c>
      <c r="J86" s="339">
        <v>20</v>
      </c>
      <c r="K86" s="352"/>
    </row>
    <row r="87" spans="2:11" ht="15" customHeight="1">
      <c r="B87" s="361"/>
      <c r="C87" s="339" t="s">
        <v>1710</v>
      </c>
      <c r="D87" s="339"/>
      <c r="E87" s="339"/>
      <c r="F87" s="360" t="s">
        <v>1693</v>
      </c>
      <c r="G87" s="359"/>
      <c r="H87" s="339" t="s">
        <v>1711</v>
      </c>
      <c r="I87" s="339" t="s">
        <v>1689</v>
      </c>
      <c r="J87" s="339">
        <v>20</v>
      </c>
      <c r="K87" s="352"/>
    </row>
    <row r="88" spans="2:11" ht="15" customHeight="1">
      <c r="B88" s="361"/>
      <c r="C88" s="339" t="s">
        <v>1712</v>
      </c>
      <c r="D88" s="339"/>
      <c r="E88" s="339"/>
      <c r="F88" s="360" t="s">
        <v>1693</v>
      </c>
      <c r="G88" s="359"/>
      <c r="H88" s="339" t="s">
        <v>1713</v>
      </c>
      <c r="I88" s="339" t="s">
        <v>1689</v>
      </c>
      <c r="J88" s="339">
        <v>50</v>
      </c>
      <c r="K88" s="352"/>
    </row>
    <row r="89" spans="2:11" ht="15" customHeight="1">
      <c r="B89" s="361"/>
      <c r="C89" s="339" t="s">
        <v>1714</v>
      </c>
      <c r="D89" s="339"/>
      <c r="E89" s="339"/>
      <c r="F89" s="360" t="s">
        <v>1693</v>
      </c>
      <c r="G89" s="359"/>
      <c r="H89" s="339" t="s">
        <v>1714</v>
      </c>
      <c r="I89" s="339" t="s">
        <v>1689</v>
      </c>
      <c r="J89" s="339">
        <v>50</v>
      </c>
      <c r="K89" s="352"/>
    </row>
    <row r="90" spans="2:11" ht="15" customHeight="1">
      <c r="B90" s="361"/>
      <c r="C90" s="339" t="s">
        <v>185</v>
      </c>
      <c r="D90" s="339"/>
      <c r="E90" s="339"/>
      <c r="F90" s="360" t="s">
        <v>1693</v>
      </c>
      <c r="G90" s="359"/>
      <c r="H90" s="339" t="s">
        <v>1715</v>
      </c>
      <c r="I90" s="339" t="s">
        <v>1689</v>
      </c>
      <c r="J90" s="339">
        <v>255</v>
      </c>
      <c r="K90" s="352"/>
    </row>
    <row r="91" spans="2:11" ht="15" customHeight="1">
      <c r="B91" s="361"/>
      <c r="C91" s="339" t="s">
        <v>1716</v>
      </c>
      <c r="D91" s="339"/>
      <c r="E91" s="339"/>
      <c r="F91" s="360" t="s">
        <v>1687</v>
      </c>
      <c r="G91" s="359"/>
      <c r="H91" s="339" t="s">
        <v>1717</v>
      </c>
      <c r="I91" s="339" t="s">
        <v>1718</v>
      </c>
      <c r="J91" s="339"/>
      <c r="K91" s="352"/>
    </row>
    <row r="92" spans="2:11" ht="15" customHeight="1">
      <c r="B92" s="361"/>
      <c r="C92" s="339" t="s">
        <v>1719</v>
      </c>
      <c r="D92" s="339"/>
      <c r="E92" s="339"/>
      <c r="F92" s="360" t="s">
        <v>1687</v>
      </c>
      <c r="G92" s="359"/>
      <c r="H92" s="339" t="s">
        <v>1720</v>
      </c>
      <c r="I92" s="339" t="s">
        <v>1721</v>
      </c>
      <c r="J92" s="339"/>
      <c r="K92" s="352"/>
    </row>
    <row r="93" spans="2:11" ht="15" customHeight="1">
      <c r="B93" s="361"/>
      <c r="C93" s="339" t="s">
        <v>1722</v>
      </c>
      <c r="D93" s="339"/>
      <c r="E93" s="339"/>
      <c r="F93" s="360" t="s">
        <v>1687</v>
      </c>
      <c r="G93" s="359"/>
      <c r="H93" s="339" t="s">
        <v>1722</v>
      </c>
      <c r="I93" s="339" t="s">
        <v>1721</v>
      </c>
      <c r="J93" s="339"/>
      <c r="K93" s="352"/>
    </row>
    <row r="94" spans="2:11" ht="15" customHeight="1">
      <c r="B94" s="361"/>
      <c r="C94" s="339" t="s">
        <v>40</v>
      </c>
      <c r="D94" s="339"/>
      <c r="E94" s="339"/>
      <c r="F94" s="360" t="s">
        <v>1687</v>
      </c>
      <c r="G94" s="359"/>
      <c r="H94" s="339" t="s">
        <v>1723</v>
      </c>
      <c r="I94" s="339" t="s">
        <v>1721</v>
      </c>
      <c r="J94" s="339"/>
      <c r="K94" s="352"/>
    </row>
    <row r="95" spans="2:11" ht="15" customHeight="1">
      <c r="B95" s="361"/>
      <c r="C95" s="339" t="s">
        <v>50</v>
      </c>
      <c r="D95" s="339"/>
      <c r="E95" s="339"/>
      <c r="F95" s="360" t="s">
        <v>1687</v>
      </c>
      <c r="G95" s="359"/>
      <c r="H95" s="339" t="s">
        <v>1724</v>
      </c>
      <c r="I95" s="339" t="s">
        <v>1721</v>
      </c>
      <c r="J95" s="339"/>
      <c r="K95" s="352"/>
    </row>
    <row r="96" spans="2:11" ht="15" customHeight="1">
      <c r="B96" s="364"/>
      <c r="C96" s="365"/>
      <c r="D96" s="365"/>
      <c r="E96" s="365"/>
      <c r="F96" s="365"/>
      <c r="G96" s="365"/>
      <c r="H96" s="365"/>
      <c r="I96" s="365"/>
      <c r="J96" s="365"/>
      <c r="K96" s="366"/>
    </row>
    <row r="97" spans="2:11" ht="18.75" customHeight="1">
      <c r="B97" s="367"/>
      <c r="C97" s="368"/>
      <c r="D97" s="368"/>
      <c r="E97" s="368"/>
      <c r="F97" s="368"/>
      <c r="G97" s="368"/>
      <c r="H97" s="368"/>
      <c r="I97" s="368"/>
      <c r="J97" s="368"/>
      <c r="K97" s="367"/>
    </row>
    <row r="98" spans="2:11" ht="18.75" customHeight="1">
      <c r="B98" s="346"/>
      <c r="C98" s="346"/>
      <c r="D98" s="346"/>
      <c r="E98" s="346"/>
      <c r="F98" s="346"/>
      <c r="G98" s="346"/>
      <c r="H98" s="346"/>
      <c r="I98" s="346"/>
      <c r="J98" s="346"/>
      <c r="K98" s="346"/>
    </row>
    <row r="99" spans="2:11" ht="7.5" customHeight="1">
      <c r="B99" s="347"/>
      <c r="C99" s="348"/>
      <c r="D99" s="348"/>
      <c r="E99" s="348"/>
      <c r="F99" s="348"/>
      <c r="G99" s="348"/>
      <c r="H99" s="348"/>
      <c r="I99" s="348"/>
      <c r="J99" s="348"/>
      <c r="K99" s="349"/>
    </row>
    <row r="100" spans="2:11" ht="45" customHeight="1">
      <c r="B100" s="350"/>
      <c r="C100" s="351" t="s">
        <v>1725</v>
      </c>
      <c r="D100" s="351"/>
      <c r="E100" s="351"/>
      <c r="F100" s="351"/>
      <c r="G100" s="351"/>
      <c r="H100" s="351"/>
      <c r="I100" s="351"/>
      <c r="J100" s="351"/>
      <c r="K100" s="352"/>
    </row>
    <row r="101" spans="2:11" ht="17.25" customHeight="1">
      <c r="B101" s="350"/>
      <c r="C101" s="353" t="s">
        <v>1681</v>
      </c>
      <c r="D101" s="353"/>
      <c r="E101" s="353"/>
      <c r="F101" s="353" t="s">
        <v>1682</v>
      </c>
      <c r="G101" s="354"/>
      <c r="H101" s="353" t="s">
        <v>180</v>
      </c>
      <c r="I101" s="353" t="s">
        <v>59</v>
      </c>
      <c r="J101" s="353" t="s">
        <v>1683</v>
      </c>
      <c r="K101" s="352"/>
    </row>
    <row r="102" spans="2:11" ht="17.25" customHeight="1">
      <c r="B102" s="350"/>
      <c r="C102" s="355" t="s">
        <v>1684</v>
      </c>
      <c r="D102" s="355"/>
      <c r="E102" s="355"/>
      <c r="F102" s="356" t="s">
        <v>1685</v>
      </c>
      <c r="G102" s="357"/>
      <c r="H102" s="355"/>
      <c r="I102" s="355"/>
      <c r="J102" s="355" t="s">
        <v>1686</v>
      </c>
      <c r="K102" s="352"/>
    </row>
    <row r="103" spans="2:11" ht="5.25" customHeight="1">
      <c r="B103" s="350"/>
      <c r="C103" s="353"/>
      <c r="D103" s="353"/>
      <c r="E103" s="353"/>
      <c r="F103" s="353"/>
      <c r="G103" s="369"/>
      <c r="H103" s="353"/>
      <c r="I103" s="353"/>
      <c r="J103" s="353"/>
      <c r="K103" s="352"/>
    </row>
    <row r="104" spans="2:11" ht="15" customHeight="1">
      <c r="B104" s="350"/>
      <c r="C104" s="339" t="s">
        <v>55</v>
      </c>
      <c r="D104" s="358"/>
      <c r="E104" s="358"/>
      <c r="F104" s="360" t="s">
        <v>1687</v>
      </c>
      <c r="G104" s="369"/>
      <c r="H104" s="339" t="s">
        <v>1726</v>
      </c>
      <c r="I104" s="339" t="s">
        <v>1689</v>
      </c>
      <c r="J104" s="339">
        <v>20</v>
      </c>
      <c r="K104" s="352"/>
    </row>
    <row r="105" spans="2:11" ht="15" customHeight="1">
      <c r="B105" s="350"/>
      <c r="C105" s="339" t="s">
        <v>1690</v>
      </c>
      <c r="D105" s="339"/>
      <c r="E105" s="339"/>
      <c r="F105" s="360" t="s">
        <v>1687</v>
      </c>
      <c r="G105" s="339"/>
      <c r="H105" s="339" t="s">
        <v>1726</v>
      </c>
      <c r="I105" s="339" t="s">
        <v>1689</v>
      </c>
      <c r="J105" s="339">
        <v>120</v>
      </c>
      <c r="K105" s="352"/>
    </row>
    <row r="106" spans="2:11" ht="15" customHeight="1">
      <c r="B106" s="361"/>
      <c r="C106" s="339" t="s">
        <v>1692</v>
      </c>
      <c r="D106" s="339"/>
      <c r="E106" s="339"/>
      <c r="F106" s="360" t="s">
        <v>1693</v>
      </c>
      <c r="G106" s="339"/>
      <c r="H106" s="339" t="s">
        <v>1726</v>
      </c>
      <c r="I106" s="339" t="s">
        <v>1689</v>
      </c>
      <c r="J106" s="339">
        <v>50</v>
      </c>
      <c r="K106" s="352"/>
    </row>
    <row r="107" spans="2:11" ht="15" customHeight="1">
      <c r="B107" s="361"/>
      <c r="C107" s="339" t="s">
        <v>1695</v>
      </c>
      <c r="D107" s="339"/>
      <c r="E107" s="339"/>
      <c r="F107" s="360" t="s">
        <v>1687</v>
      </c>
      <c r="G107" s="339"/>
      <c r="H107" s="339" t="s">
        <v>1726</v>
      </c>
      <c r="I107" s="339" t="s">
        <v>1697</v>
      </c>
      <c r="J107" s="339"/>
      <c r="K107" s="352"/>
    </row>
    <row r="108" spans="2:11" ht="15" customHeight="1">
      <c r="B108" s="361"/>
      <c r="C108" s="339" t="s">
        <v>1706</v>
      </c>
      <c r="D108" s="339"/>
      <c r="E108" s="339"/>
      <c r="F108" s="360" t="s">
        <v>1693</v>
      </c>
      <c r="G108" s="339"/>
      <c r="H108" s="339" t="s">
        <v>1726</v>
      </c>
      <c r="I108" s="339" t="s">
        <v>1689</v>
      </c>
      <c r="J108" s="339">
        <v>50</v>
      </c>
      <c r="K108" s="352"/>
    </row>
    <row r="109" spans="2:11" ht="15" customHeight="1">
      <c r="B109" s="361"/>
      <c r="C109" s="339" t="s">
        <v>1714</v>
      </c>
      <c r="D109" s="339"/>
      <c r="E109" s="339"/>
      <c r="F109" s="360" t="s">
        <v>1693</v>
      </c>
      <c r="G109" s="339"/>
      <c r="H109" s="339" t="s">
        <v>1726</v>
      </c>
      <c r="I109" s="339" t="s">
        <v>1689</v>
      </c>
      <c r="J109" s="339">
        <v>50</v>
      </c>
      <c r="K109" s="352"/>
    </row>
    <row r="110" spans="2:11" ht="15" customHeight="1">
      <c r="B110" s="361"/>
      <c r="C110" s="339" t="s">
        <v>1712</v>
      </c>
      <c r="D110" s="339"/>
      <c r="E110" s="339"/>
      <c r="F110" s="360" t="s">
        <v>1693</v>
      </c>
      <c r="G110" s="339"/>
      <c r="H110" s="339" t="s">
        <v>1726</v>
      </c>
      <c r="I110" s="339" t="s">
        <v>1689</v>
      </c>
      <c r="J110" s="339">
        <v>50</v>
      </c>
      <c r="K110" s="352"/>
    </row>
    <row r="111" spans="2:11" ht="15" customHeight="1">
      <c r="B111" s="361"/>
      <c r="C111" s="339" t="s">
        <v>55</v>
      </c>
      <c r="D111" s="339"/>
      <c r="E111" s="339"/>
      <c r="F111" s="360" t="s">
        <v>1687</v>
      </c>
      <c r="G111" s="339"/>
      <c r="H111" s="339" t="s">
        <v>1727</v>
      </c>
      <c r="I111" s="339" t="s">
        <v>1689</v>
      </c>
      <c r="J111" s="339">
        <v>20</v>
      </c>
      <c r="K111" s="352"/>
    </row>
    <row r="112" spans="2:11" ht="15" customHeight="1">
      <c r="B112" s="361"/>
      <c r="C112" s="339" t="s">
        <v>1728</v>
      </c>
      <c r="D112" s="339"/>
      <c r="E112" s="339"/>
      <c r="F112" s="360" t="s">
        <v>1687</v>
      </c>
      <c r="G112" s="339"/>
      <c r="H112" s="339" t="s">
        <v>1729</v>
      </c>
      <c r="I112" s="339" t="s">
        <v>1689</v>
      </c>
      <c r="J112" s="339">
        <v>120</v>
      </c>
      <c r="K112" s="352"/>
    </row>
    <row r="113" spans="2:11" ht="15" customHeight="1">
      <c r="B113" s="361"/>
      <c r="C113" s="339" t="s">
        <v>40</v>
      </c>
      <c r="D113" s="339"/>
      <c r="E113" s="339"/>
      <c r="F113" s="360" t="s">
        <v>1687</v>
      </c>
      <c r="G113" s="339"/>
      <c r="H113" s="339" t="s">
        <v>1730</v>
      </c>
      <c r="I113" s="339" t="s">
        <v>1721</v>
      </c>
      <c r="J113" s="339"/>
      <c r="K113" s="352"/>
    </row>
    <row r="114" spans="2:11" ht="15" customHeight="1">
      <c r="B114" s="361"/>
      <c r="C114" s="339" t="s">
        <v>50</v>
      </c>
      <c r="D114" s="339"/>
      <c r="E114" s="339"/>
      <c r="F114" s="360" t="s">
        <v>1687</v>
      </c>
      <c r="G114" s="339"/>
      <c r="H114" s="339" t="s">
        <v>1731</v>
      </c>
      <c r="I114" s="339" t="s">
        <v>1721</v>
      </c>
      <c r="J114" s="339"/>
      <c r="K114" s="352"/>
    </row>
    <row r="115" spans="2:11" ht="15" customHeight="1">
      <c r="B115" s="361"/>
      <c r="C115" s="339" t="s">
        <v>59</v>
      </c>
      <c r="D115" s="339"/>
      <c r="E115" s="339"/>
      <c r="F115" s="360" t="s">
        <v>1687</v>
      </c>
      <c r="G115" s="339"/>
      <c r="H115" s="339" t="s">
        <v>1732</v>
      </c>
      <c r="I115" s="339" t="s">
        <v>1733</v>
      </c>
      <c r="J115" s="339"/>
      <c r="K115" s="352"/>
    </row>
    <row r="116" spans="2:11" ht="15" customHeight="1">
      <c r="B116" s="364"/>
      <c r="C116" s="370"/>
      <c r="D116" s="370"/>
      <c r="E116" s="370"/>
      <c r="F116" s="370"/>
      <c r="G116" s="370"/>
      <c r="H116" s="370"/>
      <c r="I116" s="370"/>
      <c r="J116" s="370"/>
      <c r="K116" s="366"/>
    </row>
    <row r="117" spans="2:11" ht="18.75" customHeight="1">
      <c r="B117" s="371"/>
      <c r="C117" s="336"/>
      <c r="D117" s="336"/>
      <c r="E117" s="336"/>
      <c r="F117" s="372"/>
      <c r="G117" s="336"/>
      <c r="H117" s="336"/>
      <c r="I117" s="336"/>
      <c r="J117" s="336"/>
      <c r="K117" s="371"/>
    </row>
    <row r="118" spans="2:11" ht="18.75" customHeight="1">
      <c r="B118" s="346"/>
      <c r="C118" s="346"/>
      <c r="D118" s="346"/>
      <c r="E118" s="346"/>
      <c r="F118" s="346"/>
      <c r="G118" s="346"/>
      <c r="H118" s="346"/>
      <c r="I118" s="346"/>
      <c r="J118" s="346"/>
      <c r="K118" s="346"/>
    </row>
    <row r="119" spans="2:11" ht="7.5" customHeight="1">
      <c r="B119" s="373"/>
      <c r="C119" s="374"/>
      <c r="D119" s="374"/>
      <c r="E119" s="374"/>
      <c r="F119" s="374"/>
      <c r="G119" s="374"/>
      <c r="H119" s="374"/>
      <c r="I119" s="374"/>
      <c r="J119" s="374"/>
      <c r="K119" s="375"/>
    </row>
    <row r="120" spans="2:11" ht="45" customHeight="1">
      <c r="B120" s="376"/>
      <c r="C120" s="327" t="s">
        <v>1734</v>
      </c>
      <c r="D120" s="327"/>
      <c r="E120" s="327"/>
      <c r="F120" s="327"/>
      <c r="G120" s="327"/>
      <c r="H120" s="327"/>
      <c r="I120" s="327"/>
      <c r="J120" s="327"/>
      <c r="K120" s="377"/>
    </row>
    <row r="121" spans="2:11" ht="17.25" customHeight="1">
      <c r="B121" s="378"/>
      <c r="C121" s="353" t="s">
        <v>1681</v>
      </c>
      <c r="D121" s="353"/>
      <c r="E121" s="353"/>
      <c r="F121" s="353" t="s">
        <v>1682</v>
      </c>
      <c r="G121" s="354"/>
      <c r="H121" s="353" t="s">
        <v>180</v>
      </c>
      <c r="I121" s="353" t="s">
        <v>59</v>
      </c>
      <c r="J121" s="353" t="s">
        <v>1683</v>
      </c>
      <c r="K121" s="379"/>
    </row>
    <row r="122" spans="2:11" ht="17.25" customHeight="1">
      <c r="B122" s="378"/>
      <c r="C122" s="355" t="s">
        <v>1684</v>
      </c>
      <c r="D122" s="355"/>
      <c r="E122" s="355"/>
      <c r="F122" s="356" t="s">
        <v>1685</v>
      </c>
      <c r="G122" s="357"/>
      <c r="H122" s="355"/>
      <c r="I122" s="355"/>
      <c r="J122" s="355" t="s">
        <v>1686</v>
      </c>
      <c r="K122" s="379"/>
    </row>
    <row r="123" spans="2:11" ht="5.25" customHeight="1">
      <c r="B123" s="380"/>
      <c r="C123" s="358"/>
      <c r="D123" s="358"/>
      <c r="E123" s="358"/>
      <c r="F123" s="358"/>
      <c r="G123" s="339"/>
      <c r="H123" s="358"/>
      <c r="I123" s="358"/>
      <c r="J123" s="358"/>
      <c r="K123" s="381"/>
    </row>
    <row r="124" spans="2:11" ht="15" customHeight="1">
      <c r="B124" s="380"/>
      <c r="C124" s="339" t="s">
        <v>1690</v>
      </c>
      <c r="D124" s="358"/>
      <c r="E124" s="358"/>
      <c r="F124" s="360" t="s">
        <v>1687</v>
      </c>
      <c r="G124" s="339"/>
      <c r="H124" s="339" t="s">
        <v>1726</v>
      </c>
      <c r="I124" s="339" t="s">
        <v>1689</v>
      </c>
      <c r="J124" s="339">
        <v>120</v>
      </c>
      <c r="K124" s="382"/>
    </row>
    <row r="125" spans="2:11" ht="15" customHeight="1">
      <c r="B125" s="380"/>
      <c r="C125" s="339" t="s">
        <v>1735</v>
      </c>
      <c r="D125" s="339"/>
      <c r="E125" s="339"/>
      <c r="F125" s="360" t="s">
        <v>1687</v>
      </c>
      <c r="G125" s="339"/>
      <c r="H125" s="339" t="s">
        <v>1736</v>
      </c>
      <c r="I125" s="339" t="s">
        <v>1689</v>
      </c>
      <c r="J125" s="339" t="s">
        <v>1737</v>
      </c>
      <c r="K125" s="382"/>
    </row>
    <row r="126" spans="2:11" ht="15" customHeight="1">
      <c r="B126" s="380"/>
      <c r="C126" s="339" t="s">
        <v>83</v>
      </c>
      <c r="D126" s="339"/>
      <c r="E126" s="339"/>
      <c r="F126" s="360" t="s">
        <v>1687</v>
      </c>
      <c r="G126" s="339"/>
      <c r="H126" s="339" t="s">
        <v>1738</v>
      </c>
      <c r="I126" s="339" t="s">
        <v>1689</v>
      </c>
      <c r="J126" s="339" t="s">
        <v>1737</v>
      </c>
      <c r="K126" s="382"/>
    </row>
    <row r="127" spans="2:11" ht="15" customHeight="1">
      <c r="B127" s="380"/>
      <c r="C127" s="339" t="s">
        <v>1698</v>
      </c>
      <c r="D127" s="339"/>
      <c r="E127" s="339"/>
      <c r="F127" s="360" t="s">
        <v>1693</v>
      </c>
      <c r="G127" s="339"/>
      <c r="H127" s="339" t="s">
        <v>1699</v>
      </c>
      <c r="I127" s="339" t="s">
        <v>1689</v>
      </c>
      <c r="J127" s="339">
        <v>15</v>
      </c>
      <c r="K127" s="382"/>
    </row>
    <row r="128" spans="2:11" ht="15" customHeight="1">
      <c r="B128" s="380"/>
      <c r="C128" s="362" t="s">
        <v>1700</v>
      </c>
      <c r="D128" s="362"/>
      <c r="E128" s="362"/>
      <c r="F128" s="363" t="s">
        <v>1693</v>
      </c>
      <c r="G128" s="362"/>
      <c r="H128" s="362" t="s">
        <v>1701</v>
      </c>
      <c r="I128" s="362" t="s">
        <v>1689</v>
      </c>
      <c r="J128" s="362">
        <v>15</v>
      </c>
      <c r="K128" s="382"/>
    </row>
    <row r="129" spans="2:11" ht="15" customHeight="1">
      <c r="B129" s="380"/>
      <c r="C129" s="362" t="s">
        <v>1702</v>
      </c>
      <c r="D129" s="362"/>
      <c r="E129" s="362"/>
      <c r="F129" s="363" t="s">
        <v>1693</v>
      </c>
      <c r="G129" s="362"/>
      <c r="H129" s="362" t="s">
        <v>1703</v>
      </c>
      <c r="I129" s="362" t="s">
        <v>1689</v>
      </c>
      <c r="J129" s="362">
        <v>20</v>
      </c>
      <c r="K129" s="382"/>
    </row>
    <row r="130" spans="2:11" ht="15" customHeight="1">
      <c r="B130" s="380"/>
      <c r="C130" s="362" t="s">
        <v>1704</v>
      </c>
      <c r="D130" s="362"/>
      <c r="E130" s="362"/>
      <c r="F130" s="363" t="s">
        <v>1693</v>
      </c>
      <c r="G130" s="362"/>
      <c r="H130" s="362" t="s">
        <v>1705</v>
      </c>
      <c r="I130" s="362" t="s">
        <v>1689</v>
      </c>
      <c r="J130" s="362">
        <v>20</v>
      </c>
      <c r="K130" s="382"/>
    </row>
    <row r="131" spans="2:11" ht="15" customHeight="1">
      <c r="B131" s="380"/>
      <c r="C131" s="339" t="s">
        <v>1692</v>
      </c>
      <c r="D131" s="339"/>
      <c r="E131" s="339"/>
      <c r="F131" s="360" t="s">
        <v>1693</v>
      </c>
      <c r="G131" s="339"/>
      <c r="H131" s="339" t="s">
        <v>1726</v>
      </c>
      <c r="I131" s="339" t="s">
        <v>1689</v>
      </c>
      <c r="J131" s="339">
        <v>50</v>
      </c>
      <c r="K131" s="382"/>
    </row>
    <row r="132" spans="2:11" ht="15" customHeight="1">
      <c r="B132" s="380"/>
      <c r="C132" s="339" t="s">
        <v>1706</v>
      </c>
      <c r="D132" s="339"/>
      <c r="E132" s="339"/>
      <c r="F132" s="360" t="s">
        <v>1693</v>
      </c>
      <c r="G132" s="339"/>
      <c r="H132" s="339" t="s">
        <v>1726</v>
      </c>
      <c r="I132" s="339" t="s">
        <v>1689</v>
      </c>
      <c r="J132" s="339">
        <v>50</v>
      </c>
      <c r="K132" s="382"/>
    </row>
    <row r="133" spans="2:11" ht="15" customHeight="1">
      <c r="B133" s="380"/>
      <c r="C133" s="339" t="s">
        <v>1712</v>
      </c>
      <c r="D133" s="339"/>
      <c r="E133" s="339"/>
      <c r="F133" s="360" t="s">
        <v>1693</v>
      </c>
      <c r="G133" s="339"/>
      <c r="H133" s="339" t="s">
        <v>1726</v>
      </c>
      <c r="I133" s="339" t="s">
        <v>1689</v>
      </c>
      <c r="J133" s="339">
        <v>50</v>
      </c>
      <c r="K133" s="382"/>
    </row>
    <row r="134" spans="2:11" ht="15" customHeight="1">
      <c r="B134" s="380"/>
      <c r="C134" s="339" t="s">
        <v>1714</v>
      </c>
      <c r="D134" s="339"/>
      <c r="E134" s="339"/>
      <c r="F134" s="360" t="s">
        <v>1693</v>
      </c>
      <c r="G134" s="339"/>
      <c r="H134" s="339" t="s">
        <v>1726</v>
      </c>
      <c r="I134" s="339" t="s">
        <v>1689</v>
      </c>
      <c r="J134" s="339">
        <v>50</v>
      </c>
      <c r="K134" s="382"/>
    </row>
    <row r="135" spans="2:11" ht="15" customHeight="1">
      <c r="B135" s="380"/>
      <c r="C135" s="339" t="s">
        <v>185</v>
      </c>
      <c r="D135" s="339"/>
      <c r="E135" s="339"/>
      <c r="F135" s="360" t="s">
        <v>1693</v>
      </c>
      <c r="G135" s="339"/>
      <c r="H135" s="339" t="s">
        <v>1739</v>
      </c>
      <c r="I135" s="339" t="s">
        <v>1689</v>
      </c>
      <c r="J135" s="339">
        <v>255</v>
      </c>
      <c r="K135" s="382"/>
    </row>
    <row r="136" spans="2:11" ht="15" customHeight="1">
      <c r="B136" s="380"/>
      <c r="C136" s="339" t="s">
        <v>1716</v>
      </c>
      <c r="D136" s="339"/>
      <c r="E136" s="339"/>
      <c r="F136" s="360" t="s">
        <v>1687</v>
      </c>
      <c r="G136" s="339"/>
      <c r="H136" s="339" t="s">
        <v>1740</v>
      </c>
      <c r="I136" s="339" t="s">
        <v>1718</v>
      </c>
      <c r="J136" s="339"/>
      <c r="K136" s="382"/>
    </row>
    <row r="137" spans="2:11" ht="15" customHeight="1">
      <c r="B137" s="380"/>
      <c r="C137" s="339" t="s">
        <v>1719</v>
      </c>
      <c r="D137" s="339"/>
      <c r="E137" s="339"/>
      <c r="F137" s="360" t="s">
        <v>1687</v>
      </c>
      <c r="G137" s="339"/>
      <c r="H137" s="339" t="s">
        <v>1741</v>
      </c>
      <c r="I137" s="339" t="s">
        <v>1721</v>
      </c>
      <c r="J137" s="339"/>
      <c r="K137" s="382"/>
    </row>
    <row r="138" spans="2:11" ht="15" customHeight="1">
      <c r="B138" s="380"/>
      <c r="C138" s="339" t="s">
        <v>1722</v>
      </c>
      <c r="D138" s="339"/>
      <c r="E138" s="339"/>
      <c r="F138" s="360" t="s">
        <v>1687</v>
      </c>
      <c r="G138" s="339"/>
      <c r="H138" s="339" t="s">
        <v>1722</v>
      </c>
      <c r="I138" s="339" t="s">
        <v>1721</v>
      </c>
      <c r="J138" s="339"/>
      <c r="K138" s="382"/>
    </row>
    <row r="139" spans="2:11" ht="15" customHeight="1">
      <c r="B139" s="380"/>
      <c r="C139" s="339" t="s">
        <v>40</v>
      </c>
      <c r="D139" s="339"/>
      <c r="E139" s="339"/>
      <c r="F139" s="360" t="s">
        <v>1687</v>
      </c>
      <c r="G139" s="339"/>
      <c r="H139" s="339" t="s">
        <v>1742</v>
      </c>
      <c r="I139" s="339" t="s">
        <v>1721</v>
      </c>
      <c r="J139" s="339"/>
      <c r="K139" s="382"/>
    </row>
    <row r="140" spans="2:11" ht="15" customHeight="1">
      <c r="B140" s="380"/>
      <c r="C140" s="339" t="s">
        <v>1743</v>
      </c>
      <c r="D140" s="339"/>
      <c r="E140" s="339"/>
      <c r="F140" s="360" t="s">
        <v>1687</v>
      </c>
      <c r="G140" s="339"/>
      <c r="H140" s="339" t="s">
        <v>1744</v>
      </c>
      <c r="I140" s="339" t="s">
        <v>1721</v>
      </c>
      <c r="J140" s="339"/>
      <c r="K140" s="382"/>
    </row>
    <row r="141" spans="2:11" ht="15" customHeight="1">
      <c r="B141" s="383"/>
      <c r="C141" s="384"/>
      <c r="D141" s="384"/>
      <c r="E141" s="384"/>
      <c r="F141" s="384"/>
      <c r="G141" s="384"/>
      <c r="H141" s="384"/>
      <c r="I141" s="384"/>
      <c r="J141" s="384"/>
      <c r="K141" s="385"/>
    </row>
    <row r="142" spans="2:11" ht="18.75" customHeight="1">
      <c r="B142" s="336"/>
      <c r="C142" s="336"/>
      <c r="D142" s="336"/>
      <c r="E142" s="336"/>
      <c r="F142" s="372"/>
      <c r="G142" s="336"/>
      <c r="H142" s="336"/>
      <c r="I142" s="336"/>
      <c r="J142" s="336"/>
      <c r="K142" s="336"/>
    </row>
    <row r="143" spans="2:11" ht="18.75" customHeight="1">
      <c r="B143" s="346"/>
      <c r="C143" s="346"/>
      <c r="D143" s="346"/>
      <c r="E143" s="346"/>
      <c r="F143" s="346"/>
      <c r="G143" s="346"/>
      <c r="H143" s="346"/>
      <c r="I143" s="346"/>
      <c r="J143" s="346"/>
      <c r="K143" s="346"/>
    </row>
    <row r="144" spans="2:11" ht="7.5" customHeight="1">
      <c r="B144" s="347"/>
      <c r="C144" s="348"/>
      <c r="D144" s="348"/>
      <c r="E144" s="348"/>
      <c r="F144" s="348"/>
      <c r="G144" s="348"/>
      <c r="H144" s="348"/>
      <c r="I144" s="348"/>
      <c r="J144" s="348"/>
      <c r="K144" s="349"/>
    </row>
    <row r="145" spans="2:11" ht="45" customHeight="1">
      <c r="B145" s="350"/>
      <c r="C145" s="351" t="s">
        <v>1745</v>
      </c>
      <c r="D145" s="351"/>
      <c r="E145" s="351"/>
      <c r="F145" s="351"/>
      <c r="G145" s="351"/>
      <c r="H145" s="351"/>
      <c r="I145" s="351"/>
      <c r="J145" s="351"/>
      <c r="K145" s="352"/>
    </row>
    <row r="146" spans="2:11" ht="17.25" customHeight="1">
      <c r="B146" s="350"/>
      <c r="C146" s="353" t="s">
        <v>1681</v>
      </c>
      <c r="D146" s="353"/>
      <c r="E146" s="353"/>
      <c r="F146" s="353" t="s">
        <v>1682</v>
      </c>
      <c r="G146" s="354"/>
      <c r="H146" s="353" t="s">
        <v>180</v>
      </c>
      <c r="I146" s="353" t="s">
        <v>59</v>
      </c>
      <c r="J146" s="353" t="s">
        <v>1683</v>
      </c>
      <c r="K146" s="352"/>
    </row>
    <row r="147" spans="2:11" ht="17.25" customHeight="1">
      <c r="B147" s="350"/>
      <c r="C147" s="355" t="s">
        <v>1684</v>
      </c>
      <c r="D147" s="355"/>
      <c r="E147" s="355"/>
      <c r="F147" s="356" t="s">
        <v>1685</v>
      </c>
      <c r="G147" s="357"/>
      <c r="H147" s="355"/>
      <c r="I147" s="355"/>
      <c r="J147" s="355" t="s">
        <v>1686</v>
      </c>
      <c r="K147" s="352"/>
    </row>
    <row r="148" spans="2:11" ht="5.25" customHeight="1">
      <c r="B148" s="361"/>
      <c r="C148" s="358"/>
      <c r="D148" s="358"/>
      <c r="E148" s="358"/>
      <c r="F148" s="358"/>
      <c r="G148" s="359"/>
      <c r="H148" s="358"/>
      <c r="I148" s="358"/>
      <c r="J148" s="358"/>
      <c r="K148" s="382"/>
    </row>
    <row r="149" spans="2:11" ht="15" customHeight="1">
      <c r="B149" s="361"/>
      <c r="C149" s="386" t="s">
        <v>1690</v>
      </c>
      <c r="D149" s="339"/>
      <c r="E149" s="339"/>
      <c r="F149" s="387" t="s">
        <v>1687</v>
      </c>
      <c r="G149" s="339"/>
      <c r="H149" s="386" t="s">
        <v>1726</v>
      </c>
      <c r="I149" s="386" t="s">
        <v>1689</v>
      </c>
      <c r="J149" s="386">
        <v>120</v>
      </c>
      <c r="K149" s="382"/>
    </row>
    <row r="150" spans="2:11" ht="15" customHeight="1">
      <c r="B150" s="361"/>
      <c r="C150" s="386" t="s">
        <v>1735</v>
      </c>
      <c r="D150" s="339"/>
      <c r="E150" s="339"/>
      <c r="F150" s="387" t="s">
        <v>1687</v>
      </c>
      <c r="G150" s="339"/>
      <c r="H150" s="386" t="s">
        <v>1746</v>
      </c>
      <c r="I150" s="386" t="s">
        <v>1689</v>
      </c>
      <c r="J150" s="386" t="s">
        <v>1737</v>
      </c>
      <c r="K150" s="382"/>
    </row>
    <row r="151" spans="2:11" ht="15" customHeight="1">
      <c r="B151" s="361"/>
      <c r="C151" s="386" t="s">
        <v>83</v>
      </c>
      <c r="D151" s="339"/>
      <c r="E151" s="339"/>
      <c r="F151" s="387" t="s">
        <v>1687</v>
      </c>
      <c r="G151" s="339"/>
      <c r="H151" s="386" t="s">
        <v>1747</v>
      </c>
      <c r="I151" s="386" t="s">
        <v>1689</v>
      </c>
      <c r="J151" s="386" t="s">
        <v>1737</v>
      </c>
      <c r="K151" s="382"/>
    </row>
    <row r="152" spans="2:11" ht="15" customHeight="1">
      <c r="B152" s="361"/>
      <c r="C152" s="386" t="s">
        <v>1692</v>
      </c>
      <c r="D152" s="339"/>
      <c r="E152" s="339"/>
      <c r="F152" s="387" t="s">
        <v>1693</v>
      </c>
      <c r="G152" s="339"/>
      <c r="H152" s="386" t="s">
        <v>1726</v>
      </c>
      <c r="I152" s="386" t="s">
        <v>1689</v>
      </c>
      <c r="J152" s="386">
        <v>50</v>
      </c>
      <c r="K152" s="382"/>
    </row>
    <row r="153" spans="2:11" ht="15" customHeight="1">
      <c r="B153" s="361"/>
      <c r="C153" s="386" t="s">
        <v>1695</v>
      </c>
      <c r="D153" s="339"/>
      <c r="E153" s="339"/>
      <c r="F153" s="387" t="s">
        <v>1687</v>
      </c>
      <c r="G153" s="339"/>
      <c r="H153" s="386" t="s">
        <v>1726</v>
      </c>
      <c r="I153" s="386" t="s">
        <v>1697</v>
      </c>
      <c r="J153" s="386"/>
      <c r="K153" s="382"/>
    </row>
    <row r="154" spans="2:11" ht="15" customHeight="1">
      <c r="B154" s="361"/>
      <c r="C154" s="386" t="s">
        <v>1706</v>
      </c>
      <c r="D154" s="339"/>
      <c r="E154" s="339"/>
      <c r="F154" s="387" t="s">
        <v>1693</v>
      </c>
      <c r="G154" s="339"/>
      <c r="H154" s="386" t="s">
        <v>1726</v>
      </c>
      <c r="I154" s="386" t="s">
        <v>1689</v>
      </c>
      <c r="J154" s="386">
        <v>50</v>
      </c>
      <c r="K154" s="382"/>
    </row>
    <row r="155" spans="2:11" ht="15" customHeight="1">
      <c r="B155" s="361"/>
      <c r="C155" s="386" t="s">
        <v>1714</v>
      </c>
      <c r="D155" s="339"/>
      <c r="E155" s="339"/>
      <c r="F155" s="387" t="s">
        <v>1693</v>
      </c>
      <c r="G155" s="339"/>
      <c r="H155" s="386" t="s">
        <v>1726</v>
      </c>
      <c r="I155" s="386" t="s">
        <v>1689</v>
      </c>
      <c r="J155" s="386">
        <v>50</v>
      </c>
      <c r="K155" s="382"/>
    </row>
    <row r="156" spans="2:11" ht="15" customHeight="1">
      <c r="B156" s="361"/>
      <c r="C156" s="386" t="s">
        <v>1712</v>
      </c>
      <c r="D156" s="339"/>
      <c r="E156" s="339"/>
      <c r="F156" s="387" t="s">
        <v>1693</v>
      </c>
      <c r="G156" s="339"/>
      <c r="H156" s="386" t="s">
        <v>1726</v>
      </c>
      <c r="I156" s="386" t="s">
        <v>1689</v>
      </c>
      <c r="J156" s="386">
        <v>50</v>
      </c>
      <c r="K156" s="382"/>
    </row>
    <row r="157" spans="2:11" ht="15" customHeight="1">
      <c r="B157" s="361"/>
      <c r="C157" s="386" t="s">
        <v>158</v>
      </c>
      <c r="D157" s="339"/>
      <c r="E157" s="339"/>
      <c r="F157" s="387" t="s">
        <v>1687</v>
      </c>
      <c r="G157" s="339"/>
      <c r="H157" s="386" t="s">
        <v>1748</v>
      </c>
      <c r="I157" s="386" t="s">
        <v>1689</v>
      </c>
      <c r="J157" s="386" t="s">
        <v>1749</v>
      </c>
      <c r="K157" s="382"/>
    </row>
    <row r="158" spans="2:11" ht="15" customHeight="1">
      <c r="B158" s="361"/>
      <c r="C158" s="386" t="s">
        <v>1750</v>
      </c>
      <c r="D158" s="339"/>
      <c r="E158" s="339"/>
      <c r="F158" s="387" t="s">
        <v>1687</v>
      </c>
      <c r="G158" s="339"/>
      <c r="H158" s="386" t="s">
        <v>1751</v>
      </c>
      <c r="I158" s="386" t="s">
        <v>1721</v>
      </c>
      <c r="J158" s="386"/>
      <c r="K158" s="382"/>
    </row>
    <row r="159" spans="2:11" ht="15" customHeight="1">
      <c r="B159" s="388"/>
      <c r="C159" s="370"/>
      <c r="D159" s="370"/>
      <c r="E159" s="370"/>
      <c r="F159" s="370"/>
      <c r="G159" s="370"/>
      <c r="H159" s="370"/>
      <c r="I159" s="370"/>
      <c r="J159" s="370"/>
      <c r="K159" s="389"/>
    </row>
    <row r="160" spans="2:11" ht="18.75" customHeight="1">
      <c r="B160" s="336"/>
      <c r="C160" s="339"/>
      <c r="D160" s="339"/>
      <c r="E160" s="339"/>
      <c r="F160" s="360"/>
      <c r="G160" s="339"/>
      <c r="H160" s="339"/>
      <c r="I160" s="339"/>
      <c r="J160" s="339"/>
      <c r="K160" s="336"/>
    </row>
    <row r="161" spans="2:11" ht="18.75" customHeight="1">
      <c r="B161" s="346"/>
      <c r="C161" s="346"/>
      <c r="D161" s="346"/>
      <c r="E161" s="346"/>
      <c r="F161" s="346"/>
      <c r="G161" s="346"/>
      <c r="H161" s="346"/>
      <c r="I161" s="346"/>
      <c r="J161" s="346"/>
      <c r="K161" s="346"/>
    </row>
    <row r="162" spans="2:11" ht="7.5" customHeight="1">
      <c r="B162" s="323"/>
      <c r="C162" s="324"/>
      <c r="D162" s="324"/>
      <c r="E162" s="324"/>
      <c r="F162" s="324"/>
      <c r="G162" s="324"/>
      <c r="H162" s="324"/>
      <c r="I162" s="324"/>
      <c r="J162" s="324"/>
      <c r="K162" s="325"/>
    </row>
    <row r="163" spans="2:11" ht="45" customHeight="1">
      <c r="B163" s="326"/>
      <c r="C163" s="327" t="s">
        <v>1752</v>
      </c>
      <c r="D163" s="327"/>
      <c r="E163" s="327"/>
      <c r="F163" s="327"/>
      <c r="G163" s="327"/>
      <c r="H163" s="327"/>
      <c r="I163" s="327"/>
      <c r="J163" s="327"/>
      <c r="K163" s="328"/>
    </row>
    <row r="164" spans="2:11" ht="17.25" customHeight="1">
      <c r="B164" s="326"/>
      <c r="C164" s="353" t="s">
        <v>1681</v>
      </c>
      <c r="D164" s="353"/>
      <c r="E164" s="353"/>
      <c r="F164" s="353" t="s">
        <v>1682</v>
      </c>
      <c r="G164" s="390"/>
      <c r="H164" s="391" t="s">
        <v>180</v>
      </c>
      <c r="I164" s="391" t="s">
        <v>59</v>
      </c>
      <c r="J164" s="353" t="s">
        <v>1683</v>
      </c>
      <c r="K164" s="328"/>
    </row>
    <row r="165" spans="2:11" ht="17.25" customHeight="1">
      <c r="B165" s="330"/>
      <c r="C165" s="355" t="s">
        <v>1684</v>
      </c>
      <c r="D165" s="355"/>
      <c r="E165" s="355"/>
      <c r="F165" s="356" t="s">
        <v>1685</v>
      </c>
      <c r="G165" s="392"/>
      <c r="H165" s="393"/>
      <c r="I165" s="393"/>
      <c r="J165" s="355" t="s">
        <v>1686</v>
      </c>
      <c r="K165" s="332"/>
    </row>
    <row r="166" spans="2:11" ht="5.25" customHeight="1">
      <c r="B166" s="361"/>
      <c r="C166" s="358"/>
      <c r="D166" s="358"/>
      <c r="E166" s="358"/>
      <c r="F166" s="358"/>
      <c r="G166" s="359"/>
      <c r="H166" s="358"/>
      <c r="I166" s="358"/>
      <c r="J166" s="358"/>
      <c r="K166" s="382"/>
    </row>
    <row r="167" spans="2:11" ht="15" customHeight="1">
      <c r="B167" s="361"/>
      <c r="C167" s="339" t="s">
        <v>1690</v>
      </c>
      <c r="D167" s="339"/>
      <c r="E167" s="339"/>
      <c r="F167" s="360" t="s">
        <v>1687</v>
      </c>
      <c r="G167" s="339"/>
      <c r="H167" s="339" t="s">
        <v>1726</v>
      </c>
      <c r="I167" s="339" t="s">
        <v>1689</v>
      </c>
      <c r="J167" s="339">
        <v>120</v>
      </c>
      <c r="K167" s="382"/>
    </row>
    <row r="168" spans="2:11" ht="15" customHeight="1">
      <c r="B168" s="361"/>
      <c r="C168" s="339" t="s">
        <v>1735</v>
      </c>
      <c r="D168" s="339"/>
      <c r="E168" s="339"/>
      <c r="F168" s="360" t="s">
        <v>1687</v>
      </c>
      <c r="G168" s="339"/>
      <c r="H168" s="339" t="s">
        <v>1736</v>
      </c>
      <c r="I168" s="339" t="s">
        <v>1689</v>
      </c>
      <c r="J168" s="339" t="s">
        <v>1737</v>
      </c>
      <c r="K168" s="382"/>
    </row>
    <row r="169" spans="2:11" ht="15" customHeight="1">
      <c r="B169" s="361"/>
      <c r="C169" s="339" t="s">
        <v>83</v>
      </c>
      <c r="D169" s="339"/>
      <c r="E169" s="339"/>
      <c r="F169" s="360" t="s">
        <v>1687</v>
      </c>
      <c r="G169" s="339"/>
      <c r="H169" s="339" t="s">
        <v>1753</v>
      </c>
      <c r="I169" s="339" t="s">
        <v>1689</v>
      </c>
      <c r="J169" s="339" t="s">
        <v>1737</v>
      </c>
      <c r="K169" s="382"/>
    </row>
    <row r="170" spans="2:11" ht="15" customHeight="1">
      <c r="B170" s="361"/>
      <c r="C170" s="339" t="s">
        <v>1692</v>
      </c>
      <c r="D170" s="339"/>
      <c r="E170" s="339"/>
      <c r="F170" s="360" t="s">
        <v>1693</v>
      </c>
      <c r="G170" s="339"/>
      <c r="H170" s="339" t="s">
        <v>1753</v>
      </c>
      <c r="I170" s="339" t="s">
        <v>1689</v>
      </c>
      <c r="J170" s="339">
        <v>50</v>
      </c>
      <c r="K170" s="382"/>
    </row>
    <row r="171" spans="2:11" ht="15" customHeight="1">
      <c r="B171" s="361"/>
      <c r="C171" s="339" t="s">
        <v>1695</v>
      </c>
      <c r="D171" s="339"/>
      <c r="E171" s="339"/>
      <c r="F171" s="360" t="s">
        <v>1687</v>
      </c>
      <c r="G171" s="339"/>
      <c r="H171" s="339" t="s">
        <v>1753</v>
      </c>
      <c r="I171" s="339" t="s">
        <v>1697</v>
      </c>
      <c r="J171" s="339"/>
      <c r="K171" s="382"/>
    </row>
    <row r="172" spans="2:11" ht="15" customHeight="1">
      <c r="B172" s="361"/>
      <c r="C172" s="339" t="s">
        <v>1706</v>
      </c>
      <c r="D172" s="339"/>
      <c r="E172" s="339"/>
      <c r="F172" s="360" t="s">
        <v>1693</v>
      </c>
      <c r="G172" s="339"/>
      <c r="H172" s="339" t="s">
        <v>1753</v>
      </c>
      <c r="I172" s="339" t="s">
        <v>1689</v>
      </c>
      <c r="J172" s="339">
        <v>50</v>
      </c>
      <c r="K172" s="382"/>
    </row>
    <row r="173" spans="2:11" ht="15" customHeight="1">
      <c r="B173" s="361"/>
      <c r="C173" s="339" t="s">
        <v>1714</v>
      </c>
      <c r="D173" s="339"/>
      <c r="E173" s="339"/>
      <c r="F173" s="360" t="s">
        <v>1693</v>
      </c>
      <c r="G173" s="339"/>
      <c r="H173" s="339" t="s">
        <v>1753</v>
      </c>
      <c r="I173" s="339" t="s">
        <v>1689</v>
      </c>
      <c r="J173" s="339">
        <v>50</v>
      </c>
      <c r="K173" s="382"/>
    </row>
    <row r="174" spans="2:11" ht="15" customHeight="1">
      <c r="B174" s="361"/>
      <c r="C174" s="339" t="s">
        <v>1712</v>
      </c>
      <c r="D174" s="339"/>
      <c r="E174" s="339"/>
      <c r="F174" s="360" t="s">
        <v>1693</v>
      </c>
      <c r="G174" s="339"/>
      <c r="H174" s="339" t="s">
        <v>1753</v>
      </c>
      <c r="I174" s="339" t="s">
        <v>1689</v>
      </c>
      <c r="J174" s="339">
        <v>50</v>
      </c>
      <c r="K174" s="382"/>
    </row>
    <row r="175" spans="2:11" ht="15" customHeight="1">
      <c r="B175" s="361"/>
      <c r="C175" s="339" t="s">
        <v>179</v>
      </c>
      <c r="D175" s="339"/>
      <c r="E175" s="339"/>
      <c r="F175" s="360" t="s">
        <v>1687</v>
      </c>
      <c r="G175" s="339"/>
      <c r="H175" s="339" t="s">
        <v>1754</v>
      </c>
      <c r="I175" s="339" t="s">
        <v>1755</v>
      </c>
      <c r="J175" s="339"/>
      <c r="K175" s="382"/>
    </row>
    <row r="176" spans="2:11" ht="15" customHeight="1">
      <c r="B176" s="361"/>
      <c r="C176" s="339" t="s">
        <v>59</v>
      </c>
      <c r="D176" s="339"/>
      <c r="E176" s="339"/>
      <c r="F176" s="360" t="s">
        <v>1687</v>
      </c>
      <c r="G176" s="339"/>
      <c r="H176" s="339" t="s">
        <v>1756</v>
      </c>
      <c r="I176" s="339" t="s">
        <v>1757</v>
      </c>
      <c r="J176" s="339">
        <v>1</v>
      </c>
      <c r="K176" s="382"/>
    </row>
    <row r="177" spans="2:11" ht="15" customHeight="1">
      <c r="B177" s="361"/>
      <c r="C177" s="339" t="s">
        <v>55</v>
      </c>
      <c r="D177" s="339"/>
      <c r="E177" s="339"/>
      <c r="F177" s="360" t="s">
        <v>1687</v>
      </c>
      <c r="G177" s="339"/>
      <c r="H177" s="339" t="s">
        <v>1758</v>
      </c>
      <c r="I177" s="339" t="s">
        <v>1689</v>
      </c>
      <c r="J177" s="339">
        <v>20</v>
      </c>
      <c r="K177" s="382"/>
    </row>
    <row r="178" spans="2:11" ht="15" customHeight="1">
      <c r="B178" s="361"/>
      <c r="C178" s="339" t="s">
        <v>180</v>
      </c>
      <c r="D178" s="339"/>
      <c r="E178" s="339"/>
      <c r="F178" s="360" t="s">
        <v>1687</v>
      </c>
      <c r="G178" s="339"/>
      <c r="H178" s="339" t="s">
        <v>1759</v>
      </c>
      <c r="I178" s="339" t="s">
        <v>1689</v>
      </c>
      <c r="J178" s="339">
        <v>255</v>
      </c>
      <c r="K178" s="382"/>
    </row>
    <row r="179" spans="2:11" ht="15" customHeight="1">
      <c r="B179" s="361"/>
      <c r="C179" s="339" t="s">
        <v>181</v>
      </c>
      <c r="D179" s="339"/>
      <c r="E179" s="339"/>
      <c r="F179" s="360" t="s">
        <v>1687</v>
      </c>
      <c r="G179" s="339"/>
      <c r="H179" s="339" t="s">
        <v>1652</v>
      </c>
      <c r="I179" s="339" t="s">
        <v>1689</v>
      </c>
      <c r="J179" s="339">
        <v>10</v>
      </c>
      <c r="K179" s="382"/>
    </row>
    <row r="180" spans="2:11" ht="15" customHeight="1">
      <c r="B180" s="361"/>
      <c r="C180" s="339" t="s">
        <v>182</v>
      </c>
      <c r="D180" s="339"/>
      <c r="E180" s="339"/>
      <c r="F180" s="360" t="s">
        <v>1687</v>
      </c>
      <c r="G180" s="339"/>
      <c r="H180" s="339" t="s">
        <v>1760</v>
      </c>
      <c r="I180" s="339" t="s">
        <v>1721</v>
      </c>
      <c r="J180" s="339"/>
      <c r="K180" s="382"/>
    </row>
    <row r="181" spans="2:11" ht="15" customHeight="1">
      <c r="B181" s="361"/>
      <c r="C181" s="339" t="s">
        <v>1761</v>
      </c>
      <c r="D181" s="339"/>
      <c r="E181" s="339"/>
      <c r="F181" s="360" t="s">
        <v>1687</v>
      </c>
      <c r="G181" s="339"/>
      <c r="H181" s="339" t="s">
        <v>1762</v>
      </c>
      <c r="I181" s="339" t="s">
        <v>1721</v>
      </c>
      <c r="J181" s="339"/>
      <c r="K181" s="382"/>
    </row>
    <row r="182" spans="2:11" ht="15" customHeight="1">
      <c r="B182" s="361"/>
      <c r="C182" s="339" t="s">
        <v>1750</v>
      </c>
      <c r="D182" s="339"/>
      <c r="E182" s="339"/>
      <c r="F182" s="360" t="s">
        <v>1687</v>
      </c>
      <c r="G182" s="339"/>
      <c r="H182" s="339" t="s">
        <v>1763</v>
      </c>
      <c r="I182" s="339" t="s">
        <v>1721</v>
      </c>
      <c r="J182" s="339"/>
      <c r="K182" s="382"/>
    </row>
    <row r="183" spans="2:11" ht="15" customHeight="1">
      <c r="B183" s="361"/>
      <c r="C183" s="339" t="s">
        <v>184</v>
      </c>
      <c r="D183" s="339"/>
      <c r="E183" s="339"/>
      <c r="F183" s="360" t="s">
        <v>1693</v>
      </c>
      <c r="G183" s="339"/>
      <c r="H183" s="339" t="s">
        <v>1764</v>
      </c>
      <c r="I183" s="339" t="s">
        <v>1689</v>
      </c>
      <c r="J183" s="339">
        <v>50</v>
      </c>
      <c r="K183" s="382"/>
    </row>
    <row r="184" spans="2:11" ht="15" customHeight="1">
      <c r="B184" s="361"/>
      <c r="C184" s="339" t="s">
        <v>1765</v>
      </c>
      <c r="D184" s="339"/>
      <c r="E184" s="339"/>
      <c r="F184" s="360" t="s">
        <v>1693</v>
      </c>
      <c r="G184" s="339"/>
      <c r="H184" s="339" t="s">
        <v>1766</v>
      </c>
      <c r="I184" s="339" t="s">
        <v>1767</v>
      </c>
      <c r="J184" s="339"/>
      <c r="K184" s="382"/>
    </row>
    <row r="185" spans="2:11" ht="15" customHeight="1">
      <c r="B185" s="361"/>
      <c r="C185" s="339" t="s">
        <v>1768</v>
      </c>
      <c r="D185" s="339"/>
      <c r="E185" s="339"/>
      <c r="F185" s="360" t="s">
        <v>1693</v>
      </c>
      <c r="G185" s="339"/>
      <c r="H185" s="339" t="s">
        <v>1769</v>
      </c>
      <c r="I185" s="339" t="s">
        <v>1767</v>
      </c>
      <c r="J185" s="339"/>
      <c r="K185" s="382"/>
    </row>
    <row r="186" spans="2:11" ht="15" customHeight="1">
      <c r="B186" s="361"/>
      <c r="C186" s="339" t="s">
        <v>1770</v>
      </c>
      <c r="D186" s="339"/>
      <c r="E186" s="339"/>
      <c r="F186" s="360" t="s">
        <v>1693</v>
      </c>
      <c r="G186" s="339"/>
      <c r="H186" s="339" t="s">
        <v>1771</v>
      </c>
      <c r="I186" s="339" t="s">
        <v>1767</v>
      </c>
      <c r="J186" s="339"/>
      <c r="K186" s="382"/>
    </row>
    <row r="187" spans="2:11" ht="15" customHeight="1">
      <c r="B187" s="361"/>
      <c r="C187" s="394" t="s">
        <v>1772</v>
      </c>
      <c r="D187" s="339"/>
      <c r="E187" s="339"/>
      <c r="F187" s="360" t="s">
        <v>1693</v>
      </c>
      <c r="G187" s="339"/>
      <c r="H187" s="339" t="s">
        <v>1773</v>
      </c>
      <c r="I187" s="339" t="s">
        <v>1774</v>
      </c>
      <c r="J187" s="395" t="s">
        <v>1775</v>
      </c>
      <c r="K187" s="382"/>
    </row>
    <row r="188" spans="2:11" ht="15" customHeight="1">
      <c r="B188" s="388"/>
      <c r="C188" s="396"/>
      <c r="D188" s="370"/>
      <c r="E188" s="370"/>
      <c r="F188" s="370"/>
      <c r="G188" s="370"/>
      <c r="H188" s="370"/>
      <c r="I188" s="370"/>
      <c r="J188" s="370"/>
      <c r="K188" s="389"/>
    </row>
    <row r="189" spans="2:11" ht="18.75" customHeight="1">
      <c r="B189" s="397"/>
      <c r="C189" s="398"/>
      <c r="D189" s="398"/>
      <c r="E189" s="398"/>
      <c r="F189" s="399"/>
      <c r="G189" s="339"/>
      <c r="H189" s="339"/>
      <c r="I189" s="339"/>
      <c r="J189" s="339"/>
      <c r="K189" s="336"/>
    </row>
    <row r="190" spans="2:11" ht="18.75" customHeight="1">
      <c r="B190" s="336"/>
      <c r="C190" s="339"/>
      <c r="D190" s="339"/>
      <c r="E190" s="339"/>
      <c r="F190" s="360"/>
      <c r="G190" s="339"/>
      <c r="H190" s="339"/>
      <c r="I190" s="339"/>
      <c r="J190" s="339"/>
      <c r="K190" s="336"/>
    </row>
    <row r="191" spans="2:11" ht="18.75" customHeight="1">
      <c r="B191" s="346"/>
      <c r="C191" s="346"/>
      <c r="D191" s="346"/>
      <c r="E191" s="346"/>
      <c r="F191" s="346"/>
      <c r="G191" s="346"/>
      <c r="H191" s="346"/>
      <c r="I191" s="346"/>
      <c r="J191" s="346"/>
      <c r="K191" s="346"/>
    </row>
    <row r="192" spans="2:11" ht="13.5">
      <c r="B192" s="323"/>
      <c r="C192" s="324"/>
      <c r="D192" s="324"/>
      <c r="E192" s="324"/>
      <c r="F192" s="324"/>
      <c r="G192" s="324"/>
      <c r="H192" s="324"/>
      <c r="I192" s="324"/>
      <c r="J192" s="324"/>
      <c r="K192" s="325"/>
    </row>
    <row r="193" spans="2:11" ht="21">
      <c r="B193" s="326"/>
      <c r="C193" s="327" t="s">
        <v>1776</v>
      </c>
      <c r="D193" s="327"/>
      <c r="E193" s="327"/>
      <c r="F193" s="327"/>
      <c r="G193" s="327"/>
      <c r="H193" s="327"/>
      <c r="I193" s="327"/>
      <c r="J193" s="327"/>
      <c r="K193" s="328"/>
    </row>
    <row r="194" spans="2:11" ht="25.5" customHeight="1">
      <c r="B194" s="326"/>
      <c r="C194" s="400" t="s">
        <v>1777</v>
      </c>
      <c r="D194" s="400"/>
      <c r="E194" s="400"/>
      <c r="F194" s="400" t="s">
        <v>1778</v>
      </c>
      <c r="G194" s="401"/>
      <c r="H194" s="402" t="s">
        <v>1779</v>
      </c>
      <c r="I194" s="402"/>
      <c r="J194" s="402"/>
      <c r="K194" s="328"/>
    </row>
    <row r="195" spans="2:11" ht="5.25" customHeight="1">
      <c r="B195" s="361"/>
      <c r="C195" s="358"/>
      <c r="D195" s="358"/>
      <c r="E195" s="358"/>
      <c r="F195" s="358"/>
      <c r="G195" s="339"/>
      <c r="H195" s="358"/>
      <c r="I195" s="358"/>
      <c r="J195" s="358"/>
      <c r="K195" s="382"/>
    </row>
    <row r="196" spans="2:11" ht="15" customHeight="1">
      <c r="B196" s="361"/>
      <c r="C196" s="339" t="s">
        <v>1780</v>
      </c>
      <c r="D196" s="339"/>
      <c r="E196" s="339"/>
      <c r="F196" s="360" t="s">
        <v>45</v>
      </c>
      <c r="G196" s="339"/>
      <c r="H196" s="403" t="s">
        <v>1781</v>
      </c>
      <c r="I196" s="403"/>
      <c r="J196" s="403"/>
      <c r="K196" s="382"/>
    </row>
    <row r="197" spans="2:11" ht="15" customHeight="1">
      <c r="B197" s="361"/>
      <c r="C197" s="367"/>
      <c r="D197" s="339"/>
      <c r="E197" s="339"/>
      <c r="F197" s="360" t="s">
        <v>46</v>
      </c>
      <c r="G197" s="339"/>
      <c r="H197" s="403" t="s">
        <v>1782</v>
      </c>
      <c r="I197" s="403"/>
      <c r="J197" s="403"/>
      <c r="K197" s="382"/>
    </row>
    <row r="198" spans="2:11" ht="15" customHeight="1">
      <c r="B198" s="361"/>
      <c r="C198" s="367"/>
      <c r="D198" s="339"/>
      <c r="E198" s="339"/>
      <c r="F198" s="360" t="s">
        <v>49</v>
      </c>
      <c r="G198" s="339"/>
      <c r="H198" s="403" t="s">
        <v>1783</v>
      </c>
      <c r="I198" s="403"/>
      <c r="J198" s="403"/>
      <c r="K198" s="382"/>
    </row>
    <row r="199" spans="2:11" ht="15" customHeight="1">
      <c r="B199" s="361"/>
      <c r="C199" s="339"/>
      <c r="D199" s="339"/>
      <c r="E199" s="339"/>
      <c r="F199" s="360" t="s">
        <v>47</v>
      </c>
      <c r="G199" s="339"/>
      <c r="H199" s="403" t="s">
        <v>1784</v>
      </c>
      <c r="I199" s="403"/>
      <c r="J199" s="403"/>
      <c r="K199" s="382"/>
    </row>
    <row r="200" spans="2:11" ht="15" customHeight="1">
      <c r="B200" s="361"/>
      <c r="C200" s="339"/>
      <c r="D200" s="339"/>
      <c r="E200" s="339"/>
      <c r="F200" s="360" t="s">
        <v>48</v>
      </c>
      <c r="G200" s="339"/>
      <c r="H200" s="403" t="s">
        <v>1785</v>
      </c>
      <c r="I200" s="403"/>
      <c r="J200" s="403"/>
      <c r="K200" s="382"/>
    </row>
    <row r="201" spans="2:11" ht="15" customHeight="1">
      <c r="B201" s="361"/>
      <c r="C201" s="339"/>
      <c r="D201" s="339"/>
      <c r="E201" s="339"/>
      <c r="F201" s="360"/>
      <c r="G201" s="339"/>
      <c r="H201" s="339"/>
      <c r="I201" s="339"/>
      <c r="J201" s="339"/>
      <c r="K201" s="382"/>
    </row>
    <row r="202" spans="2:11" ht="15" customHeight="1">
      <c r="B202" s="361"/>
      <c r="C202" s="339" t="s">
        <v>1733</v>
      </c>
      <c r="D202" s="339"/>
      <c r="E202" s="339"/>
      <c r="F202" s="360" t="s">
        <v>80</v>
      </c>
      <c r="G202" s="339"/>
      <c r="H202" s="403" t="s">
        <v>1786</v>
      </c>
      <c r="I202" s="403"/>
      <c r="J202" s="403"/>
      <c r="K202" s="382"/>
    </row>
    <row r="203" spans="2:11" ht="15" customHeight="1">
      <c r="B203" s="361"/>
      <c r="C203" s="367"/>
      <c r="D203" s="339"/>
      <c r="E203" s="339"/>
      <c r="F203" s="360" t="s">
        <v>1632</v>
      </c>
      <c r="G203" s="339"/>
      <c r="H203" s="403" t="s">
        <v>1633</v>
      </c>
      <c r="I203" s="403"/>
      <c r="J203" s="403"/>
      <c r="K203" s="382"/>
    </row>
    <row r="204" spans="2:11" ht="15" customHeight="1">
      <c r="B204" s="361"/>
      <c r="C204" s="339"/>
      <c r="D204" s="339"/>
      <c r="E204" s="339"/>
      <c r="F204" s="360" t="s">
        <v>1630</v>
      </c>
      <c r="G204" s="339"/>
      <c r="H204" s="403" t="s">
        <v>1787</v>
      </c>
      <c r="I204" s="403"/>
      <c r="J204" s="403"/>
      <c r="K204" s="382"/>
    </row>
    <row r="205" spans="2:11" ht="15" customHeight="1">
      <c r="B205" s="404"/>
      <c r="C205" s="367"/>
      <c r="D205" s="367"/>
      <c r="E205" s="367"/>
      <c r="F205" s="360" t="s">
        <v>125</v>
      </c>
      <c r="G205" s="345"/>
      <c r="H205" s="405" t="s">
        <v>1634</v>
      </c>
      <c r="I205" s="405"/>
      <c r="J205" s="405"/>
      <c r="K205" s="406"/>
    </row>
    <row r="206" spans="2:11" ht="15" customHeight="1">
      <c r="B206" s="404"/>
      <c r="C206" s="367"/>
      <c r="D206" s="367"/>
      <c r="E206" s="367"/>
      <c r="F206" s="360" t="s">
        <v>1635</v>
      </c>
      <c r="G206" s="345"/>
      <c r="H206" s="405" t="s">
        <v>1788</v>
      </c>
      <c r="I206" s="405"/>
      <c r="J206" s="405"/>
      <c r="K206" s="406"/>
    </row>
    <row r="207" spans="2:11" ht="15" customHeight="1">
      <c r="B207" s="404"/>
      <c r="C207" s="367"/>
      <c r="D207" s="367"/>
      <c r="E207" s="367"/>
      <c r="F207" s="407"/>
      <c r="G207" s="345"/>
      <c r="H207" s="408"/>
      <c r="I207" s="408"/>
      <c r="J207" s="408"/>
      <c r="K207" s="406"/>
    </row>
    <row r="208" spans="2:11" ht="15" customHeight="1">
      <c r="B208" s="404"/>
      <c r="C208" s="339" t="s">
        <v>1757</v>
      </c>
      <c r="D208" s="367"/>
      <c r="E208" s="367"/>
      <c r="F208" s="360">
        <v>1</v>
      </c>
      <c r="G208" s="345"/>
      <c r="H208" s="405" t="s">
        <v>1789</v>
      </c>
      <c r="I208" s="405"/>
      <c r="J208" s="405"/>
      <c r="K208" s="406"/>
    </row>
    <row r="209" spans="2:11" ht="15" customHeight="1">
      <c r="B209" s="404"/>
      <c r="C209" s="367"/>
      <c r="D209" s="367"/>
      <c r="E209" s="367"/>
      <c r="F209" s="360">
        <v>2</v>
      </c>
      <c r="G209" s="345"/>
      <c r="H209" s="405" t="s">
        <v>1790</v>
      </c>
      <c r="I209" s="405"/>
      <c r="J209" s="405"/>
      <c r="K209" s="406"/>
    </row>
    <row r="210" spans="2:11" ht="15" customHeight="1">
      <c r="B210" s="404"/>
      <c r="C210" s="367"/>
      <c r="D210" s="367"/>
      <c r="E210" s="367"/>
      <c r="F210" s="360">
        <v>3</v>
      </c>
      <c r="G210" s="345"/>
      <c r="H210" s="405" t="s">
        <v>1791</v>
      </c>
      <c r="I210" s="405"/>
      <c r="J210" s="405"/>
      <c r="K210" s="406"/>
    </row>
    <row r="211" spans="2:11" ht="15" customHeight="1">
      <c r="B211" s="404"/>
      <c r="C211" s="367"/>
      <c r="D211" s="367"/>
      <c r="E211" s="367"/>
      <c r="F211" s="360">
        <v>4</v>
      </c>
      <c r="G211" s="345"/>
      <c r="H211" s="405" t="s">
        <v>1792</v>
      </c>
      <c r="I211" s="405"/>
      <c r="J211" s="405"/>
      <c r="K211" s="406"/>
    </row>
    <row r="212" spans="2:11" ht="12.75" customHeight="1">
      <c r="B212" s="409"/>
      <c r="C212" s="410"/>
      <c r="D212" s="410"/>
      <c r="E212" s="410"/>
      <c r="F212" s="410"/>
      <c r="G212" s="410"/>
      <c r="H212" s="410"/>
      <c r="I212" s="410"/>
      <c r="J212" s="410"/>
      <c r="K212" s="411"/>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56" ht="36.75" customHeight="1">
      <c r="L2" s="268"/>
      <c r="M2" s="268"/>
      <c r="N2" s="268"/>
      <c r="O2" s="268"/>
      <c r="P2" s="268"/>
      <c r="Q2" s="268"/>
      <c r="R2" s="268"/>
      <c r="S2" s="268"/>
      <c r="T2" s="268"/>
      <c r="U2" s="268"/>
      <c r="V2" s="268"/>
      <c r="AT2" s="20" t="s">
        <v>85</v>
      </c>
      <c r="AZ2" s="20" t="s">
        <v>129</v>
      </c>
      <c r="BA2" s="20" t="s">
        <v>20</v>
      </c>
      <c r="BB2" s="20" t="s">
        <v>130</v>
      </c>
      <c r="BC2" s="20" t="s">
        <v>131</v>
      </c>
      <c r="BD2" s="20" t="s">
        <v>84</v>
      </c>
    </row>
    <row r="3" spans="2:56" ht="6.75" customHeight="1">
      <c r="B3" s="21"/>
      <c r="C3" s="22"/>
      <c r="D3" s="22"/>
      <c r="E3" s="22"/>
      <c r="F3" s="22"/>
      <c r="G3" s="22"/>
      <c r="H3" s="22"/>
      <c r="I3" s="103"/>
      <c r="J3" s="22"/>
      <c r="K3" s="23"/>
      <c r="AT3" s="20" t="s">
        <v>22</v>
      </c>
      <c r="AZ3" s="20" t="s">
        <v>132</v>
      </c>
      <c r="BA3" s="20" t="s">
        <v>20</v>
      </c>
      <c r="BB3" s="20" t="s">
        <v>130</v>
      </c>
      <c r="BC3" s="20" t="s">
        <v>133</v>
      </c>
      <c r="BD3" s="20" t="s">
        <v>84</v>
      </c>
    </row>
    <row r="4" spans="2:56" ht="36.75" customHeight="1">
      <c r="B4" s="24"/>
      <c r="C4" s="25"/>
      <c r="D4" s="26" t="s">
        <v>134</v>
      </c>
      <c r="E4" s="25"/>
      <c r="F4" s="25"/>
      <c r="G4" s="25"/>
      <c r="H4" s="25"/>
      <c r="I4" s="104"/>
      <c r="J4" s="25"/>
      <c r="K4" s="27"/>
      <c r="M4" s="28" t="s">
        <v>10</v>
      </c>
      <c r="AT4" s="20" t="s">
        <v>4</v>
      </c>
      <c r="AZ4" s="20" t="s">
        <v>135</v>
      </c>
      <c r="BA4" s="20" t="s">
        <v>20</v>
      </c>
      <c r="BB4" s="20" t="s">
        <v>130</v>
      </c>
      <c r="BC4" s="20" t="s">
        <v>136</v>
      </c>
      <c r="BD4" s="20" t="s">
        <v>84</v>
      </c>
    </row>
    <row r="5" spans="2:56" ht="6.75" customHeight="1">
      <c r="B5" s="24"/>
      <c r="C5" s="25"/>
      <c r="D5" s="25"/>
      <c r="E5" s="25"/>
      <c r="F5" s="25"/>
      <c r="G5" s="25"/>
      <c r="H5" s="25"/>
      <c r="I5" s="104"/>
      <c r="J5" s="25"/>
      <c r="K5" s="27"/>
      <c r="AZ5" s="20" t="s">
        <v>137</v>
      </c>
      <c r="BA5" s="20" t="s">
        <v>20</v>
      </c>
      <c r="BB5" s="20" t="s">
        <v>130</v>
      </c>
      <c r="BC5" s="20" t="s">
        <v>138</v>
      </c>
      <c r="BD5" s="20" t="s">
        <v>84</v>
      </c>
    </row>
    <row r="6" spans="2:56" ht="15">
      <c r="B6" s="24"/>
      <c r="C6" s="25"/>
      <c r="D6" s="33" t="s">
        <v>16</v>
      </c>
      <c r="E6" s="25"/>
      <c r="F6" s="25"/>
      <c r="G6" s="25"/>
      <c r="H6" s="25"/>
      <c r="I6" s="104"/>
      <c r="J6" s="25"/>
      <c r="K6" s="27"/>
      <c r="AZ6" s="20" t="s">
        <v>139</v>
      </c>
      <c r="BA6" s="20" t="s">
        <v>20</v>
      </c>
      <c r="BB6" s="20" t="s">
        <v>130</v>
      </c>
      <c r="BC6" s="20" t="s">
        <v>140</v>
      </c>
      <c r="BD6" s="20" t="s">
        <v>84</v>
      </c>
    </row>
    <row r="7" spans="2:56" ht="22.5" customHeight="1">
      <c r="B7" s="24"/>
      <c r="C7" s="25"/>
      <c r="D7" s="25"/>
      <c r="E7" s="307" t="str">
        <f>'Rekapitulace stavby'!K6</f>
        <v>Plzeň, K Pecím 10,12</v>
      </c>
      <c r="F7" s="272"/>
      <c r="G7" s="272"/>
      <c r="H7" s="272"/>
      <c r="I7" s="104"/>
      <c r="J7" s="25"/>
      <c r="K7" s="27"/>
      <c r="AZ7" s="20" t="s">
        <v>141</v>
      </c>
      <c r="BA7" s="20" t="s">
        <v>20</v>
      </c>
      <c r="BB7" s="20" t="s">
        <v>130</v>
      </c>
      <c r="BC7" s="20" t="s">
        <v>142</v>
      </c>
      <c r="BD7" s="20" t="s">
        <v>84</v>
      </c>
    </row>
    <row r="8" spans="2:56" ht="15">
      <c r="B8" s="24"/>
      <c r="C8" s="25"/>
      <c r="D8" s="33" t="s">
        <v>143</v>
      </c>
      <c r="E8" s="25"/>
      <c r="F8" s="25"/>
      <c r="G8" s="25"/>
      <c r="H8" s="25"/>
      <c r="I8" s="104"/>
      <c r="J8" s="25"/>
      <c r="K8" s="27"/>
      <c r="AZ8" s="20" t="s">
        <v>144</v>
      </c>
      <c r="BA8" s="20" t="s">
        <v>20</v>
      </c>
      <c r="BB8" s="20" t="s">
        <v>130</v>
      </c>
      <c r="BC8" s="20" t="s">
        <v>145</v>
      </c>
      <c r="BD8" s="20" t="s">
        <v>84</v>
      </c>
    </row>
    <row r="9" spans="2:56" s="1" customFormat="1" ht="22.5" customHeight="1">
      <c r="B9" s="37"/>
      <c r="C9" s="38"/>
      <c r="D9" s="38"/>
      <c r="E9" s="307" t="s">
        <v>146</v>
      </c>
      <c r="F9" s="279"/>
      <c r="G9" s="279"/>
      <c r="H9" s="279"/>
      <c r="I9" s="105"/>
      <c r="J9" s="38"/>
      <c r="K9" s="41"/>
      <c r="AZ9" s="20" t="s">
        <v>147</v>
      </c>
      <c r="BA9" s="20" t="s">
        <v>20</v>
      </c>
      <c r="BB9" s="20" t="s">
        <v>130</v>
      </c>
      <c r="BC9" s="20" t="s">
        <v>148</v>
      </c>
      <c r="BD9" s="20" t="s">
        <v>84</v>
      </c>
    </row>
    <row r="10" spans="2:56" s="1" customFormat="1" ht="15">
      <c r="B10" s="37"/>
      <c r="C10" s="38"/>
      <c r="D10" s="33" t="s">
        <v>149</v>
      </c>
      <c r="E10" s="38"/>
      <c r="F10" s="38"/>
      <c r="G10" s="38"/>
      <c r="H10" s="38"/>
      <c r="I10" s="105"/>
      <c r="J10" s="38"/>
      <c r="K10" s="41"/>
      <c r="AZ10" s="20" t="s">
        <v>150</v>
      </c>
      <c r="BA10" s="20" t="s">
        <v>20</v>
      </c>
      <c r="BB10" s="20" t="s">
        <v>130</v>
      </c>
      <c r="BC10" s="20" t="s">
        <v>151</v>
      </c>
      <c r="BD10" s="20" t="s">
        <v>84</v>
      </c>
    </row>
    <row r="11" spans="2:56" s="1" customFormat="1" ht="36.75" customHeight="1">
      <c r="B11" s="37"/>
      <c r="C11" s="38"/>
      <c r="D11" s="38"/>
      <c r="E11" s="308" t="s">
        <v>152</v>
      </c>
      <c r="F11" s="279"/>
      <c r="G11" s="279"/>
      <c r="H11" s="279"/>
      <c r="I11" s="105"/>
      <c r="J11" s="38"/>
      <c r="K11" s="41"/>
      <c r="AZ11" s="20" t="s">
        <v>153</v>
      </c>
      <c r="BA11" s="20" t="s">
        <v>20</v>
      </c>
      <c r="BB11" s="20" t="s">
        <v>130</v>
      </c>
      <c r="BC11" s="20" t="s">
        <v>154</v>
      </c>
      <c r="BD11" s="20" t="s">
        <v>84</v>
      </c>
    </row>
    <row r="12" spans="2:56" s="1" customFormat="1" ht="13.5">
      <c r="B12" s="37"/>
      <c r="C12" s="38"/>
      <c r="D12" s="38"/>
      <c r="E12" s="38"/>
      <c r="F12" s="38"/>
      <c r="G12" s="38"/>
      <c r="H12" s="38"/>
      <c r="I12" s="105"/>
      <c r="J12" s="38"/>
      <c r="K12" s="41"/>
      <c r="AZ12" s="20" t="s">
        <v>155</v>
      </c>
      <c r="BA12" s="20" t="s">
        <v>20</v>
      </c>
      <c r="BB12" s="20" t="s">
        <v>130</v>
      </c>
      <c r="BC12" s="20" t="s">
        <v>156</v>
      </c>
      <c r="BD12" s="20" t="s">
        <v>84</v>
      </c>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ROUND(J98,2)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ROUND(SUM(BE98:BE456),2)</f>
        <v>0</v>
      </c>
      <c r="G32" s="38"/>
      <c r="H32" s="38"/>
      <c r="I32" s="118">
        <v>0.21</v>
      </c>
      <c r="J32" s="117">
        <f>ROUND(ROUND((SUM(BE98:BE456)),2)*I32,2)</f>
        <v>0</v>
      </c>
      <c r="K32" s="41"/>
    </row>
    <row r="33" spans="2:11" s="1" customFormat="1" ht="14.25" customHeight="1">
      <c r="B33" s="37"/>
      <c r="C33" s="38"/>
      <c r="D33" s="38"/>
      <c r="E33" s="45" t="s">
        <v>46</v>
      </c>
      <c r="F33" s="117">
        <f>ROUND(SUM(BF98:BF456),2)</f>
        <v>0</v>
      </c>
      <c r="G33" s="38"/>
      <c r="H33" s="38"/>
      <c r="I33" s="118">
        <v>0.15</v>
      </c>
      <c r="J33" s="117">
        <f>ROUND(ROUND((SUM(BF98:BF456)),2)*I33,2)</f>
        <v>0</v>
      </c>
      <c r="K33" s="41"/>
    </row>
    <row r="34" spans="2:11" s="1" customFormat="1" ht="14.25" customHeight="1" hidden="1">
      <c r="B34" s="37"/>
      <c r="C34" s="38"/>
      <c r="D34" s="38"/>
      <c r="E34" s="45" t="s">
        <v>47</v>
      </c>
      <c r="F34" s="117">
        <f>ROUND(SUM(BG98:BG456),2)</f>
        <v>0</v>
      </c>
      <c r="G34" s="38"/>
      <c r="H34" s="38"/>
      <c r="I34" s="118">
        <v>0.21</v>
      </c>
      <c r="J34" s="117">
        <v>0</v>
      </c>
      <c r="K34" s="41"/>
    </row>
    <row r="35" spans="2:11" s="1" customFormat="1" ht="14.25" customHeight="1" hidden="1">
      <c r="B35" s="37"/>
      <c r="C35" s="38"/>
      <c r="D35" s="38"/>
      <c r="E35" s="45" t="s">
        <v>48</v>
      </c>
      <c r="F35" s="117">
        <f>ROUND(SUM(BH98:BH456),2)</f>
        <v>0</v>
      </c>
      <c r="G35" s="38"/>
      <c r="H35" s="38"/>
      <c r="I35" s="118">
        <v>0.15</v>
      </c>
      <c r="J35" s="117">
        <v>0</v>
      </c>
      <c r="K35" s="41"/>
    </row>
    <row r="36" spans="2:11" s="1" customFormat="1" ht="14.25" customHeight="1" hidden="1">
      <c r="B36" s="37"/>
      <c r="C36" s="38"/>
      <c r="D36" s="38"/>
      <c r="E36" s="45" t="s">
        <v>49</v>
      </c>
      <c r="F36" s="117">
        <f>ROUND(SUM(BI98:BI456),2)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1 - OBVODOVÝ PLÁŠŤ</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J98</f>
        <v>0</v>
      </c>
      <c r="K60" s="41"/>
      <c r="AU60" s="20" t="s">
        <v>161</v>
      </c>
    </row>
    <row r="61" spans="2:11" s="8" customFormat="1" ht="24.75" customHeight="1">
      <c r="B61" s="134"/>
      <c r="C61" s="135"/>
      <c r="D61" s="136" t="s">
        <v>162</v>
      </c>
      <c r="E61" s="137"/>
      <c r="F61" s="137"/>
      <c r="G61" s="137"/>
      <c r="H61" s="137"/>
      <c r="I61" s="138"/>
      <c r="J61" s="139">
        <f>J99</f>
        <v>0</v>
      </c>
      <c r="K61" s="140"/>
    </row>
    <row r="62" spans="2:11" s="9" customFormat="1" ht="19.5" customHeight="1">
      <c r="B62" s="141"/>
      <c r="C62" s="142"/>
      <c r="D62" s="143" t="s">
        <v>163</v>
      </c>
      <c r="E62" s="144"/>
      <c r="F62" s="144"/>
      <c r="G62" s="144"/>
      <c r="H62" s="144"/>
      <c r="I62" s="145"/>
      <c r="J62" s="146">
        <f>J100</f>
        <v>0</v>
      </c>
      <c r="K62" s="147"/>
    </row>
    <row r="63" spans="2:11" s="9" customFormat="1" ht="14.25" customHeight="1">
      <c r="B63" s="141"/>
      <c r="C63" s="142"/>
      <c r="D63" s="143" t="s">
        <v>164</v>
      </c>
      <c r="E63" s="144"/>
      <c r="F63" s="144"/>
      <c r="G63" s="144"/>
      <c r="H63" s="144"/>
      <c r="I63" s="145"/>
      <c r="J63" s="146">
        <f>J101</f>
        <v>0</v>
      </c>
      <c r="K63" s="147"/>
    </row>
    <row r="64" spans="2:11" s="9" customFormat="1" ht="19.5" customHeight="1">
      <c r="B64" s="141"/>
      <c r="C64" s="142"/>
      <c r="D64" s="143" t="s">
        <v>165</v>
      </c>
      <c r="E64" s="144"/>
      <c r="F64" s="144"/>
      <c r="G64" s="144"/>
      <c r="H64" s="144"/>
      <c r="I64" s="145"/>
      <c r="J64" s="146">
        <f>J361</f>
        <v>0</v>
      </c>
      <c r="K64" s="147"/>
    </row>
    <row r="65" spans="2:11" s="9" customFormat="1" ht="14.25" customHeight="1">
      <c r="B65" s="141"/>
      <c r="C65" s="142"/>
      <c r="D65" s="143" t="s">
        <v>166</v>
      </c>
      <c r="E65" s="144"/>
      <c r="F65" s="144"/>
      <c r="G65" s="144"/>
      <c r="H65" s="144"/>
      <c r="I65" s="145"/>
      <c r="J65" s="146">
        <f>J362</f>
        <v>0</v>
      </c>
      <c r="K65" s="147"/>
    </row>
    <row r="66" spans="2:11" s="9" customFormat="1" ht="14.25" customHeight="1">
      <c r="B66" s="141"/>
      <c r="C66" s="142"/>
      <c r="D66" s="143" t="s">
        <v>167</v>
      </c>
      <c r="E66" s="144"/>
      <c r="F66" s="144"/>
      <c r="G66" s="144"/>
      <c r="H66" s="144"/>
      <c r="I66" s="145"/>
      <c r="J66" s="146">
        <f>J381</f>
        <v>0</v>
      </c>
      <c r="K66" s="147"/>
    </row>
    <row r="67" spans="2:11" s="9" customFormat="1" ht="14.25" customHeight="1">
      <c r="B67" s="141"/>
      <c r="C67" s="142"/>
      <c r="D67" s="143" t="s">
        <v>168</v>
      </c>
      <c r="E67" s="144"/>
      <c r="F67" s="144"/>
      <c r="G67" s="144"/>
      <c r="H67" s="144"/>
      <c r="I67" s="145"/>
      <c r="J67" s="146">
        <f>J386</f>
        <v>0</v>
      </c>
      <c r="K67" s="147"/>
    </row>
    <row r="68" spans="2:11" s="9" customFormat="1" ht="21.75" customHeight="1">
      <c r="B68" s="141"/>
      <c r="C68" s="142"/>
      <c r="D68" s="143" t="s">
        <v>169</v>
      </c>
      <c r="E68" s="144"/>
      <c r="F68" s="144"/>
      <c r="G68" s="144"/>
      <c r="H68" s="144"/>
      <c r="I68" s="145"/>
      <c r="J68" s="146">
        <f>J387</f>
        <v>0</v>
      </c>
      <c r="K68" s="147"/>
    </row>
    <row r="69" spans="2:11" s="9" customFormat="1" ht="21.75" customHeight="1">
      <c r="B69" s="141"/>
      <c r="C69" s="142"/>
      <c r="D69" s="143" t="s">
        <v>170</v>
      </c>
      <c r="E69" s="144"/>
      <c r="F69" s="144"/>
      <c r="G69" s="144"/>
      <c r="H69" s="144"/>
      <c r="I69" s="145"/>
      <c r="J69" s="146">
        <f>J398</f>
        <v>0</v>
      </c>
      <c r="K69" s="147"/>
    </row>
    <row r="70" spans="2:11" s="8" customFormat="1" ht="24.75" customHeight="1">
      <c r="B70" s="134"/>
      <c r="C70" s="135"/>
      <c r="D70" s="136" t="s">
        <v>171</v>
      </c>
      <c r="E70" s="137"/>
      <c r="F70" s="137"/>
      <c r="G70" s="137"/>
      <c r="H70" s="137"/>
      <c r="I70" s="138"/>
      <c r="J70" s="139">
        <f>J402</f>
        <v>0</v>
      </c>
      <c r="K70" s="140"/>
    </row>
    <row r="71" spans="2:11" s="9" customFormat="1" ht="19.5" customHeight="1">
      <c r="B71" s="141"/>
      <c r="C71" s="142"/>
      <c r="D71" s="143" t="s">
        <v>172</v>
      </c>
      <c r="E71" s="144"/>
      <c r="F71" s="144"/>
      <c r="G71" s="144"/>
      <c r="H71" s="144"/>
      <c r="I71" s="145"/>
      <c r="J71" s="146">
        <f>J403</f>
        <v>0</v>
      </c>
      <c r="K71" s="147"/>
    </row>
    <row r="72" spans="2:11" s="9" customFormat="1" ht="19.5" customHeight="1">
      <c r="B72" s="141"/>
      <c r="C72" s="142"/>
      <c r="D72" s="143" t="s">
        <v>173</v>
      </c>
      <c r="E72" s="144"/>
      <c r="F72" s="144"/>
      <c r="G72" s="144"/>
      <c r="H72" s="144"/>
      <c r="I72" s="145"/>
      <c r="J72" s="146">
        <f>J406</f>
        <v>0</v>
      </c>
      <c r="K72" s="147"/>
    </row>
    <row r="73" spans="2:11" s="9" customFormat="1" ht="19.5" customHeight="1">
      <c r="B73" s="141"/>
      <c r="C73" s="142"/>
      <c r="D73" s="143" t="s">
        <v>174</v>
      </c>
      <c r="E73" s="144"/>
      <c r="F73" s="144"/>
      <c r="G73" s="144"/>
      <c r="H73" s="144"/>
      <c r="I73" s="145"/>
      <c r="J73" s="146">
        <f>J417</f>
        <v>0</v>
      </c>
      <c r="K73" s="147"/>
    </row>
    <row r="74" spans="2:11" s="9" customFormat="1" ht="19.5" customHeight="1">
      <c r="B74" s="141"/>
      <c r="C74" s="142"/>
      <c r="D74" s="143" t="s">
        <v>175</v>
      </c>
      <c r="E74" s="144"/>
      <c r="F74" s="144"/>
      <c r="G74" s="144"/>
      <c r="H74" s="144"/>
      <c r="I74" s="145"/>
      <c r="J74" s="146">
        <f>J433</f>
        <v>0</v>
      </c>
      <c r="K74" s="147"/>
    </row>
    <row r="75" spans="2:11" s="8" customFormat="1" ht="24.75" customHeight="1">
      <c r="B75" s="134"/>
      <c r="C75" s="135"/>
      <c r="D75" s="136" t="s">
        <v>176</v>
      </c>
      <c r="E75" s="137"/>
      <c r="F75" s="137"/>
      <c r="G75" s="137"/>
      <c r="H75" s="137"/>
      <c r="I75" s="138"/>
      <c r="J75" s="139">
        <f>J443</f>
        <v>0</v>
      </c>
      <c r="K75" s="140"/>
    </row>
    <row r="76" spans="2:11" s="8" customFormat="1" ht="24.75" customHeight="1">
      <c r="B76" s="134"/>
      <c r="C76" s="135"/>
      <c r="D76" s="136" t="s">
        <v>177</v>
      </c>
      <c r="E76" s="137"/>
      <c r="F76" s="137"/>
      <c r="G76" s="137"/>
      <c r="H76" s="137"/>
      <c r="I76" s="138"/>
      <c r="J76" s="139">
        <f>J449</f>
        <v>0</v>
      </c>
      <c r="K76" s="140"/>
    </row>
    <row r="77" spans="2:11" s="1" customFormat="1" ht="21.75" customHeight="1">
      <c r="B77" s="37"/>
      <c r="C77" s="38"/>
      <c r="D77" s="38"/>
      <c r="E77" s="38"/>
      <c r="F77" s="38"/>
      <c r="G77" s="38"/>
      <c r="H77" s="38"/>
      <c r="I77" s="105"/>
      <c r="J77" s="38"/>
      <c r="K77" s="41"/>
    </row>
    <row r="78" spans="2:11" s="1" customFormat="1" ht="6.75" customHeight="1">
      <c r="B78" s="52"/>
      <c r="C78" s="53"/>
      <c r="D78" s="53"/>
      <c r="E78" s="53"/>
      <c r="F78" s="53"/>
      <c r="G78" s="53"/>
      <c r="H78" s="53"/>
      <c r="I78" s="126"/>
      <c r="J78" s="53"/>
      <c r="K78" s="54"/>
    </row>
    <row r="82" spans="2:12" s="1" customFormat="1" ht="6.75" customHeight="1">
      <c r="B82" s="55"/>
      <c r="C82" s="56"/>
      <c r="D82" s="56"/>
      <c r="E82" s="56"/>
      <c r="F82" s="56"/>
      <c r="G82" s="56"/>
      <c r="H82" s="56"/>
      <c r="I82" s="127"/>
      <c r="J82" s="56"/>
      <c r="K82" s="56"/>
      <c r="L82" s="37"/>
    </row>
    <row r="83" spans="2:12" s="1" customFormat="1" ht="36.75" customHeight="1">
      <c r="B83" s="37"/>
      <c r="C83" s="57" t="s">
        <v>178</v>
      </c>
      <c r="I83" s="148"/>
      <c r="L83" s="37"/>
    </row>
    <row r="84" spans="2:12" s="1" customFormat="1" ht="6.75" customHeight="1">
      <c r="B84" s="37"/>
      <c r="I84" s="148"/>
      <c r="L84" s="37"/>
    </row>
    <row r="85" spans="2:12" s="1" customFormat="1" ht="14.25" customHeight="1">
      <c r="B85" s="37"/>
      <c r="C85" s="59" t="s">
        <v>16</v>
      </c>
      <c r="I85" s="148"/>
      <c r="L85" s="37"/>
    </row>
    <row r="86" spans="2:12" s="1" customFormat="1" ht="22.5" customHeight="1">
      <c r="B86" s="37"/>
      <c r="E86" s="310" t="str">
        <f>E7</f>
        <v>Plzeň, K Pecím 10,12</v>
      </c>
      <c r="F86" s="269"/>
      <c r="G86" s="269"/>
      <c r="H86" s="269"/>
      <c r="I86" s="148"/>
      <c r="L86" s="37"/>
    </row>
    <row r="87" spans="2:12" ht="15">
      <c r="B87" s="24"/>
      <c r="C87" s="59" t="s">
        <v>143</v>
      </c>
      <c r="L87" s="24"/>
    </row>
    <row r="88" spans="2:12" s="1" customFormat="1" ht="22.5" customHeight="1">
      <c r="B88" s="37"/>
      <c r="E88" s="310" t="s">
        <v>146</v>
      </c>
      <c r="F88" s="269"/>
      <c r="G88" s="269"/>
      <c r="H88" s="269"/>
      <c r="I88" s="148"/>
      <c r="L88" s="37"/>
    </row>
    <row r="89" spans="2:12" s="1" customFormat="1" ht="14.25" customHeight="1">
      <c r="B89" s="37"/>
      <c r="C89" s="59" t="s">
        <v>149</v>
      </c>
      <c r="I89" s="148"/>
      <c r="L89" s="37"/>
    </row>
    <row r="90" spans="2:12" s="1" customFormat="1" ht="23.25" customHeight="1">
      <c r="B90" s="37"/>
      <c r="E90" s="287" t="str">
        <f>E11</f>
        <v>1 - OBVODOVÝ PLÁŠŤ</v>
      </c>
      <c r="F90" s="269"/>
      <c r="G90" s="269"/>
      <c r="H90" s="269"/>
      <c r="I90" s="148"/>
      <c r="L90" s="37"/>
    </row>
    <row r="91" spans="2:12" s="1" customFormat="1" ht="6.75" customHeight="1">
      <c r="B91" s="37"/>
      <c r="I91" s="148"/>
      <c r="L91" s="37"/>
    </row>
    <row r="92" spans="2:12" s="1" customFormat="1" ht="18" customHeight="1">
      <c r="B92" s="37"/>
      <c r="C92" s="59" t="s">
        <v>23</v>
      </c>
      <c r="F92" s="149" t="str">
        <f>F14</f>
        <v>Plzeň, K Pecím 10,12 </v>
      </c>
      <c r="I92" s="150" t="s">
        <v>25</v>
      </c>
      <c r="J92" s="63" t="str">
        <f>IF(J14="","",J14)</f>
        <v>14. 9. 2016</v>
      </c>
      <c r="L92" s="37"/>
    </row>
    <row r="93" spans="2:12" s="1" customFormat="1" ht="6.75" customHeight="1">
      <c r="B93" s="37"/>
      <c r="I93" s="148"/>
      <c r="L93" s="37"/>
    </row>
    <row r="94" spans="2:12" s="1" customFormat="1" ht="15">
      <c r="B94" s="37"/>
      <c r="C94" s="59" t="s">
        <v>29</v>
      </c>
      <c r="F94" s="149" t="str">
        <f>E17</f>
        <v>SVJ K Pecím 10,12, Plzeň</v>
      </c>
      <c r="I94" s="150" t="s">
        <v>35</v>
      </c>
      <c r="J94" s="149" t="str">
        <f>E23</f>
        <v>Planstav a.s.</v>
      </c>
      <c r="L94" s="37"/>
    </row>
    <row r="95" spans="2:12" s="1" customFormat="1" ht="14.25" customHeight="1">
      <c r="B95" s="37"/>
      <c r="C95" s="59" t="s">
        <v>33</v>
      </c>
      <c r="F95" s="149">
        <f>IF(E20="","",E20)</f>
      </c>
      <c r="I95" s="148"/>
      <c r="L95" s="37"/>
    </row>
    <row r="96" spans="2:12" s="1" customFormat="1" ht="9.75" customHeight="1">
      <c r="B96" s="37"/>
      <c r="I96" s="148"/>
      <c r="L96" s="37"/>
    </row>
    <row r="97" spans="2:20" s="10" customFormat="1" ht="29.25" customHeight="1">
      <c r="B97" s="151"/>
      <c r="C97" s="152" t="s">
        <v>179</v>
      </c>
      <c r="D97" s="153" t="s">
        <v>59</v>
      </c>
      <c r="E97" s="153" t="s">
        <v>55</v>
      </c>
      <c r="F97" s="153" t="s">
        <v>180</v>
      </c>
      <c r="G97" s="153" t="s">
        <v>181</v>
      </c>
      <c r="H97" s="153" t="s">
        <v>182</v>
      </c>
      <c r="I97" s="154" t="s">
        <v>183</v>
      </c>
      <c r="J97" s="153" t="s">
        <v>159</v>
      </c>
      <c r="K97" s="155" t="s">
        <v>184</v>
      </c>
      <c r="L97" s="151"/>
      <c r="M97" s="70" t="s">
        <v>185</v>
      </c>
      <c r="N97" s="71" t="s">
        <v>44</v>
      </c>
      <c r="O97" s="71" t="s">
        <v>186</v>
      </c>
      <c r="P97" s="71" t="s">
        <v>187</v>
      </c>
      <c r="Q97" s="71" t="s">
        <v>188</v>
      </c>
      <c r="R97" s="71" t="s">
        <v>189</v>
      </c>
      <c r="S97" s="71" t="s">
        <v>190</v>
      </c>
      <c r="T97" s="72" t="s">
        <v>191</v>
      </c>
    </row>
    <row r="98" spans="2:63" s="1" customFormat="1" ht="29.25" customHeight="1">
      <c r="B98" s="37"/>
      <c r="C98" s="74" t="s">
        <v>160</v>
      </c>
      <c r="I98" s="148"/>
      <c r="J98" s="156">
        <f>BK98</f>
        <v>0</v>
      </c>
      <c r="L98" s="37"/>
      <c r="M98" s="73"/>
      <c r="N98" s="64"/>
      <c r="O98" s="64"/>
      <c r="P98" s="157">
        <f>P99+P402+P443+P449</f>
        <v>0</v>
      </c>
      <c r="Q98" s="64"/>
      <c r="R98" s="157">
        <f>R99+R402+R443+R449</f>
        <v>34.717608659999996</v>
      </c>
      <c r="S98" s="64"/>
      <c r="T98" s="158">
        <f>T99+T402+T443+T449</f>
        <v>2.29283152</v>
      </c>
      <c r="AT98" s="20" t="s">
        <v>73</v>
      </c>
      <c r="AU98" s="20" t="s">
        <v>161</v>
      </c>
      <c r="BK98" s="159">
        <f>BK99+BK402+BK443+BK449</f>
        <v>0</v>
      </c>
    </row>
    <row r="99" spans="2:63" s="11" customFormat="1" ht="36.75" customHeight="1">
      <c r="B99" s="160"/>
      <c r="D99" s="161" t="s">
        <v>73</v>
      </c>
      <c r="E99" s="162" t="s">
        <v>192</v>
      </c>
      <c r="F99" s="162" t="s">
        <v>192</v>
      </c>
      <c r="I99" s="163"/>
      <c r="J99" s="164">
        <f>BK99</f>
        <v>0</v>
      </c>
      <c r="L99" s="160"/>
      <c r="M99" s="165"/>
      <c r="N99" s="166"/>
      <c r="O99" s="166"/>
      <c r="P99" s="167">
        <f>P100+P361</f>
        <v>0</v>
      </c>
      <c r="Q99" s="166"/>
      <c r="R99" s="167">
        <f>R100+R361</f>
        <v>32.48275888999999</v>
      </c>
      <c r="S99" s="166"/>
      <c r="T99" s="168">
        <f>T100+T361</f>
        <v>0</v>
      </c>
      <c r="AR99" s="161" t="s">
        <v>22</v>
      </c>
      <c r="AT99" s="169" t="s">
        <v>73</v>
      </c>
      <c r="AU99" s="169" t="s">
        <v>74</v>
      </c>
      <c r="AY99" s="161" t="s">
        <v>193</v>
      </c>
      <c r="BK99" s="170">
        <f>BK100+BK361</f>
        <v>0</v>
      </c>
    </row>
    <row r="100" spans="2:63" s="11" customFormat="1" ht="19.5" customHeight="1">
      <c r="B100" s="160"/>
      <c r="D100" s="161" t="s">
        <v>73</v>
      </c>
      <c r="E100" s="171" t="s">
        <v>97</v>
      </c>
      <c r="F100" s="171" t="s">
        <v>194</v>
      </c>
      <c r="I100" s="163"/>
      <c r="J100" s="172">
        <f>BK100</f>
        <v>0</v>
      </c>
      <c r="L100" s="160"/>
      <c r="M100" s="165"/>
      <c r="N100" s="166"/>
      <c r="O100" s="166"/>
      <c r="P100" s="167">
        <f>P101</f>
        <v>0</v>
      </c>
      <c r="Q100" s="166"/>
      <c r="R100" s="167">
        <f>R101</f>
        <v>32.48275888999999</v>
      </c>
      <c r="S100" s="166"/>
      <c r="T100" s="168">
        <f>T101</f>
        <v>0</v>
      </c>
      <c r="AR100" s="161" t="s">
        <v>22</v>
      </c>
      <c r="AT100" s="169" t="s">
        <v>73</v>
      </c>
      <c r="AU100" s="169" t="s">
        <v>22</v>
      </c>
      <c r="AY100" s="161" t="s">
        <v>193</v>
      </c>
      <c r="BK100" s="170">
        <f>BK101</f>
        <v>0</v>
      </c>
    </row>
    <row r="101" spans="2:63" s="11" customFormat="1" ht="14.25" customHeight="1">
      <c r="B101" s="160"/>
      <c r="D101" s="173" t="s">
        <v>73</v>
      </c>
      <c r="E101" s="174" t="s">
        <v>195</v>
      </c>
      <c r="F101" s="174" t="s">
        <v>196</v>
      </c>
      <c r="I101" s="163"/>
      <c r="J101" s="175">
        <f>BK101</f>
        <v>0</v>
      </c>
      <c r="L101" s="160"/>
      <c r="M101" s="165"/>
      <c r="N101" s="166"/>
      <c r="O101" s="166"/>
      <c r="P101" s="167">
        <f>SUM(P102:P360)</f>
        <v>0</v>
      </c>
      <c r="Q101" s="166"/>
      <c r="R101" s="167">
        <f>SUM(R102:R360)</f>
        <v>32.48275888999999</v>
      </c>
      <c r="S101" s="166"/>
      <c r="T101" s="168">
        <f>SUM(T102:T360)</f>
        <v>0</v>
      </c>
      <c r="AR101" s="161" t="s">
        <v>22</v>
      </c>
      <c r="AT101" s="169" t="s">
        <v>73</v>
      </c>
      <c r="AU101" s="169" t="s">
        <v>84</v>
      </c>
      <c r="AY101" s="161" t="s">
        <v>193</v>
      </c>
      <c r="BK101" s="170">
        <f>SUM(BK102:BK360)</f>
        <v>0</v>
      </c>
    </row>
    <row r="102" spans="2:65" s="1" customFormat="1" ht="22.5" customHeight="1">
      <c r="B102" s="176"/>
      <c r="C102" s="177" t="s">
        <v>22</v>
      </c>
      <c r="D102" s="177" t="s">
        <v>197</v>
      </c>
      <c r="E102" s="178" t="s">
        <v>198</v>
      </c>
      <c r="F102" s="179" t="s">
        <v>199</v>
      </c>
      <c r="G102" s="180" t="s">
        <v>130</v>
      </c>
      <c r="H102" s="181">
        <v>2095.849</v>
      </c>
      <c r="I102" s="182"/>
      <c r="J102" s="183">
        <f>ROUND(I102*H102,2)</f>
        <v>0</v>
      </c>
      <c r="K102" s="179" t="s">
        <v>20</v>
      </c>
      <c r="L102" s="37"/>
      <c r="M102" s="184" t="s">
        <v>20</v>
      </c>
      <c r="N102" s="185" t="s">
        <v>46</v>
      </c>
      <c r="O102" s="38"/>
      <c r="P102" s="186">
        <f>O102*H102</f>
        <v>0</v>
      </c>
      <c r="Q102" s="186">
        <v>0.00047</v>
      </c>
      <c r="R102" s="186">
        <f>Q102*H102</f>
        <v>0.98504903</v>
      </c>
      <c r="S102" s="186">
        <v>0</v>
      </c>
      <c r="T102" s="187">
        <f>S102*H102</f>
        <v>0</v>
      </c>
      <c r="AR102" s="20" t="s">
        <v>91</v>
      </c>
      <c r="AT102" s="20" t="s">
        <v>197</v>
      </c>
      <c r="AU102" s="20" t="s">
        <v>88</v>
      </c>
      <c r="AY102" s="20" t="s">
        <v>193</v>
      </c>
      <c r="BE102" s="188">
        <f>IF(N102="základní",J102,0)</f>
        <v>0</v>
      </c>
      <c r="BF102" s="188">
        <f>IF(N102="snížená",J102,0)</f>
        <v>0</v>
      </c>
      <c r="BG102" s="188">
        <f>IF(N102="zákl. přenesená",J102,0)</f>
        <v>0</v>
      </c>
      <c r="BH102" s="188">
        <f>IF(N102="sníž. přenesená",J102,0)</f>
        <v>0</v>
      </c>
      <c r="BI102" s="188">
        <f>IF(N102="nulová",J102,0)</f>
        <v>0</v>
      </c>
      <c r="BJ102" s="20" t="s">
        <v>84</v>
      </c>
      <c r="BK102" s="188">
        <f>ROUND(I102*H102,2)</f>
        <v>0</v>
      </c>
      <c r="BL102" s="20" t="s">
        <v>91</v>
      </c>
      <c r="BM102" s="20" t="s">
        <v>200</v>
      </c>
    </row>
    <row r="103" spans="2:51" s="12" customFormat="1" ht="13.5">
      <c r="B103" s="189"/>
      <c r="D103" s="190" t="s">
        <v>201</v>
      </c>
      <c r="E103" s="191" t="s">
        <v>20</v>
      </c>
      <c r="F103" s="192" t="s">
        <v>129</v>
      </c>
      <c r="H103" s="193">
        <v>1060.127</v>
      </c>
      <c r="I103" s="194"/>
      <c r="L103" s="189"/>
      <c r="M103" s="195"/>
      <c r="N103" s="196"/>
      <c r="O103" s="196"/>
      <c r="P103" s="196"/>
      <c r="Q103" s="196"/>
      <c r="R103" s="196"/>
      <c r="S103" s="196"/>
      <c r="T103" s="197"/>
      <c r="AT103" s="191" t="s">
        <v>201</v>
      </c>
      <c r="AU103" s="191" t="s">
        <v>88</v>
      </c>
      <c r="AV103" s="12" t="s">
        <v>84</v>
      </c>
      <c r="AW103" s="12" t="s">
        <v>37</v>
      </c>
      <c r="AX103" s="12" t="s">
        <v>74</v>
      </c>
      <c r="AY103" s="191" t="s">
        <v>193</v>
      </c>
    </row>
    <row r="104" spans="2:51" s="12" customFormat="1" ht="13.5">
      <c r="B104" s="189"/>
      <c r="D104" s="190" t="s">
        <v>201</v>
      </c>
      <c r="E104" s="191" t="s">
        <v>20</v>
      </c>
      <c r="F104" s="192" t="s">
        <v>144</v>
      </c>
      <c r="H104" s="193">
        <v>57.736</v>
      </c>
      <c r="I104" s="194"/>
      <c r="L104" s="189"/>
      <c r="M104" s="195"/>
      <c r="N104" s="196"/>
      <c r="O104" s="196"/>
      <c r="P104" s="196"/>
      <c r="Q104" s="196"/>
      <c r="R104" s="196"/>
      <c r="S104" s="196"/>
      <c r="T104" s="197"/>
      <c r="AT104" s="191" t="s">
        <v>201</v>
      </c>
      <c r="AU104" s="191" t="s">
        <v>88</v>
      </c>
      <c r="AV104" s="12" t="s">
        <v>84</v>
      </c>
      <c r="AW104" s="12" t="s">
        <v>37</v>
      </c>
      <c r="AX104" s="12" t="s">
        <v>74</v>
      </c>
      <c r="AY104" s="191" t="s">
        <v>193</v>
      </c>
    </row>
    <row r="105" spans="2:51" s="12" customFormat="1" ht="13.5">
      <c r="B105" s="189"/>
      <c r="D105" s="190" t="s">
        <v>201</v>
      </c>
      <c r="E105" s="191" t="s">
        <v>20</v>
      </c>
      <c r="F105" s="192" t="s">
        <v>141</v>
      </c>
      <c r="H105" s="193">
        <v>75.04</v>
      </c>
      <c r="I105" s="194"/>
      <c r="L105" s="189"/>
      <c r="M105" s="195"/>
      <c r="N105" s="196"/>
      <c r="O105" s="196"/>
      <c r="P105" s="196"/>
      <c r="Q105" s="196"/>
      <c r="R105" s="196"/>
      <c r="S105" s="196"/>
      <c r="T105" s="197"/>
      <c r="AT105" s="191" t="s">
        <v>201</v>
      </c>
      <c r="AU105" s="191" t="s">
        <v>88</v>
      </c>
      <c r="AV105" s="12" t="s">
        <v>84</v>
      </c>
      <c r="AW105" s="12" t="s">
        <v>37</v>
      </c>
      <c r="AX105" s="12" t="s">
        <v>74</v>
      </c>
      <c r="AY105" s="191" t="s">
        <v>193</v>
      </c>
    </row>
    <row r="106" spans="2:51" s="12" customFormat="1" ht="13.5">
      <c r="B106" s="189"/>
      <c r="D106" s="190" t="s">
        <v>201</v>
      </c>
      <c r="E106" s="191" t="s">
        <v>20</v>
      </c>
      <c r="F106" s="192" t="s">
        <v>147</v>
      </c>
      <c r="H106" s="193">
        <v>134.982</v>
      </c>
      <c r="I106" s="194"/>
      <c r="L106" s="189"/>
      <c r="M106" s="195"/>
      <c r="N106" s="196"/>
      <c r="O106" s="196"/>
      <c r="P106" s="196"/>
      <c r="Q106" s="196"/>
      <c r="R106" s="196"/>
      <c r="S106" s="196"/>
      <c r="T106" s="197"/>
      <c r="AT106" s="191" t="s">
        <v>201</v>
      </c>
      <c r="AU106" s="191" t="s">
        <v>88</v>
      </c>
      <c r="AV106" s="12" t="s">
        <v>84</v>
      </c>
      <c r="AW106" s="12" t="s">
        <v>37</v>
      </c>
      <c r="AX106" s="12" t="s">
        <v>74</v>
      </c>
      <c r="AY106" s="191" t="s">
        <v>193</v>
      </c>
    </row>
    <row r="107" spans="2:51" s="12" customFormat="1" ht="13.5">
      <c r="B107" s="189"/>
      <c r="D107" s="190" t="s">
        <v>201</v>
      </c>
      <c r="E107" s="191" t="s">
        <v>20</v>
      </c>
      <c r="F107" s="192" t="s">
        <v>137</v>
      </c>
      <c r="H107" s="193">
        <v>200.726</v>
      </c>
      <c r="I107" s="194"/>
      <c r="L107" s="189"/>
      <c r="M107" s="195"/>
      <c r="N107" s="196"/>
      <c r="O107" s="196"/>
      <c r="P107" s="196"/>
      <c r="Q107" s="196"/>
      <c r="R107" s="196"/>
      <c r="S107" s="196"/>
      <c r="T107" s="197"/>
      <c r="AT107" s="191" t="s">
        <v>201</v>
      </c>
      <c r="AU107" s="191" t="s">
        <v>88</v>
      </c>
      <c r="AV107" s="12" t="s">
        <v>84</v>
      </c>
      <c r="AW107" s="12" t="s">
        <v>37</v>
      </c>
      <c r="AX107" s="12" t="s">
        <v>74</v>
      </c>
      <c r="AY107" s="191" t="s">
        <v>193</v>
      </c>
    </row>
    <row r="108" spans="2:51" s="12" customFormat="1" ht="13.5">
      <c r="B108" s="189"/>
      <c r="D108" s="190" t="s">
        <v>201</v>
      </c>
      <c r="E108" s="191" t="s">
        <v>20</v>
      </c>
      <c r="F108" s="192" t="s">
        <v>150</v>
      </c>
      <c r="H108" s="193">
        <v>35.28</v>
      </c>
      <c r="I108" s="194"/>
      <c r="L108" s="189"/>
      <c r="M108" s="195"/>
      <c r="N108" s="196"/>
      <c r="O108" s="196"/>
      <c r="P108" s="196"/>
      <c r="Q108" s="196"/>
      <c r="R108" s="196"/>
      <c r="S108" s="196"/>
      <c r="T108" s="197"/>
      <c r="AT108" s="191" t="s">
        <v>201</v>
      </c>
      <c r="AU108" s="191" t="s">
        <v>88</v>
      </c>
      <c r="AV108" s="12" t="s">
        <v>84</v>
      </c>
      <c r="AW108" s="12" t="s">
        <v>37</v>
      </c>
      <c r="AX108" s="12" t="s">
        <v>74</v>
      </c>
      <c r="AY108" s="191" t="s">
        <v>193</v>
      </c>
    </row>
    <row r="109" spans="2:51" s="12" customFormat="1" ht="13.5">
      <c r="B109" s="189"/>
      <c r="D109" s="190" t="s">
        <v>201</v>
      </c>
      <c r="E109" s="191" t="s">
        <v>20</v>
      </c>
      <c r="F109" s="192" t="s">
        <v>153</v>
      </c>
      <c r="H109" s="193">
        <v>15.12</v>
      </c>
      <c r="I109" s="194"/>
      <c r="L109" s="189"/>
      <c r="M109" s="195"/>
      <c r="N109" s="196"/>
      <c r="O109" s="196"/>
      <c r="P109" s="196"/>
      <c r="Q109" s="196"/>
      <c r="R109" s="196"/>
      <c r="S109" s="196"/>
      <c r="T109" s="197"/>
      <c r="AT109" s="191" t="s">
        <v>201</v>
      </c>
      <c r="AU109" s="191" t="s">
        <v>88</v>
      </c>
      <c r="AV109" s="12" t="s">
        <v>84</v>
      </c>
      <c r="AW109" s="12" t="s">
        <v>37</v>
      </c>
      <c r="AX109" s="12" t="s">
        <v>74</v>
      </c>
      <c r="AY109" s="191" t="s">
        <v>193</v>
      </c>
    </row>
    <row r="110" spans="2:51" s="12" customFormat="1" ht="13.5">
      <c r="B110" s="189"/>
      <c r="D110" s="190" t="s">
        <v>201</v>
      </c>
      <c r="E110" s="191" t="s">
        <v>20</v>
      </c>
      <c r="F110" s="192" t="s">
        <v>135</v>
      </c>
      <c r="H110" s="193">
        <v>27.216</v>
      </c>
      <c r="I110" s="194"/>
      <c r="L110" s="189"/>
      <c r="M110" s="195"/>
      <c r="N110" s="196"/>
      <c r="O110" s="196"/>
      <c r="P110" s="196"/>
      <c r="Q110" s="196"/>
      <c r="R110" s="196"/>
      <c r="S110" s="196"/>
      <c r="T110" s="197"/>
      <c r="AT110" s="191" t="s">
        <v>201</v>
      </c>
      <c r="AU110" s="191" t="s">
        <v>88</v>
      </c>
      <c r="AV110" s="12" t="s">
        <v>84</v>
      </c>
      <c r="AW110" s="12" t="s">
        <v>37</v>
      </c>
      <c r="AX110" s="12" t="s">
        <v>74</v>
      </c>
      <c r="AY110" s="191" t="s">
        <v>193</v>
      </c>
    </row>
    <row r="111" spans="2:51" s="12" customFormat="1" ht="13.5">
      <c r="B111" s="189"/>
      <c r="D111" s="190" t="s">
        <v>201</v>
      </c>
      <c r="E111" s="191" t="s">
        <v>20</v>
      </c>
      <c r="F111" s="192" t="s">
        <v>132</v>
      </c>
      <c r="H111" s="193">
        <v>168</v>
      </c>
      <c r="I111" s="194"/>
      <c r="L111" s="189"/>
      <c r="M111" s="195"/>
      <c r="N111" s="196"/>
      <c r="O111" s="196"/>
      <c r="P111" s="196"/>
      <c r="Q111" s="196"/>
      <c r="R111" s="196"/>
      <c r="S111" s="196"/>
      <c r="T111" s="197"/>
      <c r="AT111" s="191" t="s">
        <v>201</v>
      </c>
      <c r="AU111" s="191" t="s">
        <v>88</v>
      </c>
      <c r="AV111" s="12" t="s">
        <v>84</v>
      </c>
      <c r="AW111" s="12" t="s">
        <v>37</v>
      </c>
      <c r="AX111" s="12" t="s">
        <v>74</v>
      </c>
      <c r="AY111" s="191" t="s">
        <v>193</v>
      </c>
    </row>
    <row r="112" spans="2:51" s="12" customFormat="1" ht="13.5">
      <c r="B112" s="189"/>
      <c r="D112" s="190" t="s">
        <v>201</v>
      </c>
      <c r="E112" s="191" t="s">
        <v>20</v>
      </c>
      <c r="F112" s="192" t="s">
        <v>202</v>
      </c>
      <c r="H112" s="193">
        <v>209.118</v>
      </c>
      <c r="I112" s="194"/>
      <c r="L112" s="189"/>
      <c r="M112" s="195"/>
      <c r="N112" s="196"/>
      <c r="O112" s="196"/>
      <c r="P112" s="196"/>
      <c r="Q112" s="196"/>
      <c r="R112" s="196"/>
      <c r="S112" s="196"/>
      <c r="T112" s="197"/>
      <c r="AT112" s="191" t="s">
        <v>201</v>
      </c>
      <c r="AU112" s="191" t="s">
        <v>88</v>
      </c>
      <c r="AV112" s="12" t="s">
        <v>84</v>
      </c>
      <c r="AW112" s="12" t="s">
        <v>37</v>
      </c>
      <c r="AX112" s="12" t="s">
        <v>74</v>
      </c>
      <c r="AY112" s="191" t="s">
        <v>193</v>
      </c>
    </row>
    <row r="113" spans="2:51" s="12" customFormat="1" ht="13.5">
      <c r="B113" s="189"/>
      <c r="D113" s="190" t="s">
        <v>201</v>
      </c>
      <c r="E113" s="191" t="s">
        <v>20</v>
      </c>
      <c r="F113" s="192" t="s">
        <v>155</v>
      </c>
      <c r="H113" s="193">
        <v>112.504</v>
      </c>
      <c r="I113" s="194"/>
      <c r="L113" s="189"/>
      <c r="M113" s="195"/>
      <c r="N113" s="196"/>
      <c r="O113" s="196"/>
      <c r="P113" s="196"/>
      <c r="Q113" s="196"/>
      <c r="R113" s="196"/>
      <c r="S113" s="196"/>
      <c r="T113" s="197"/>
      <c r="AT113" s="191" t="s">
        <v>201</v>
      </c>
      <c r="AU113" s="191" t="s">
        <v>88</v>
      </c>
      <c r="AV113" s="12" t="s">
        <v>84</v>
      </c>
      <c r="AW113" s="12" t="s">
        <v>37</v>
      </c>
      <c r="AX113" s="12" t="s">
        <v>74</v>
      </c>
      <c r="AY113" s="191" t="s">
        <v>193</v>
      </c>
    </row>
    <row r="114" spans="2:51" s="13" customFormat="1" ht="13.5">
      <c r="B114" s="198"/>
      <c r="D114" s="199" t="s">
        <v>201</v>
      </c>
      <c r="E114" s="200" t="s">
        <v>20</v>
      </c>
      <c r="F114" s="201" t="s">
        <v>203</v>
      </c>
      <c r="H114" s="202">
        <v>2095.849</v>
      </c>
      <c r="I114" s="203"/>
      <c r="L114" s="198"/>
      <c r="M114" s="204"/>
      <c r="N114" s="205"/>
      <c r="O114" s="205"/>
      <c r="P114" s="205"/>
      <c r="Q114" s="205"/>
      <c r="R114" s="205"/>
      <c r="S114" s="205"/>
      <c r="T114" s="206"/>
      <c r="AT114" s="207" t="s">
        <v>201</v>
      </c>
      <c r="AU114" s="207" t="s">
        <v>88</v>
      </c>
      <c r="AV114" s="13" t="s">
        <v>91</v>
      </c>
      <c r="AW114" s="13" t="s">
        <v>37</v>
      </c>
      <c r="AX114" s="13" t="s">
        <v>22</v>
      </c>
      <c r="AY114" s="207" t="s">
        <v>193</v>
      </c>
    </row>
    <row r="115" spans="2:65" s="1" customFormat="1" ht="31.5" customHeight="1">
      <c r="B115" s="176"/>
      <c r="C115" s="177" t="s">
        <v>84</v>
      </c>
      <c r="D115" s="177" t="s">
        <v>197</v>
      </c>
      <c r="E115" s="178" t="s">
        <v>204</v>
      </c>
      <c r="F115" s="179" t="s">
        <v>205</v>
      </c>
      <c r="G115" s="180" t="s">
        <v>130</v>
      </c>
      <c r="H115" s="181">
        <v>168</v>
      </c>
      <c r="I115" s="182"/>
      <c r="J115" s="183">
        <f>ROUND(I115*H115,2)</f>
        <v>0</v>
      </c>
      <c r="K115" s="179" t="s">
        <v>206</v>
      </c>
      <c r="L115" s="37"/>
      <c r="M115" s="184" t="s">
        <v>20</v>
      </c>
      <c r="N115" s="185" t="s">
        <v>46</v>
      </c>
      <c r="O115" s="38"/>
      <c r="P115" s="186">
        <f>O115*H115</f>
        <v>0</v>
      </c>
      <c r="Q115" s="186">
        <v>0.00928</v>
      </c>
      <c r="R115" s="186">
        <f>Q115*H115</f>
        <v>1.55904</v>
      </c>
      <c r="S115" s="186">
        <v>0</v>
      </c>
      <c r="T115" s="187">
        <f>S115*H115</f>
        <v>0</v>
      </c>
      <c r="AR115" s="20" t="s">
        <v>91</v>
      </c>
      <c r="AT115" s="20" t="s">
        <v>197</v>
      </c>
      <c r="AU115" s="20" t="s">
        <v>88</v>
      </c>
      <c r="AY115" s="20" t="s">
        <v>193</v>
      </c>
      <c r="BE115" s="188">
        <f>IF(N115="základní",J115,0)</f>
        <v>0</v>
      </c>
      <c r="BF115" s="188">
        <f>IF(N115="snížená",J115,0)</f>
        <v>0</v>
      </c>
      <c r="BG115" s="188">
        <f>IF(N115="zákl. přenesená",J115,0)</f>
        <v>0</v>
      </c>
      <c r="BH115" s="188">
        <f>IF(N115="sníž. přenesená",J115,0)</f>
        <v>0</v>
      </c>
      <c r="BI115" s="188">
        <f>IF(N115="nulová",J115,0)</f>
        <v>0</v>
      </c>
      <c r="BJ115" s="20" t="s">
        <v>84</v>
      </c>
      <c r="BK115" s="188">
        <f>ROUND(I115*H115,2)</f>
        <v>0</v>
      </c>
      <c r="BL115" s="20" t="s">
        <v>91</v>
      </c>
      <c r="BM115" s="20" t="s">
        <v>207</v>
      </c>
    </row>
    <row r="116" spans="2:47" s="1" customFormat="1" ht="27">
      <c r="B116" s="37"/>
      <c r="D116" s="190" t="s">
        <v>208</v>
      </c>
      <c r="F116" s="208" t="s">
        <v>209</v>
      </c>
      <c r="I116" s="148"/>
      <c r="L116" s="37"/>
      <c r="M116" s="66"/>
      <c r="N116" s="38"/>
      <c r="O116" s="38"/>
      <c r="P116" s="38"/>
      <c r="Q116" s="38"/>
      <c r="R116" s="38"/>
      <c r="S116" s="38"/>
      <c r="T116" s="67"/>
      <c r="AT116" s="20" t="s">
        <v>208</v>
      </c>
      <c r="AU116" s="20" t="s">
        <v>88</v>
      </c>
    </row>
    <row r="117" spans="2:51" s="14" customFormat="1" ht="13.5">
      <c r="B117" s="209"/>
      <c r="D117" s="190" t="s">
        <v>201</v>
      </c>
      <c r="E117" s="210" t="s">
        <v>20</v>
      </c>
      <c r="F117" s="211" t="s">
        <v>210</v>
      </c>
      <c r="H117" s="212" t="s">
        <v>20</v>
      </c>
      <c r="I117" s="213"/>
      <c r="L117" s="209"/>
      <c r="M117" s="214"/>
      <c r="N117" s="215"/>
      <c r="O117" s="215"/>
      <c r="P117" s="215"/>
      <c r="Q117" s="215"/>
      <c r="R117" s="215"/>
      <c r="S117" s="215"/>
      <c r="T117" s="216"/>
      <c r="AT117" s="212" t="s">
        <v>201</v>
      </c>
      <c r="AU117" s="212" t="s">
        <v>88</v>
      </c>
      <c r="AV117" s="14" t="s">
        <v>22</v>
      </c>
      <c r="AW117" s="14" t="s">
        <v>37</v>
      </c>
      <c r="AX117" s="14" t="s">
        <v>74</v>
      </c>
      <c r="AY117" s="212" t="s">
        <v>193</v>
      </c>
    </row>
    <row r="118" spans="2:51" s="12" customFormat="1" ht="13.5">
      <c r="B118" s="189"/>
      <c r="D118" s="190" t="s">
        <v>201</v>
      </c>
      <c r="E118" s="191" t="s">
        <v>20</v>
      </c>
      <c r="F118" s="192" t="s">
        <v>211</v>
      </c>
      <c r="H118" s="193">
        <v>168</v>
      </c>
      <c r="I118" s="194"/>
      <c r="L118" s="189"/>
      <c r="M118" s="195"/>
      <c r="N118" s="196"/>
      <c r="O118" s="196"/>
      <c r="P118" s="196"/>
      <c r="Q118" s="196"/>
      <c r="R118" s="196"/>
      <c r="S118" s="196"/>
      <c r="T118" s="197"/>
      <c r="AT118" s="191" t="s">
        <v>201</v>
      </c>
      <c r="AU118" s="191" t="s">
        <v>88</v>
      </c>
      <c r="AV118" s="12" t="s">
        <v>84</v>
      </c>
      <c r="AW118" s="12" t="s">
        <v>37</v>
      </c>
      <c r="AX118" s="12" t="s">
        <v>74</v>
      </c>
      <c r="AY118" s="191" t="s">
        <v>193</v>
      </c>
    </row>
    <row r="119" spans="2:51" s="13" customFormat="1" ht="13.5">
      <c r="B119" s="198"/>
      <c r="D119" s="199" t="s">
        <v>201</v>
      </c>
      <c r="E119" s="200" t="s">
        <v>132</v>
      </c>
      <c r="F119" s="201" t="s">
        <v>203</v>
      </c>
      <c r="H119" s="202">
        <v>168</v>
      </c>
      <c r="I119" s="203"/>
      <c r="L119" s="198"/>
      <c r="M119" s="204"/>
      <c r="N119" s="205"/>
      <c r="O119" s="205"/>
      <c r="P119" s="205"/>
      <c r="Q119" s="205"/>
      <c r="R119" s="205"/>
      <c r="S119" s="205"/>
      <c r="T119" s="206"/>
      <c r="AT119" s="207" t="s">
        <v>201</v>
      </c>
      <c r="AU119" s="207" t="s">
        <v>88</v>
      </c>
      <c r="AV119" s="13" t="s">
        <v>91</v>
      </c>
      <c r="AW119" s="13" t="s">
        <v>37</v>
      </c>
      <c r="AX119" s="13" t="s">
        <v>22</v>
      </c>
      <c r="AY119" s="207" t="s">
        <v>193</v>
      </c>
    </row>
    <row r="120" spans="2:65" s="1" customFormat="1" ht="22.5" customHeight="1">
      <c r="B120" s="176"/>
      <c r="C120" s="217" t="s">
        <v>88</v>
      </c>
      <c r="D120" s="217" t="s">
        <v>212</v>
      </c>
      <c r="E120" s="218" t="s">
        <v>213</v>
      </c>
      <c r="F120" s="219" t="s">
        <v>214</v>
      </c>
      <c r="G120" s="220" t="s">
        <v>130</v>
      </c>
      <c r="H120" s="221">
        <v>176.4</v>
      </c>
      <c r="I120" s="222"/>
      <c r="J120" s="223">
        <f>ROUND(I120*H120,2)</f>
        <v>0</v>
      </c>
      <c r="K120" s="219" t="s">
        <v>20</v>
      </c>
      <c r="L120" s="224"/>
      <c r="M120" s="225" t="s">
        <v>20</v>
      </c>
      <c r="N120" s="226" t="s">
        <v>46</v>
      </c>
      <c r="O120" s="38"/>
      <c r="P120" s="186">
        <f>O120*H120</f>
        <v>0</v>
      </c>
      <c r="Q120" s="186">
        <v>0.003</v>
      </c>
      <c r="R120" s="186">
        <f>Q120*H120</f>
        <v>0.5292</v>
      </c>
      <c r="S120" s="186">
        <v>0</v>
      </c>
      <c r="T120" s="187">
        <f>S120*H120</f>
        <v>0</v>
      </c>
      <c r="AR120" s="20" t="s">
        <v>103</v>
      </c>
      <c r="AT120" s="20" t="s">
        <v>212</v>
      </c>
      <c r="AU120" s="20" t="s">
        <v>88</v>
      </c>
      <c r="AY120" s="20" t="s">
        <v>193</v>
      </c>
      <c r="BE120" s="188">
        <f>IF(N120="základní",J120,0)</f>
        <v>0</v>
      </c>
      <c r="BF120" s="188">
        <f>IF(N120="snížená",J120,0)</f>
        <v>0</v>
      </c>
      <c r="BG120" s="188">
        <f>IF(N120="zákl. přenesená",J120,0)</f>
        <v>0</v>
      </c>
      <c r="BH120" s="188">
        <f>IF(N120="sníž. přenesená",J120,0)</f>
        <v>0</v>
      </c>
      <c r="BI120" s="188">
        <f>IF(N120="nulová",J120,0)</f>
        <v>0</v>
      </c>
      <c r="BJ120" s="20" t="s">
        <v>84</v>
      </c>
      <c r="BK120" s="188">
        <f>ROUND(I120*H120,2)</f>
        <v>0</v>
      </c>
      <c r="BL120" s="20" t="s">
        <v>91</v>
      </c>
      <c r="BM120" s="20" t="s">
        <v>215</v>
      </c>
    </row>
    <row r="121" spans="2:51" s="12" customFormat="1" ht="13.5">
      <c r="B121" s="189"/>
      <c r="D121" s="199" t="s">
        <v>201</v>
      </c>
      <c r="F121" s="227" t="s">
        <v>216</v>
      </c>
      <c r="H121" s="228">
        <v>176.4</v>
      </c>
      <c r="I121" s="194"/>
      <c r="L121" s="189"/>
      <c r="M121" s="195"/>
      <c r="N121" s="196"/>
      <c r="O121" s="196"/>
      <c r="P121" s="196"/>
      <c r="Q121" s="196"/>
      <c r="R121" s="196"/>
      <c r="S121" s="196"/>
      <c r="T121" s="197"/>
      <c r="AT121" s="191" t="s">
        <v>201</v>
      </c>
      <c r="AU121" s="191" t="s">
        <v>88</v>
      </c>
      <c r="AV121" s="12" t="s">
        <v>84</v>
      </c>
      <c r="AW121" s="12" t="s">
        <v>4</v>
      </c>
      <c r="AX121" s="12" t="s">
        <v>22</v>
      </c>
      <c r="AY121" s="191" t="s">
        <v>193</v>
      </c>
    </row>
    <row r="122" spans="2:65" s="1" customFormat="1" ht="31.5" customHeight="1">
      <c r="B122" s="176"/>
      <c r="C122" s="177" t="s">
        <v>91</v>
      </c>
      <c r="D122" s="177" t="s">
        <v>197</v>
      </c>
      <c r="E122" s="178" t="s">
        <v>217</v>
      </c>
      <c r="F122" s="179" t="s">
        <v>218</v>
      </c>
      <c r="G122" s="180" t="s">
        <v>130</v>
      </c>
      <c r="H122" s="181">
        <v>15.12</v>
      </c>
      <c r="I122" s="182"/>
      <c r="J122" s="183">
        <f>ROUND(I122*H122,2)</f>
        <v>0</v>
      </c>
      <c r="K122" s="179" t="s">
        <v>206</v>
      </c>
      <c r="L122" s="37"/>
      <c r="M122" s="184" t="s">
        <v>20</v>
      </c>
      <c r="N122" s="185" t="s">
        <v>46</v>
      </c>
      <c r="O122" s="38"/>
      <c r="P122" s="186">
        <f>O122*H122</f>
        <v>0</v>
      </c>
      <c r="Q122" s="186">
        <v>0.00965</v>
      </c>
      <c r="R122" s="186">
        <f>Q122*H122</f>
        <v>0.145908</v>
      </c>
      <c r="S122" s="186">
        <v>0</v>
      </c>
      <c r="T122" s="187">
        <f>S122*H122</f>
        <v>0</v>
      </c>
      <c r="AR122" s="20" t="s">
        <v>91</v>
      </c>
      <c r="AT122" s="20" t="s">
        <v>197</v>
      </c>
      <c r="AU122" s="20" t="s">
        <v>88</v>
      </c>
      <c r="AY122" s="20" t="s">
        <v>193</v>
      </c>
      <c r="BE122" s="188">
        <f>IF(N122="základní",J122,0)</f>
        <v>0</v>
      </c>
      <c r="BF122" s="188">
        <f>IF(N122="snížená",J122,0)</f>
        <v>0</v>
      </c>
      <c r="BG122" s="188">
        <f>IF(N122="zákl. přenesená",J122,0)</f>
        <v>0</v>
      </c>
      <c r="BH122" s="188">
        <f>IF(N122="sníž. přenesená",J122,0)</f>
        <v>0</v>
      </c>
      <c r="BI122" s="188">
        <f>IF(N122="nulová",J122,0)</f>
        <v>0</v>
      </c>
      <c r="BJ122" s="20" t="s">
        <v>84</v>
      </c>
      <c r="BK122" s="188">
        <f>ROUND(I122*H122,2)</f>
        <v>0</v>
      </c>
      <c r="BL122" s="20" t="s">
        <v>91</v>
      </c>
      <c r="BM122" s="20" t="s">
        <v>219</v>
      </c>
    </row>
    <row r="123" spans="2:47" s="1" customFormat="1" ht="27">
      <c r="B123" s="37"/>
      <c r="D123" s="190" t="s">
        <v>208</v>
      </c>
      <c r="F123" s="208" t="s">
        <v>220</v>
      </c>
      <c r="I123" s="148"/>
      <c r="L123" s="37"/>
      <c r="M123" s="66"/>
      <c r="N123" s="38"/>
      <c r="O123" s="38"/>
      <c r="P123" s="38"/>
      <c r="Q123" s="38"/>
      <c r="R123" s="38"/>
      <c r="S123" s="38"/>
      <c r="T123" s="67"/>
      <c r="AT123" s="20" t="s">
        <v>208</v>
      </c>
      <c r="AU123" s="20" t="s">
        <v>88</v>
      </c>
    </row>
    <row r="124" spans="2:51" s="14" customFormat="1" ht="13.5">
      <c r="B124" s="209"/>
      <c r="D124" s="190" t="s">
        <v>201</v>
      </c>
      <c r="E124" s="210" t="s">
        <v>20</v>
      </c>
      <c r="F124" s="211" t="s">
        <v>221</v>
      </c>
      <c r="H124" s="212" t="s">
        <v>20</v>
      </c>
      <c r="I124" s="213"/>
      <c r="L124" s="209"/>
      <c r="M124" s="214"/>
      <c r="N124" s="215"/>
      <c r="O124" s="215"/>
      <c r="P124" s="215"/>
      <c r="Q124" s="215"/>
      <c r="R124" s="215"/>
      <c r="S124" s="215"/>
      <c r="T124" s="216"/>
      <c r="AT124" s="212" t="s">
        <v>201</v>
      </c>
      <c r="AU124" s="212" t="s">
        <v>88</v>
      </c>
      <c r="AV124" s="14" t="s">
        <v>22</v>
      </c>
      <c r="AW124" s="14" t="s">
        <v>37</v>
      </c>
      <c r="AX124" s="14" t="s">
        <v>74</v>
      </c>
      <c r="AY124" s="212" t="s">
        <v>193</v>
      </c>
    </row>
    <row r="125" spans="2:51" s="12" customFormat="1" ht="13.5">
      <c r="B125" s="189"/>
      <c r="D125" s="190" t="s">
        <v>201</v>
      </c>
      <c r="E125" s="191" t="s">
        <v>20</v>
      </c>
      <c r="F125" s="192" t="s">
        <v>222</v>
      </c>
      <c r="H125" s="193">
        <v>15.12</v>
      </c>
      <c r="I125" s="194"/>
      <c r="L125" s="189"/>
      <c r="M125" s="195"/>
      <c r="N125" s="196"/>
      <c r="O125" s="196"/>
      <c r="P125" s="196"/>
      <c r="Q125" s="196"/>
      <c r="R125" s="196"/>
      <c r="S125" s="196"/>
      <c r="T125" s="197"/>
      <c r="AT125" s="191" t="s">
        <v>201</v>
      </c>
      <c r="AU125" s="191" t="s">
        <v>88</v>
      </c>
      <c r="AV125" s="12" t="s">
        <v>84</v>
      </c>
      <c r="AW125" s="12" t="s">
        <v>37</v>
      </c>
      <c r="AX125" s="12" t="s">
        <v>74</v>
      </c>
      <c r="AY125" s="191" t="s">
        <v>193</v>
      </c>
    </row>
    <row r="126" spans="2:51" s="13" customFormat="1" ht="13.5">
      <c r="B126" s="198"/>
      <c r="D126" s="199" t="s">
        <v>201</v>
      </c>
      <c r="E126" s="200" t="s">
        <v>153</v>
      </c>
      <c r="F126" s="201" t="s">
        <v>203</v>
      </c>
      <c r="H126" s="202">
        <v>15.12</v>
      </c>
      <c r="I126" s="203"/>
      <c r="L126" s="198"/>
      <c r="M126" s="204"/>
      <c r="N126" s="205"/>
      <c r="O126" s="205"/>
      <c r="P126" s="205"/>
      <c r="Q126" s="205"/>
      <c r="R126" s="205"/>
      <c r="S126" s="205"/>
      <c r="T126" s="206"/>
      <c r="AT126" s="207" t="s">
        <v>201</v>
      </c>
      <c r="AU126" s="207" t="s">
        <v>88</v>
      </c>
      <c r="AV126" s="13" t="s">
        <v>91</v>
      </c>
      <c r="AW126" s="13" t="s">
        <v>37</v>
      </c>
      <c r="AX126" s="13" t="s">
        <v>22</v>
      </c>
      <c r="AY126" s="207" t="s">
        <v>193</v>
      </c>
    </row>
    <row r="127" spans="2:65" s="1" customFormat="1" ht="22.5" customHeight="1">
      <c r="B127" s="176"/>
      <c r="C127" s="217" t="s">
        <v>94</v>
      </c>
      <c r="D127" s="217" t="s">
        <v>212</v>
      </c>
      <c r="E127" s="218" t="s">
        <v>223</v>
      </c>
      <c r="F127" s="219" t="s">
        <v>224</v>
      </c>
      <c r="G127" s="220" t="s">
        <v>130</v>
      </c>
      <c r="H127" s="221">
        <v>15.876</v>
      </c>
      <c r="I127" s="222"/>
      <c r="J127" s="223">
        <f>ROUND(I127*H127,2)</f>
        <v>0</v>
      </c>
      <c r="K127" s="219" t="s">
        <v>20</v>
      </c>
      <c r="L127" s="224"/>
      <c r="M127" s="225" t="s">
        <v>20</v>
      </c>
      <c r="N127" s="226" t="s">
        <v>46</v>
      </c>
      <c r="O127" s="38"/>
      <c r="P127" s="186">
        <f>O127*H127</f>
        <v>0</v>
      </c>
      <c r="Q127" s="186">
        <v>0.0225</v>
      </c>
      <c r="R127" s="186">
        <f>Q127*H127</f>
        <v>0.35720999999999997</v>
      </c>
      <c r="S127" s="186">
        <v>0</v>
      </c>
      <c r="T127" s="187">
        <f>S127*H127</f>
        <v>0</v>
      </c>
      <c r="AR127" s="20" t="s">
        <v>103</v>
      </c>
      <c r="AT127" s="20" t="s">
        <v>212</v>
      </c>
      <c r="AU127" s="20" t="s">
        <v>88</v>
      </c>
      <c r="AY127" s="20" t="s">
        <v>193</v>
      </c>
      <c r="BE127" s="188">
        <f>IF(N127="základní",J127,0)</f>
        <v>0</v>
      </c>
      <c r="BF127" s="188">
        <f>IF(N127="snížená",J127,0)</f>
        <v>0</v>
      </c>
      <c r="BG127" s="188">
        <f>IF(N127="zákl. přenesená",J127,0)</f>
        <v>0</v>
      </c>
      <c r="BH127" s="188">
        <f>IF(N127="sníž. přenesená",J127,0)</f>
        <v>0</v>
      </c>
      <c r="BI127" s="188">
        <f>IF(N127="nulová",J127,0)</f>
        <v>0</v>
      </c>
      <c r="BJ127" s="20" t="s">
        <v>84</v>
      </c>
      <c r="BK127" s="188">
        <f>ROUND(I127*H127,2)</f>
        <v>0</v>
      </c>
      <c r="BL127" s="20" t="s">
        <v>91</v>
      </c>
      <c r="BM127" s="20" t="s">
        <v>225</v>
      </c>
    </row>
    <row r="128" spans="2:51" s="12" customFormat="1" ht="13.5">
      <c r="B128" s="189"/>
      <c r="D128" s="199" t="s">
        <v>201</v>
      </c>
      <c r="F128" s="227" t="s">
        <v>226</v>
      </c>
      <c r="H128" s="228">
        <v>15.876</v>
      </c>
      <c r="I128" s="194"/>
      <c r="L128" s="189"/>
      <c r="M128" s="195"/>
      <c r="N128" s="196"/>
      <c r="O128" s="196"/>
      <c r="P128" s="196"/>
      <c r="Q128" s="196"/>
      <c r="R128" s="196"/>
      <c r="S128" s="196"/>
      <c r="T128" s="197"/>
      <c r="AT128" s="191" t="s">
        <v>201</v>
      </c>
      <c r="AU128" s="191" t="s">
        <v>88</v>
      </c>
      <c r="AV128" s="12" t="s">
        <v>84</v>
      </c>
      <c r="AW128" s="12" t="s">
        <v>4</v>
      </c>
      <c r="AX128" s="12" t="s">
        <v>22</v>
      </c>
      <c r="AY128" s="191" t="s">
        <v>193</v>
      </c>
    </row>
    <row r="129" spans="2:65" s="1" customFormat="1" ht="31.5" customHeight="1">
      <c r="B129" s="176"/>
      <c r="C129" s="177" t="s">
        <v>97</v>
      </c>
      <c r="D129" s="177" t="s">
        <v>197</v>
      </c>
      <c r="E129" s="178" t="s">
        <v>227</v>
      </c>
      <c r="F129" s="179" t="s">
        <v>228</v>
      </c>
      <c r="G129" s="180" t="s">
        <v>130</v>
      </c>
      <c r="H129" s="181">
        <v>183.12</v>
      </c>
      <c r="I129" s="182"/>
      <c r="J129" s="183">
        <f>ROUND(I129*H129,2)</f>
        <v>0</v>
      </c>
      <c r="K129" s="179" t="s">
        <v>206</v>
      </c>
      <c r="L129" s="37"/>
      <c r="M129" s="184" t="s">
        <v>20</v>
      </c>
      <c r="N129" s="185" t="s">
        <v>46</v>
      </c>
      <c r="O129" s="38"/>
      <c r="P129" s="186">
        <f>O129*H129</f>
        <v>0</v>
      </c>
      <c r="Q129" s="186">
        <v>9E-05</v>
      </c>
      <c r="R129" s="186">
        <f>Q129*H129</f>
        <v>0.0164808</v>
      </c>
      <c r="S129" s="186">
        <v>0</v>
      </c>
      <c r="T129" s="187">
        <f>S129*H129</f>
        <v>0</v>
      </c>
      <c r="AR129" s="20" t="s">
        <v>91</v>
      </c>
      <c r="AT129" s="20" t="s">
        <v>197</v>
      </c>
      <c r="AU129" s="20" t="s">
        <v>88</v>
      </c>
      <c r="AY129" s="20" t="s">
        <v>193</v>
      </c>
      <c r="BE129" s="188">
        <f>IF(N129="základní",J129,0)</f>
        <v>0</v>
      </c>
      <c r="BF129" s="188">
        <f>IF(N129="snížená",J129,0)</f>
        <v>0</v>
      </c>
      <c r="BG129" s="188">
        <f>IF(N129="zákl. přenesená",J129,0)</f>
        <v>0</v>
      </c>
      <c r="BH129" s="188">
        <f>IF(N129="sníž. přenesená",J129,0)</f>
        <v>0</v>
      </c>
      <c r="BI129" s="188">
        <f>IF(N129="nulová",J129,0)</f>
        <v>0</v>
      </c>
      <c r="BJ129" s="20" t="s">
        <v>84</v>
      </c>
      <c r="BK129" s="188">
        <f>ROUND(I129*H129,2)</f>
        <v>0</v>
      </c>
      <c r="BL129" s="20" t="s">
        <v>91</v>
      </c>
      <c r="BM129" s="20" t="s">
        <v>229</v>
      </c>
    </row>
    <row r="130" spans="2:47" s="1" customFormat="1" ht="27">
      <c r="B130" s="37"/>
      <c r="D130" s="190" t="s">
        <v>208</v>
      </c>
      <c r="F130" s="208" t="s">
        <v>230</v>
      </c>
      <c r="I130" s="148"/>
      <c r="L130" s="37"/>
      <c r="M130" s="66"/>
      <c r="N130" s="38"/>
      <c r="O130" s="38"/>
      <c r="P130" s="38"/>
      <c r="Q130" s="38"/>
      <c r="R130" s="38"/>
      <c r="S130" s="38"/>
      <c r="T130" s="67"/>
      <c r="AT130" s="20" t="s">
        <v>208</v>
      </c>
      <c r="AU130" s="20" t="s">
        <v>88</v>
      </c>
    </row>
    <row r="131" spans="2:51" s="12" customFormat="1" ht="13.5">
      <c r="B131" s="189"/>
      <c r="D131" s="190" t="s">
        <v>201</v>
      </c>
      <c r="E131" s="191" t="s">
        <v>20</v>
      </c>
      <c r="F131" s="192" t="s">
        <v>132</v>
      </c>
      <c r="H131" s="193">
        <v>168</v>
      </c>
      <c r="I131" s="194"/>
      <c r="L131" s="189"/>
      <c r="M131" s="195"/>
      <c r="N131" s="196"/>
      <c r="O131" s="196"/>
      <c r="P131" s="196"/>
      <c r="Q131" s="196"/>
      <c r="R131" s="196"/>
      <c r="S131" s="196"/>
      <c r="T131" s="197"/>
      <c r="AT131" s="191" t="s">
        <v>201</v>
      </c>
      <c r="AU131" s="191" t="s">
        <v>88</v>
      </c>
      <c r="AV131" s="12" t="s">
        <v>84</v>
      </c>
      <c r="AW131" s="12" t="s">
        <v>37</v>
      </c>
      <c r="AX131" s="12" t="s">
        <v>74</v>
      </c>
      <c r="AY131" s="191" t="s">
        <v>193</v>
      </c>
    </row>
    <row r="132" spans="2:51" s="12" customFormat="1" ht="13.5">
      <c r="B132" s="189"/>
      <c r="D132" s="190" t="s">
        <v>201</v>
      </c>
      <c r="E132" s="191" t="s">
        <v>20</v>
      </c>
      <c r="F132" s="192" t="s">
        <v>153</v>
      </c>
      <c r="H132" s="193">
        <v>15.12</v>
      </c>
      <c r="I132" s="194"/>
      <c r="L132" s="189"/>
      <c r="M132" s="195"/>
      <c r="N132" s="196"/>
      <c r="O132" s="196"/>
      <c r="P132" s="196"/>
      <c r="Q132" s="196"/>
      <c r="R132" s="196"/>
      <c r="S132" s="196"/>
      <c r="T132" s="197"/>
      <c r="AT132" s="191" t="s">
        <v>201</v>
      </c>
      <c r="AU132" s="191" t="s">
        <v>88</v>
      </c>
      <c r="AV132" s="12" t="s">
        <v>84</v>
      </c>
      <c r="AW132" s="12" t="s">
        <v>37</v>
      </c>
      <c r="AX132" s="12" t="s">
        <v>74</v>
      </c>
      <c r="AY132" s="191" t="s">
        <v>193</v>
      </c>
    </row>
    <row r="133" spans="2:51" s="13" customFormat="1" ht="13.5">
      <c r="B133" s="198"/>
      <c r="D133" s="199" t="s">
        <v>201</v>
      </c>
      <c r="E133" s="200" t="s">
        <v>20</v>
      </c>
      <c r="F133" s="201" t="s">
        <v>203</v>
      </c>
      <c r="H133" s="202">
        <v>183.12</v>
      </c>
      <c r="I133" s="203"/>
      <c r="L133" s="198"/>
      <c r="M133" s="204"/>
      <c r="N133" s="205"/>
      <c r="O133" s="205"/>
      <c r="P133" s="205"/>
      <c r="Q133" s="205"/>
      <c r="R133" s="205"/>
      <c r="S133" s="205"/>
      <c r="T133" s="206"/>
      <c r="AT133" s="207" t="s">
        <v>201</v>
      </c>
      <c r="AU133" s="207" t="s">
        <v>88</v>
      </c>
      <c r="AV133" s="13" t="s">
        <v>91</v>
      </c>
      <c r="AW133" s="13" t="s">
        <v>37</v>
      </c>
      <c r="AX133" s="13" t="s">
        <v>22</v>
      </c>
      <c r="AY133" s="207" t="s">
        <v>193</v>
      </c>
    </row>
    <row r="134" spans="2:65" s="1" customFormat="1" ht="22.5" customHeight="1">
      <c r="B134" s="176"/>
      <c r="C134" s="177" t="s">
        <v>100</v>
      </c>
      <c r="D134" s="177" t="s">
        <v>197</v>
      </c>
      <c r="E134" s="178" t="s">
        <v>231</v>
      </c>
      <c r="F134" s="179" t="s">
        <v>232</v>
      </c>
      <c r="G134" s="180" t="s">
        <v>130</v>
      </c>
      <c r="H134" s="181">
        <v>27.216</v>
      </c>
      <c r="I134" s="182"/>
      <c r="J134" s="183">
        <f>ROUND(I134*H134,2)</f>
        <v>0</v>
      </c>
      <c r="K134" s="179" t="s">
        <v>206</v>
      </c>
      <c r="L134" s="37"/>
      <c r="M134" s="184" t="s">
        <v>20</v>
      </c>
      <c r="N134" s="185" t="s">
        <v>46</v>
      </c>
      <c r="O134" s="38"/>
      <c r="P134" s="186">
        <f>O134*H134</f>
        <v>0</v>
      </c>
      <c r="Q134" s="186">
        <v>0.00825</v>
      </c>
      <c r="R134" s="186">
        <f>Q134*H134</f>
        <v>0.224532</v>
      </c>
      <c r="S134" s="186">
        <v>0</v>
      </c>
      <c r="T134" s="187">
        <f>S134*H134</f>
        <v>0</v>
      </c>
      <c r="AR134" s="20" t="s">
        <v>91</v>
      </c>
      <c r="AT134" s="20" t="s">
        <v>197</v>
      </c>
      <c r="AU134" s="20" t="s">
        <v>88</v>
      </c>
      <c r="AY134" s="20" t="s">
        <v>193</v>
      </c>
      <c r="BE134" s="188">
        <f>IF(N134="základní",J134,0)</f>
        <v>0</v>
      </c>
      <c r="BF134" s="188">
        <f>IF(N134="snížená",J134,0)</f>
        <v>0</v>
      </c>
      <c r="BG134" s="188">
        <f>IF(N134="zákl. přenesená",J134,0)</f>
        <v>0</v>
      </c>
      <c r="BH134" s="188">
        <f>IF(N134="sníž. přenesená",J134,0)</f>
        <v>0</v>
      </c>
      <c r="BI134" s="188">
        <f>IF(N134="nulová",J134,0)</f>
        <v>0</v>
      </c>
      <c r="BJ134" s="20" t="s">
        <v>84</v>
      </c>
      <c r="BK134" s="188">
        <f>ROUND(I134*H134,2)</f>
        <v>0</v>
      </c>
      <c r="BL134" s="20" t="s">
        <v>91</v>
      </c>
      <c r="BM134" s="20" t="s">
        <v>233</v>
      </c>
    </row>
    <row r="135" spans="2:47" s="1" customFormat="1" ht="27">
      <c r="B135" s="37"/>
      <c r="D135" s="190" t="s">
        <v>208</v>
      </c>
      <c r="F135" s="208" t="s">
        <v>234</v>
      </c>
      <c r="I135" s="148"/>
      <c r="L135" s="37"/>
      <c r="M135" s="66"/>
      <c r="N135" s="38"/>
      <c r="O135" s="38"/>
      <c r="P135" s="38"/>
      <c r="Q135" s="38"/>
      <c r="R135" s="38"/>
      <c r="S135" s="38"/>
      <c r="T135" s="67"/>
      <c r="AT135" s="20" t="s">
        <v>208</v>
      </c>
      <c r="AU135" s="20" t="s">
        <v>88</v>
      </c>
    </row>
    <row r="136" spans="2:51" s="14" customFormat="1" ht="13.5">
      <c r="B136" s="209"/>
      <c r="D136" s="190" t="s">
        <v>201</v>
      </c>
      <c r="E136" s="210" t="s">
        <v>20</v>
      </c>
      <c r="F136" s="211" t="s">
        <v>235</v>
      </c>
      <c r="H136" s="212" t="s">
        <v>20</v>
      </c>
      <c r="I136" s="213"/>
      <c r="L136" s="209"/>
      <c r="M136" s="214"/>
      <c r="N136" s="215"/>
      <c r="O136" s="215"/>
      <c r="P136" s="215"/>
      <c r="Q136" s="215"/>
      <c r="R136" s="215"/>
      <c r="S136" s="215"/>
      <c r="T136" s="216"/>
      <c r="AT136" s="212" t="s">
        <v>201</v>
      </c>
      <c r="AU136" s="212" t="s">
        <v>88</v>
      </c>
      <c r="AV136" s="14" t="s">
        <v>22</v>
      </c>
      <c r="AW136" s="14" t="s">
        <v>37</v>
      </c>
      <c r="AX136" s="14" t="s">
        <v>74</v>
      </c>
      <c r="AY136" s="212" t="s">
        <v>193</v>
      </c>
    </row>
    <row r="137" spans="2:51" s="12" customFormat="1" ht="13.5">
      <c r="B137" s="189"/>
      <c r="D137" s="190" t="s">
        <v>201</v>
      </c>
      <c r="E137" s="191" t="s">
        <v>20</v>
      </c>
      <c r="F137" s="192" t="s">
        <v>236</v>
      </c>
      <c r="H137" s="193">
        <v>27.216</v>
      </c>
      <c r="I137" s="194"/>
      <c r="L137" s="189"/>
      <c r="M137" s="195"/>
      <c r="N137" s="196"/>
      <c r="O137" s="196"/>
      <c r="P137" s="196"/>
      <c r="Q137" s="196"/>
      <c r="R137" s="196"/>
      <c r="S137" s="196"/>
      <c r="T137" s="197"/>
      <c r="AT137" s="191" t="s">
        <v>201</v>
      </c>
      <c r="AU137" s="191" t="s">
        <v>88</v>
      </c>
      <c r="AV137" s="12" t="s">
        <v>84</v>
      </c>
      <c r="AW137" s="12" t="s">
        <v>37</v>
      </c>
      <c r="AX137" s="12" t="s">
        <v>74</v>
      </c>
      <c r="AY137" s="191" t="s">
        <v>193</v>
      </c>
    </row>
    <row r="138" spans="2:51" s="13" customFormat="1" ht="13.5">
      <c r="B138" s="198"/>
      <c r="D138" s="199" t="s">
        <v>201</v>
      </c>
      <c r="E138" s="200" t="s">
        <v>135</v>
      </c>
      <c r="F138" s="201" t="s">
        <v>203</v>
      </c>
      <c r="H138" s="202">
        <v>27.216</v>
      </c>
      <c r="I138" s="203"/>
      <c r="L138" s="198"/>
      <c r="M138" s="204"/>
      <c r="N138" s="205"/>
      <c r="O138" s="205"/>
      <c r="P138" s="205"/>
      <c r="Q138" s="205"/>
      <c r="R138" s="205"/>
      <c r="S138" s="205"/>
      <c r="T138" s="206"/>
      <c r="AT138" s="207" t="s">
        <v>201</v>
      </c>
      <c r="AU138" s="207" t="s">
        <v>88</v>
      </c>
      <c r="AV138" s="13" t="s">
        <v>91</v>
      </c>
      <c r="AW138" s="13" t="s">
        <v>37</v>
      </c>
      <c r="AX138" s="13" t="s">
        <v>22</v>
      </c>
      <c r="AY138" s="207" t="s">
        <v>193</v>
      </c>
    </row>
    <row r="139" spans="2:65" s="1" customFormat="1" ht="22.5" customHeight="1">
      <c r="B139" s="176"/>
      <c r="C139" s="217" t="s">
        <v>103</v>
      </c>
      <c r="D139" s="217" t="s">
        <v>212</v>
      </c>
      <c r="E139" s="218" t="s">
        <v>237</v>
      </c>
      <c r="F139" s="219" t="s">
        <v>238</v>
      </c>
      <c r="G139" s="220" t="s">
        <v>130</v>
      </c>
      <c r="H139" s="221">
        <v>28.577</v>
      </c>
      <c r="I139" s="222"/>
      <c r="J139" s="223">
        <f>ROUND(I139*H139,2)</f>
        <v>0</v>
      </c>
      <c r="K139" s="219" t="s">
        <v>206</v>
      </c>
      <c r="L139" s="224"/>
      <c r="M139" s="225" t="s">
        <v>20</v>
      </c>
      <c r="N139" s="226" t="s">
        <v>46</v>
      </c>
      <c r="O139" s="38"/>
      <c r="P139" s="186">
        <f>O139*H139</f>
        <v>0</v>
      </c>
      <c r="Q139" s="186">
        <v>0.00034</v>
      </c>
      <c r="R139" s="186">
        <f>Q139*H139</f>
        <v>0.009716180000000001</v>
      </c>
      <c r="S139" s="186">
        <v>0</v>
      </c>
      <c r="T139" s="187">
        <f>S139*H139</f>
        <v>0</v>
      </c>
      <c r="AR139" s="20" t="s">
        <v>103</v>
      </c>
      <c r="AT139" s="20" t="s">
        <v>212</v>
      </c>
      <c r="AU139" s="20" t="s">
        <v>88</v>
      </c>
      <c r="AY139" s="20" t="s">
        <v>193</v>
      </c>
      <c r="BE139" s="188">
        <f>IF(N139="základní",J139,0)</f>
        <v>0</v>
      </c>
      <c r="BF139" s="188">
        <f>IF(N139="snížená",J139,0)</f>
        <v>0</v>
      </c>
      <c r="BG139" s="188">
        <f>IF(N139="zákl. přenesená",J139,0)</f>
        <v>0</v>
      </c>
      <c r="BH139" s="188">
        <f>IF(N139="sníž. přenesená",J139,0)</f>
        <v>0</v>
      </c>
      <c r="BI139" s="188">
        <f>IF(N139="nulová",J139,0)</f>
        <v>0</v>
      </c>
      <c r="BJ139" s="20" t="s">
        <v>84</v>
      </c>
      <c r="BK139" s="188">
        <f>ROUND(I139*H139,2)</f>
        <v>0</v>
      </c>
      <c r="BL139" s="20" t="s">
        <v>91</v>
      </c>
      <c r="BM139" s="20" t="s">
        <v>239</v>
      </c>
    </row>
    <row r="140" spans="2:47" s="1" customFormat="1" ht="40.5">
      <c r="B140" s="37"/>
      <c r="D140" s="190" t="s">
        <v>208</v>
      </c>
      <c r="F140" s="208" t="s">
        <v>240</v>
      </c>
      <c r="I140" s="148"/>
      <c r="L140" s="37"/>
      <c r="M140" s="66"/>
      <c r="N140" s="38"/>
      <c r="O140" s="38"/>
      <c r="P140" s="38"/>
      <c r="Q140" s="38"/>
      <c r="R140" s="38"/>
      <c r="S140" s="38"/>
      <c r="T140" s="67"/>
      <c r="AT140" s="20" t="s">
        <v>208</v>
      </c>
      <c r="AU140" s="20" t="s">
        <v>88</v>
      </c>
    </row>
    <row r="141" spans="2:47" s="1" customFormat="1" ht="27">
      <c r="B141" s="37"/>
      <c r="D141" s="190" t="s">
        <v>241</v>
      </c>
      <c r="F141" s="229" t="s">
        <v>242</v>
      </c>
      <c r="I141" s="148"/>
      <c r="L141" s="37"/>
      <c r="M141" s="66"/>
      <c r="N141" s="38"/>
      <c r="O141" s="38"/>
      <c r="P141" s="38"/>
      <c r="Q141" s="38"/>
      <c r="R141" s="38"/>
      <c r="S141" s="38"/>
      <c r="T141" s="67"/>
      <c r="AT141" s="20" t="s">
        <v>241</v>
      </c>
      <c r="AU141" s="20" t="s">
        <v>88</v>
      </c>
    </row>
    <row r="142" spans="2:51" s="12" customFormat="1" ht="13.5">
      <c r="B142" s="189"/>
      <c r="D142" s="199" t="s">
        <v>201</v>
      </c>
      <c r="F142" s="227" t="s">
        <v>243</v>
      </c>
      <c r="H142" s="228">
        <v>28.577</v>
      </c>
      <c r="I142" s="194"/>
      <c r="L142" s="189"/>
      <c r="M142" s="195"/>
      <c r="N142" s="196"/>
      <c r="O142" s="196"/>
      <c r="P142" s="196"/>
      <c r="Q142" s="196"/>
      <c r="R142" s="196"/>
      <c r="S142" s="196"/>
      <c r="T142" s="197"/>
      <c r="AT142" s="191" t="s">
        <v>201</v>
      </c>
      <c r="AU142" s="191" t="s">
        <v>88</v>
      </c>
      <c r="AV142" s="12" t="s">
        <v>84</v>
      </c>
      <c r="AW142" s="12" t="s">
        <v>4</v>
      </c>
      <c r="AX142" s="12" t="s">
        <v>22</v>
      </c>
      <c r="AY142" s="191" t="s">
        <v>193</v>
      </c>
    </row>
    <row r="143" spans="2:65" s="1" customFormat="1" ht="22.5" customHeight="1">
      <c r="B143" s="176"/>
      <c r="C143" s="177" t="s">
        <v>106</v>
      </c>
      <c r="D143" s="177" t="s">
        <v>197</v>
      </c>
      <c r="E143" s="178" t="s">
        <v>231</v>
      </c>
      <c r="F143" s="179" t="s">
        <v>232</v>
      </c>
      <c r="G143" s="180" t="s">
        <v>130</v>
      </c>
      <c r="H143" s="181">
        <v>200.726</v>
      </c>
      <c r="I143" s="182"/>
      <c r="J143" s="183">
        <f>ROUND(I143*H143,2)</f>
        <v>0</v>
      </c>
      <c r="K143" s="179" t="s">
        <v>206</v>
      </c>
      <c r="L143" s="37"/>
      <c r="M143" s="184" t="s">
        <v>20</v>
      </c>
      <c r="N143" s="185" t="s">
        <v>46</v>
      </c>
      <c r="O143" s="38"/>
      <c r="P143" s="186">
        <f>O143*H143</f>
        <v>0</v>
      </c>
      <c r="Q143" s="186">
        <v>0.00825</v>
      </c>
      <c r="R143" s="186">
        <f>Q143*H143</f>
        <v>1.6559895</v>
      </c>
      <c r="S143" s="186">
        <v>0</v>
      </c>
      <c r="T143" s="187">
        <f>S143*H143</f>
        <v>0</v>
      </c>
      <c r="AR143" s="20" t="s">
        <v>91</v>
      </c>
      <c r="AT143" s="20" t="s">
        <v>197</v>
      </c>
      <c r="AU143" s="20" t="s">
        <v>88</v>
      </c>
      <c r="AY143" s="20" t="s">
        <v>193</v>
      </c>
      <c r="BE143" s="188">
        <f>IF(N143="základní",J143,0)</f>
        <v>0</v>
      </c>
      <c r="BF143" s="188">
        <f>IF(N143="snížená",J143,0)</f>
        <v>0</v>
      </c>
      <c r="BG143" s="188">
        <f>IF(N143="zákl. přenesená",J143,0)</f>
        <v>0</v>
      </c>
      <c r="BH143" s="188">
        <f>IF(N143="sníž. přenesená",J143,0)</f>
        <v>0</v>
      </c>
      <c r="BI143" s="188">
        <f>IF(N143="nulová",J143,0)</f>
        <v>0</v>
      </c>
      <c r="BJ143" s="20" t="s">
        <v>84</v>
      </c>
      <c r="BK143" s="188">
        <f>ROUND(I143*H143,2)</f>
        <v>0</v>
      </c>
      <c r="BL143" s="20" t="s">
        <v>91</v>
      </c>
      <c r="BM143" s="20" t="s">
        <v>244</v>
      </c>
    </row>
    <row r="144" spans="2:47" s="1" customFormat="1" ht="27">
      <c r="B144" s="37"/>
      <c r="D144" s="190" t="s">
        <v>208</v>
      </c>
      <c r="F144" s="208" t="s">
        <v>234</v>
      </c>
      <c r="I144" s="148"/>
      <c r="L144" s="37"/>
      <c r="M144" s="66"/>
      <c r="N144" s="38"/>
      <c r="O144" s="38"/>
      <c r="P144" s="38"/>
      <c r="Q144" s="38"/>
      <c r="R144" s="38"/>
      <c r="S144" s="38"/>
      <c r="T144" s="67"/>
      <c r="AT144" s="20" t="s">
        <v>208</v>
      </c>
      <c r="AU144" s="20" t="s">
        <v>88</v>
      </c>
    </row>
    <row r="145" spans="2:51" s="14" customFormat="1" ht="13.5">
      <c r="B145" s="209"/>
      <c r="D145" s="190" t="s">
        <v>201</v>
      </c>
      <c r="E145" s="210" t="s">
        <v>20</v>
      </c>
      <c r="F145" s="211" t="s">
        <v>245</v>
      </c>
      <c r="H145" s="212" t="s">
        <v>20</v>
      </c>
      <c r="I145" s="213"/>
      <c r="L145" s="209"/>
      <c r="M145" s="214"/>
      <c r="N145" s="215"/>
      <c r="O145" s="215"/>
      <c r="P145" s="215"/>
      <c r="Q145" s="215"/>
      <c r="R145" s="215"/>
      <c r="S145" s="215"/>
      <c r="T145" s="216"/>
      <c r="AT145" s="212" t="s">
        <v>201</v>
      </c>
      <c r="AU145" s="212" t="s">
        <v>88</v>
      </c>
      <c r="AV145" s="14" t="s">
        <v>22</v>
      </c>
      <c r="AW145" s="14" t="s">
        <v>37</v>
      </c>
      <c r="AX145" s="14" t="s">
        <v>74</v>
      </c>
      <c r="AY145" s="212" t="s">
        <v>193</v>
      </c>
    </row>
    <row r="146" spans="2:51" s="12" customFormat="1" ht="13.5">
      <c r="B146" s="189"/>
      <c r="D146" s="190" t="s">
        <v>201</v>
      </c>
      <c r="E146" s="191" t="s">
        <v>20</v>
      </c>
      <c r="F146" s="192" t="s">
        <v>246</v>
      </c>
      <c r="H146" s="193">
        <v>109.76</v>
      </c>
      <c r="I146" s="194"/>
      <c r="L146" s="189"/>
      <c r="M146" s="195"/>
      <c r="N146" s="196"/>
      <c r="O146" s="196"/>
      <c r="P146" s="196"/>
      <c r="Q146" s="196"/>
      <c r="R146" s="196"/>
      <c r="S146" s="196"/>
      <c r="T146" s="197"/>
      <c r="AT146" s="191" t="s">
        <v>201</v>
      </c>
      <c r="AU146" s="191" t="s">
        <v>88</v>
      </c>
      <c r="AV146" s="12" t="s">
        <v>84</v>
      </c>
      <c r="AW146" s="12" t="s">
        <v>37</v>
      </c>
      <c r="AX146" s="12" t="s">
        <v>74</v>
      </c>
      <c r="AY146" s="191" t="s">
        <v>193</v>
      </c>
    </row>
    <row r="147" spans="2:51" s="12" customFormat="1" ht="13.5">
      <c r="B147" s="189"/>
      <c r="D147" s="190" t="s">
        <v>201</v>
      </c>
      <c r="E147" s="191" t="s">
        <v>20</v>
      </c>
      <c r="F147" s="192" t="s">
        <v>247</v>
      </c>
      <c r="H147" s="193">
        <v>90.966</v>
      </c>
      <c r="I147" s="194"/>
      <c r="L147" s="189"/>
      <c r="M147" s="195"/>
      <c r="N147" s="196"/>
      <c r="O147" s="196"/>
      <c r="P147" s="196"/>
      <c r="Q147" s="196"/>
      <c r="R147" s="196"/>
      <c r="S147" s="196"/>
      <c r="T147" s="197"/>
      <c r="AT147" s="191" t="s">
        <v>201</v>
      </c>
      <c r="AU147" s="191" t="s">
        <v>88</v>
      </c>
      <c r="AV147" s="12" t="s">
        <v>84</v>
      </c>
      <c r="AW147" s="12" t="s">
        <v>37</v>
      </c>
      <c r="AX147" s="12" t="s">
        <v>74</v>
      </c>
      <c r="AY147" s="191" t="s">
        <v>193</v>
      </c>
    </row>
    <row r="148" spans="2:51" s="15" customFormat="1" ht="13.5">
      <c r="B148" s="230"/>
      <c r="D148" s="190" t="s">
        <v>201</v>
      </c>
      <c r="E148" s="231" t="s">
        <v>137</v>
      </c>
      <c r="F148" s="232" t="s">
        <v>248</v>
      </c>
      <c r="H148" s="233">
        <v>200.726</v>
      </c>
      <c r="I148" s="234"/>
      <c r="L148" s="230"/>
      <c r="M148" s="235"/>
      <c r="N148" s="236"/>
      <c r="O148" s="236"/>
      <c r="P148" s="236"/>
      <c r="Q148" s="236"/>
      <c r="R148" s="236"/>
      <c r="S148" s="236"/>
      <c r="T148" s="237"/>
      <c r="AT148" s="231" t="s">
        <v>201</v>
      </c>
      <c r="AU148" s="231" t="s">
        <v>88</v>
      </c>
      <c r="AV148" s="15" t="s">
        <v>88</v>
      </c>
      <c r="AW148" s="15" t="s">
        <v>37</v>
      </c>
      <c r="AX148" s="15" t="s">
        <v>74</v>
      </c>
      <c r="AY148" s="231" t="s">
        <v>193</v>
      </c>
    </row>
    <row r="149" spans="2:51" s="13" customFormat="1" ht="13.5">
      <c r="B149" s="198"/>
      <c r="D149" s="199" t="s">
        <v>201</v>
      </c>
      <c r="E149" s="200" t="s">
        <v>20</v>
      </c>
      <c r="F149" s="201" t="s">
        <v>203</v>
      </c>
      <c r="H149" s="202">
        <v>200.726</v>
      </c>
      <c r="I149" s="203"/>
      <c r="L149" s="198"/>
      <c r="M149" s="204"/>
      <c r="N149" s="205"/>
      <c r="O149" s="205"/>
      <c r="P149" s="205"/>
      <c r="Q149" s="205"/>
      <c r="R149" s="205"/>
      <c r="S149" s="205"/>
      <c r="T149" s="206"/>
      <c r="AT149" s="207" t="s">
        <v>201</v>
      </c>
      <c r="AU149" s="207" t="s">
        <v>88</v>
      </c>
      <c r="AV149" s="13" t="s">
        <v>91</v>
      </c>
      <c r="AW149" s="13" t="s">
        <v>37</v>
      </c>
      <c r="AX149" s="13" t="s">
        <v>22</v>
      </c>
      <c r="AY149" s="207" t="s">
        <v>193</v>
      </c>
    </row>
    <row r="150" spans="2:65" s="1" customFormat="1" ht="22.5" customHeight="1">
      <c r="B150" s="176"/>
      <c r="C150" s="217" t="s">
        <v>27</v>
      </c>
      <c r="D150" s="217" t="s">
        <v>212</v>
      </c>
      <c r="E150" s="218" t="s">
        <v>249</v>
      </c>
      <c r="F150" s="219" t="s">
        <v>250</v>
      </c>
      <c r="G150" s="220" t="s">
        <v>130</v>
      </c>
      <c r="H150" s="221">
        <v>210.762</v>
      </c>
      <c r="I150" s="222"/>
      <c r="J150" s="223">
        <f>ROUND(I150*H150,2)</f>
        <v>0</v>
      </c>
      <c r="K150" s="219" t="s">
        <v>206</v>
      </c>
      <c r="L150" s="224"/>
      <c r="M150" s="225" t="s">
        <v>20</v>
      </c>
      <c r="N150" s="226" t="s">
        <v>46</v>
      </c>
      <c r="O150" s="38"/>
      <c r="P150" s="186">
        <f>O150*H150</f>
        <v>0</v>
      </c>
      <c r="Q150" s="186">
        <v>0.00051</v>
      </c>
      <c r="R150" s="186">
        <f>Q150*H150</f>
        <v>0.10748862</v>
      </c>
      <c r="S150" s="186">
        <v>0</v>
      </c>
      <c r="T150" s="187">
        <f>S150*H150</f>
        <v>0</v>
      </c>
      <c r="AR150" s="20" t="s">
        <v>103</v>
      </c>
      <c r="AT150" s="20" t="s">
        <v>212</v>
      </c>
      <c r="AU150" s="20" t="s">
        <v>88</v>
      </c>
      <c r="AY150" s="20" t="s">
        <v>193</v>
      </c>
      <c r="BE150" s="188">
        <f>IF(N150="základní",J150,0)</f>
        <v>0</v>
      </c>
      <c r="BF150" s="188">
        <f>IF(N150="snížená",J150,0)</f>
        <v>0</v>
      </c>
      <c r="BG150" s="188">
        <f>IF(N150="zákl. přenesená",J150,0)</f>
        <v>0</v>
      </c>
      <c r="BH150" s="188">
        <f>IF(N150="sníž. přenesená",J150,0)</f>
        <v>0</v>
      </c>
      <c r="BI150" s="188">
        <f>IF(N150="nulová",J150,0)</f>
        <v>0</v>
      </c>
      <c r="BJ150" s="20" t="s">
        <v>84</v>
      </c>
      <c r="BK150" s="188">
        <f>ROUND(I150*H150,2)</f>
        <v>0</v>
      </c>
      <c r="BL150" s="20" t="s">
        <v>91</v>
      </c>
      <c r="BM150" s="20" t="s">
        <v>251</v>
      </c>
    </row>
    <row r="151" spans="2:47" s="1" customFormat="1" ht="40.5">
      <c r="B151" s="37"/>
      <c r="D151" s="190" t="s">
        <v>208</v>
      </c>
      <c r="F151" s="208" t="s">
        <v>252</v>
      </c>
      <c r="I151" s="148"/>
      <c r="L151" s="37"/>
      <c r="M151" s="66"/>
      <c r="N151" s="38"/>
      <c r="O151" s="38"/>
      <c r="P151" s="38"/>
      <c r="Q151" s="38"/>
      <c r="R151" s="38"/>
      <c r="S151" s="38"/>
      <c r="T151" s="67"/>
      <c r="AT151" s="20" t="s">
        <v>208</v>
      </c>
      <c r="AU151" s="20" t="s">
        <v>88</v>
      </c>
    </row>
    <row r="152" spans="2:47" s="1" customFormat="1" ht="27">
      <c r="B152" s="37"/>
      <c r="D152" s="190" t="s">
        <v>241</v>
      </c>
      <c r="F152" s="229" t="s">
        <v>242</v>
      </c>
      <c r="I152" s="148"/>
      <c r="L152" s="37"/>
      <c r="M152" s="66"/>
      <c r="N152" s="38"/>
      <c r="O152" s="38"/>
      <c r="P152" s="38"/>
      <c r="Q152" s="38"/>
      <c r="R152" s="38"/>
      <c r="S152" s="38"/>
      <c r="T152" s="67"/>
      <c r="AT152" s="20" t="s">
        <v>241</v>
      </c>
      <c r="AU152" s="20" t="s">
        <v>88</v>
      </c>
    </row>
    <row r="153" spans="2:51" s="12" customFormat="1" ht="13.5">
      <c r="B153" s="189"/>
      <c r="D153" s="199" t="s">
        <v>201</v>
      </c>
      <c r="F153" s="227" t="s">
        <v>253</v>
      </c>
      <c r="H153" s="228">
        <v>210.762</v>
      </c>
      <c r="I153" s="194"/>
      <c r="L153" s="189"/>
      <c r="M153" s="195"/>
      <c r="N153" s="196"/>
      <c r="O153" s="196"/>
      <c r="P153" s="196"/>
      <c r="Q153" s="196"/>
      <c r="R153" s="196"/>
      <c r="S153" s="196"/>
      <c r="T153" s="197"/>
      <c r="AT153" s="191" t="s">
        <v>201</v>
      </c>
      <c r="AU153" s="191" t="s">
        <v>88</v>
      </c>
      <c r="AV153" s="12" t="s">
        <v>84</v>
      </c>
      <c r="AW153" s="12" t="s">
        <v>4</v>
      </c>
      <c r="AX153" s="12" t="s">
        <v>22</v>
      </c>
      <c r="AY153" s="191" t="s">
        <v>193</v>
      </c>
    </row>
    <row r="154" spans="2:65" s="1" customFormat="1" ht="22.5" customHeight="1">
      <c r="B154" s="176"/>
      <c r="C154" s="177" t="s">
        <v>111</v>
      </c>
      <c r="D154" s="177" t="s">
        <v>197</v>
      </c>
      <c r="E154" s="178" t="s">
        <v>254</v>
      </c>
      <c r="F154" s="179" t="s">
        <v>255</v>
      </c>
      <c r="G154" s="180" t="s">
        <v>130</v>
      </c>
      <c r="H154" s="181">
        <v>227.998</v>
      </c>
      <c r="I154" s="182"/>
      <c r="J154" s="183">
        <f>ROUND(I154*H154,2)</f>
        <v>0</v>
      </c>
      <c r="K154" s="179" t="s">
        <v>206</v>
      </c>
      <c r="L154" s="37"/>
      <c r="M154" s="184" t="s">
        <v>20</v>
      </c>
      <c r="N154" s="185" t="s">
        <v>46</v>
      </c>
      <c r="O154" s="38"/>
      <c r="P154" s="186">
        <f>O154*H154</f>
        <v>0</v>
      </c>
      <c r="Q154" s="186">
        <v>0.00825</v>
      </c>
      <c r="R154" s="186">
        <f>Q154*H154</f>
        <v>1.8809835</v>
      </c>
      <c r="S154" s="186">
        <v>0</v>
      </c>
      <c r="T154" s="187">
        <f>S154*H154</f>
        <v>0</v>
      </c>
      <c r="AR154" s="20" t="s">
        <v>91</v>
      </c>
      <c r="AT154" s="20" t="s">
        <v>197</v>
      </c>
      <c r="AU154" s="20" t="s">
        <v>88</v>
      </c>
      <c r="AY154" s="20" t="s">
        <v>193</v>
      </c>
      <c r="BE154" s="188">
        <f>IF(N154="základní",J154,0)</f>
        <v>0</v>
      </c>
      <c r="BF154" s="188">
        <f>IF(N154="snížená",J154,0)</f>
        <v>0</v>
      </c>
      <c r="BG154" s="188">
        <f>IF(N154="zákl. přenesená",J154,0)</f>
        <v>0</v>
      </c>
      <c r="BH154" s="188">
        <f>IF(N154="sníž. přenesená",J154,0)</f>
        <v>0</v>
      </c>
      <c r="BI154" s="188">
        <f>IF(N154="nulová",J154,0)</f>
        <v>0</v>
      </c>
      <c r="BJ154" s="20" t="s">
        <v>84</v>
      </c>
      <c r="BK154" s="188">
        <f>ROUND(I154*H154,2)</f>
        <v>0</v>
      </c>
      <c r="BL154" s="20" t="s">
        <v>91</v>
      </c>
      <c r="BM154" s="20" t="s">
        <v>256</v>
      </c>
    </row>
    <row r="155" spans="2:47" s="1" customFormat="1" ht="27">
      <c r="B155" s="37"/>
      <c r="D155" s="190" t="s">
        <v>208</v>
      </c>
      <c r="F155" s="208" t="s">
        <v>257</v>
      </c>
      <c r="I155" s="148"/>
      <c r="L155" s="37"/>
      <c r="M155" s="66"/>
      <c r="N155" s="38"/>
      <c r="O155" s="38"/>
      <c r="P155" s="38"/>
      <c r="Q155" s="38"/>
      <c r="R155" s="38"/>
      <c r="S155" s="38"/>
      <c r="T155" s="67"/>
      <c r="AT155" s="20" t="s">
        <v>208</v>
      </c>
      <c r="AU155" s="20" t="s">
        <v>88</v>
      </c>
    </row>
    <row r="156" spans="2:51" s="14" customFormat="1" ht="13.5">
      <c r="B156" s="209"/>
      <c r="D156" s="190" t="s">
        <v>201</v>
      </c>
      <c r="E156" s="210" t="s">
        <v>20</v>
      </c>
      <c r="F156" s="211" t="s">
        <v>258</v>
      </c>
      <c r="H156" s="212" t="s">
        <v>20</v>
      </c>
      <c r="I156" s="213"/>
      <c r="L156" s="209"/>
      <c r="M156" s="214"/>
      <c r="N156" s="215"/>
      <c r="O156" s="215"/>
      <c r="P156" s="215"/>
      <c r="Q156" s="215"/>
      <c r="R156" s="215"/>
      <c r="S156" s="215"/>
      <c r="T156" s="216"/>
      <c r="AT156" s="212" t="s">
        <v>201</v>
      </c>
      <c r="AU156" s="212" t="s">
        <v>88</v>
      </c>
      <c r="AV156" s="14" t="s">
        <v>22</v>
      </c>
      <c r="AW156" s="14" t="s">
        <v>37</v>
      </c>
      <c r="AX156" s="14" t="s">
        <v>74</v>
      </c>
      <c r="AY156" s="212" t="s">
        <v>193</v>
      </c>
    </row>
    <row r="157" spans="2:51" s="12" customFormat="1" ht="13.5">
      <c r="B157" s="189"/>
      <c r="D157" s="190" t="s">
        <v>201</v>
      </c>
      <c r="E157" s="191" t="s">
        <v>20</v>
      </c>
      <c r="F157" s="192" t="s">
        <v>259</v>
      </c>
      <c r="H157" s="193">
        <v>91.336</v>
      </c>
      <c r="I157" s="194"/>
      <c r="L157" s="189"/>
      <c r="M157" s="195"/>
      <c r="N157" s="196"/>
      <c r="O157" s="196"/>
      <c r="P157" s="196"/>
      <c r="Q157" s="196"/>
      <c r="R157" s="196"/>
      <c r="S157" s="196"/>
      <c r="T157" s="197"/>
      <c r="AT157" s="191" t="s">
        <v>201</v>
      </c>
      <c r="AU157" s="191" t="s">
        <v>88</v>
      </c>
      <c r="AV157" s="12" t="s">
        <v>84</v>
      </c>
      <c r="AW157" s="12" t="s">
        <v>37</v>
      </c>
      <c r="AX157" s="12" t="s">
        <v>74</v>
      </c>
      <c r="AY157" s="191" t="s">
        <v>193</v>
      </c>
    </row>
    <row r="158" spans="2:51" s="12" customFormat="1" ht="13.5">
      <c r="B158" s="189"/>
      <c r="D158" s="190" t="s">
        <v>201</v>
      </c>
      <c r="E158" s="191" t="s">
        <v>20</v>
      </c>
      <c r="F158" s="192" t="s">
        <v>260</v>
      </c>
      <c r="H158" s="193">
        <v>-33.6</v>
      </c>
      <c r="I158" s="194"/>
      <c r="L158" s="189"/>
      <c r="M158" s="195"/>
      <c r="N158" s="196"/>
      <c r="O158" s="196"/>
      <c r="P158" s="196"/>
      <c r="Q158" s="196"/>
      <c r="R158" s="196"/>
      <c r="S158" s="196"/>
      <c r="T158" s="197"/>
      <c r="AT158" s="191" t="s">
        <v>201</v>
      </c>
      <c r="AU158" s="191" t="s">
        <v>88</v>
      </c>
      <c r="AV158" s="12" t="s">
        <v>84</v>
      </c>
      <c r="AW158" s="12" t="s">
        <v>37</v>
      </c>
      <c r="AX158" s="12" t="s">
        <v>74</v>
      </c>
      <c r="AY158" s="191" t="s">
        <v>193</v>
      </c>
    </row>
    <row r="159" spans="2:51" s="15" customFormat="1" ht="13.5">
      <c r="B159" s="230"/>
      <c r="D159" s="190" t="s">
        <v>201</v>
      </c>
      <c r="E159" s="231" t="s">
        <v>144</v>
      </c>
      <c r="F159" s="232" t="s">
        <v>248</v>
      </c>
      <c r="H159" s="233">
        <v>57.736</v>
      </c>
      <c r="I159" s="234"/>
      <c r="L159" s="230"/>
      <c r="M159" s="235"/>
      <c r="N159" s="236"/>
      <c r="O159" s="236"/>
      <c r="P159" s="236"/>
      <c r="Q159" s="236"/>
      <c r="R159" s="236"/>
      <c r="S159" s="236"/>
      <c r="T159" s="237"/>
      <c r="AT159" s="231" t="s">
        <v>201</v>
      </c>
      <c r="AU159" s="231" t="s">
        <v>88</v>
      </c>
      <c r="AV159" s="15" t="s">
        <v>88</v>
      </c>
      <c r="AW159" s="15" t="s">
        <v>37</v>
      </c>
      <c r="AX159" s="15" t="s">
        <v>74</v>
      </c>
      <c r="AY159" s="231" t="s">
        <v>193</v>
      </c>
    </row>
    <row r="160" spans="2:51" s="14" customFormat="1" ht="13.5">
      <c r="B160" s="209"/>
      <c r="D160" s="190" t="s">
        <v>201</v>
      </c>
      <c r="E160" s="210" t="s">
        <v>20</v>
      </c>
      <c r="F160" s="211" t="s">
        <v>261</v>
      </c>
      <c r="H160" s="212" t="s">
        <v>20</v>
      </c>
      <c r="I160" s="213"/>
      <c r="L160" s="209"/>
      <c r="M160" s="214"/>
      <c r="N160" s="215"/>
      <c r="O160" s="215"/>
      <c r="P160" s="215"/>
      <c r="Q160" s="215"/>
      <c r="R160" s="215"/>
      <c r="S160" s="215"/>
      <c r="T160" s="216"/>
      <c r="AT160" s="212" t="s">
        <v>201</v>
      </c>
      <c r="AU160" s="212" t="s">
        <v>88</v>
      </c>
      <c r="AV160" s="14" t="s">
        <v>22</v>
      </c>
      <c r="AW160" s="14" t="s">
        <v>37</v>
      </c>
      <c r="AX160" s="14" t="s">
        <v>74</v>
      </c>
      <c r="AY160" s="212" t="s">
        <v>193</v>
      </c>
    </row>
    <row r="161" spans="2:51" s="12" customFormat="1" ht="13.5">
      <c r="B161" s="189"/>
      <c r="D161" s="190" t="s">
        <v>201</v>
      </c>
      <c r="E161" s="191" t="s">
        <v>20</v>
      </c>
      <c r="F161" s="192" t="s">
        <v>247</v>
      </c>
      <c r="H161" s="193">
        <v>90.966</v>
      </c>
      <c r="I161" s="194"/>
      <c r="L161" s="189"/>
      <c r="M161" s="195"/>
      <c r="N161" s="196"/>
      <c r="O161" s="196"/>
      <c r="P161" s="196"/>
      <c r="Q161" s="196"/>
      <c r="R161" s="196"/>
      <c r="S161" s="196"/>
      <c r="T161" s="197"/>
      <c r="AT161" s="191" t="s">
        <v>201</v>
      </c>
      <c r="AU161" s="191" t="s">
        <v>88</v>
      </c>
      <c r="AV161" s="12" t="s">
        <v>84</v>
      </c>
      <c r="AW161" s="12" t="s">
        <v>37</v>
      </c>
      <c r="AX161" s="12" t="s">
        <v>74</v>
      </c>
      <c r="AY161" s="191" t="s">
        <v>193</v>
      </c>
    </row>
    <row r="162" spans="2:51" s="12" customFormat="1" ht="13.5">
      <c r="B162" s="189"/>
      <c r="D162" s="190" t="s">
        <v>201</v>
      </c>
      <c r="E162" s="191" t="s">
        <v>20</v>
      </c>
      <c r="F162" s="192" t="s">
        <v>262</v>
      </c>
      <c r="H162" s="193">
        <v>44.016</v>
      </c>
      <c r="I162" s="194"/>
      <c r="L162" s="189"/>
      <c r="M162" s="195"/>
      <c r="N162" s="196"/>
      <c r="O162" s="196"/>
      <c r="P162" s="196"/>
      <c r="Q162" s="196"/>
      <c r="R162" s="196"/>
      <c r="S162" s="196"/>
      <c r="T162" s="197"/>
      <c r="AT162" s="191" t="s">
        <v>201</v>
      </c>
      <c r="AU162" s="191" t="s">
        <v>88</v>
      </c>
      <c r="AV162" s="12" t="s">
        <v>84</v>
      </c>
      <c r="AW162" s="12" t="s">
        <v>37</v>
      </c>
      <c r="AX162" s="12" t="s">
        <v>74</v>
      </c>
      <c r="AY162" s="191" t="s">
        <v>193</v>
      </c>
    </row>
    <row r="163" spans="2:51" s="15" customFormat="1" ht="13.5">
      <c r="B163" s="230"/>
      <c r="D163" s="190" t="s">
        <v>201</v>
      </c>
      <c r="E163" s="231" t="s">
        <v>147</v>
      </c>
      <c r="F163" s="232" t="s">
        <v>248</v>
      </c>
      <c r="H163" s="233">
        <v>134.982</v>
      </c>
      <c r="I163" s="234"/>
      <c r="L163" s="230"/>
      <c r="M163" s="235"/>
      <c r="N163" s="236"/>
      <c r="O163" s="236"/>
      <c r="P163" s="236"/>
      <c r="Q163" s="236"/>
      <c r="R163" s="236"/>
      <c r="S163" s="236"/>
      <c r="T163" s="237"/>
      <c r="AT163" s="231" t="s">
        <v>201</v>
      </c>
      <c r="AU163" s="231" t="s">
        <v>88</v>
      </c>
      <c r="AV163" s="15" t="s">
        <v>88</v>
      </c>
      <c r="AW163" s="15" t="s">
        <v>37</v>
      </c>
      <c r="AX163" s="15" t="s">
        <v>74</v>
      </c>
      <c r="AY163" s="231" t="s">
        <v>193</v>
      </c>
    </row>
    <row r="164" spans="2:51" s="14" customFormat="1" ht="13.5">
      <c r="B164" s="209"/>
      <c r="D164" s="190" t="s">
        <v>201</v>
      </c>
      <c r="E164" s="210" t="s">
        <v>20</v>
      </c>
      <c r="F164" s="211" t="s">
        <v>263</v>
      </c>
      <c r="H164" s="212" t="s">
        <v>20</v>
      </c>
      <c r="I164" s="213"/>
      <c r="L164" s="209"/>
      <c r="M164" s="214"/>
      <c r="N164" s="215"/>
      <c r="O164" s="215"/>
      <c r="P164" s="215"/>
      <c r="Q164" s="215"/>
      <c r="R164" s="215"/>
      <c r="S164" s="215"/>
      <c r="T164" s="216"/>
      <c r="AT164" s="212" t="s">
        <v>201</v>
      </c>
      <c r="AU164" s="212" t="s">
        <v>88</v>
      </c>
      <c r="AV164" s="14" t="s">
        <v>22</v>
      </c>
      <c r="AW164" s="14" t="s">
        <v>37</v>
      </c>
      <c r="AX164" s="14" t="s">
        <v>74</v>
      </c>
      <c r="AY164" s="212" t="s">
        <v>193</v>
      </c>
    </row>
    <row r="165" spans="2:51" s="12" customFormat="1" ht="13.5">
      <c r="B165" s="189"/>
      <c r="D165" s="190" t="s">
        <v>201</v>
      </c>
      <c r="E165" s="191" t="s">
        <v>20</v>
      </c>
      <c r="F165" s="192" t="s">
        <v>264</v>
      </c>
      <c r="H165" s="193">
        <v>35.28</v>
      </c>
      <c r="I165" s="194"/>
      <c r="L165" s="189"/>
      <c r="M165" s="195"/>
      <c r="N165" s="196"/>
      <c r="O165" s="196"/>
      <c r="P165" s="196"/>
      <c r="Q165" s="196"/>
      <c r="R165" s="196"/>
      <c r="S165" s="196"/>
      <c r="T165" s="197"/>
      <c r="AT165" s="191" t="s">
        <v>201</v>
      </c>
      <c r="AU165" s="191" t="s">
        <v>88</v>
      </c>
      <c r="AV165" s="12" t="s">
        <v>84</v>
      </c>
      <c r="AW165" s="12" t="s">
        <v>37</v>
      </c>
      <c r="AX165" s="12" t="s">
        <v>74</v>
      </c>
      <c r="AY165" s="191" t="s">
        <v>193</v>
      </c>
    </row>
    <row r="166" spans="2:51" s="15" customFormat="1" ht="13.5">
      <c r="B166" s="230"/>
      <c r="D166" s="190" t="s">
        <v>201</v>
      </c>
      <c r="E166" s="231" t="s">
        <v>150</v>
      </c>
      <c r="F166" s="232" t="s">
        <v>248</v>
      </c>
      <c r="H166" s="233">
        <v>35.28</v>
      </c>
      <c r="I166" s="234"/>
      <c r="L166" s="230"/>
      <c r="M166" s="235"/>
      <c r="N166" s="236"/>
      <c r="O166" s="236"/>
      <c r="P166" s="236"/>
      <c r="Q166" s="236"/>
      <c r="R166" s="236"/>
      <c r="S166" s="236"/>
      <c r="T166" s="237"/>
      <c r="AT166" s="231" t="s">
        <v>201</v>
      </c>
      <c r="AU166" s="231" t="s">
        <v>88</v>
      </c>
      <c r="AV166" s="15" t="s">
        <v>88</v>
      </c>
      <c r="AW166" s="15" t="s">
        <v>37</v>
      </c>
      <c r="AX166" s="15" t="s">
        <v>74</v>
      </c>
      <c r="AY166" s="231" t="s">
        <v>193</v>
      </c>
    </row>
    <row r="167" spans="2:51" s="13" customFormat="1" ht="13.5">
      <c r="B167" s="198"/>
      <c r="D167" s="199" t="s">
        <v>201</v>
      </c>
      <c r="E167" s="200" t="s">
        <v>20</v>
      </c>
      <c r="F167" s="201" t="s">
        <v>203</v>
      </c>
      <c r="H167" s="202">
        <v>227.998</v>
      </c>
      <c r="I167" s="203"/>
      <c r="L167" s="198"/>
      <c r="M167" s="204"/>
      <c r="N167" s="205"/>
      <c r="O167" s="205"/>
      <c r="P167" s="205"/>
      <c r="Q167" s="205"/>
      <c r="R167" s="205"/>
      <c r="S167" s="205"/>
      <c r="T167" s="206"/>
      <c r="AT167" s="207" t="s">
        <v>201</v>
      </c>
      <c r="AU167" s="207" t="s">
        <v>88</v>
      </c>
      <c r="AV167" s="13" t="s">
        <v>91</v>
      </c>
      <c r="AW167" s="13" t="s">
        <v>37</v>
      </c>
      <c r="AX167" s="13" t="s">
        <v>22</v>
      </c>
      <c r="AY167" s="207" t="s">
        <v>193</v>
      </c>
    </row>
    <row r="168" spans="2:65" s="1" customFormat="1" ht="22.5" customHeight="1">
      <c r="B168" s="176"/>
      <c r="C168" s="217" t="s">
        <v>114</v>
      </c>
      <c r="D168" s="217" t="s">
        <v>212</v>
      </c>
      <c r="E168" s="218" t="s">
        <v>265</v>
      </c>
      <c r="F168" s="219" t="s">
        <v>266</v>
      </c>
      <c r="G168" s="220" t="s">
        <v>130</v>
      </c>
      <c r="H168" s="221">
        <v>37.044</v>
      </c>
      <c r="I168" s="222"/>
      <c r="J168" s="223">
        <f>ROUND(I168*H168,2)</f>
        <v>0</v>
      </c>
      <c r="K168" s="219" t="s">
        <v>206</v>
      </c>
      <c r="L168" s="224"/>
      <c r="M168" s="225" t="s">
        <v>20</v>
      </c>
      <c r="N168" s="226" t="s">
        <v>46</v>
      </c>
      <c r="O168" s="38"/>
      <c r="P168" s="186">
        <f>O168*H168</f>
        <v>0</v>
      </c>
      <c r="Q168" s="186">
        <v>0.00085</v>
      </c>
      <c r="R168" s="186">
        <f>Q168*H168</f>
        <v>0.0314874</v>
      </c>
      <c r="S168" s="186">
        <v>0</v>
      </c>
      <c r="T168" s="187">
        <f>S168*H168</f>
        <v>0</v>
      </c>
      <c r="AR168" s="20" t="s">
        <v>103</v>
      </c>
      <c r="AT168" s="20" t="s">
        <v>212</v>
      </c>
      <c r="AU168" s="20" t="s">
        <v>88</v>
      </c>
      <c r="AY168" s="20" t="s">
        <v>193</v>
      </c>
      <c r="BE168" s="188">
        <f>IF(N168="základní",J168,0)</f>
        <v>0</v>
      </c>
      <c r="BF168" s="188">
        <f>IF(N168="snížená",J168,0)</f>
        <v>0</v>
      </c>
      <c r="BG168" s="188">
        <f>IF(N168="zákl. přenesená",J168,0)</f>
        <v>0</v>
      </c>
      <c r="BH168" s="188">
        <f>IF(N168="sníž. přenesená",J168,0)</f>
        <v>0</v>
      </c>
      <c r="BI168" s="188">
        <f>IF(N168="nulová",J168,0)</f>
        <v>0</v>
      </c>
      <c r="BJ168" s="20" t="s">
        <v>84</v>
      </c>
      <c r="BK168" s="188">
        <f>ROUND(I168*H168,2)</f>
        <v>0</v>
      </c>
      <c r="BL168" s="20" t="s">
        <v>91</v>
      </c>
      <c r="BM168" s="20" t="s">
        <v>267</v>
      </c>
    </row>
    <row r="169" spans="2:47" s="1" customFormat="1" ht="40.5">
      <c r="B169" s="37"/>
      <c r="D169" s="190" t="s">
        <v>208</v>
      </c>
      <c r="F169" s="208" t="s">
        <v>268</v>
      </c>
      <c r="I169" s="148"/>
      <c r="L169" s="37"/>
      <c r="M169" s="66"/>
      <c r="N169" s="38"/>
      <c r="O169" s="38"/>
      <c r="P169" s="38"/>
      <c r="Q169" s="38"/>
      <c r="R169" s="38"/>
      <c r="S169" s="38"/>
      <c r="T169" s="67"/>
      <c r="AT169" s="20" t="s">
        <v>208</v>
      </c>
      <c r="AU169" s="20" t="s">
        <v>88</v>
      </c>
    </row>
    <row r="170" spans="2:47" s="1" customFormat="1" ht="27">
      <c r="B170" s="37"/>
      <c r="D170" s="190" t="s">
        <v>241</v>
      </c>
      <c r="F170" s="229" t="s">
        <v>242</v>
      </c>
      <c r="I170" s="148"/>
      <c r="L170" s="37"/>
      <c r="M170" s="66"/>
      <c r="N170" s="38"/>
      <c r="O170" s="38"/>
      <c r="P170" s="38"/>
      <c r="Q170" s="38"/>
      <c r="R170" s="38"/>
      <c r="S170" s="38"/>
      <c r="T170" s="67"/>
      <c r="AT170" s="20" t="s">
        <v>241</v>
      </c>
      <c r="AU170" s="20" t="s">
        <v>88</v>
      </c>
    </row>
    <row r="171" spans="2:51" s="12" customFormat="1" ht="13.5">
      <c r="B171" s="189"/>
      <c r="D171" s="190" t="s">
        <v>201</v>
      </c>
      <c r="E171" s="191" t="s">
        <v>20</v>
      </c>
      <c r="F171" s="192" t="s">
        <v>150</v>
      </c>
      <c r="H171" s="193">
        <v>35.28</v>
      </c>
      <c r="I171" s="194"/>
      <c r="L171" s="189"/>
      <c r="M171" s="195"/>
      <c r="N171" s="196"/>
      <c r="O171" s="196"/>
      <c r="P171" s="196"/>
      <c r="Q171" s="196"/>
      <c r="R171" s="196"/>
      <c r="S171" s="196"/>
      <c r="T171" s="197"/>
      <c r="AT171" s="191" t="s">
        <v>201</v>
      </c>
      <c r="AU171" s="191" t="s">
        <v>88</v>
      </c>
      <c r="AV171" s="12" t="s">
        <v>84</v>
      </c>
      <c r="AW171" s="12" t="s">
        <v>37</v>
      </c>
      <c r="AX171" s="12" t="s">
        <v>22</v>
      </c>
      <c r="AY171" s="191" t="s">
        <v>193</v>
      </c>
    </row>
    <row r="172" spans="2:51" s="12" customFormat="1" ht="13.5">
      <c r="B172" s="189"/>
      <c r="D172" s="199" t="s">
        <v>201</v>
      </c>
      <c r="F172" s="227" t="s">
        <v>269</v>
      </c>
      <c r="H172" s="228">
        <v>37.044</v>
      </c>
      <c r="I172" s="194"/>
      <c r="L172" s="189"/>
      <c r="M172" s="195"/>
      <c r="N172" s="196"/>
      <c r="O172" s="196"/>
      <c r="P172" s="196"/>
      <c r="Q172" s="196"/>
      <c r="R172" s="196"/>
      <c r="S172" s="196"/>
      <c r="T172" s="197"/>
      <c r="AT172" s="191" t="s">
        <v>201</v>
      </c>
      <c r="AU172" s="191" t="s">
        <v>88</v>
      </c>
      <c r="AV172" s="12" t="s">
        <v>84</v>
      </c>
      <c r="AW172" s="12" t="s">
        <v>4</v>
      </c>
      <c r="AX172" s="12" t="s">
        <v>22</v>
      </c>
      <c r="AY172" s="191" t="s">
        <v>193</v>
      </c>
    </row>
    <row r="173" spans="2:65" s="1" customFormat="1" ht="22.5" customHeight="1">
      <c r="B173" s="176"/>
      <c r="C173" s="217" t="s">
        <v>117</v>
      </c>
      <c r="D173" s="217" t="s">
        <v>212</v>
      </c>
      <c r="E173" s="218" t="s">
        <v>270</v>
      </c>
      <c r="F173" s="219" t="s">
        <v>271</v>
      </c>
      <c r="G173" s="220" t="s">
        <v>130</v>
      </c>
      <c r="H173" s="221">
        <v>60.623</v>
      </c>
      <c r="I173" s="222"/>
      <c r="J173" s="223">
        <f>ROUND(I173*H173,2)</f>
        <v>0</v>
      </c>
      <c r="K173" s="219" t="s">
        <v>206</v>
      </c>
      <c r="L173" s="224"/>
      <c r="M173" s="225" t="s">
        <v>20</v>
      </c>
      <c r="N173" s="226" t="s">
        <v>46</v>
      </c>
      <c r="O173" s="38"/>
      <c r="P173" s="186">
        <f>O173*H173</f>
        <v>0</v>
      </c>
      <c r="Q173" s="186">
        <v>0.00102</v>
      </c>
      <c r="R173" s="186">
        <f>Q173*H173</f>
        <v>0.06183546</v>
      </c>
      <c r="S173" s="186">
        <v>0</v>
      </c>
      <c r="T173" s="187">
        <f>S173*H173</f>
        <v>0</v>
      </c>
      <c r="AR173" s="20" t="s">
        <v>103</v>
      </c>
      <c r="AT173" s="20" t="s">
        <v>212</v>
      </c>
      <c r="AU173" s="20" t="s">
        <v>88</v>
      </c>
      <c r="AY173" s="20" t="s">
        <v>193</v>
      </c>
      <c r="BE173" s="188">
        <f>IF(N173="základní",J173,0)</f>
        <v>0</v>
      </c>
      <c r="BF173" s="188">
        <f>IF(N173="snížená",J173,0)</f>
        <v>0</v>
      </c>
      <c r="BG173" s="188">
        <f>IF(N173="zákl. přenesená",J173,0)</f>
        <v>0</v>
      </c>
      <c r="BH173" s="188">
        <f>IF(N173="sníž. přenesená",J173,0)</f>
        <v>0</v>
      </c>
      <c r="BI173" s="188">
        <f>IF(N173="nulová",J173,0)</f>
        <v>0</v>
      </c>
      <c r="BJ173" s="20" t="s">
        <v>84</v>
      </c>
      <c r="BK173" s="188">
        <f>ROUND(I173*H173,2)</f>
        <v>0</v>
      </c>
      <c r="BL173" s="20" t="s">
        <v>91</v>
      </c>
      <c r="BM173" s="20" t="s">
        <v>272</v>
      </c>
    </row>
    <row r="174" spans="2:47" s="1" customFormat="1" ht="40.5">
      <c r="B174" s="37"/>
      <c r="D174" s="190" t="s">
        <v>208</v>
      </c>
      <c r="F174" s="208" t="s">
        <v>273</v>
      </c>
      <c r="I174" s="148"/>
      <c r="L174" s="37"/>
      <c r="M174" s="66"/>
      <c r="N174" s="38"/>
      <c r="O174" s="38"/>
      <c r="P174" s="38"/>
      <c r="Q174" s="38"/>
      <c r="R174" s="38"/>
      <c r="S174" s="38"/>
      <c r="T174" s="67"/>
      <c r="AT174" s="20" t="s">
        <v>208</v>
      </c>
      <c r="AU174" s="20" t="s">
        <v>88</v>
      </c>
    </row>
    <row r="175" spans="2:47" s="1" customFormat="1" ht="27">
      <c r="B175" s="37"/>
      <c r="D175" s="190" t="s">
        <v>241</v>
      </c>
      <c r="F175" s="229" t="s">
        <v>242</v>
      </c>
      <c r="I175" s="148"/>
      <c r="L175" s="37"/>
      <c r="M175" s="66"/>
      <c r="N175" s="38"/>
      <c r="O175" s="38"/>
      <c r="P175" s="38"/>
      <c r="Q175" s="38"/>
      <c r="R175" s="38"/>
      <c r="S175" s="38"/>
      <c r="T175" s="67"/>
      <c r="AT175" s="20" t="s">
        <v>241</v>
      </c>
      <c r="AU175" s="20" t="s">
        <v>88</v>
      </c>
    </row>
    <row r="176" spans="2:51" s="12" customFormat="1" ht="13.5">
      <c r="B176" s="189"/>
      <c r="D176" s="190" t="s">
        <v>201</v>
      </c>
      <c r="E176" s="191" t="s">
        <v>20</v>
      </c>
      <c r="F176" s="192" t="s">
        <v>144</v>
      </c>
      <c r="H176" s="193">
        <v>57.736</v>
      </c>
      <c r="I176" s="194"/>
      <c r="L176" s="189"/>
      <c r="M176" s="195"/>
      <c r="N176" s="196"/>
      <c r="O176" s="196"/>
      <c r="P176" s="196"/>
      <c r="Q176" s="196"/>
      <c r="R176" s="196"/>
      <c r="S176" s="196"/>
      <c r="T176" s="197"/>
      <c r="AT176" s="191" t="s">
        <v>201</v>
      </c>
      <c r="AU176" s="191" t="s">
        <v>88</v>
      </c>
      <c r="AV176" s="12" t="s">
        <v>84</v>
      </c>
      <c r="AW176" s="12" t="s">
        <v>37</v>
      </c>
      <c r="AX176" s="12" t="s">
        <v>22</v>
      </c>
      <c r="AY176" s="191" t="s">
        <v>193</v>
      </c>
    </row>
    <row r="177" spans="2:51" s="12" customFormat="1" ht="13.5">
      <c r="B177" s="189"/>
      <c r="D177" s="199" t="s">
        <v>201</v>
      </c>
      <c r="F177" s="227" t="s">
        <v>274</v>
      </c>
      <c r="H177" s="228">
        <v>60.623</v>
      </c>
      <c r="I177" s="194"/>
      <c r="L177" s="189"/>
      <c r="M177" s="195"/>
      <c r="N177" s="196"/>
      <c r="O177" s="196"/>
      <c r="P177" s="196"/>
      <c r="Q177" s="196"/>
      <c r="R177" s="196"/>
      <c r="S177" s="196"/>
      <c r="T177" s="197"/>
      <c r="AT177" s="191" t="s">
        <v>201</v>
      </c>
      <c r="AU177" s="191" t="s">
        <v>88</v>
      </c>
      <c r="AV177" s="12" t="s">
        <v>84</v>
      </c>
      <c r="AW177" s="12" t="s">
        <v>4</v>
      </c>
      <c r="AX177" s="12" t="s">
        <v>22</v>
      </c>
      <c r="AY177" s="191" t="s">
        <v>193</v>
      </c>
    </row>
    <row r="178" spans="2:65" s="1" customFormat="1" ht="22.5" customHeight="1">
      <c r="B178" s="176"/>
      <c r="C178" s="217" t="s">
        <v>275</v>
      </c>
      <c r="D178" s="217" t="s">
        <v>212</v>
      </c>
      <c r="E178" s="218" t="s">
        <v>276</v>
      </c>
      <c r="F178" s="219" t="s">
        <v>277</v>
      </c>
      <c r="G178" s="220" t="s">
        <v>130</v>
      </c>
      <c r="H178" s="221">
        <v>141.731</v>
      </c>
      <c r="I178" s="222"/>
      <c r="J178" s="223">
        <f>ROUND(I178*H178,2)</f>
        <v>0</v>
      </c>
      <c r="K178" s="219" t="s">
        <v>20</v>
      </c>
      <c r="L178" s="224"/>
      <c r="M178" s="225" t="s">
        <v>20</v>
      </c>
      <c r="N178" s="226" t="s">
        <v>46</v>
      </c>
      <c r="O178" s="38"/>
      <c r="P178" s="186">
        <f>O178*H178</f>
        <v>0</v>
      </c>
      <c r="Q178" s="186">
        <v>0.00085</v>
      </c>
      <c r="R178" s="186">
        <f>Q178*H178</f>
        <v>0.12047134999999999</v>
      </c>
      <c r="S178" s="186">
        <v>0</v>
      </c>
      <c r="T178" s="187">
        <f>S178*H178</f>
        <v>0</v>
      </c>
      <c r="AR178" s="20" t="s">
        <v>103</v>
      </c>
      <c r="AT178" s="20" t="s">
        <v>212</v>
      </c>
      <c r="AU178" s="20" t="s">
        <v>88</v>
      </c>
      <c r="AY178" s="20" t="s">
        <v>193</v>
      </c>
      <c r="BE178" s="188">
        <f>IF(N178="základní",J178,0)</f>
        <v>0</v>
      </c>
      <c r="BF178" s="188">
        <f>IF(N178="snížená",J178,0)</f>
        <v>0</v>
      </c>
      <c r="BG178" s="188">
        <f>IF(N178="zákl. přenesená",J178,0)</f>
        <v>0</v>
      </c>
      <c r="BH178" s="188">
        <f>IF(N178="sníž. přenesená",J178,0)</f>
        <v>0</v>
      </c>
      <c r="BI178" s="188">
        <f>IF(N178="nulová",J178,0)</f>
        <v>0</v>
      </c>
      <c r="BJ178" s="20" t="s">
        <v>84</v>
      </c>
      <c r="BK178" s="188">
        <f>ROUND(I178*H178,2)</f>
        <v>0</v>
      </c>
      <c r="BL178" s="20" t="s">
        <v>91</v>
      </c>
      <c r="BM178" s="20" t="s">
        <v>278</v>
      </c>
    </row>
    <row r="179" spans="2:51" s="12" customFormat="1" ht="13.5">
      <c r="B179" s="189"/>
      <c r="D179" s="190" t="s">
        <v>201</v>
      </c>
      <c r="E179" s="191" t="s">
        <v>20</v>
      </c>
      <c r="F179" s="192" t="s">
        <v>147</v>
      </c>
      <c r="H179" s="193">
        <v>134.982</v>
      </c>
      <c r="I179" s="194"/>
      <c r="L179" s="189"/>
      <c r="M179" s="195"/>
      <c r="N179" s="196"/>
      <c r="O179" s="196"/>
      <c r="P179" s="196"/>
      <c r="Q179" s="196"/>
      <c r="R179" s="196"/>
      <c r="S179" s="196"/>
      <c r="T179" s="197"/>
      <c r="AT179" s="191" t="s">
        <v>201</v>
      </c>
      <c r="AU179" s="191" t="s">
        <v>88</v>
      </c>
      <c r="AV179" s="12" t="s">
        <v>84</v>
      </c>
      <c r="AW179" s="12" t="s">
        <v>37</v>
      </c>
      <c r="AX179" s="12" t="s">
        <v>22</v>
      </c>
      <c r="AY179" s="191" t="s">
        <v>193</v>
      </c>
    </row>
    <row r="180" spans="2:51" s="12" customFormat="1" ht="13.5">
      <c r="B180" s="189"/>
      <c r="D180" s="199" t="s">
        <v>201</v>
      </c>
      <c r="F180" s="227" t="s">
        <v>279</v>
      </c>
      <c r="H180" s="228">
        <v>141.731</v>
      </c>
      <c r="I180" s="194"/>
      <c r="L180" s="189"/>
      <c r="M180" s="195"/>
      <c r="N180" s="196"/>
      <c r="O180" s="196"/>
      <c r="P180" s="196"/>
      <c r="Q180" s="196"/>
      <c r="R180" s="196"/>
      <c r="S180" s="196"/>
      <c r="T180" s="197"/>
      <c r="AT180" s="191" t="s">
        <v>201</v>
      </c>
      <c r="AU180" s="191" t="s">
        <v>88</v>
      </c>
      <c r="AV180" s="12" t="s">
        <v>84</v>
      </c>
      <c r="AW180" s="12" t="s">
        <v>4</v>
      </c>
      <c r="AX180" s="12" t="s">
        <v>22</v>
      </c>
      <c r="AY180" s="191" t="s">
        <v>193</v>
      </c>
    </row>
    <row r="181" spans="2:65" s="1" customFormat="1" ht="22.5" customHeight="1">
      <c r="B181" s="176"/>
      <c r="C181" s="177" t="s">
        <v>8</v>
      </c>
      <c r="D181" s="177" t="s">
        <v>197</v>
      </c>
      <c r="E181" s="178" t="s">
        <v>280</v>
      </c>
      <c r="F181" s="179" t="s">
        <v>281</v>
      </c>
      <c r="G181" s="180" t="s">
        <v>130</v>
      </c>
      <c r="H181" s="181">
        <v>1060.127</v>
      </c>
      <c r="I181" s="182"/>
      <c r="J181" s="183">
        <f>ROUND(I181*H181,2)</f>
        <v>0</v>
      </c>
      <c r="K181" s="179" t="s">
        <v>206</v>
      </c>
      <c r="L181" s="37"/>
      <c r="M181" s="184" t="s">
        <v>20</v>
      </c>
      <c r="N181" s="185" t="s">
        <v>46</v>
      </c>
      <c r="O181" s="38"/>
      <c r="P181" s="186">
        <f>O181*H181</f>
        <v>0</v>
      </c>
      <c r="Q181" s="186">
        <v>0.00832</v>
      </c>
      <c r="R181" s="186">
        <f>Q181*H181</f>
        <v>8.820256639999998</v>
      </c>
      <c r="S181" s="186">
        <v>0</v>
      </c>
      <c r="T181" s="187">
        <f>S181*H181</f>
        <v>0</v>
      </c>
      <c r="AR181" s="20" t="s">
        <v>91</v>
      </c>
      <c r="AT181" s="20" t="s">
        <v>197</v>
      </c>
      <c r="AU181" s="20" t="s">
        <v>88</v>
      </c>
      <c r="AY181" s="20" t="s">
        <v>193</v>
      </c>
      <c r="BE181" s="188">
        <f>IF(N181="základní",J181,0)</f>
        <v>0</v>
      </c>
      <c r="BF181" s="188">
        <f>IF(N181="snížená",J181,0)</f>
        <v>0</v>
      </c>
      <c r="BG181" s="188">
        <f>IF(N181="zákl. přenesená",J181,0)</f>
        <v>0</v>
      </c>
      <c r="BH181" s="188">
        <f>IF(N181="sníž. přenesená",J181,0)</f>
        <v>0</v>
      </c>
      <c r="BI181" s="188">
        <f>IF(N181="nulová",J181,0)</f>
        <v>0</v>
      </c>
      <c r="BJ181" s="20" t="s">
        <v>84</v>
      </c>
      <c r="BK181" s="188">
        <f>ROUND(I181*H181,2)</f>
        <v>0</v>
      </c>
      <c r="BL181" s="20" t="s">
        <v>91</v>
      </c>
      <c r="BM181" s="20" t="s">
        <v>282</v>
      </c>
    </row>
    <row r="182" spans="2:47" s="1" customFormat="1" ht="27">
      <c r="B182" s="37"/>
      <c r="D182" s="190" t="s">
        <v>208</v>
      </c>
      <c r="F182" s="208" t="s">
        <v>283</v>
      </c>
      <c r="I182" s="148"/>
      <c r="L182" s="37"/>
      <c r="M182" s="66"/>
      <c r="N182" s="38"/>
      <c r="O182" s="38"/>
      <c r="P182" s="38"/>
      <c r="Q182" s="38"/>
      <c r="R182" s="38"/>
      <c r="S182" s="38"/>
      <c r="T182" s="67"/>
      <c r="AT182" s="20" t="s">
        <v>208</v>
      </c>
      <c r="AU182" s="20" t="s">
        <v>88</v>
      </c>
    </row>
    <row r="183" spans="2:51" s="14" customFormat="1" ht="13.5">
      <c r="B183" s="209"/>
      <c r="D183" s="190" t="s">
        <v>201</v>
      </c>
      <c r="E183" s="210" t="s">
        <v>20</v>
      </c>
      <c r="F183" s="211" t="s">
        <v>284</v>
      </c>
      <c r="H183" s="212" t="s">
        <v>20</v>
      </c>
      <c r="I183" s="213"/>
      <c r="L183" s="209"/>
      <c r="M183" s="214"/>
      <c r="N183" s="215"/>
      <c r="O183" s="215"/>
      <c r="P183" s="215"/>
      <c r="Q183" s="215"/>
      <c r="R183" s="215"/>
      <c r="S183" s="215"/>
      <c r="T183" s="216"/>
      <c r="AT183" s="212" t="s">
        <v>201</v>
      </c>
      <c r="AU183" s="212" t="s">
        <v>88</v>
      </c>
      <c r="AV183" s="14" t="s">
        <v>22</v>
      </c>
      <c r="AW183" s="14" t="s">
        <v>37</v>
      </c>
      <c r="AX183" s="14" t="s">
        <v>74</v>
      </c>
      <c r="AY183" s="212" t="s">
        <v>193</v>
      </c>
    </row>
    <row r="184" spans="2:51" s="12" customFormat="1" ht="13.5">
      <c r="B184" s="189"/>
      <c r="D184" s="190" t="s">
        <v>201</v>
      </c>
      <c r="E184" s="191" t="s">
        <v>20</v>
      </c>
      <c r="F184" s="192" t="s">
        <v>285</v>
      </c>
      <c r="H184" s="193">
        <v>864.164</v>
      </c>
      <c r="I184" s="194"/>
      <c r="L184" s="189"/>
      <c r="M184" s="195"/>
      <c r="N184" s="196"/>
      <c r="O184" s="196"/>
      <c r="P184" s="196"/>
      <c r="Q184" s="196"/>
      <c r="R184" s="196"/>
      <c r="S184" s="196"/>
      <c r="T184" s="197"/>
      <c r="AT184" s="191" t="s">
        <v>201</v>
      </c>
      <c r="AU184" s="191" t="s">
        <v>88</v>
      </c>
      <c r="AV184" s="12" t="s">
        <v>84</v>
      </c>
      <c r="AW184" s="12" t="s">
        <v>37</v>
      </c>
      <c r="AX184" s="12" t="s">
        <v>74</v>
      </c>
      <c r="AY184" s="191" t="s">
        <v>193</v>
      </c>
    </row>
    <row r="185" spans="2:51" s="12" customFormat="1" ht="13.5">
      <c r="B185" s="189"/>
      <c r="D185" s="190" t="s">
        <v>201</v>
      </c>
      <c r="E185" s="191" t="s">
        <v>20</v>
      </c>
      <c r="F185" s="192" t="s">
        <v>286</v>
      </c>
      <c r="H185" s="193">
        <v>-188.16</v>
      </c>
      <c r="I185" s="194"/>
      <c r="L185" s="189"/>
      <c r="M185" s="195"/>
      <c r="N185" s="196"/>
      <c r="O185" s="196"/>
      <c r="P185" s="196"/>
      <c r="Q185" s="196"/>
      <c r="R185" s="196"/>
      <c r="S185" s="196"/>
      <c r="T185" s="197"/>
      <c r="AT185" s="191" t="s">
        <v>201</v>
      </c>
      <c r="AU185" s="191" t="s">
        <v>88</v>
      </c>
      <c r="AV185" s="12" t="s">
        <v>84</v>
      </c>
      <c r="AW185" s="12" t="s">
        <v>37</v>
      </c>
      <c r="AX185" s="12" t="s">
        <v>74</v>
      </c>
      <c r="AY185" s="191" t="s">
        <v>193</v>
      </c>
    </row>
    <row r="186" spans="2:51" s="12" customFormat="1" ht="13.5">
      <c r="B186" s="189"/>
      <c r="D186" s="190" t="s">
        <v>201</v>
      </c>
      <c r="E186" s="191" t="s">
        <v>20</v>
      </c>
      <c r="F186" s="192" t="s">
        <v>287</v>
      </c>
      <c r="H186" s="193">
        <v>-67.2</v>
      </c>
      <c r="I186" s="194"/>
      <c r="L186" s="189"/>
      <c r="M186" s="195"/>
      <c r="N186" s="196"/>
      <c r="O186" s="196"/>
      <c r="P186" s="196"/>
      <c r="Q186" s="196"/>
      <c r="R186" s="196"/>
      <c r="S186" s="196"/>
      <c r="T186" s="197"/>
      <c r="AT186" s="191" t="s">
        <v>201</v>
      </c>
      <c r="AU186" s="191" t="s">
        <v>88</v>
      </c>
      <c r="AV186" s="12" t="s">
        <v>84</v>
      </c>
      <c r="AW186" s="12" t="s">
        <v>37</v>
      </c>
      <c r="AX186" s="12" t="s">
        <v>74</v>
      </c>
      <c r="AY186" s="191" t="s">
        <v>193</v>
      </c>
    </row>
    <row r="187" spans="2:51" s="12" customFormat="1" ht="13.5">
      <c r="B187" s="189"/>
      <c r="D187" s="190" t="s">
        <v>201</v>
      </c>
      <c r="E187" s="191" t="s">
        <v>20</v>
      </c>
      <c r="F187" s="192" t="s">
        <v>288</v>
      </c>
      <c r="H187" s="193">
        <v>-4.896</v>
      </c>
      <c r="I187" s="194"/>
      <c r="L187" s="189"/>
      <c r="M187" s="195"/>
      <c r="N187" s="196"/>
      <c r="O187" s="196"/>
      <c r="P187" s="196"/>
      <c r="Q187" s="196"/>
      <c r="R187" s="196"/>
      <c r="S187" s="196"/>
      <c r="T187" s="197"/>
      <c r="AT187" s="191" t="s">
        <v>201</v>
      </c>
      <c r="AU187" s="191" t="s">
        <v>88</v>
      </c>
      <c r="AV187" s="12" t="s">
        <v>84</v>
      </c>
      <c r="AW187" s="12" t="s">
        <v>37</v>
      </c>
      <c r="AX187" s="12" t="s">
        <v>74</v>
      </c>
      <c r="AY187" s="191" t="s">
        <v>193</v>
      </c>
    </row>
    <row r="188" spans="2:51" s="14" customFormat="1" ht="13.5">
      <c r="B188" s="209"/>
      <c r="D188" s="190" t="s">
        <v>201</v>
      </c>
      <c r="E188" s="210" t="s">
        <v>20</v>
      </c>
      <c r="F188" s="211" t="s">
        <v>289</v>
      </c>
      <c r="H188" s="212" t="s">
        <v>20</v>
      </c>
      <c r="I188" s="213"/>
      <c r="L188" s="209"/>
      <c r="M188" s="214"/>
      <c r="N188" s="215"/>
      <c r="O188" s="215"/>
      <c r="P188" s="215"/>
      <c r="Q188" s="215"/>
      <c r="R188" s="215"/>
      <c r="S188" s="215"/>
      <c r="T188" s="216"/>
      <c r="AT188" s="212" t="s">
        <v>201</v>
      </c>
      <c r="AU188" s="212" t="s">
        <v>88</v>
      </c>
      <c r="AV188" s="14" t="s">
        <v>22</v>
      </c>
      <c r="AW188" s="14" t="s">
        <v>37</v>
      </c>
      <c r="AX188" s="14" t="s">
        <v>74</v>
      </c>
      <c r="AY188" s="212" t="s">
        <v>193</v>
      </c>
    </row>
    <row r="189" spans="2:51" s="12" customFormat="1" ht="13.5">
      <c r="B189" s="189"/>
      <c r="D189" s="190" t="s">
        <v>201</v>
      </c>
      <c r="E189" s="191" t="s">
        <v>20</v>
      </c>
      <c r="F189" s="192" t="s">
        <v>290</v>
      </c>
      <c r="H189" s="193">
        <v>958.763</v>
      </c>
      <c r="I189" s="194"/>
      <c r="L189" s="189"/>
      <c r="M189" s="195"/>
      <c r="N189" s="196"/>
      <c r="O189" s="196"/>
      <c r="P189" s="196"/>
      <c r="Q189" s="196"/>
      <c r="R189" s="196"/>
      <c r="S189" s="196"/>
      <c r="T189" s="197"/>
      <c r="AT189" s="191" t="s">
        <v>201</v>
      </c>
      <c r="AU189" s="191" t="s">
        <v>88</v>
      </c>
      <c r="AV189" s="12" t="s">
        <v>84</v>
      </c>
      <c r="AW189" s="12" t="s">
        <v>37</v>
      </c>
      <c r="AX189" s="12" t="s">
        <v>74</v>
      </c>
      <c r="AY189" s="191" t="s">
        <v>193</v>
      </c>
    </row>
    <row r="190" spans="2:51" s="12" customFormat="1" ht="13.5">
      <c r="B190" s="189"/>
      <c r="D190" s="190" t="s">
        <v>201</v>
      </c>
      <c r="E190" s="191" t="s">
        <v>20</v>
      </c>
      <c r="F190" s="192" t="s">
        <v>291</v>
      </c>
      <c r="H190" s="193">
        <v>-250.88</v>
      </c>
      <c r="I190" s="194"/>
      <c r="L190" s="189"/>
      <c r="M190" s="195"/>
      <c r="N190" s="196"/>
      <c r="O190" s="196"/>
      <c r="P190" s="196"/>
      <c r="Q190" s="196"/>
      <c r="R190" s="196"/>
      <c r="S190" s="196"/>
      <c r="T190" s="197"/>
      <c r="AT190" s="191" t="s">
        <v>201</v>
      </c>
      <c r="AU190" s="191" t="s">
        <v>88</v>
      </c>
      <c r="AV190" s="12" t="s">
        <v>84</v>
      </c>
      <c r="AW190" s="12" t="s">
        <v>37</v>
      </c>
      <c r="AX190" s="12" t="s">
        <v>74</v>
      </c>
      <c r="AY190" s="191" t="s">
        <v>193</v>
      </c>
    </row>
    <row r="191" spans="2:51" s="12" customFormat="1" ht="13.5">
      <c r="B191" s="189"/>
      <c r="D191" s="190" t="s">
        <v>201</v>
      </c>
      <c r="E191" s="191" t="s">
        <v>20</v>
      </c>
      <c r="F191" s="192" t="s">
        <v>292</v>
      </c>
      <c r="H191" s="193">
        <v>-141.12</v>
      </c>
      <c r="I191" s="194"/>
      <c r="L191" s="189"/>
      <c r="M191" s="195"/>
      <c r="N191" s="196"/>
      <c r="O191" s="196"/>
      <c r="P191" s="196"/>
      <c r="Q191" s="196"/>
      <c r="R191" s="196"/>
      <c r="S191" s="196"/>
      <c r="T191" s="197"/>
      <c r="AT191" s="191" t="s">
        <v>201</v>
      </c>
      <c r="AU191" s="191" t="s">
        <v>88</v>
      </c>
      <c r="AV191" s="12" t="s">
        <v>84</v>
      </c>
      <c r="AW191" s="12" t="s">
        <v>37</v>
      </c>
      <c r="AX191" s="12" t="s">
        <v>74</v>
      </c>
      <c r="AY191" s="191" t="s">
        <v>193</v>
      </c>
    </row>
    <row r="192" spans="2:51" s="12" customFormat="1" ht="13.5">
      <c r="B192" s="189"/>
      <c r="D192" s="190" t="s">
        <v>201</v>
      </c>
      <c r="E192" s="191" t="s">
        <v>20</v>
      </c>
      <c r="F192" s="192" t="s">
        <v>287</v>
      </c>
      <c r="H192" s="193">
        <v>-67.2</v>
      </c>
      <c r="I192" s="194"/>
      <c r="L192" s="189"/>
      <c r="M192" s="195"/>
      <c r="N192" s="196"/>
      <c r="O192" s="196"/>
      <c r="P192" s="196"/>
      <c r="Q192" s="196"/>
      <c r="R192" s="196"/>
      <c r="S192" s="196"/>
      <c r="T192" s="197"/>
      <c r="AT192" s="191" t="s">
        <v>201</v>
      </c>
      <c r="AU192" s="191" t="s">
        <v>88</v>
      </c>
      <c r="AV192" s="12" t="s">
        <v>84</v>
      </c>
      <c r="AW192" s="12" t="s">
        <v>37</v>
      </c>
      <c r="AX192" s="12" t="s">
        <v>74</v>
      </c>
      <c r="AY192" s="191" t="s">
        <v>193</v>
      </c>
    </row>
    <row r="193" spans="2:51" s="14" customFormat="1" ht="13.5">
      <c r="B193" s="209"/>
      <c r="D193" s="190" t="s">
        <v>201</v>
      </c>
      <c r="E193" s="210" t="s">
        <v>20</v>
      </c>
      <c r="F193" s="211" t="s">
        <v>293</v>
      </c>
      <c r="H193" s="212" t="s">
        <v>20</v>
      </c>
      <c r="I193" s="213"/>
      <c r="L193" s="209"/>
      <c r="M193" s="214"/>
      <c r="N193" s="215"/>
      <c r="O193" s="215"/>
      <c r="P193" s="215"/>
      <c r="Q193" s="215"/>
      <c r="R193" s="215"/>
      <c r="S193" s="215"/>
      <c r="T193" s="216"/>
      <c r="AT193" s="212" t="s">
        <v>201</v>
      </c>
      <c r="AU193" s="212" t="s">
        <v>88</v>
      </c>
      <c r="AV193" s="14" t="s">
        <v>22</v>
      </c>
      <c r="AW193" s="14" t="s">
        <v>37</v>
      </c>
      <c r="AX193" s="14" t="s">
        <v>74</v>
      </c>
      <c r="AY193" s="212" t="s">
        <v>193</v>
      </c>
    </row>
    <row r="194" spans="2:51" s="12" customFormat="1" ht="13.5">
      <c r="B194" s="189"/>
      <c r="D194" s="190" t="s">
        <v>201</v>
      </c>
      <c r="E194" s="191" t="s">
        <v>20</v>
      </c>
      <c r="F194" s="192" t="s">
        <v>294</v>
      </c>
      <c r="H194" s="193">
        <v>15.68</v>
      </c>
      <c r="I194" s="194"/>
      <c r="L194" s="189"/>
      <c r="M194" s="195"/>
      <c r="N194" s="196"/>
      <c r="O194" s="196"/>
      <c r="P194" s="196"/>
      <c r="Q194" s="196"/>
      <c r="R194" s="196"/>
      <c r="S194" s="196"/>
      <c r="T194" s="197"/>
      <c r="AT194" s="191" t="s">
        <v>201</v>
      </c>
      <c r="AU194" s="191" t="s">
        <v>88</v>
      </c>
      <c r="AV194" s="12" t="s">
        <v>84</v>
      </c>
      <c r="AW194" s="12" t="s">
        <v>37</v>
      </c>
      <c r="AX194" s="12" t="s">
        <v>74</v>
      </c>
      <c r="AY194" s="191" t="s">
        <v>193</v>
      </c>
    </row>
    <row r="195" spans="2:51" s="12" customFormat="1" ht="13.5">
      <c r="B195" s="189"/>
      <c r="D195" s="190" t="s">
        <v>201</v>
      </c>
      <c r="E195" s="191" t="s">
        <v>20</v>
      </c>
      <c r="F195" s="192" t="s">
        <v>295</v>
      </c>
      <c r="H195" s="193">
        <v>16.016</v>
      </c>
      <c r="I195" s="194"/>
      <c r="L195" s="189"/>
      <c r="M195" s="195"/>
      <c r="N195" s="196"/>
      <c r="O195" s="196"/>
      <c r="P195" s="196"/>
      <c r="Q195" s="196"/>
      <c r="R195" s="196"/>
      <c r="S195" s="196"/>
      <c r="T195" s="197"/>
      <c r="AT195" s="191" t="s">
        <v>201</v>
      </c>
      <c r="AU195" s="191" t="s">
        <v>88</v>
      </c>
      <c r="AV195" s="12" t="s">
        <v>84</v>
      </c>
      <c r="AW195" s="12" t="s">
        <v>37</v>
      </c>
      <c r="AX195" s="12" t="s">
        <v>74</v>
      </c>
      <c r="AY195" s="191" t="s">
        <v>193</v>
      </c>
    </row>
    <row r="196" spans="2:51" s="14" customFormat="1" ht="13.5">
      <c r="B196" s="209"/>
      <c r="D196" s="190" t="s">
        <v>201</v>
      </c>
      <c r="E196" s="210" t="s">
        <v>20</v>
      </c>
      <c r="F196" s="211" t="s">
        <v>296</v>
      </c>
      <c r="H196" s="212" t="s">
        <v>20</v>
      </c>
      <c r="I196" s="213"/>
      <c r="L196" s="209"/>
      <c r="M196" s="214"/>
      <c r="N196" s="215"/>
      <c r="O196" s="215"/>
      <c r="P196" s="215"/>
      <c r="Q196" s="215"/>
      <c r="R196" s="215"/>
      <c r="S196" s="215"/>
      <c r="T196" s="216"/>
      <c r="AT196" s="212" t="s">
        <v>201</v>
      </c>
      <c r="AU196" s="212" t="s">
        <v>88</v>
      </c>
      <c r="AV196" s="14" t="s">
        <v>22</v>
      </c>
      <c r="AW196" s="14" t="s">
        <v>37</v>
      </c>
      <c r="AX196" s="14" t="s">
        <v>74</v>
      </c>
      <c r="AY196" s="212" t="s">
        <v>193</v>
      </c>
    </row>
    <row r="197" spans="2:51" s="12" customFormat="1" ht="13.5">
      <c r="B197" s="189"/>
      <c r="D197" s="190" t="s">
        <v>201</v>
      </c>
      <c r="E197" s="191" t="s">
        <v>20</v>
      </c>
      <c r="F197" s="192" t="s">
        <v>297</v>
      </c>
      <c r="H197" s="193">
        <v>-75.04</v>
      </c>
      <c r="I197" s="194"/>
      <c r="L197" s="189"/>
      <c r="M197" s="195"/>
      <c r="N197" s="196"/>
      <c r="O197" s="196"/>
      <c r="P197" s="196"/>
      <c r="Q197" s="196"/>
      <c r="R197" s="196"/>
      <c r="S197" s="196"/>
      <c r="T197" s="197"/>
      <c r="AT197" s="191" t="s">
        <v>201</v>
      </c>
      <c r="AU197" s="191" t="s">
        <v>88</v>
      </c>
      <c r="AV197" s="12" t="s">
        <v>84</v>
      </c>
      <c r="AW197" s="12" t="s">
        <v>37</v>
      </c>
      <c r="AX197" s="12" t="s">
        <v>74</v>
      </c>
      <c r="AY197" s="191" t="s">
        <v>193</v>
      </c>
    </row>
    <row r="198" spans="2:51" s="13" customFormat="1" ht="13.5">
      <c r="B198" s="198"/>
      <c r="D198" s="199" t="s">
        <v>201</v>
      </c>
      <c r="E198" s="200" t="s">
        <v>129</v>
      </c>
      <c r="F198" s="201" t="s">
        <v>203</v>
      </c>
      <c r="H198" s="202">
        <v>1060.127</v>
      </c>
      <c r="I198" s="203"/>
      <c r="L198" s="198"/>
      <c r="M198" s="204"/>
      <c r="N198" s="205"/>
      <c r="O198" s="205"/>
      <c r="P198" s="205"/>
      <c r="Q198" s="205"/>
      <c r="R198" s="205"/>
      <c r="S198" s="205"/>
      <c r="T198" s="206"/>
      <c r="AT198" s="207" t="s">
        <v>201</v>
      </c>
      <c r="AU198" s="207" t="s">
        <v>88</v>
      </c>
      <c r="AV198" s="13" t="s">
        <v>91</v>
      </c>
      <c r="AW198" s="13" t="s">
        <v>37</v>
      </c>
      <c r="AX198" s="13" t="s">
        <v>22</v>
      </c>
      <c r="AY198" s="207" t="s">
        <v>193</v>
      </c>
    </row>
    <row r="199" spans="2:65" s="1" customFormat="1" ht="22.5" customHeight="1">
      <c r="B199" s="176"/>
      <c r="C199" s="217" t="s">
        <v>298</v>
      </c>
      <c r="D199" s="217" t="s">
        <v>212</v>
      </c>
      <c r="E199" s="218" t="s">
        <v>299</v>
      </c>
      <c r="F199" s="219" t="s">
        <v>300</v>
      </c>
      <c r="G199" s="220" t="s">
        <v>130</v>
      </c>
      <c r="H199" s="221">
        <v>1113.133</v>
      </c>
      <c r="I199" s="222"/>
      <c r="J199" s="223">
        <f>ROUND(I199*H199,2)</f>
        <v>0</v>
      </c>
      <c r="K199" s="219" t="s">
        <v>206</v>
      </c>
      <c r="L199" s="224"/>
      <c r="M199" s="225" t="s">
        <v>20</v>
      </c>
      <c r="N199" s="226" t="s">
        <v>46</v>
      </c>
      <c r="O199" s="38"/>
      <c r="P199" s="186">
        <f>O199*H199</f>
        <v>0</v>
      </c>
      <c r="Q199" s="186">
        <v>0.0017</v>
      </c>
      <c r="R199" s="186">
        <f>Q199*H199</f>
        <v>1.8923261</v>
      </c>
      <c r="S199" s="186">
        <v>0</v>
      </c>
      <c r="T199" s="187">
        <f>S199*H199</f>
        <v>0</v>
      </c>
      <c r="AR199" s="20" t="s">
        <v>103</v>
      </c>
      <c r="AT199" s="20" t="s">
        <v>212</v>
      </c>
      <c r="AU199" s="20" t="s">
        <v>88</v>
      </c>
      <c r="AY199" s="20" t="s">
        <v>193</v>
      </c>
      <c r="BE199" s="188">
        <f>IF(N199="základní",J199,0)</f>
        <v>0</v>
      </c>
      <c r="BF199" s="188">
        <f>IF(N199="snížená",J199,0)</f>
        <v>0</v>
      </c>
      <c r="BG199" s="188">
        <f>IF(N199="zákl. přenesená",J199,0)</f>
        <v>0</v>
      </c>
      <c r="BH199" s="188">
        <f>IF(N199="sníž. přenesená",J199,0)</f>
        <v>0</v>
      </c>
      <c r="BI199" s="188">
        <f>IF(N199="nulová",J199,0)</f>
        <v>0</v>
      </c>
      <c r="BJ199" s="20" t="s">
        <v>84</v>
      </c>
      <c r="BK199" s="188">
        <f>ROUND(I199*H199,2)</f>
        <v>0</v>
      </c>
      <c r="BL199" s="20" t="s">
        <v>91</v>
      </c>
      <c r="BM199" s="20" t="s">
        <v>301</v>
      </c>
    </row>
    <row r="200" spans="2:47" s="1" customFormat="1" ht="40.5">
      <c r="B200" s="37"/>
      <c r="D200" s="190" t="s">
        <v>208</v>
      </c>
      <c r="F200" s="208" t="s">
        <v>302</v>
      </c>
      <c r="I200" s="148"/>
      <c r="L200" s="37"/>
      <c r="M200" s="66"/>
      <c r="N200" s="38"/>
      <c r="O200" s="38"/>
      <c r="P200" s="38"/>
      <c r="Q200" s="38"/>
      <c r="R200" s="38"/>
      <c r="S200" s="38"/>
      <c r="T200" s="67"/>
      <c r="AT200" s="20" t="s">
        <v>208</v>
      </c>
      <c r="AU200" s="20" t="s">
        <v>88</v>
      </c>
    </row>
    <row r="201" spans="2:47" s="1" customFormat="1" ht="27">
      <c r="B201" s="37"/>
      <c r="D201" s="190" t="s">
        <v>241</v>
      </c>
      <c r="F201" s="229" t="s">
        <v>242</v>
      </c>
      <c r="I201" s="148"/>
      <c r="L201" s="37"/>
      <c r="M201" s="66"/>
      <c r="N201" s="38"/>
      <c r="O201" s="38"/>
      <c r="P201" s="38"/>
      <c r="Q201" s="38"/>
      <c r="R201" s="38"/>
      <c r="S201" s="38"/>
      <c r="T201" s="67"/>
      <c r="AT201" s="20" t="s">
        <v>241</v>
      </c>
      <c r="AU201" s="20" t="s">
        <v>88</v>
      </c>
    </row>
    <row r="202" spans="2:51" s="12" customFormat="1" ht="13.5">
      <c r="B202" s="189"/>
      <c r="D202" s="199" t="s">
        <v>201</v>
      </c>
      <c r="F202" s="227" t="s">
        <v>303</v>
      </c>
      <c r="H202" s="228">
        <v>1113.133</v>
      </c>
      <c r="I202" s="194"/>
      <c r="L202" s="189"/>
      <c r="M202" s="195"/>
      <c r="N202" s="196"/>
      <c r="O202" s="196"/>
      <c r="P202" s="196"/>
      <c r="Q202" s="196"/>
      <c r="R202" s="196"/>
      <c r="S202" s="196"/>
      <c r="T202" s="197"/>
      <c r="AT202" s="191" t="s">
        <v>201</v>
      </c>
      <c r="AU202" s="191" t="s">
        <v>88</v>
      </c>
      <c r="AV202" s="12" t="s">
        <v>84</v>
      </c>
      <c r="AW202" s="12" t="s">
        <v>4</v>
      </c>
      <c r="AX202" s="12" t="s">
        <v>22</v>
      </c>
      <c r="AY202" s="191" t="s">
        <v>193</v>
      </c>
    </row>
    <row r="203" spans="2:65" s="1" customFormat="1" ht="31.5" customHeight="1">
      <c r="B203" s="176"/>
      <c r="C203" s="177" t="s">
        <v>304</v>
      </c>
      <c r="D203" s="177" t="s">
        <v>197</v>
      </c>
      <c r="E203" s="178" t="s">
        <v>305</v>
      </c>
      <c r="F203" s="179" t="s">
        <v>306</v>
      </c>
      <c r="G203" s="180" t="s">
        <v>130</v>
      </c>
      <c r="H203" s="181">
        <v>75.04</v>
      </c>
      <c r="I203" s="182"/>
      <c r="J203" s="183">
        <f>ROUND(I203*H203,2)</f>
        <v>0</v>
      </c>
      <c r="K203" s="179" t="s">
        <v>206</v>
      </c>
      <c r="L203" s="37"/>
      <c r="M203" s="184" t="s">
        <v>20</v>
      </c>
      <c r="N203" s="185" t="s">
        <v>46</v>
      </c>
      <c r="O203" s="38"/>
      <c r="P203" s="186">
        <f>O203*H203</f>
        <v>0</v>
      </c>
      <c r="Q203" s="186">
        <v>0.00938</v>
      </c>
      <c r="R203" s="186">
        <f>Q203*H203</f>
        <v>0.7038752</v>
      </c>
      <c r="S203" s="186">
        <v>0</v>
      </c>
      <c r="T203" s="187">
        <f>S203*H203</f>
        <v>0</v>
      </c>
      <c r="AR203" s="20" t="s">
        <v>91</v>
      </c>
      <c r="AT203" s="20" t="s">
        <v>197</v>
      </c>
      <c r="AU203" s="20" t="s">
        <v>88</v>
      </c>
      <c r="AY203" s="20" t="s">
        <v>193</v>
      </c>
      <c r="BE203" s="188">
        <f>IF(N203="základní",J203,0)</f>
        <v>0</v>
      </c>
      <c r="BF203" s="188">
        <f>IF(N203="snížená",J203,0)</f>
        <v>0</v>
      </c>
      <c r="BG203" s="188">
        <f>IF(N203="zákl. přenesená",J203,0)</f>
        <v>0</v>
      </c>
      <c r="BH203" s="188">
        <f>IF(N203="sníž. přenesená",J203,0)</f>
        <v>0</v>
      </c>
      <c r="BI203" s="188">
        <f>IF(N203="nulová",J203,0)</f>
        <v>0</v>
      </c>
      <c r="BJ203" s="20" t="s">
        <v>84</v>
      </c>
      <c r="BK203" s="188">
        <f>ROUND(I203*H203,2)</f>
        <v>0</v>
      </c>
      <c r="BL203" s="20" t="s">
        <v>91</v>
      </c>
      <c r="BM203" s="20" t="s">
        <v>307</v>
      </c>
    </row>
    <row r="204" spans="2:47" s="1" customFormat="1" ht="27">
      <c r="B204" s="37"/>
      <c r="D204" s="190" t="s">
        <v>208</v>
      </c>
      <c r="F204" s="208" t="s">
        <v>308</v>
      </c>
      <c r="I204" s="148"/>
      <c r="L204" s="37"/>
      <c r="M204" s="66"/>
      <c r="N204" s="38"/>
      <c r="O204" s="38"/>
      <c r="P204" s="38"/>
      <c r="Q204" s="38"/>
      <c r="R204" s="38"/>
      <c r="S204" s="38"/>
      <c r="T204" s="67"/>
      <c r="AT204" s="20" t="s">
        <v>208</v>
      </c>
      <c r="AU204" s="20" t="s">
        <v>88</v>
      </c>
    </row>
    <row r="205" spans="2:51" s="14" customFormat="1" ht="13.5">
      <c r="B205" s="209"/>
      <c r="D205" s="190" t="s">
        <v>201</v>
      </c>
      <c r="E205" s="210" t="s">
        <v>20</v>
      </c>
      <c r="F205" s="211" t="s">
        <v>309</v>
      </c>
      <c r="H205" s="212" t="s">
        <v>20</v>
      </c>
      <c r="I205" s="213"/>
      <c r="L205" s="209"/>
      <c r="M205" s="214"/>
      <c r="N205" s="215"/>
      <c r="O205" s="215"/>
      <c r="P205" s="215"/>
      <c r="Q205" s="215"/>
      <c r="R205" s="215"/>
      <c r="S205" s="215"/>
      <c r="T205" s="216"/>
      <c r="AT205" s="212" t="s">
        <v>201</v>
      </c>
      <c r="AU205" s="212" t="s">
        <v>88</v>
      </c>
      <c r="AV205" s="14" t="s">
        <v>22</v>
      </c>
      <c r="AW205" s="14" t="s">
        <v>37</v>
      </c>
      <c r="AX205" s="14" t="s">
        <v>74</v>
      </c>
      <c r="AY205" s="212" t="s">
        <v>193</v>
      </c>
    </row>
    <row r="206" spans="2:51" s="12" customFormat="1" ht="13.5">
      <c r="B206" s="189"/>
      <c r="D206" s="190" t="s">
        <v>201</v>
      </c>
      <c r="E206" s="191" t="s">
        <v>20</v>
      </c>
      <c r="F206" s="192" t="s">
        <v>310</v>
      </c>
      <c r="H206" s="193">
        <v>125.44</v>
      </c>
      <c r="I206" s="194"/>
      <c r="L206" s="189"/>
      <c r="M206" s="195"/>
      <c r="N206" s="196"/>
      <c r="O206" s="196"/>
      <c r="P206" s="196"/>
      <c r="Q206" s="196"/>
      <c r="R206" s="196"/>
      <c r="S206" s="196"/>
      <c r="T206" s="197"/>
      <c r="AT206" s="191" t="s">
        <v>201</v>
      </c>
      <c r="AU206" s="191" t="s">
        <v>88</v>
      </c>
      <c r="AV206" s="12" t="s">
        <v>84</v>
      </c>
      <c r="AW206" s="12" t="s">
        <v>37</v>
      </c>
      <c r="AX206" s="12" t="s">
        <v>74</v>
      </c>
      <c r="AY206" s="191" t="s">
        <v>193</v>
      </c>
    </row>
    <row r="207" spans="2:51" s="12" customFormat="1" ht="13.5">
      <c r="B207" s="189"/>
      <c r="D207" s="190" t="s">
        <v>201</v>
      </c>
      <c r="E207" s="191" t="s">
        <v>20</v>
      </c>
      <c r="F207" s="192" t="s">
        <v>260</v>
      </c>
      <c r="H207" s="193">
        <v>-33.6</v>
      </c>
      <c r="I207" s="194"/>
      <c r="L207" s="189"/>
      <c r="M207" s="195"/>
      <c r="N207" s="196"/>
      <c r="O207" s="196"/>
      <c r="P207" s="196"/>
      <c r="Q207" s="196"/>
      <c r="R207" s="196"/>
      <c r="S207" s="196"/>
      <c r="T207" s="197"/>
      <c r="AT207" s="191" t="s">
        <v>201</v>
      </c>
      <c r="AU207" s="191" t="s">
        <v>88</v>
      </c>
      <c r="AV207" s="12" t="s">
        <v>84</v>
      </c>
      <c r="AW207" s="12" t="s">
        <v>37</v>
      </c>
      <c r="AX207" s="12" t="s">
        <v>74</v>
      </c>
      <c r="AY207" s="191" t="s">
        <v>193</v>
      </c>
    </row>
    <row r="208" spans="2:51" s="12" customFormat="1" ht="13.5">
      <c r="B208" s="189"/>
      <c r="D208" s="190" t="s">
        <v>201</v>
      </c>
      <c r="E208" s="191" t="s">
        <v>20</v>
      </c>
      <c r="F208" s="192" t="s">
        <v>311</v>
      </c>
      <c r="H208" s="193">
        <v>-16.8</v>
      </c>
      <c r="I208" s="194"/>
      <c r="L208" s="189"/>
      <c r="M208" s="195"/>
      <c r="N208" s="196"/>
      <c r="O208" s="196"/>
      <c r="P208" s="196"/>
      <c r="Q208" s="196"/>
      <c r="R208" s="196"/>
      <c r="S208" s="196"/>
      <c r="T208" s="197"/>
      <c r="AT208" s="191" t="s">
        <v>201</v>
      </c>
      <c r="AU208" s="191" t="s">
        <v>88</v>
      </c>
      <c r="AV208" s="12" t="s">
        <v>84</v>
      </c>
      <c r="AW208" s="12" t="s">
        <v>37</v>
      </c>
      <c r="AX208" s="12" t="s">
        <v>74</v>
      </c>
      <c r="AY208" s="191" t="s">
        <v>193</v>
      </c>
    </row>
    <row r="209" spans="2:51" s="13" customFormat="1" ht="13.5">
      <c r="B209" s="198"/>
      <c r="D209" s="199" t="s">
        <v>201</v>
      </c>
      <c r="E209" s="200" t="s">
        <v>141</v>
      </c>
      <c r="F209" s="201" t="s">
        <v>203</v>
      </c>
      <c r="H209" s="202">
        <v>75.04</v>
      </c>
      <c r="I209" s="203"/>
      <c r="L209" s="198"/>
      <c r="M209" s="204"/>
      <c r="N209" s="205"/>
      <c r="O209" s="205"/>
      <c r="P209" s="205"/>
      <c r="Q209" s="205"/>
      <c r="R209" s="205"/>
      <c r="S209" s="205"/>
      <c r="T209" s="206"/>
      <c r="AT209" s="207" t="s">
        <v>201</v>
      </c>
      <c r="AU209" s="207" t="s">
        <v>88</v>
      </c>
      <c r="AV209" s="13" t="s">
        <v>91</v>
      </c>
      <c r="AW209" s="13" t="s">
        <v>37</v>
      </c>
      <c r="AX209" s="13" t="s">
        <v>22</v>
      </c>
      <c r="AY209" s="207" t="s">
        <v>193</v>
      </c>
    </row>
    <row r="210" spans="2:65" s="1" customFormat="1" ht="22.5" customHeight="1">
      <c r="B210" s="176"/>
      <c r="C210" s="217" t="s">
        <v>312</v>
      </c>
      <c r="D210" s="217" t="s">
        <v>212</v>
      </c>
      <c r="E210" s="218" t="s">
        <v>313</v>
      </c>
      <c r="F210" s="219" t="s">
        <v>314</v>
      </c>
      <c r="G210" s="220" t="s">
        <v>130</v>
      </c>
      <c r="H210" s="221">
        <v>78.792</v>
      </c>
      <c r="I210" s="222"/>
      <c r="J210" s="223">
        <f>ROUND(I210*H210,2)</f>
        <v>0</v>
      </c>
      <c r="K210" s="219" t="s">
        <v>206</v>
      </c>
      <c r="L210" s="224"/>
      <c r="M210" s="225" t="s">
        <v>20</v>
      </c>
      <c r="N210" s="226" t="s">
        <v>46</v>
      </c>
      <c r="O210" s="38"/>
      <c r="P210" s="186">
        <f>O210*H210</f>
        <v>0</v>
      </c>
      <c r="Q210" s="186">
        <v>0.0135</v>
      </c>
      <c r="R210" s="186">
        <f>Q210*H210</f>
        <v>1.063692</v>
      </c>
      <c r="S210" s="186">
        <v>0</v>
      </c>
      <c r="T210" s="187">
        <f>S210*H210</f>
        <v>0</v>
      </c>
      <c r="AR210" s="20" t="s">
        <v>103</v>
      </c>
      <c r="AT210" s="20" t="s">
        <v>212</v>
      </c>
      <c r="AU210" s="20" t="s">
        <v>88</v>
      </c>
      <c r="AY210" s="20" t="s">
        <v>193</v>
      </c>
      <c r="BE210" s="188">
        <f>IF(N210="základní",J210,0)</f>
        <v>0</v>
      </c>
      <c r="BF210" s="188">
        <f>IF(N210="snížená",J210,0)</f>
        <v>0</v>
      </c>
      <c r="BG210" s="188">
        <f>IF(N210="zákl. přenesená",J210,0)</f>
        <v>0</v>
      </c>
      <c r="BH210" s="188">
        <f>IF(N210="sníž. přenesená",J210,0)</f>
        <v>0</v>
      </c>
      <c r="BI210" s="188">
        <f>IF(N210="nulová",J210,0)</f>
        <v>0</v>
      </c>
      <c r="BJ210" s="20" t="s">
        <v>84</v>
      </c>
      <c r="BK210" s="188">
        <f>ROUND(I210*H210,2)</f>
        <v>0</v>
      </c>
      <c r="BL210" s="20" t="s">
        <v>91</v>
      </c>
      <c r="BM210" s="20" t="s">
        <v>315</v>
      </c>
    </row>
    <row r="211" spans="2:51" s="12" customFormat="1" ht="13.5">
      <c r="B211" s="189"/>
      <c r="D211" s="199" t="s">
        <v>201</v>
      </c>
      <c r="F211" s="227" t="s">
        <v>316</v>
      </c>
      <c r="H211" s="228">
        <v>78.792</v>
      </c>
      <c r="I211" s="194"/>
      <c r="L211" s="189"/>
      <c r="M211" s="195"/>
      <c r="N211" s="196"/>
      <c r="O211" s="196"/>
      <c r="P211" s="196"/>
      <c r="Q211" s="196"/>
      <c r="R211" s="196"/>
      <c r="S211" s="196"/>
      <c r="T211" s="197"/>
      <c r="AT211" s="191" t="s">
        <v>201</v>
      </c>
      <c r="AU211" s="191" t="s">
        <v>88</v>
      </c>
      <c r="AV211" s="12" t="s">
        <v>84</v>
      </c>
      <c r="AW211" s="12" t="s">
        <v>4</v>
      </c>
      <c r="AX211" s="12" t="s">
        <v>22</v>
      </c>
      <c r="AY211" s="191" t="s">
        <v>193</v>
      </c>
    </row>
    <row r="212" spans="2:65" s="1" customFormat="1" ht="22.5" customHeight="1">
      <c r="B212" s="176"/>
      <c r="C212" s="177" t="s">
        <v>317</v>
      </c>
      <c r="D212" s="177" t="s">
        <v>197</v>
      </c>
      <c r="E212" s="178" t="s">
        <v>280</v>
      </c>
      <c r="F212" s="179" t="s">
        <v>281</v>
      </c>
      <c r="G212" s="180" t="s">
        <v>130</v>
      </c>
      <c r="H212" s="181">
        <v>112.504</v>
      </c>
      <c r="I212" s="182"/>
      <c r="J212" s="183">
        <f>ROUND(I212*H212,2)</f>
        <v>0</v>
      </c>
      <c r="K212" s="179" t="s">
        <v>206</v>
      </c>
      <c r="L212" s="37"/>
      <c r="M212" s="184" t="s">
        <v>20</v>
      </c>
      <c r="N212" s="185" t="s">
        <v>46</v>
      </c>
      <c r="O212" s="38"/>
      <c r="P212" s="186">
        <f>O212*H212</f>
        <v>0</v>
      </c>
      <c r="Q212" s="186">
        <v>0.00832</v>
      </c>
      <c r="R212" s="186">
        <f>Q212*H212</f>
        <v>0.93603328</v>
      </c>
      <c r="S212" s="186">
        <v>0</v>
      </c>
      <c r="T212" s="187">
        <f>S212*H212</f>
        <v>0</v>
      </c>
      <c r="AR212" s="20" t="s">
        <v>91</v>
      </c>
      <c r="AT212" s="20" t="s">
        <v>197</v>
      </c>
      <c r="AU212" s="20" t="s">
        <v>88</v>
      </c>
      <c r="AY212" s="20" t="s">
        <v>193</v>
      </c>
      <c r="BE212" s="188">
        <f>IF(N212="základní",J212,0)</f>
        <v>0</v>
      </c>
      <c r="BF212" s="188">
        <f>IF(N212="snížená",J212,0)</f>
        <v>0</v>
      </c>
      <c r="BG212" s="188">
        <f>IF(N212="zákl. přenesená",J212,0)</f>
        <v>0</v>
      </c>
      <c r="BH212" s="188">
        <f>IF(N212="sníž. přenesená",J212,0)</f>
        <v>0</v>
      </c>
      <c r="BI212" s="188">
        <f>IF(N212="nulová",J212,0)</f>
        <v>0</v>
      </c>
      <c r="BJ212" s="20" t="s">
        <v>84</v>
      </c>
      <c r="BK212" s="188">
        <f>ROUND(I212*H212,2)</f>
        <v>0</v>
      </c>
      <c r="BL212" s="20" t="s">
        <v>91</v>
      </c>
      <c r="BM212" s="20" t="s">
        <v>318</v>
      </c>
    </row>
    <row r="213" spans="2:47" s="1" customFormat="1" ht="27">
      <c r="B213" s="37"/>
      <c r="D213" s="190" t="s">
        <v>208</v>
      </c>
      <c r="F213" s="208" t="s">
        <v>283</v>
      </c>
      <c r="I213" s="148"/>
      <c r="L213" s="37"/>
      <c r="M213" s="66"/>
      <c r="N213" s="38"/>
      <c r="O213" s="38"/>
      <c r="P213" s="38"/>
      <c r="Q213" s="38"/>
      <c r="R213" s="38"/>
      <c r="S213" s="38"/>
      <c r="T213" s="67"/>
      <c r="AT213" s="20" t="s">
        <v>208</v>
      </c>
      <c r="AU213" s="20" t="s">
        <v>88</v>
      </c>
    </row>
    <row r="214" spans="2:51" s="14" customFormat="1" ht="13.5">
      <c r="B214" s="209"/>
      <c r="D214" s="190" t="s">
        <v>201</v>
      </c>
      <c r="E214" s="210" t="s">
        <v>20</v>
      </c>
      <c r="F214" s="211" t="s">
        <v>319</v>
      </c>
      <c r="H214" s="212" t="s">
        <v>20</v>
      </c>
      <c r="I214" s="213"/>
      <c r="L214" s="209"/>
      <c r="M214" s="214"/>
      <c r="N214" s="215"/>
      <c r="O214" s="215"/>
      <c r="P214" s="215"/>
      <c r="Q214" s="215"/>
      <c r="R214" s="215"/>
      <c r="S214" s="215"/>
      <c r="T214" s="216"/>
      <c r="AT214" s="212" t="s">
        <v>201</v>
      </c>
      <c r="AU214" s="212" t="s">
        <v>88</v>
      </c>
      <c r="AV214" s="14" t="s">
        <v>22</v>
      </c>
      <c r="AW214" s="14" t="s">
        <v>37</v>
      </c>
      <c r="AX214" s="14" t="s">
        <v>74</v>
      </c>
      <c r="AY214" s="212" t="s">
        <v>193</v>
      </c>
    </row>
    <row r="215" spans="2:51" s="12" customFormat="1" ht="13.5">
      <c r="B215" s="189"/>
      <c r="D215" s="190" t="s">
        <v>201</v>
      </c>
      <c r="E215" s="191" t="s">
        <v>20</v>
      </c>
      <c r="F215" s="192" t="s">
        <v>320</v>
      </c>
      <c r="H215" s="193">
        <v>343.744</v>
      </c>
      <c r="I215" s="194"/>
      <c r="L215" s="189"/>
      <c r="M215" s="195"/>
      <c r="N215" s="196"/>
      <c r="O215" s="196"/>
      <c r="P215" s="196"/>
      <c r="Q215" s="196"/>
      <c r="R215" s="196"/>
      <c r="S215" s="196"/>
      <c r="T215" s="197"/>
      <c r="AT215" s="191" t="s">
        <v>201</v>
      </c>
      <c r="AU215" s="191" t="s">
        <v>88</v>
      </c>
      <c r="AV215" s="12" t="s">
        <v>84</v>
      </c>
      <c r="AW215" s="12" t="s">
        <v>37</v>
      </c>
      <c r="AX215" s="12" t="s">
        <v>74</v>
      </c>
      <c r="AY215" s="191" t="s">
        <v>193</v>
      </c>
    </row>
    <row r="216" spans="2:51" s="12" customFormat="1" ht="13.5">
      <c r="B216" s="189"/>
      <c r="D216" s="190" t="s">
        <v>201</v>
      </c>
      <c r="E216" s="191" t="s">
        <v>20</v>
      </c>
      <c r="F216" s="192" t="s">
        <v>321</v>
      </c>
      <c r="H216" s="193">
        <v>-93.48</v>
      </c>
      <c r="I216" s="194"/>
      <c r="L216" s="189"/>
      <c r="M216" s="195"/>
      <c r="N216" s="196"/>
      <c r="O216" s="196"/>
      <c r="P216" s="196"/>
      <c r="Q216" s="196"/>
      <c r="R216" s="196"/>
      <c r="S216" s="196"/>
      <c r="T216" s="197"/>
      <c r="AT216" s="191" t="s">
        <v>201</v>
      </c>
      <c r="AU216" s="191" t="s">
        <v>88</v>
      </c>
      <c r="AV216" s="12" t="s">
        <v>84</v>
      </c>
      <c r="AW216" s="12" t="s">
        <v>37</v>
      </c>
      <c r="AX216" s="12" t="s">
        <v>74</v>
      </c>
      <c r="AY216" s="191" t="s">
        <v>193</v>
      </c>
    </row>
    <row r="217" spans="2:51" s="12" customFormat="1" ht="13.5">
      <c r="B217" s="189"/>
      <c r="D217" s="190" t="s">
        <v>201</v>
      </c>
      <c r="E217" s="191" t="s">
        <v>20</v>
      </c>
      <c r="F217" s="192" t="s">
        <v>322</v>
      </c>
      <c r="H217" s="193">
        <v>-137.76</v>
      </c>
      <c r="I217" s="194"/>
      <c r="L217" s="189"/>
      <c r="M217" s="195"/>
      <c r="N217" s="196"/>
      <c r="O217" s="196"/>
      <c r="P217" s="196"/>
      <c r="Q217" s="196"/>
      <c r="R217" s="196"/>
      <c r="S217" s="196"/>
      <c r="T217" s="197"/>
      <c r="AT217" s="191" t="s">
        <v>201</v>
      </c>
      <c r="AU217" s="191" t="s">
        <v>88</v>
      </c>
      <c r="AV217" s="12" t="s">
        <v>84</v>
      </c>
      <c r="AW217" s="12" t="s">
        <v>37</v>
      </c>
      <c r="AX217" s="12" t="s">
        <v>74</v>
      </c>
      <c r="AY217" s="191" t="s">
        <v>193</v>
      </c>
    </row>
    <row r="218" spans="2:51" s="13" customFormat="1" ht="13.5">
      <c r="B218" s="198"/>
      <c r="D218" s="199" t="s">
        <v>201</v>
      </c>
      <c r="E218" s="200" t="s">
        <v>155</v>
      </c>
      <c r="F218" s="201" t="s">
        <v>203</v>
      </c>
      <c r="H218" s="202">
        <v>112.504</v>
      </c>
      <c r="I218" s="203"/>
      <c r="L218" s="198"/>
      <c r="M218" s="204"/>
      <c r="N218" s="205"/>
      <c r="O218" s="205"/>
      <c r="P218" s="205"/>
      <c r="Q218" s="205"/>
      <c r="R218" s="205"/>
      <c r="S218" s="205"/>
      <c r="T218" s="206"/>
      <c r="AT218" s="207" t="s">
        <v>201</v>
      </c>
      <c r="AU218" s="207" t="s">
        <v>88</v>
      </c>
      <c r="AV218" s="13" t="s">
        <v>91</v>
      </c>
      <c r="AW218" s="13" t="s">
        <v>37</v>
      </c>
      <c r="AX218" s="13" t="s">
        <v>22</v>
      </c>
      <c r="AY218" s="207" t="s">
        <v>193</v>
      </c>
    </row>
    <row r="219" spans="2:65" s="1" customFormat="1" ht="22.5" customHeight="1">
      <c r="B219" s="176"/>
      <c r="C219" s="217" t="s">
        <v>323</v>
      </c>
      <c r="D219" s="217" t="s">
        <v>212</v>
      </c>
      <c r="E219" s="218" t="s">
        <v>324</v>
      </c>
      <c r="F219" s="219" t="s">
        <v>325</v>
      </c>
      <c r="G219" s="220" t="s">
        <v>130</v>
      </c>
      <c r="H219" s="221">
        <v>118.129</v>
      </c>
      <c r="I219" s="222"/>
      <c r="J219" s="223">
        <f>ROUND(I219*H219,2)</f>
        <v>0</v>
      </c>
      <c r="K219" s="219" t="s">
        <v>20</v>
      </c>
      <c r="L219" s="224"/>
      <c r="M219" s="225" t="s">
        <v>20</v>
      </c>
      <c r="N219" s="226" t="s">
        <v>46</v>
      </c>
      <c r="O219" s="38"/>
      <c r="P219" s="186">
        <f>O219*H219</f>
        <v>0</v>
      </c>
      <c r="Q219" s="186">
        <v>0.0017</v>
      </c>
      <c r="R219" s="186">
        <f>Q219*H219</f>
        <v>0.2008193</v>
      </c>
      <c r="S219" s="186">
        <v>0</v>
      </c>
      <c r="T219" s="187">
        <f>S219*H219</f>
        <v>0</v>
      </c>
      <c r="AR219" s="20" t="s">
        <v>103</v>
      </c>
      <c r="AT219" s="20" t="s">
        <v>212</v>
      </c>
      <c r="AU219" s="20" t="s">
        <v>88</v>
      </c>
      <c r="AY219" s="20" t="s">
        <v>193</v>
      </c>
      <c r="BE219" s="188">
        <f>IF(N219="základní",J219,0)</f>
        <v>0</v>
      </c>
      <c r="BF219" s="188">
        <f>IF(N219="snížená",J219,0)</f>
        <v>0</v>
      </c>
      <c r="BG219" s="188">
        <f>IF(N219="zákl. přenesená",J219,0)</f>
        <v>0</v>
      </c>
      <c r="BH219" s="188">
        <f>IF(N219="sníž. přenesená",J219,0)</f>
        <v>0</v>
      </c>
      <c r="BI219" s="188">
        <f>IF(N219="nulová",J219,0)</f>
        <v>0</v>
      </c>
      <c r="BJ219" s="20" t="s">
        <v>84</v>
      </c>
      <c r="BK219" s="188">
        <f>ROUND(I219*H219,2)</f>
        <v>0</v>
      </c>
      <c r="BL219" s="20" t="s">
        <v>91</v>
      </c>
      <c r="BM219" s="20" t="s">
        <v>326</v>
      </c>
    </row>
    <row r="220" spans="2:51" s="12" customFormat="1" ht="13.5">
      <c r="B220" s="189"/>
      <c r="D220" s="199" t="s">
        <v>201</v>
      </c>
      <c r="F220" s="227" t="s">
        <v>327</v>
      </c>
      <c r="H220" s="228">
        <v>118.129</v>
      </c>
      <c r="I220" s="194"/>
      <c r="L220" s="189"/>
      <c r="M220" s="195"/>
      <c r="N220" s="196"/>
      <c r="O220" s="196"/>
      <c r="P220" s="196"/>
      <c r="Q220" s="196"/>
      <c r="R220" s="196"/>
      <c r="S220" s="196"/>
      <c r="T220" s="197"/>
      <c r="AT220" s="191" t="s">
        <v>201</v>
      </c>
      <c r="AU220" s="191" t="s">
        <v>88</v>
      </c>
      <c r="AV220" s="12" t="s">
        <v>84</v>
      </c>
      <c r="AW220" s="12" t="s">
        <v>4</v>
      </c>
      <c r="AX220" s="12" t="s">
        <v>22</v>
      </c>
      <c r="AY220" s="191" t="s">
        <v>193</v>
      </c>
    </row>
    <row r="221" spans="2:65" s="1" customFormat="1" ht="31.5" customHeight="1">
      <c r="B221" s="176"/>
      <c r="C221" s="177" t="s">
        <v>7</v>
      </c>
      <c r="D221" s="177" t="s">
        <v>197</v>
      </c>
      <c r="E221" s="178" t="s">
        <v>328</v>
      </c>
      <c r="F221" s="179" t="s">
        <v>329</v>
      </c>
      <c r="G221" s="180" t="s">
        <v>330</v>
      </c>
      <c r="H221" s="181">
        <v>289.8</v>
      </c>
      <c r="I221" s="182"/>
      <c r="J221" s="183">
        <f>ROUND(I221*H221,2)</f>
        <v>0</v>
      </c>
      <c r="K221" s="179" t="s">
        <v>206</v>
      </c>
      <c r="L221" s="37"/>
      <c r="M221" s="184" t="s">
        <v>20</v>
      </c>
      <c r="N221" s="185" t="s">
        <v>46</v>
      </c>
      <c r="O221" s="38"/>
      <c r="P221" s="186">
        <f>O221*H221</f>
        <v>0</v>
      </c>
      <c r="Q221" s="186">
        <v>0.00168</v>
      </c>
      <c r="R221" s="186">
        <f>Q221*H221</f>
        <v>0.486864</v>
      </c>
      <c r="S221" s="186">
        <v>0</v>
      </c>
      <c r="T221" s="187">
        <f>S221*H221</f>
        <v>0</v>
      </c>
      <c r="AR221" s="20" t="s">
        <v>91</v>
      </c>
      <c r="AT221" s="20" t="s">
        <v>197</v>
      </c>
      <c r="AU221" s="20" t="s">
        <v>88</v>
      </c>
      <c r="AY221" s="20" t="s">
        <v>193</v>
      </c>
      <c r="BE221" s="188">
        <f>IF(N221="základní",J221,0)</f>
        <v>0</v>
      </c>
      <c r="BF221" s="188">
        <f>IF(N221="snížená",J221,0)</f>
        <v>0</v>
      </c>
      <c r="BG221" s="188">
        <f>IF(N221="zákl. přenesená",J221,0)</f>
        <v>0</v>
      </c>
      <c r="BH221" s="188">
        <f>IF(N221="sníž. přenesená",J221,0)</f>
        <v>0</v>
      </c>
      <c r="BI221" s="188">
        <f>IF(N221="nulová",J221,0)</f>
        <v>0</v>
      </c>
      <c r="BJ221" s="20" t="s">
        <v>84</v>
      </c>
      <c r="BK221" s="188">
        <f>ROUND(I221*H221,2)</f>
        <v>0</v>
      </c>
      <c r="BL221" s="20" t="s">
        <v>91</v>
      </c>
      <c r="BM221" s="20" t="s">
        <v>331</v>
      </c>
    </row>
    <row r="222" spans="2:47" s="1" customFormat="1" ht="27">
      <c r="B222" s="37"/>
      <c r="D222" s="190" t="s">
        <v>208</v>
      </c>
      <c r="F222" s="208" t="s">
        <v>332</v>
      </c>
      <c r="I222" s="148"/>
      <c r="L222" s="37"/>
      <c r="M222" s="66"/>
      <c r="N222" s="38"/>
      <c r="O222" s="38"/>
      <c r="P222" s="38"/>
      <c r="Q222" s="38"/>
      <c r="R222" s="38"/>
      <c r="S222" s="38"/>
      <c r="T222" s="67"/>
      <c r="AT222" s="20" t="s">
        <v>208</v>
      </c>
      <c r="AU222" s="20" t="s">
        <v>88</v>
      </c>
    </row>
    <row r="223" spans="2:51" s="14" customFormat="1" ht="13.5">
      <c r="B223" s="209"/>
      <c r="D223" s="190" t="s">
        <v>201</v>
      </c>
      <c r="E223" s="210" t="s">
        <v>20</v>
      </c>
      <c r="F223" s="211" t="s">
        <v>333</v>
      </c>
      <c r="H223" s="212" t="s">
        <v>20</v>
      </c>
      <c r="I223" s="213"/>
      <c r="L223" s="209"/>
      <c r="M223" s="214"/>
      <c r="N223" s="215"/>
      <c r="O223" s="215"/>
      <c r="P223" s="215"/>
      <c r="Q223" s="215"/>
      <c r="R223" s="215"/>
      <c r="S223" s="215"/>
      <c r="T223" s="216"/>
      <c r="AT223" s="212" t="s">
        <v>201</v>
      </c>
      <c r="AU223" s="212" t="s">
        <v>88</v>
      </c>
      <c r="AV223" s="14" t="s">
        <v>22</v>
      </c>
      <c r="AW223" s="14" t="s">
        <v>37</v>
      </c>
      <c r="AX223" s="14" t="s">
        <v>74</v>
      </c>
      <c r="AY223" s="212" t="s">
        <v>193</v>
      </c>
    </row>
    <row r="224" spans="2:51" s="12" customFormat="1" ht="13.5">
      <c r="B224" s="189"/>
      <c r="D224" s="190" t="s">
        <v>201</v>
      </c>
      <c r="E224" s="191" t="s">
        <v>20</v>
      </c>
      <c r="F224" s="192" t="s">
        <v>334</v>
      </c>
      <c r="H224" s="193">
        <v>117.6</v>
      </c>
      <c r="I224" s="194"/>
      <c r="L224" s="189"/>
      <c r="M224" s="195"/>
      <c r="N224" s="196"/>
      <c r="O224" s="196"/>
      <c r="P224" s="196"/>
      <c r="Q224" s="196"/>
      <c r="R224" s="196"/>
      <c r="S224" s="196"/>
      <c r="T224" s="197"/>
      <c r="AT224" s="191" t="s">
        <v>201</v>
      </c>
      <c r="AU224" s="191" t="s">
        <v>88</v>
      </c>
      <c r="AV224" s="12" t="s">
        <v>84</v>
      </c>
      <c r="AW224" s="12" t="s">
        <v>37</v>
      </c>
      <c r="AX224" s="12" t="s">
        <v>74</v>
      </c>
      <c r="AY224" s="191" t="s">
        <v>193</v>
      </c>
    </row>
    <row r="225" spans="2:51" s="12" customFormat="1" ht="13.5">
      <c r="B225" s="189"/>
      <c r="D225" s="190" t="s">
        <v>201</v>
      </c>
      <c r="E225" s="191" t="s">
        <v>20</v>
      </c>
      <c r="F225" s="192" t="s">
        <v>335</v>
      </c>
      <c r="H225" s="193">
        <v>42</v>
      </c>
      <c r="I225" s="194"/>
      <c r="L225" s="189"/>
      <c r="M225" s="195"/>
      <c r="N225" s="196"/>
      <c r="O225" s="196"/>
      <c r="P225" s="196"/>
      <c r="Q225" s="196"/>
      <c r="R225" s="196"/>
      <c r="S225" s="196"/>
      <c r="T225" s="197"/>
      <c r="AT225" s="191" t="s">
        <v>201</v>
      </c>
      <c r="AU225" s="191" t="s">
        <v>88</v>
      </c>
      <c r="AV225" s="12" t="s">
        <v>84</v>
      </c>
      <c r="AW225" s="12" t="s">
        <v>37</v>
      </c>
      <c r="AX225" s="12" t="s">
        <v>74</v>
      </c>
      <c r="AY225" s="191" t="s">
        <v>193</v>
      </c>
    </row>
    <row r="226" spans="2:51" s="12" customFormat="1" ht="13.5">
      <c r="B226" s="189"/>
      <c r="D226" s="190" t="s">
        <v>201</v>
      </c>
      <c r="E226" s="191" t="s">
        <v>20</v>
      </c>
      <c r="F226" s="192" t="s">
        <v>336</v>
      </c>
      <c r="H226" s="193">
        <v>88.2</v>
      </c>
      <c r="I226" s="194"/>
      <c r="L226" s="189"/>
      <c r="M226" s="195"/>
      <c r="N226" s="196"/>
      <c r="O226" s="196"/>
      <c r="P226" s="196"/>
      <c r="Q226" s="196"/>
      <c r="R226" s="196"/>
      <c r="S226" s="196"/>
      <c r="T226" s="197"/>
      <c r="AT226" s="191" t="s">
        <v>201</v>
      </c>
      <c r="AU226" s="191" t="s">
        <v>88</v>
      </c>
      <c r="AV226" s="12" t="s">
        <v>84</v>
      </c>
      <c r="AW226" s="12" t="s">
        <v>37</v>
      </c>
      <c r="AX226" s="12" t="s">
        <v>74</v>
      </c>
      <c r="AY226" s="191" t="s">
        <v>193</v>
      </c>
    </row>
    <row r="227" spans="2:51" s="12" customFormat="1" ht="13.5">
      <c r="B227" s="189"/>
      <c r="D227" s="190" t="s">
        <v>201</v>
      </c>
      <c r="E227" s="191" t="s">
        <v>20</v>
      </c>
      <c r="F227" s="192" t="s">
        <v>335</v>
      </c>
      <c r="H227" s="193">
        <v>42</v>
      </c>
      <c r="I227" s="194"/>
      <c r="L227" s="189"/>
      <c r="M227" s="195"/>
      <c r="N227" s="196"/>
      <c r="O227" s="196"/>
      <c r="P227" s="196"/>
      <c r="Q227" s="196"/>
      <c r="R227" s="196"/>
      <c r="S227" s="196"/>
      <c r="T227" s="197"/>
      <c r="AT227" s="191" t="s">
        <v>201</v>
      </c>
      <c r="AU227" s="191" t="s">
        <v>88</v>
      </c>
      <c r="AV227" s="12" t="s">
        <v>84</v>
      </c>
      <c r="AW227" s="12" t="s">
        <v>37</v>
      </c>
      <c r="AX227" s="12" t="s">
        <v>74</v>
      </c>
      <c r="AY227" s="191" t="s">
        <v>193</v>
      </c>
    </row>
    <row r="228" spans="2:51" s="13" customFormat="1" ht="13.5">
      <c r="B228" s="198"/>
      <c r="D228" s="199" t="s">
        <v>201</v>
      </c>
      <c r="E228" s="200" t="s">
        <v>20</v>
      </c>
      <c r="F228" s="201" t="s">
        <v>203</v>
      </c>
      <c r="H228" s="202">
        <v>289.8</v>
      </c>
      <c r="I228" s="203"/>
      <c r="L228" s="198"/>
      <c r="M228" s="204"/>
      <c r="N228" s="205"/>
      <c r="O228" s="205"/>
      <c r="P228" s="205"/>
      <c r="Q228" s="205"/>
      <c r="R228" s="205"/>
      <c r="S228" s="205"/>
      <c r="T228" s="206"/>
      <c r="AT228" s="207" t="s">
        <v>201</v>
      </c>
      <c r="AU228" s="207" t="s">
        <v>88</v>
      </c>
      <c r="AV228" s="13" t="s">
        <v>91</v>
      </c>
      <c r="AW228" s="13" t="s">
        <v>37</v>
      </c>
      <c r="AX228" s="13" t="s">
        <v>22</v>
      </c>
      <c r="AY228" s="207" t="s">
        <v>193</v>
      </c>
    </row>
    <row r="229" spans="2:65" s="1" customFormat="1" ht="22.5" customHeight="1">
      <c r="B229" s="176"/>
      <c r="C229" s="217" t="s">
        <v>337</v>
      </c>
      <c r="D229" s="217" t="s">
        <v>212</v>
      </c>
      <c r="E229" s="218" t="s">
        <v>338</v>
      </c>
      <c r="F229" s="219" t="s">
        <v>339</v>
      </c>
      <c r="G229" s="220" t="s">
        <v>130</v>
      </c>
      <c r="H229" s="221">
        <v>59.337</v>
      </c>
      <c r="I229" s="222"/>
      <c r="J229" s="223">
        <f>ROUND(I229*H229,2)</f>
        <v>0</v>
      </c>
      <c r="K229" s="219" t="s">
        <v>20</v>
      </c>
      <c r="L229" s="224"/>
      <c r="M229" s="225" t="s">
        <v>20</v>
      </c>
      <c r="N229" s="226" t="s">
        <v>46</v>
      </c>
      <c r="O229" s="38"/>
      <c r="P229" s="186">
        <f>O229*H229</f>
        <v>0</v>
      </c>
      <c r="Q229" s="186">
        <v>0.0009</v>
      </c>
      <c r="R229" s="186">
        <f>Q229*H229</f>
        <v>0.0534033</v>
      </c>
      <c r="S229" s="186">
        <v>0</v>
      </c>
      <c r="T229" s="187">
        <f>S229*H229</f>
        <v>0</v>
      </c>
      <c r="AR229" s="20" t="s">
        <v>103</v>
      </c>
      <c r="AT229" s="20" t="s">
        <v>212</v>
      </c>
      <c r="AU229" s="20" t="s">
        <v>88</v>
      </c>
      <c r="AY229" s="20" t="s">
        <v>193</v>
      </c>
      <c r="BE229" s="188">
        <f>IF(N229="základní",J229,0)</f>
        <v>0</v>
      </c>
      <c r="BF229" s="188">
        <f>IF(N229="snížená",J229,0)</f>
        <v>0</v>
      </c>
      <c r="BG229" s="188">
        <f>IF(N229="zákl. přenesená",J229,0)</f>
        <v>0</v>
      </c>
      <c r="BH229" s="188">
        <f>IF(N229="sníž. přenesená",J229,0)</f>
        <v>0</v>
      </c>
      <c r="BI229" s="188">
        <f>IF(N229="nulová",J229,0)</f>
        <v>0</v>
      </c>
      <c r="BJ229" s="20" t="s">
        <v>84</v>
      </c>
      <c r="BK229" s="188">
        <f>ROUND(I229*H229,2)</f>
        <v>0</v>
      </c>
      <c r="BL229" s="20" t="s">
        <v>91</v>
      </c>
      <c r="BM229" s="20" t="s">
        <v>340</v>
      </c>
    </row>
    <row r="230" spans="2:47" s="1" customFormat="1" ht="27">
      <c r="B230" s="37"/>
      <c r="D230" s="190" t="s">
        <v>241</v>
      </c>
      <c r="F230" s="229" t="s">
        <v>341</v>
      </c>
      <c r="I230" s="148"/>
      <c r="L230" s="37"/>
      <c r="M230" s="66"/>
      <c r="N230" s="38"/>
      <c r="O230" s="38"/>
      <c r="P230" s="38"/>
      <c r="Q230" s="38"/>
      <c r="R230" s="38"/>
      <c r="S230" s="38"/>
      <c r="T230" s="67"/>
      <c r="AT230" s="20" t="s">
        <v>241</v>
      </c>
      <c r="AU230" s="20" t="s">
        <v>88</v>
      </c>
    </row>
    <row r="231" spans="2:51" s="12" customFormat="1" ht="13.5">
      <c r="B231" s="189"/>
      <c r="D231" s="199" t="s">
        <v>201</v>
      </c>
      <c r="E231" s="238" t="s">
        <v>20</v>
      </c>
      <c r="F231" s="227" t="s">
        <v>342</v>
      </c>
      <c r="H231" s="228">
        <v>59.337</v>
      </c>
      <c r="I231" s="194"/>
      <c r="L231" s="189"/>
      <c r="M231" s="195"/>
      <c r="N231" s="196"/>
      <c r="O231" s="196"/>
      <c r="P231" s="196"/>
      <c r="Q231" s="196"/>
      <c r="R231" s="196"/>
      <c r="S231" s="196"/>
      <c r="T231" s="197"/>
      <c r="AT231" s="191" t="s">
        <v>201</v>
      </c>
      <c r="AU231" s="191" t="s">
        <v>88</v>
      </c>
      <c r="AV231" s="12" t="s">
        <v>84</v>
      </c>
      <c r="AW231" s="12" t="s">
        <v>37</v>
      </c>
      <c r="AX231" s="12" t="s">
        <v>22</v>
      </c>
      <c r="AY231" s="191" t="s">
        <v>193</v>
      </c>
    </row>
    <row r="232" spans="2:65" s="1" customFormat="1" ht="31.5" customHeight="1">
      <c r="B232" s="176"/>
      <c r="C232" s="177" t="s">
        <v>343</v>
      </c>
      <c r="D232" s="177" t="s">
        <v>197</v>
      </c>
      <c r="E232" s="178" t="s">
        <v>344</v>
      </c>
      <c r="F232" s="179" t="s">
        <v>345</v>
      </c>
      <c r="G232" s="180" t="s">
        <v>330</v>
      </c>
      <c r="H232" s="181">
        <v>782.6</v>
      </c>
      <c r="I232" s="182"/>
      <c r="J232" s="183">
        <f>ROUND(I232*H232,2)</f>
        <v>0</v>
      </c>
      <c r="K232" s="179" t="s">
        <v>206</v>
      </c>
      <c r="L232" s="37"/>
      <c r="M232" s="184" t="s">
        <v>20</v>
      </c>
      <c r="N232" s="185" t="s">
        <v>46</v>
      </c>
      <c r="O232" s="38"/>
      <c r="P232" s="186">
        <f>O232*H232</f>
        <v>0</v>
      </c>
      <c r="Q232" s="186">
        <v>0.00168</v>
      </c>
      <c r="R232" s="186">
        <f>Q232*H232</f>
        <v>1.3147680000000002</v>
      </c>
      <c r="S232" s="186">
        <v>0</v>
      </c>
      <c r="T232" s="187">
        <f>S232*H232</f>
        <v>0</v>
      </c>
      <c r="AR232" s="20" t="s">
        <v>91</v>
      </c>
      <c r="AT232" s="20" t="s">
        <v>197</v>
      </c>
      <c r="AU232" s="20" t="s">
        <v>88</v>
      </c>
      <c r="AY232" s="20" t="s">
        <v>193</v>
      </c>
      <c r="BE232" s="188">
        <f>IF(N232="základní",J232,0)</f>
        <v>0</v>
      </c>
      <c r="BF232" s="188">
        <f>IF(N232="snížená",J232,0)</f>
        <v>0</v>
      </c>
      <c r="BG232" s="188">
        <f>IF(N232="zákl. přenesená",J232,0)</f>
        <v>0</v>
      </c>
      <c r="BH232" s="188">
        <f>IF(N232="sníž. přenesená",J232,0)</f>
        <v>0</v>
      </c>
      <c r="BI232" s="188">
        <f>IF(N232="nulová",J232,0)</f>
        <v>0</v>
      </c>
      <c r="BJ232" s="20" t="s">
        <v>84</v>
      </c>
      <c r="BK232" s="188">
        <f>ROUND(I232*H232,2)</f>
        <v>0</v>
      </c>
      <c r="BL232" s="20" t="s">
        <v>91</v>
      </c>
      <c r="BM232" s="20" t="s">
        <v>346</v>
      </c>
    </row>
    <row r="233" spans="2:47" s="1" customFormat="1" ht="27">
      <c r="B233" s="37"/>
      <c r="D233" s="190" t="s">
        <v>208</v>
      </c>
      <c r="F233" s="208" t="s">
        <v>347</v>
      </c>
      <c r="I233" s="148"/>
      <c r="L233" s="37"/>
      <c r="M233" s="66"/>
      <c r="N233" s="38"/>
      <c r="O233" s="38"/>
      <c r="P233" s="38"/>
      <c r="Q233" s="38"/>
      <c r="R233" s="38"/>
      <c r="S233" s="38"/>
      <c r="T233" s="67"/>
      <c r="AT233" s="20" t="s">
        <v>208</v>
      </c>
      <c r="AU233" s="20" t="s">
        <v>88</v>
      </c>
    </row>
    <row r="234" spans="2:51" s="14" customFormat="1" ht="13.5">
      <c r="B234" s="209"/>
      <c r="D234" s="190" t="s">
        <v>201</v>
      </c>
      <c r="E234" s="210" t="s">
        <v>20</v>
      </c>
      <c r="F234" s="211" t="s">
        <v>348</v>
      </c>
      <c r="H234" s="212" t="s">
        <v>20</v>
      </c>
      <c r="I234" s="213"/>
      <c r="L234" s="209"/>
      <c r="M234" s="214"/>
      <c r="N234" s="215"/>
      <c r="O234" s="215"/>
      <c r="P234" s="215"/>
      <c r="Q234" s="215"/>
      <c r="R234" s="215"/>
      <c r="S234" s="215"/>
      <c r="T234" s="216"/>
      <c r="AT234" s="212" t="s">
        <v>201</v>
      </c>
      <c r="AU234" s="212" t="s">
        <v>88</v>
      </c>
      <c r="AV234" s="14" t="s">
        <v>22</v>
      </c>
      <c r="AW234" s="14" t="s">
        <v>37</v>
      </c>
      <c r="AX234" s="14" t="s">
        <v>74</v>
      </c>
      <c r="AY234" s="212" t="s">
        <v>193</v>
      </c>
    </row>
    <row r="235" spans="2:51" s="12" customFormat="1" ht="13.5">
      <c r="B235" s="189"/>
      <c r="D235" s="190" t="s">
        <v>201</v>
      </c>
      <c r="E235" s="191" t="s">
        <v>20</v>
      </c>
      <c r="F235" s="192" t="s">
        <v>349</v>
      </c>
      <c r="H235" s="193">
        <v>296.8</v>
      </c>
      <c r="I235" s="194"/>
      <c r="L235" s="189"/>
      <c r="M235" s="195"/>
      <c r="N235" s="196"/>
      <c r="O235" s="196"/>
      <c r="P235" s="196"/>
      <c r="Q235" s="196"/>
      <c r="R235" s="196"/>
      <c r="S235" s="196"/>
      <c r="T235" s="197"/>
      <c r="AT235" s="191" t="s">
        <v>201</v>
      </c>
      <c r="AU235" s="191" t="s">
        <v>88</v>
      </c>
      <c r="AV235" s="12" t="s">
        <v>84</v>
      </c>
      <c r="AW235" s="12" t="s">
        <v>37</v>
      </c>
      <c r="AX235" s="12" t="s">
        <v>74</v>
      </c>
      <c r="AY235" s="191" t="s">
        <v>193</v>
      </c>
    </row>
    <row r="236" spans="2:51" s="12" customFormat="1" ht="13.5">
      <c r="B236" s="189"/>
      <c r="D236" s="190" t="s">
        <v>201</v>
      </c>
      <c r="E236" s="191" t="s">
        <v>20</v>
      </c>
      <c r="F236" s="192" t="s">
        <v>350</v>
      </c>
      <c r="H236" s="193">
        <v>131.6</v>
      </c>
      <c r="I236" s="194"/>
      <c r="L236" s="189"/>
      <c r="M236" s="195"/>
      <c r="N236" s="196"/>
      <c r="O236" s="196"/>
      <c r="P236" s="196"/>
      <c r="Q236" s="196"/>
      <c r="R236" s="196"/>
      <c r="S236" s="196"/>
      <c r="T236" s="197"/>
      <c r="AT236" s="191" t="s">
        <v>201</v>
      </c>
      <c r="AU236" s="191" t="s">
        <v>88</v>
      </c>
      <c r="AV236" s="12" t="s">
        <v>84</v>
      </c>
      <c r="AW236" s="12" t="s">
        <v>37</v>
      </c>
      <c r="AX236" s="12" t="s">
        <v>74</v>
      </c>
      <c r="AY236" s="191" t="s">
        <v>193</v>
      </c>
    </row>
    <row r="237" spans="2:51" s="12" customFormat="1" ht="13.5">
      <c r="B237" s="189"/>
      <c r="D237" s="190" t="s">
        <v>201</v>
      </c>
      <c r="E237" s="191" t="s">
        <v>20</v>
      </c>
      <c r="F237" s="192" t="s">
        <v>351</v>
      </c>
      <c r="H237" s="193">
        <v>222.6</v>
      </c>
      <c r="I237" s="194"/>
      <c r="L237" s="189"/>
      <c r="M237" s="195"/>
      <c r="N237" s="196"/>
      <c r="O237" s="196"/>
      <c r="P237" s="196"/>
      <c r="Q237" s="196"/>
      <c r="R237" s="196"/>
      <c r="S237" s="196"/>
      <c r="T237" s="197"/>
      <c r="AT237" s="191" t="s">
        <v>201</v>
      </c>
      <c r="AU237" s="191" t="s">
        <v>88</v>
      </c>
      <c r="AV237" s="12" t="s">
        <v>84</v>
      </c>
      <c r="AW237" s="12" t="s">
        <v>37</v>
      </c>
      <c r="AX237" s="12" t="s">
        <v>74</v>
      </c>
      <c r="AY237" s="191" t="s">
        <v>193</v>
      </c>
    </row>
    <row r="238" spans="2:51" s="12" customFormat="1" ht="13.5">
      <c r="B238" s="189"/>
      <c r="D238" s="190" t="s">
        <v>201</v>
      </c>
      <c r="E238" s="191" t="s">
        <v>20</v>
      </c>
      <c r="F238" s="192" t="s">
        <v>350</v>
      </c>
      <c r="H238" s="193">
        <v>131.6</v>
      </c>
      <c r="I238" s="194"/>
      <c r="L238" s="189"/>
      <c r="M238" s="195"/>
      <c r="N238" s="196"/>
      <c r="O238" s="196"/>
      <c r="P238" s="196"/>
      <c r="Q238" s="196"/>
      <c r="R238" s="196"/>
      <c r="S238" s="196"/>
      <c r="T238" s="197"/>
      <c r="AT238" s="191" t="s">
        <v>201</v>
      </c>
      <c r="AU238" s="191" t="s">
        <v>88</v>
      </c>
      <c r="AV238" s="12" t="s">
        <v>84</v>
      </c>
      <c r="AW238" s="12" t="s">
        <v>37</v>
      </c>
      <c r="AX238" s="12" t="s">
        <v>74</v>
      </c>
      <c r="AY238" s="191" t="s">
        <v>193</v>
      </c>
    </row>
    <row r="239" spans="2:51" s="13" customFormat="1" ht="13.5">
      <c r="B239" s="198"/>
      <c r="D239" s="199" t="s">
        <v>201</v>
      </c>
      <c r="E239" s="200" t="s">
        <v>20</v>
      </c>
      <c r="F239" s="201" t="s">
        <v>203</v>
      </c>
      <c r="H239" s="202">
        <v>782.6</v>
      </c>
      <c r="I239" s="203"/>
      <c r="L239" s="198"/>
      <c r="M239" s="204"/>
      <c r="N239" s="205"/>
      <c r="O239" s="205"/>
      <c r="P239" s="205"/>
      <c r="Q239" s="205"/>
      <c r="R239" s="205"/>
      <c r="S239" s="205"/>
      <c r="T239" s="206"/>
      <c r="AT239" s="207" t="s">
        <v>201</v>
      </c>
      <c r="AU239" s="207" t="s">
        <v>88</v>
      </c>
      <c r="AV239" s="13" t="s">
        <v>91</v>
      </c>
      <c r="AW239" s="13" t="s">
        <v>37</v>
      </c>
      <c r="AX239" s="13" t="s">
        <v>22</v>
      </c>
      <c r="AY239" s="207" t="s">
        <v>193</v>
      </c>
    </row>
    <row r="240" spans="2:65" s="1" customFormat="1" ht="22.5" customHeight="1">
      <c r="B240" s="176"/>
      <c r="C240" s="217" t="s">
        <v>352</v>
      </c>
      <c r="D240" s="217" t="s">
        <v>212</v>
      </c>
      <c r="E240" s="218" t="s">
        <v>213</v>
      </c>
      <c r="F240" s="219" t="s">
        <v>214</v>
      </c>
      <c r="G240" s="220" t="s">
        <v>130</v>
      </c>
      <c r="H240" s="221">
        <v>160.237</v>
      </c>
      <c r="I240" s="222"/>
      <c r="J240" s="223">
        <f>ROUND(I240*H240,2)</f>
        <v>0</v>
      </c>
      <c r="K240" s="219" t="s">
        <v>20</v>
      </c>
      <c r="L240" s="224"/>
      <c r="M240" s="225" t="s">
        <v>20</v>
      </c>
      <c r="N240" s="226" t="s">
        <v>46</v>
      </c>
      <c r="O240" s="38"/>
      <c r="P240" s="186">
        <f>O240*H240</f>
        <v>0</v>
      </c>
      <c r="Q240" s="186">
        <v>0.003</v>
      </c>
      <c r="R240" s="186">
        <f>Q240*H240</f>
        <v>0.480711</v>
      </c>
      <c r="S240" s="186">
        <v>0</v>
      </c>
      <c r="T240" s="187">
        <f>S240*H240</f>
        <v>0</v>
      </c>
      <c r="AR240" s="20" t="s">
        <v>103</v>
      </c>
      <c r="AT240" s="20" t="s">
        <v>212</v>
      </c>
      <c r="AU240" s="20" t="s">
        <v>88</v>
      </c>
      <c r="AY240" s="20" t="s">
        <v>193</v>
      </c>
      <c r="BE240" s="188">
        <f>IF(N240="základní",J240,0)</f>
        <v>0</v>
      </c>
      <c r="BF240" s="188">
        <f>IF(N240="snížená",J240,0)</f>
        <v>0</v>
      </c>
      <c r="BG240" s="188">
        <f>IF(N240="zákl. přenesená",J240,0)</f>
        <v>0</v>
      </c>
      <c r="BH240" s="188">
        <f>IF(N240="sníž. přenesená",J240,0)</f>
        <v>0</v>
      </c>
      <c r="BI240" s="188">
        <f>IF(N240="nulová",J240,0)</f>
        <v>0</v>
      </c>
      <c r="BJ240" s="20" t="s">
        <v>84</v>
      </c>
      <c r="BK240" s="188">
        <f>ROUND(I240*H240,2)</f>
        <v>0</v>
      </c>
      <c r="BL240" s="20" t="s">
        <v>91</v>
      </c>
      <c r="BM240" s="20" t="s">
        <v>353</v>
      </c>
    </row>
    <row r="241" spans="2:51" s="12" customFormat="1" ht="13.5">
      <c r="B241" s="189"/>
      <c r="D241" s="199" t="s">
        <v>201</v>
      </c>
      <c r="E241" s="238" t="s">
        <v>20</v>
      </c>
      <c r="F241" s="227" t="s">
        <v>354</v>
      </c>
      <c r="H241" s="228">
        <v>160.237</v>
      </c>
      <c r="I241" s="194"/>
      <c r="L241" s="189"/>
      <c r="M241" s="195"/>
      <c r="N241" s="196"/>
      <c r="O241" s="196"/>
      <c r="P241" s="196"/>
      <c r="Q241" s="196"/>
      <c r="R241" s="196"/>
      <c r="S241" s="196"/>
      <c r="T241" s="197"/>
      <c r="AT241" s="191" t="s">
        <v>201</v>
      </c>
      <c r="AU241" s="191" t="s">
        <v>88</v>
      </c>
      <c r="AV241" s="12" t="s">
        <v>84</v>
      </c>
      <c r="AW241" s="12" t="s">
        <v>37</v>
      </c>
      <c r="AX241" s="12" t="s">
        <v>22</v>
      </c>
      <c r="AY241" s="191" t="s">
        <v>193</v>
      </c>
    </row>
    <row r="242" spans="2:65" s="1" customFormat="1" ht="22.5" customHeight="1">
      <c r="B242" s="176"/>
      <c r="C242" s="177" t="s">
        <v>355</v>
      </c>
      <c r="D242" s="177" t="s">
        <v>197</v>
      </c>
      <c r="E242" s="178" t="s">
        <v>356</v>
      </c>
      <c r="F242" s="179" t="s">
        <v>357</v>
      </c>
      <c r="G242" s="180" t="s">
        <v>130</v>
      </c>
      <c r="H242" s="181">
        <v>32.182</v>
      </c>
      <c r="I242" s="182"/>
      <c r="J242" s="183">
        <f>ROUND(I242*H242,2)</f>
        <v>0</v>
      </c>
      <c r="K242" s="179" t="s">
        <v>20</v>
      </c>
      <c r="L242" s="37"/>
      <c r="M242" s="184" t="s">
        <v>20</v>
      </c>
      <c r="N242" s="185" t="s">
        <v>46</v>
      </c>
      <c r="O242" s="38"/>
      <c r="P242" s="186">
        <f>O242*H242</f>
        <v>0</v>
      </c>
      <c r="Q242" s="186">
        <v>0.00012</v>
      </c>
      <c r="R242" s="186">
        <f>Q242*H242</f>
        <v>0.0038618400000000005</v>
      </c>
      <c r="S242" s="186">
        <v>0</v>
      </c>
      <c r="T242" s="187">
        <f>S242*H242</f>
        <v>0</v>
      </c>
      <c r="AR242" s="20" t="s">
        <v>91</v>
      </c>
      <c r="AT242" s="20" t="s">
        <v>197</v>
      </c>
      <c r="AU242" s="20" t="s">
        <v>88</v>
      </c>
      <c r="AY242" s="20" t="s">
        <v>193</v>
      </c>
      <c r="BE242" s="188">
        <f>IF(N242="základní",J242,0)</f>
        <v>0</v>
      </c>
      <c r="BF242" s="188">
        <f>IF(N242="snížená",J242,0)</f>
        <v>0</v>
      </c>
      <c r="BG242" s="188">
        <f>IF(N242="zákl. přenesená",J242,0)</f>
        <v>0</v>
      </c>
      <c r="BH242" s="188">
        <f>IF(N242="sníž. přenesená",J242,0)</f>
        <v>0</v>
      </c>
      <c r="BI242" s="188">
        <f>IF(N242="nulová",J242,0)</f>
        <v>0</v>
      </c>
      <c r="BJ242" s="20" t="s">
        <v>84</v>
      </c>
      <c r="BK242" s="188">
        <f>ROUND(I242*H242,2)</f>
        <v>0</v>
      </c>
      <c r="BL242" s="20" t="s">
        <v>91</v>
      </c>
      <c r="BM242" s="20" t="s">
        <v>358</v>
      </c>
    </row>
    <row r="243" spans="2:51" s="14" customFormat="1" ht="27">
      <c r="B243" s="209"/>
      <c r="D243" s="190" t="s">
        <v>201</v>
      </c>
      <c r="E243" s="210" t="s">
        <v>20</v>
      </c>
      <c r="F243" s="211" t="s">
        <v>359</v>
      </c>
      <c r="H243" s="212" t="s">
        <v>20</v>
      </c>
      <c r="I243" s="213"/>
      <c r="L243" s="209"/>
      <c r="M243" s="214"/>
      <c r="N243" s="215"/>
      <c r="O243" s="215"/>
      <c r="P243" s="215"/>
      <c r="Q243" s="215"/>
      <c r="R243" s="215"/>
      <c r="S243" s="215"/>
      <c r="T243" s="216"/>
      <c r="AT243" s="212" t="s">
        <v>201</v>
      </c>
      <c r="AU243" s="212" t="s">
        <v>88</v>
      </c>
      <c r="AV243" s="14" t="s">
        <v>22</v>
      </c>
      <c r="AW243" s="14" t="s">
        <v>37</v>
      </c>
      <c r="AX243" s="14" t="s">
        <v>74</v>
      </c>
      <c r="AY243" s="212" t="s">
        <v>193</v>
      </c>
    </row>
    <row r="244" spans="2:51" s="12" customFormat="1" ht="13.5">
      <c r="B244" s="189"/>
      <c r="D244" s="190" t="s">
        <v>201</v>
      </c>
      <c r="E244" s="191" t="s">
        <v>20</v>
      </c>
      <c r="F244" s="192" t="s">
        <v>360</v>
      </c>
      <c r="H244" s="193">
        <v>12.576</v>
      </c>
      <c r="I244" s="194"/>
      <c r="L244" s="189"/>
      <c r="M244" s="195"/>
      <c r="N244" s="196"/>
      <c r="O244" s="196"/>
      <c r="P244" s="196"/>
      <c r="Q244" s="196"/>
      <c r="R244" s="196"/>
      <c r="S244" s="196"/>
      <c r="T244" s="197"/>
      <c r="AT244" s="191" t="s">
        <v>201</v>
      </c>
      <c r="AU244" s="191" t="s">
        <v>88</v>
      </c>
      <c r="AV244" s="12" t="s">
        <v>84</v>
      </c>
      <c r="AW244" s="12" t="s">
        <v>37</v>
      </c>
      <c r="AX244" s="12" t="s">
        <v>74</v>
      </c>
      <c r="AY244" s="191" t="s">
        <v>193</v>
      </c>
    </row>
    <row r="245" spans="2:51" s="12" customFormat="1" ht="13.5">
      <c r="B245" s="189"/>
      <c r="D245" s="190" t="s">
        <v>201</v>
      </c>
      <c r="E245" s="191" t="s">
        <v>20</v>
      </c>
      <c r="F245" s="192" t="s">
        <v>361</v>
      </c>
      <c r="H245" s="193">
        <v>28.296</v>
      </c>
      <c r="I245" s="194"/>
      <c r="L245" s="189"/>
      <c r="M245" s="195"/>
      <c r="N245" s="196"/>
      <c r="O245" s="196"/>
      <c r="P245" s="196"/>
      <c r="Q245" s="196"/>
      <c r="R245" s="196"/>
      <c r="S245" s="196"/>
      <c r="T245" s="197"/>
      <c r="AT245" s="191" t="s">
        <v>201</v>
      </c>
      <c r="AU245" s="191" t="s">
        <v>88</v>
      </c>
      <c r="AV245" s="12" t="s">
        <v>84</v>
      </c>
      <c r="AW245" s="12" t="s">
        <v>37</v>
      </c>
      <c r="AX245" s="12" t="s">
        <v>74</v>
      </c>
      <c r="AY245" s="191" t="s">
        <v>193</v>
      </c>
    </row>
    <row r="246" spans="2:51" s="12" customFormat="1" ht="13.5">
      <c r="B246" s="189"/>
      <c r="D246" s="190" t="s">
        <v>201</v>
      </c>
      <c r="E246" s="191" t="s">
        <v>20</v>
      </c>
      <c r="F246" s="192" t="s">
        <v>362</v>
      </c>
      <c r="H246" s="193">
        <v>-1.643</v>
      </c>
      <c r="I246" s="194"/>
      <c r="L246" s="189"/>
      <c r="M246" s="195"/>
      <c r="N246" s="196"/>
      <c r="O246" s="196"/>
      <c r="P246" s="196"/>
      <c r="Q246" s="196"/>
      <c r="R246" s="196"/>
      <c r="S246" s="196"/>
      <c r="T246" s="197"/>
      <c r="AT246" s="191" t="s">
        <v>201</v>
      </c>
      <c r="AU246" s="191" t="s">
        <v>88</v>
      </c>
      <c r="AV246" s="12" t="s">
        <v>84</v>
      </c>
      <c r="AW246" s="12" t="s">
        <v>37</v>
      </c>
      <c r="AX246" s="12" t="s">
        <v>74</v>
      </c>
      <c r="AY246" s="191" t="s">
        <v>193</v>
      </c>
    </row>
    <row r="247" spans="2:51" s="12" customFormat="1" ht="13.5">
      <c r="B247" s="189"/>
      <c r="D247" s="190" t="s">
        <v>201</v>
      </c>
      <c r="E247" s="191" t="s">
        <v>20</v>
      </c>
      <c r="F247" s="192" t="s">
        <v>363</v>
      </c>
      <c r="H247" s="193">
        <v>-7.047</v>
      </c>
      <c r="I247" s="194"/>
      <c r="L247" s="189"/>
      <c r="M247" s="195"/>
      <c r="N247" s="196"/>
      <c r="O247" s="196"/>
      <c r="P247" s="196"/>
      <c r="Q247" s="196"/>
      <c r="R247" s="196"/>
      <c r="S247" s="196"/>
      <c r="T247" s="197"/>
      <c r="AT247" s="191" t="s">
        <v>201</v>
      </c>
      <c r="AU247" s="191" t="s">
        <v>88</v>
      </c>
      <c r="AV247" s="12" t="s">
        <v>84</v>
      </c>
      <c r="AW247" s="12" t="s">
        <v>37</v>
      </c>
      <c r="AX247" s="12" t="s">
        <v>74</v>
      </c>
      <c r="AY247" s="191" t="s">
        <v>193</v>
      </c>
    </row>
    <row r="248" spans="2:51" s="13" customFormat="1" ht="13.5">
      <c r="B248" s="198"/>
      <c r="D248" s="199" t="s">
        <v>201</v>
      </c>
      <c r="E248" s="200" t="s">
        <v>20</v>
      </c>
      <c r="F248" s="201" t="s">
        <v>203</v>
      </c>
      <c r="H248" s="202">
        <v>32.182</v>
      </c>
      <c r="I248" s="203"/>
      <c r="L248" s="198"/>
      <c r="M248" s="204"/>
      <c r="N248" s="205"/>
      <c r="O248" s="205"/>
      <c r="P248" s="205"/>
      <c r="Q248" s="205"/>
      <c r="R248" s="205"/>
      <c r="S248" s="205"/>
      <c r="T248" s="206"/>
      <c r="AT248" s="207" t="s">
        <v>201</v>
      </c>
      <c r="AU248" s="207" t="s">
        <v>88</v>
      </c>
      <c r="AV248" s="13" t="s">
        <v>91</v>
      </c>
      <c r="AW248" s="13" t="s">
        <v>37</v>
      </c>
      <c r="AX248" s="13" t="s">
        <v>22</v>
      </c>
      <c r="AY248" s="207" t="s">
        <v>193</v>
      </c>
    </row>
    <row r="249" spans="2:65" s="1" customFormat="1" ht="31.5" customHeight="1">
      <c r="B249" s="176"/>
      <c r="C249" s="177" t="s">
        <v>364</v>
      </c>
      <c r="D249" s="177" t="s">
        <v>197</v>
      </c>
      <c r="E249" s="178" t="s">
        <v>365</v>
      </c>
      <c r="F249" s="179" t="s">
        <v>366</v>
      </c>
      <c r="G249" s="180" t="s">
        <v>130</v>
      </c>
      <c r="H249" s="181">
        <v>1543.619</v>
      </c>
      <c r="I249" s="182"/>
      <c r="J249" s="183">
        <f>ROUND(I249*H249,2)</f>
        <v>0</v>
      </c>
      <c r="K249" s="179" t="s">
        <v>206</v>
      </c>
      <c r="L249" s="37"/>
      <c r="M249" s="184" t="s">
        <v>20</v>
      </c>
      <c r="N249" s="185" t="s">
        <v>46</v>
      </c>
      <c r="O249" s="38"/>
      <c r="P249" s="186">
        <f>O249*H249</f>
        <v>0</v>
      </c>
      <c r="Q249" s="186">
        <v>6E-05</v>
      </c>
      <c r="R249" s="186">
        <f>Q249*H249</f>
        <v>0.09261714</v>
      </c>
      <c r="S249" s="186">
        <v>0</v>
      </c>
      <c r="T249" s="187">
        <f>S249*H249</f>
        <v>0</v>
      </c>
      <c r="AR249" s="20" t="s">
        <v>91</v>
      </c>
      <c r="AT249" s="20" t="s">
        <v>197</v>
      </c>
      <c r="AU249" s="20" t="s">
        <v>88</v>
      </c>
      <c r="AY249" s="20" t="s">
        <v>193</v>
      </c>
      <c r="BE249" s="188">
        <f>IF(N249="základní",J249,0)</f>
        <v>0</v>
      </c>
      <c r="BF249" s="188">
        <f>IF(N249="snížená",J249,0)</f>
        <v>0</v>
      </c>
      <c r="BG249" s="188">
        <f>IF(N249="zákl. přenesená",J249,0)</f>
        <v>0</v>
      </c>
      <c r="BH249" s="188">
        <f>IF(N249="sníž. přenesená",J249,0)</f>
        <v>0</v>
      </c>
      <c r="BI249" s="188">
        <f>IF(N249="nulová",J249,0)</f>
        <v>0</v>
      </c>
      <c r="BJ249" s="20" t="s">
        <v>84</v>
      </c>
      <c r="BK249" s="188">
        <f>ROUND(I249*H249,2)</f>
        <v>0</v>
      </c>
      <c r="BL249" s="20" t="s">
        <v>91</v>
      </c>
      <c r="BM249" s="20" t="s">
        <v>367</v>
      </c>
    </row>
    <row r="250" spans="2:47" s="1" customFormat="1" ht="27">
      <c r="B250" s="37"/>
      <c r="D250" s="190" t="s">
        <v>208</v>
      </c>
      <c r="F250" s="208" t="s">
        <v>368</v>
      </c>
      <c r="I250" s="148"/>
      <c r="L250" s="37"/>
      <c r="M250" s="66"/>
      <c r="N250" s="38"/>
      <c r="O250" s="38"/>
      <c r="P250" s="38"/>
      <c r="Q250" s="38"/>
      <c r="R250" s="38"/>
      <c r="S250" s="38"/>
      <c r="T250" s="67"/>
      <c r="AT250" s="20" t="s">
        <v>208</v>
      </c>
      <c r="AU250" s="20" t="s">
        <v>88</v>
      </c>
    </row>
    <row r="251" spans="2:51" s="12" customFormat="1" ht="13.5">
      <c r="B251" s="189"/>
      <c r="D251" s="190" t="s">
        <v>201</v>
      </c>
      <c r="E251" s="191" t="s">
        <v>20</v>
      </c>
      <c r="F251" s="192" t="s">
        <v>129</v>
      </c>
      <c r="H251" s="193">
        <v>1060.127</v>
      </c>
      <c r="I251" s="194"/>
      <c r="L251" s="189"/>
      <c r="M251" s="195"/>
      <c r="N251" s="196"/>
      <c r="O251" s="196"/>
      <c r="P251" s="196"/>
      <c r="Q251" s="196"/>
      <c r="R251" s="196"/>
      <c r="S251" s="196"/>
      <c r="T251" s="197"/>
      <c r="AT251" s="191" t="s">
        <v>201</v>
      </c>
      <c r="AU251" s="191" t="s">
        <v>88</v>
      </c>
      <c r="AV251" s="12" t="s">
        <v>84</v>
      </c>
      <c r="AW251" s="12" t="s">
        <v>37</v>
      </c>
      <c r="AX251" s="12" t="s">
        <v>74</v>
      </c>
      <c r="AY251" s="191" t="s">
        <v>193</v>
      </c>
    </row>
    <row r="252" spans="2:51" s="12" customFormat="1" ht="13.5">
      <c r="B252" s="189"/>
      <c r="D252" s="190" t="s">
        <v>201</v>
      </c>
      <c r="E252" s="191" t="s">
        <v>20</v>
      </c>
      <c r="F252" s="192" t="s">
        <v>155</v>
      </c>
      <c r="H252" s="193">
        <v>112.504</v>
      </c>
      <c r="I252" s="194"/>
      <c r="L252" s="189"/>
      <c r="M252" s="195"/>
      <c r="N252" s="196"/>
      <c r="O252" s="196"/>
      <c r="P252" s="196"/>
      <c r="Q252" s="196"/>
      <c r="R252" s="196"/>
      <c r="S252" s="196"/>
      <c r="T252" s="197"/>
      <c r="AT252" s="191" t="s">
        <v>201</v>
      </c>
      <c r="AU252" s="191" t="s">
        <v>88</v>
      </c>
      <c r="AV252" s="12" t="s">
        <v>84</v>
      </c>
      <c r="AW252" s="12" t="s">
        <v>37</v>
      </c>
      <c r="AX252" s="12" t="s">
        <v>74</v>
      </c>
      <c r="AY252" s="191" t="s">
        <v>193</v>
      </c>
    </row>
    <row r="253" spans="2:51" s="12" customFormat="1" ht="13.5">
      <c r="B253" s="189"/>
      <c r="D253" s="190" t="s">
        <v>201</v>
      </c>
      <c r="E253" s="191" t="s">
        <v>20</v>
      </c>
      <c r="F253" s="192" t="s">
        <v>147</v>
      </c>
      <c r="H253" s="193">
        <v>134.982</v>
      </c>
      <c r="I253" s="194"/>
      <c r="L253" s="189"/>
      <c r="M253" s="195"/>
      <c r="N253" s="196"/>
      <c r="O253" s="196"/>
      <c r="P253" s="196"/>
      <c r="Q253" s="196"/>
      <c r="R253" s="196"/>
      <c r="S253" s="196"/>
      <c r="T253" s="197"/>
      <c r="AT253" s="191" t="s">
        <v>201</v>
      </c>
      <c r="AU253" s="191" t="s">
        <v>88</v>
      </c>
      <c r="AV253" s="12" t="s">
        <v>84</v>
      </c>
      <c r="AW253" s="12" t="s">
        <v>37</v>
      </c>
      <c r="AX253" s="12" t="s">
        <v>74</v>
      </c>
      <c r="AY253" s="191" t="s">
        <v>193</v>
      </c>
    </row>
    <row r="254" spans="2:51" s="12" customFormat="1" ht="13.5">
      <c r="B254" s="189"/>
      <c r="D254" s="190" t="s">
        <v>201</v>
      </c>
      <c r="E254" s="191" t="s">
        <v>20</v>
      </c>
      <c r="F254" s="192" t="s">
        <v>137</v>
      </c>
      <c r="H254" s="193">
        <v>200.726</v>
      </c>
      <c r="I254" s="194"/>
      <c r="L254" s="189"/>
      <c r="M254" s="195"/>
      <c r="N254" s="196"/>
      <c r="O254" s="196"/>
      <c r="P254" s="196"/>
      <c r="Q254" s="196"/>
      <c r="R254" s="196"/>
      <c r="S254" s="196"/>
      <c r="T254" s="197"/>
      <c r="AT254" s="191" t="s">
        <v>201</v>
      </c>
      <c r="AU254" s="191" t="s">
        <v>88</v>
      </c>
      <c r="AV254" s="12" t="s">
        <v>84</v>
      </c>
      <c r="AW254" s="12" t="s">
        <v>37</v>
      </c>
      <c r="AX254" s="12" t="s">
        <v>74</v>
      </c>
      <c r="AY254" s="191" t="s">
        <v>193</v>
      </c>
    </row>
    <row r="255" spans="2:51" s="12" customFormat="1" ht="13.5">
      <c r="B255" s="189"/>
      <c r="D255" s="190" t="s">
        <v>201</v>
      </c>
      <c r="E255" s="191" t="s">
        <v>20</v>
      </c>
      <c r="F255" s="192" t="s">
        <v>150</v>
      </c>
      <c r="H255" s="193">
        <v>35.28</v>
      </c>
      <c r="I255" s="194"/>
      <c r="L255" s="189"/>
      <c r="M255" s="195"/>
      <c r="N255" s="196"/>
      <c r="O255" s="196"/>
      <c r="P255" s="196"/>
      <c r="Q255" s="196"/>
      <c r="R255" s="196"/>
      <c r="S255" s="196"/>
      <c r="T255" s="197"/>
      <c r="AT255" s="191" t="s">
        <v>201</v>
      </c>
      <c r="AU255" s="191" t="s">
        <v>88</v>
      </c>
      <c r="AV255" s="12" t="s">
        <v>84</v>
      </c>
      <c r="AW255" s="12" t="s">
        <v>37</v>
      </c>
      <c r="AX255" s="12" t="s">
        <v>74</v>
      </c>
      <c r="AY255" s="191" t="s">
        <v>193</v>
      </c>
    </row>
    <row r="256" spans="2:51" s="13" customFormat="1" ht="13.5">
      <c r="B256" s="198"/>
      <c r="D256" s="199" t="s">
        <v>201</v>
      </c>
      <c r="E256" s="200" t="s">
        <v>20</v>
      </c>
      <c r="F256" s="201" t="s">
        <v>203</v>
      </c>
      <c r="H256" s="202">
        <v>1543.619</v>
      </c>
      <c r="I256" s="203"/>
      <c r="L256" s="198"/>
      <c r="M256" s="204"/>
      <c r="N256" s="205"/>
      <c r="O256" s="205"/>
      <c r="P256" s="205"/>
      <c r="Q256" s="205"/>
      <c r="R256" s="205"/>
      <c r="S256" s="205"/>
      <c r="T256" s="206"/>
      <c r="AT256" s="207" t="s">
        <v>201</v>
      </c>
      <c r="AU256" s="207" t="s">
        <v>88</v>
      </c>
      <c r="AV256" s="13" t="s">
        <v>91</v>
      </c>
      <c r="AW256" s="13" t="s">
        <v>37</v>
      </c>
      <c r="AX256" s="13" t="s">
        <v>22</v>
      </c>
      <c r="AY256" s="207" t="s">
        <v>193</v>
      </c>
    </row>
    <row r="257" spans="2:65" s="1" customFormat="1" ht="31.5" customHeight="1">
      <c r="B257" s="176"/>
      <c r="C257" s="177" t="s">
        <v>369</v>
      </c>
      <c r="D257" s="177" t="s">
        <v>197</v>
      </c>
      <c r="E257" s="178" t="s">
        <v>370</v>
      </c>
      <c r="F257" s="179" t="s">
        <v>371</v>
      </c>
      <c r="G257" s="180" t="s">
        <v>130</v>
      </c>
      <c r="H257" s="181">
        <v>75.04</v>
      </c>
      <c r="I257" s="182"/>
      <c r="J257" s="183">
        <f>ROUND(I257*H257,2)</f>
        <v>0</v>
      </c>
      <c r="K257" s="179" t="s">
        <v>206</v>
      </c>
      <c r="L257" s="37"/>
      <c r="M257" s="184" t="s">
        <v>20</v>
      </c>
      <c r="N257" s="185" t="s">
        <v>46</v>
      </c>
      <c r="O257" s="38"/>
      <c r="P257" s="186">
        <f>O257*H257</f>
        <v>0</v>
      </c>
      <c r="Q257" s="186">
        <v>6E-05</v>
      </c>
      <c r="R257" s="186">
        <f>Q257*H257</f>
        <v>0.0045024</v>
      </c>
      <c r="S257" s="186">
        <v>0</v>
      </c>
      <c r="T257" s="187">
        <f>S257*H257</f>
        <v>0</v>
      </c>
      <c r="AR257" s="20" t="s">
        <v>91</v>
      </c>
      <c r="AT257" s="20" t="s">
        <v>197</v>
      </c>
      <c r="AU257" s="20" t="s">
        <v>88</v>
      </c>
      <c r="AY257" s="20" t="s">
        <v>193</v>
      </c>
      <c r="BE257" s="188">
        <f>IF(N257="základní",J257,0)</f>
        <v>0</v>
      </c>
      <c r="BF257" s="188">
        <f>IF(N257="snížená",J257,0)</f>
        <v>0</v>
      </c>
      <c r="BG257" s="188">
        <f>IF(N257="zákl. přenesená",J257,0)</f>
        <v>0</v>
      </c>
      <c r="BH257" s="188">
        <f>IF(N257="sníž. přenesená",J257,0)</f>
        <v>0</v>
      </c>
      <c r="BI257" s="188">
        <f>IF(N257="nulová",J257,0)</f>
        <v>0</v>
      </c>
      <c r="BJ257" s="20" t="s">
        <v>84</v>
      </c>
      <c r="BK257" s="188">
        <f>ROUND(I257*H257,2)</f>
        <v>0</v>
      </c>
      <c r="BL257" s="20" t="s">
        <v>91</v>
      </c>
      <c r="BM257" s="20" t="s">
        <v>372</v>
      </c>
    </row>
    <row r="258" spans="2:47" s="1" customFormat="1" ht="27">
      <c r="B258" s="37"/>
      <c r="D258" s="190" t="s">
        <v>208</v>
      </c>
      <c r="F258" s="208" t="s">
        <v>373</v>
      </c>
      <c r="I258" s="148"/>
      <c r="L258" s="37"/>
      <c r="M258" s="66"/>
      <c r="N258" s="38"/>
      <c r="O258" s="38"/>
      <c r="P258" s="38"/>
      <c r="Q258" s="38"/>
      <c r="R258" s="38"/>
      <c r="S258" s="38"/>
      <c r="T258" s="67"/>
      <c r="AT258" s="20" t="s">
        <v>208</v>
      </c>
      <c r="AU258" s="20" t="s">
        <v>88</v>
      </c>
    </row>
    <row r="259" spans="2:51" s="12" customFormat="1" ht="13.5">
      <c r="B259" s="189"/>
      <c r="D259" s="199" t="s">
        <v>201</v>
      </c>
      <c r="E259" s="238" t="s">
        <v>20</v>
      </c>
      <c r="F259" s="227" t="s">
        <v>141</v>
      </c>
      <c r="H259" s="228">
        <v>75.04</v>
      </c>
      <c r="I259" s="194"/>
      <c r="L259" s="189"/>
      <c r="M259" s="195"/>
      <c r="N259" s="196"/>
      <c r="O259" s="196"/>
      <c r="P259" s="196"/>
      <c r="Q259" s="196"/>
      <c r="R259" s="196"/>
      <c r="S259" s="196"/>
      <c r="T259" s="197"/>
      <c r="AT259" s="191" t="s">
        <v>201</v>
      </c>
      <c r="AU259" s="191" t="s">
        <v>88</v>
      </c>
      <c r="AV259" s="12" t="s">
        <v>84</v>
      </c>
      <c r="AW259" s="12" t="s">
        <v>37</v>
      </c>
      <c r="AX259" s="12" t="s">
        <v>22</v>
      </c>
      <c r="AY259" s="191" t="s">
        <v>193</v>
      </c>
    </row>
    <row r="260" spans="2:65" s="1" customFormat="1" ht="22.5" customHeight="1">
      <c r="B260" s="176"/>
      <c r="C260" s="177" t="s">
        <v>374</v>
      </c>
      <c r="D260" s="177" t="s">
        <v>197</v>
      </c>
      <c r="E260" s="178" t="s">
        <v>375</v>
      </c>
      <c r="F260" s="179" t="s">
        <v>376</v>
      </c>
      <c r="G260" s="180" t="s">
        <v>330</v>
      </c>
      <c r="H260" s="181">
        <v>119.3</v>
      </c>
      <c r="I260" s="182"/>
      <c r="J260" s="183">
        <f>ROUND(I260*H260,2)</f>
        <v>0</v>
      </c>
      <c r="K260" s="179" t="s">
        <v>206</v>
      </c>
      <c r="L260" s="37"/>
      <c r="M260" s="184" t="s">
        <v>20</v>
      </c>
      <c r="N260" s="185" t="s">
        <v>46</v>
      </c>
      <c r="O260" s="38"/>
      <c r="P260" s="186">
        <f>O260*H260</f>
        <v>0</v>
      </c>
      <c r="Q260" s="186">
        <v>6E-05</v>
      </c>
      <c r="R260" s="186">
        <f>Q260*H260</f>
        <v>0.007158</v>
      </c>
      <c r="S260" s="186">
        <v>0</v>
      </c>
      <c r="T260" s="187">
        <f>S260*H260</f>
        <v>0</v>
      </c>
      <c r="AR260" s="20" t="s">
        <v>91</v>
      </c>
      <c r="AT260" s="20" t="s">
        <v>197</v>
      </c>
      <c r="AU260" s="20" t="s">
        <v>88</v>
      </c>
      <c r="AY260" s="20" t="s">
        <v>193</v>
      </c>
      <c r="BE260" s="188">
        <f>IF(N260="základní",J260,0)</f>
        <v>0</v>
      </c>
      <c r="BF260" s="188">
        <f>IF(N260="snížená",J260,0)</f>
        <v>0</v>
      </c>
      <c r="BG260" s="188">
        <f>IF(N260="zákl. přenesená",J260,0)</f>
        <v>0</v>
      </c>
      <c r="BH260" s="188">
        <f>IF(N260="sníž. přenesená",J260,0)</f>
        <v>0</v>
      </c>
      <c r="BI260" s="188">
        <f>IF(N260="nulová",J260,0)</f>
        <v>0</v>
      </c>
      <c r="BJ260" s="20" t="s">
        <v>84</v>
      </c>
      <c r="BK260" s="188">
        <f>ROUND(I260*H260,2)</f>
        <v>0</v>
      </c>
      <c r="BL260" s="20" t="s">
        <v>91</v>
      </c>
      <c r="BM260" s="20" t="s">
        <v>377</v>
      </c>
    </row>
    <row r="261" spans="2:47" s="1" customFormat="1" ht="13.5">
      <c r="B261" s="37"/>
      <c r="D261" s="190" t="s">
        <v>208</v>
      </c>
      <c r="F261" s="208" t="s">
        <v>376</v>
      </c>
      <c r="I261" s="148"/>
      <c r="L261" s="37"/>
      <c r="M261" s="66"/>
      <c r="N261" s="38"/>
      <c r="O261" s="38"/>
      <c r="P261" s="38"/>
      <c r="Q261" s="38"/>
      <c r="R261" s="38"/>
      <c r="S261" s="38"/>
      <c r="T261" s="67"/>
      <c r="AT261" s="20" t="s">
        <v>208</v>
      </c>
      <c r="AU261" s="20" t="s">
        <v>88</v>
      </c>
    </row>
    <row r="262" spans="2:51" s="12" customFormat="1" ht="13.5">
      <c r="B262" s="189"/>
      <c r="D262" s="199" t="s">
        <v>201</v>
      </c>
      <c r="E262" s="238" t="s">
        <v>20</v>
      </c>
      <c r="F262" s="227" t="s">
        <v>378</v>
      </c>
      <c r="H262" s="228">
        <v>119.3</v>
      </c>
      <c r="I262" s="194"/>
      <c r="L262" s="189"/>
      <c r="M262" s="195"/>
      <c r="N262" s="196"/>
      <c r="O262" s="196"/>
      <c r="P262" s="196"/>
      <c r="Q262" s="196"/>
      <c r="R262" s="196"/>
      <c r="S262" s="196"/>
      <c r="T262" s="197"/>
      <c r="AT262" s="191" t="s">
        <v>201</v>
      </c>
      <c r="AU262" s="191" t="s">
        <v>88</v>
      </c>
      <c r="AV262" s="12" t="s">
        <v>84</v>
      </c>
      <c r="AW262" s="12" t="s">
        <v>37</v>
      </c>
      <c r="AX262" s="12" t="s">
        <v>22</v>
      </c>
      <c r="AY262" s="191" t="s">
        <v>193</v>
      </c>
    </row>
    <row r="263" spans="2:65" s="1" customFormat="1" ht="22.5" customHeight="1">
      <c r="B263" s="176"/>
      <c r="C263" s="217" t="s">
        <v>379</v>
      </c>
      <c r="D263" s="217" t="s">
        <v>212</v>
      </c>
      <c r="E263" s="218" t="s">
        <v>380</v>
      </c>
      <c r="F263" s="219" t="s">
        <v>381</v>
      </c>
      <c r="G263" s="220" t="s">
        <v>330</v>
      </c>
      <c r="H263" s="221">
        <v>125.265</v>
      </c>
      <c r="I263" s="222"/>
      <c r="J263" s="223">
        <f>ROUND(I263*H263,2)</f>
        <v>0</v>
      </c>
      <c r="K263" s="219" t="s">
        <v>206</v>
      </c>
      <c r="L263" s="224"/>
      <c r="M263" s="225" t="s">
        <v>20</v>
      </c>
      <c r="N263" s="226" t="s">
        <v>46</v>
      </c>
      <c r="O263" s="38"/>
      <c r="P263" s="186">
        <f>O263*H263</f>
        <v>0</v>
      </c>
      <c r="Q263" s="186">
        <v>0.00044</v>
      </c>
      <c r="R263" s="186">
        <f>Q263*H263</f>
        <v>0.0551166</v>
      </c>
      <c r="S263" s="186">
        <v>0</v>
      </c>
      <c r="T263" s="187">
        <f>S263*H263</f>
        <v>0</v>
      </c>
      <c r="AR263" s="20" t="s">
        <v>103</v>
      </c>
      <c r="AT263" s="20" t="s">
        <v>212</v>
      </c>
      <c r="AU263" s="20" t="s">
        <v>88</v>
      </c>
      <c r="AY263" s="20" t="s">
        <v>193</v>
      </c>
      <c r="BE263" s="188">
        <f>IF(N263="základní",J263,0)</f>
        <v>0</v>
      </c>
      <c r="BF263" s="188">
        <f>IF(N263="snížená",J263,0)</f>
        <v>0</v>
      </c>
      <c r="BG263" s="188">
        <f>IF(N263="zákl. přenesená",J263,0)</f>
        <v>0</v>
      </c>
      <c r="BH263" s="188">
        <f>IF(N263="sníž. přenesená",J263,0)</f>
        <v>0</v>
      </c>
      <c r="BI263" s="188">
        <f>IF(N263="nulová",J263,0)</f>
        <v>0</v>
      </c>
      <c r="BJ263" s="20" t="s">
        <v>84</v>
      </c>
      <c r="BK263" s="188">
        <f>ROUND(I263*H263,2)</f>
        <v>0</v>
      </c>
      <c r="BL263" s="20" t="s">
        <v>91</v>
      </c>
      <c r="BM263" s="20" t="s">
        <v>382</v>
      </c>
    </row>
    <row r="264" spans="2:47" s="1" customFormat="1" ht="27">
      <c r="B264" s="37"/>
      <c r="D264" s="190" t="s">
        <v>208</v>
      </c>
      <c r="F264" s="208" t="s">
        <v>383</v>
      </c>
      <c r="I264" s="148"/>
      <c r="L264" s="37"/>
      <c r="M264" s="66"/>
      <c r="N264" s="38"/>
      <c r="O264" s="38"/>
      <c r="P264" s="38"/>
      <c r="Q264" s="38"/>
      <c r="R264" s="38"/>
      <c r="S264" s="38"/>
      <c r="T264" s="67"/>
      <c r="AT264" s="20" t="s">
        <v>208</v>
      </c>
      <c r="AU264" s="20" t="s">
        <v>88</v>
      </c>
    </row>
    <row r="265" spans="2:51" s="12" customFormat="1" ht="13.5">
      <c r="B265" s="189"/>
      <c r="D265" s="199" t="s">
        <v>201</v>
      </c>
      <c r="E265" s="238" t="s">
        <v>20</v>
      </c>
      <c r="F265" s="227" t="s">
        <v>384</v>
      </c>
      <c r="H265" s="228">
        <v>125.265</v>
      </c>
      <c r="I265" s="194"/>
      <c r="L265" s="189"/>
      <c r="M265" s="195"/>
      <c r="N265" s="196"/>
      <c r="O265" s="196"/>
      <c r="P265" s="196"/>
      <c r="Q265" s="196"/>
      <c r="R265" s="196"/>
      <c r="S265" s="196"/>
      <c r="T265" s="197"/>
      <c r="AT265" s="191" t="s">
        <v>201</v>
      </c>
      <c r="AU265" s="191" t="s">
        <v>88</v>
      </c>
      <c r="AV265" s="12" t="s">
        <v>84</v>
      </c>
      <c r="AW265" s="12" t="s">
        <v>37</v>
      </c>
      <c r="AX265" s="12" t="s">
        <v>22</v>
      </c>
      <c r="AY265" s="191" t="s">
        <v>193</v>
      </c>
    </row>
    <row r="266" spans="2:65" s="1" customFormat="1" ht="22.5" customHeight="1">
      <c r="B266" s="176"/>
      <c r="C266" s="177" t="s">
        <v>385</v>
      </c>
      <c r="D266" s="177" t="s">
        <v>197</v>
      </c>
      <c r="E266" s="178" t="s">
        <v>386</v>
      </c>
      <c r="F266" s="179" t="s">
        <v>387</v>
      </c>
      <c r="G266" s="180" t="s">
        <v>330</v>
      </c>
      <c r="H266" s="181">
        <v>3379.701</v>
      </c>
      <c r="I266" s="182"/>
      <c r="J266" s="183">
        <f>ROUND(I266*H266,2)</f>
        <v>0</v>
      </c>
      <c r="K266" s="179" t="s">
        <v>206</v>
      </c>
      <c r="L266" s="37"/>
      <c r="M266" s="184" t="s">
        <v>20</v>
      </c>
      <c r="N266" s="185" t="s">
        <v>46</v>
      </c>
      <c r="O266" s="38"/>
      <c r="P266" s="186">
        <f>O266*H266</f>
        <v>0</v>
      </c>
      <c r="Q266" s="186">
        <v>0.00025</v>
      </c>
      <c r="R266" s="186">
        <f>Q266*H266</f>
        <v>0.8449252500000001</v>
      </c>
      <c r="S266" s="186">
        <v>0</v>
      </c>
      <c r="T266" s="187">
        <f>S266*H266</f>
        <v>0</v>
      </c>
      <c r="AR266" s="20" t="s">
        <v>91</v>
      </c>
      <c r="AT266" s="20" t="s">
        <v>197</v>
      </c>
      <c r="AU266" s="20" t="s">
        <v>88</v>
      </c>
      <c r="AY266" s="20" t="s">
        <v>193</v>
      </c>
      <c r="BE266" s="188">
        <f>IF(N266="základní",J266,0)</f>
        <v>0</v>
      </c>
      <c r="BF266" s="188">
        <f>IF(N266="snížená",J266,0)</f>
        <v>0</v>
      </c>
      <c r="BG266" s="188">
        <f>IF(N266="zákl. přenesená",J266,0)</f>
        <v>0</v>
      </c>
      <c r="BH266" s="188">
        <f>IF(N266="sníž. přenesená",J266,0)</f>
        <v>0</v>
      </c>
      <c r="BI266" s="188">
        <f>IF(N266="nulová",J266,0)</f>
        <v>0</v>
      </c>
      <c r="BJ266" s="20" t="s">
        <v>84</v>
      </c>
      <c r="BK266" s="188">
        <f>ROUND(I266*H266,2)</f>
        <v>0</v>
      </c>
      <c r="BL266" s="20" t="s">
        <v>91</v>
      </c>
      <c r="BM266" s="20" t="s">
        <v>388</v>
      </c>
    </row>
    <row r="267" spans="2:47" s="1" customFormat="1" ht="13.5">
      <c r="B267" s="37"/>
      <c r="D267" s="190" t="s">
        <v>208</v>
      </c>
      <c r="F267" s="208" t="s">
        <v>387</v>
      </c>
      <c r="I267" s="148"/>
      <c r="L267" s="37"/>
      <c r="M267" s="66"/>
      <c r="N267" s="38"/>
      <c r="O267" s="38"/>
      <c r="P267" s="38"/>
      <c r="Q267" s="38"/>
      <c r="R267" s="38"/>
      <c r="S267" s="38"/>
      <c r="T267" s="67"/>
      <c r="AT267" s="20" t="s">
        <v>208</v>
      </c>
      <c r="AU267" s="20" t="s">
        <v>88</v>
      </c>
    </row>
    <row r="268" spans="2:51" s="12" customFormat="1" ht="13.5">
      <c r="B268" s="189"/>
      <c r="D268" s="199" t="s">
        <v>201</v>
      </c>
      <c r="E268" s="238" t="s">
        <v>20</v>
      </c>
      <c r="F268" s="227" t="s">
        <v>389</v>
      </c>
      <c r="H268" s="228">
        <v>3379.701</v>
      </c>
      <c r="I268" s="194"/>
      <c r="L268" s="189"/>
      <c r="M268" s="195"/>
      <c r="N268" s="196"/>
      <c r="O268" s="196"/>
      <c r="P268" s="196"/>
      <c r="Q268" s="196"/>
      <c r="R268" s="196"/>
      <c r="S268" s="196"/>
      <c r="T268" s="197"/>
      <c r="AT268" s="191" t="s">
        <v>201</v>
      </c>
      <c r="AU268" s="191" t="s">
        <v>88</v>
      </c>
      <c r="AV268" s="12" t="s">
        <v>84</v>
      </c>
      <c r="AW268" s="12" t="s">
        <v>37</v>
      </c>
      <c r="AX268" s="12" t="s">
        <v>22</v>
      </c>
      <c r="AY268" s="191" t="s">
        <v>193</v>
      </c>
    </row>
    <row r="269" spans="2:65" s="1" customFormat="1" ht="22.5" customHeight="1">
      <c r="B269" s="176"/>
      <c r="C269" s="217" t="s">
        <v>390</v>
      </c>
      <c r="D269" s="217" t="s">
        <v>212</v>
      </c>
      <c r="E269" s="218" t="s">
        <v>391</v>
      </c>
      <c r="F269" s="219" t="s">
        <v>392</v>
      </c>
      <c r="G269" s="220" t="s">
        <v>330</v>
      </c>
      <c r="H269" s="221">
        <v>266.385</v>
      </c>
      <c r="I269" s="222"/>
      <c r="J269" s="223">
        <f>ROUND(I269*H269,2)</f>
        <v>0</v>
      </c>
      <c r="K269" s="219" t="s">
        <v>206</v>
      </c>
      <c r="L269" s="224"/>
      <c r="M269" s="225" t="s">
        <v>20</v>
      </c>
      <c r="N269" s="226" t="s">
        <v>46</v>
      </c>
      <c r="O269" s="38"/>
      <c r="P269" s="186">
        <f>O269*H269</f>
        <v>0</v>
      </c>
      <c r="Q269" s="186">
        <v>3E-05</v>
      </c>
      <c r="R269" s="186">
        <f>Q269*H269</f>
        <v>0.00799155</v>
      </c>
      <c r="S269" s="186">
        <v>0</v>
      </c>
      <c r="T269" s="187">
        <f>S269*H269</f>
        <v>0</v>
      </c>
      <c r="AR269" s="20" t="s">
        <v>103</v>
      </c>
      <c r="AT269" s="20" t="s">
        <v>212</v>
      </c>
      <c r="AU269" s="20" t="s">
        <v>88</v>
      </c>
      <c r="AY269" s="20" t="s">
        <v>193</v>
      </c>
      <c r="BE269" s="188">
        <f>IF(N269="základní",J269,0)</f>
        <v>0</v>
      </c>
      <c r="BF269" s="188">
        <f>IF(N269="snížená",J269,0)</f>
        <v>0</v>
      </c>
      <c r="BG269" s="188">
        <f>IF(N269="zákl. přenesená",J269,0)</f>
        <v>0</v>
      </c>
      <c r="BH269" s="188">
        <f>IF(N269="sníž. přenesená",J269,0)</f>
        <v>0</v>
      </c>
      <c r="BI269" s="188">
        <f>IF(N269="nulová",J269,0)</f>
        <v>0</v>
      </c>
      <c r="BJ269" s="20" t="s">
        <v>84</v>
      </c>
      <c r="BK269" s="188">
        <f>ROUND(I269*H269,2)</f>
        <v>0</v>
      </c>
      <c r="BL269" s="20" t="s">
        <v>91</v>
      </c>
      <c r="BM269" s="20" t="s">
        <v>393</v>
      </c>
    </row>
    <row r="270" spans="2:47" s="1" customFormat="1" ht="27">
      <c r="B270" s="37"/>
      <c r="D270" s="190" t="s">
        <v>208</v>
      </c>
      <c r="F270" s="208" t="s">
        <v>394</v>
      </c>
      <c r="I270" s="148"/>
      <c r="L270" s="37"/>
      <c r="M270" s="66"/>
      <c r="N270" s="38"/>
      <c r="O270" s="38"/>
      <c r="P270" s="38"/>
      <c r="Q270" s="38"/>
      <c r="R270" s="38"/>
      <c r="S270" s="38"/>
      <c r="T270" s="67"/>
      <c r="AT270" s="20" t="s">
        <v>208</v>
      </c>
      <c r="AU270" s="20" t="s">
        <v>88</v>
      </c>
    </row>
    <row r="271" spans="2:51" s="12" customFormat="1" ht="13.5">
      <c r="B271" s="189"/>
      <c r="D271" s="190" t="s">
        <v>201</v>
      </c>
      <c r="E271" s="191" t="s">
        <v>20</v>
      </c>
      <c r="F271" s="192" t="s">
        <v>395</v>
      </c>
      <c r="H271" s="193">
        <v>253.7</v>
      </c>
      <c r="I271" s="194"/>
      <c r="L271" s="189"/>
      <c r="M271" s="195"/>
      <c r="N271" s="196"/>
      <c r="O271" s="196"/>
      <c r="P271" s="196"/>
      <c r="Q271" s="196"/>
      <c r="R271" s="196"/>
      <c r="S271" s="196"/>
      <c r="T271" s="197"/>
      <c r="AT271" s="191" t="s">
        <v>201</v>
      </c>
      <c r="AU271" s="191" t="s">
        <v>88</v>
      </c>
      <c r="AV271" s="12" t="s">
        <v>84</v>
      </c>
      <c r="AW271" s="12" t="s">
        <v>37</v>
      </c>
      <c r="AX271" s="12" t="s">
        <v>22</v>
      </c>
      <c r="AY271" s="191" t="s">
        <v>193</v>
      </c>
    </row>
    <row r="272" spans="2:51" s="12" customFormat="1" ht="13.5">
      <c r="B272" s="189"/>
      <c r="D272" s="199" t="s">
        <v>201</v>
      </c>
      <c r="F272" s="227" t="s">
        <v>396</v>
      </c>
      <c r="H272" s="228">
        <v>266.385</v>
      </c>
      <c r="I272" s="194"/>
      <c r="L272" s="189"/>
      <c r="M272" s="195"/>
      <c r="N272" s="196"/>
      <c r="O272" s="196"/>
      <c r="P272" s="196"/>
      <c r="Q272" s="196"/>
      <c r="R272" s="196"/>
      <c r="S272" s="196"/>
      <c r="T272" s="197"/>
      <c r="AT272" s="191" t="s">
        <v>201</v>
      </c>
      <c r="AU272" s="191" t="s">
        <v>88</v>
      </c>
      <c r="AV272" s="12" t="s">
        <v>84</v>
      </c>
      <c r="AW272" s="12" t="s">
        <v>4</v>
      </c>
      <c r="AX272" s="12" t="s">
        <v>22</v>
      </c>
      <c r="AY272" s="191" t="s">
        <v>193</v>
      </c>
    </row>
    <row r="273" spans="2:65" s="1" customFormat="1" ht="22.5" customHeight="1">
      <c r="B273" s="176"/>
      <c r="C273" s="217" t="s">
        <v>397</v>
      </c>
      <c r="D273" s="217" t="s">
        <v>212</v>
      </c>
      <c r="E273" s="218" t="s">
        <v>398</v>
      </c>
      <c r="F273" s="219" t="s">
        <v>399</v>
      </c>
      <c r="G273" s="220" t="s">
        <v>330</v>
      </c>
      <c r="H273" s="221">
        <v>337.943</v>
      </c>
      <c r="I273" s="222"/>
      <c r="J273" s="223">
        <f>ROUND(I273*H273,2)</f>
        <v>0</v>
      </c>
      <c r="K273" s="219" t="s">
        <v>206</v>
      </c>
      <c r="L273" s="224"/>
      <c r="M273" s="225" t="s">
        <v>20</v>
      </c>
      <c r="N273" s="226" t="s">
        <v>46</v>
      </c>
      <c r="O273" s="38"/>
      <c r="P273" s="186">
        <f>O273*H273</f>
        <v>0</v>
      </c>
      <c r="Q273" s="186">
        <v>3E-05</v>
      </c>
      <c r="R273" s="186">
        <f>Q273*H273</f>
        <v>0.01013829</v>
      </c>
      <c r="S273" s="186">
        <v>0</v>
      </c>
      <c r="T273" s="187">
        <f>S273*H273</f>
        <v>0</v>
      </c>
      <c r="AR273" s="20" t="s">
        <v>103</v>
      </c>
      <c r="AT273" s="20" t="s">
        <v>212</v>
      </c>
      <c r="AU273" s="20" t="s">
        <v>88</v>
      </c>
      <c r="AY273" s="20" t="s">
        <v>193</v>
      </c>
      <c r="BE273" s="188">
        <f>IF(N273="základní",J273,0)</f>
        <v>0</v>
      </c>
      <c r="BF273" s="188">
        <f>IF(N273="snížená",J273,0)</f>
        <v>0</v>
      </c>
      <c r="BG273" s="188">
        <f>IF(N273="zákl. přenesená",J273,0)</f>
        <v>0</v>
      </c>
      <c r="BH273" s="188">
        <f>IF(N273="sníž. přenesená",J273,0)</f>
        <v>0</v>
      </c>
      <c r="BI273" s="188">
        <f>IF(N273="nulová",J273,0)</f>
        <v>0</v>
      </c>
      <c r="BJ273" s="20" t="s">
        <v>84</v>
      </c>
      <c r="BK273" s="188">
        <f>ROUND(I273*H273,2)</f>
        <v>0</v>
      </c>
      <c r="BL273" s="20" t="s">
        <v>91</v>
      </c>
      <c r="BM273" s="20" t="s">
        <v>400</v>
      </c>
    </row>
    <row r="274" spans="2:47" s="1" customFormat="1" ht="27">
      <c r="B274" s="37"/>
      <c r="D274" s="190" t="s">
        <v>208</v>
      </c>
      <c r="F274" s="208" t="s">
        <v>401</v>
      </c>
      <c r="I274" s="148"/>
      <c r="L274" s="37"/>
      <c r="M274" s="66"/>
      <c r="N274" s="38"/>
      <c r="O274" s="38"/>
      <c r="P274" s="38"/>
      <c r="Q274" s="38"/>
      <c r="R274" s="38"/>
      <c r="S274" s="38"/>
      <c r="T274" s="67"/>
      <c r="AT274" s="20" t="s">
        <v>208</v>
      </c>
      <c r="AU274" s="20" t="s">
        <v>88</v>
      </c>
    </row>
    <row r="275" spans="2:51" s="14" customFormat="1" ht="13.5">
      <c r="B275" s="209"/>
      <c r="D275" s="190" t="s">
        <v>201</v>
      </c>
      <c r="E275" s="210" t="s">
        <v>20</v>
      </c>
      <c r="F275" s="211" t="s">
        <v>402</v>
      </c>
      <c r="H275" s="212" t="s">
        <v>20</v>
      </c>
      <c r="I275" s="213"/>
      <c r="L275" s="209"/>
      <c r="M275" s="214"/>
      <c r="N275" s="215"/>
      <c r="O275" s="215"/>
      <c r="P275" s="215"/>
      <c r="Q275" s="215"/>
      <c r="R275" s="215"/>
      <c r="S275" s="215"/>
      <c r="T275" s="216"/>
      <c r="AT275" s="212" t="s">
        <v>201</v>
      </c>
      <c r="AU275" s="212" t="s">
        <v>88</v>
      </c>
      <c r="AV275" s="14" t="s">
        <v>22</v>
      </c>
      <c r="AW275" s="14" t="s">
        <v>37</v>
      </c>
      <c r="AX275" s="14" t="s">
        <v>74</v>
      </c>
      <c r="AY275" s="212" t="s">
        <v>193</v>
      </c>
    </row>
    <row r="276" spans="2:51" s="12" customFormat="1" ht="13.5">
      <c r="B276" s="189"/>
      <c r="D276" s="190" t="s">
        <v>201</v>
      </c>
      <c r="E276" s="191" t="s">
        <v>20</v>
      </c>
      <c r="F276" s="192" t="s">
        <v>403</v>
      </c>
      <c r="H276" s="193">
        <v>321.85</v>
      </c>
      <c r="I276" s="194"/>
      <c r="L276" s="189"/>
      <c r="M276" s="195"/>
      <c r="N276" s="196"/>
      <c r="O276" s="196"/>
      <c r="P276" s="196"/>
      <c r="Q276" s="196"/>
      <c r="R276" s="196"/>
      <c r="S276" s="196"/>
      <c r="T276" s="197"/>
      <c r="AT276" s="191" t="s">
        <v>201</v>
      </c>
      <c r="AU276" s="191" t="s">
        <v>88</v>
      </c>
      <c r="AV276" s="12" t="s">
        <v>84</v>
      </c>
      <c r="AW276" s="12" t="s">
        <v>37</v>
      </c>
      <c r="AX276" s="12" t="s">
        <v>74</v>
      </c>
      <c r="AY276" s="191" t="s">
        <v>193</v>
      </c>
    </row>
    <row r="277" spans="2:51" s="13" customFormat="1" ht="13.5">
      <c r="B277" s="198"/>
      <c r="D277" s="190" t="s">
        <v>201</v>
      </c>
      <c r="E277" s="239" t="s">
        <v>20</v>
      </c>
      <c r="F277" s="240" t="s">
        <v>203</v>
      </c>
      <c r="H277" s="241">
        <v>321.85</v>
      </c>
      <c r="I277" s="203"/>
      <c r="L277" s="198"/>
      <c r="M277" s="204"/>
      <c r="N277" s="205"/>
      <c r="O277" s="205"/>
      <c r="P277" s="205"/>
      <c r="Q277" s="205"/>
      <c r="R277" s="205"/>
      <c r="S277" s="205"/>
      <c r="T277" s="206"/>
      <c r="AT277" s="207" t="s">
        <v>201</v>
      </c>
      <c r="AU277" s="207" t="s">
        <v>88</v>
      </c>
      <c r="AV277" s="13" t="s">
        <v>91</v>
      </c>
      <c r="AW277" s="13" t="s">
        <v>37</v>
      </c>
      <c r="AX277" s="13" t="s">
        <v>22</v>
      </c>
      <c r="AY277" s="207" t="s">
        <v>193</v>
      </c>
    </row>
    <row r="278" spans="2:51" s="12" customFormat="1" ht="13.5">
      <c r="B278" s="189"/>
      <c r="D278" s="199" t="s">
        <v>201</v>
      </c>
      <c r="F278" s="227" t="s">
        <v>404</v>
      </c>
      <c r="H278" s="228">
        <v>337.943</v>
      </c>
      <c r="I278" s="194"/>
      <c r="L278" s="189"/>
      <c r="M278" s="195"/>
      <c r="N278" s="196"/>
      <c r="O278" s="196"/>
      <c r="P278" s="196"/>
      <c r="Q278" s="196"/>
      <c r="R278" s="196"/>
      <c r="S278" s="196"/>
      <c r="T278" s="197"/>
      <c r="AT278" s="191" t="s">
        <v>201</v>
      </c>
      <c r="AU278" s="191" t="s">
        <v>88</v>
      </c>
      <c r="AV278" s="12" t="s">
        <v>84</v>
      </c>
      <c r="AW278" s="12" t="s">
        <v>4</v>
      </c>
      <c r="AX278" s="12" t="s">
        <v>22</v>
      </c>
      <c r="AY278" s="191" t="s">
        <v>193</v>
      </c>
    </row>
    <row r="279" spans="2:65" s="1" customFormat="1" ht="22.5" customHeight="1">
      <c r="B279" s="176"/>
      <c r="C279" s="217" t="s">
        <v>405</v>
      </c>
      <c r="D279" s="217" t="s">
        <v>212</v>
      </c>
      <c r="E279" s="218" t="s">
        <v>406</v>
      </c>
      <c r="F279" s="219" t="s">
        <v>407</v>
      </c>
      <c r="G279" s="220" t="s">
        <v>330</v>
      </c>
      <c r="H279" s="221">
        <v>1554.368</v>
      </c>
      <c r="I279" s="222"/>
      <c r="J279" s="223">
        <f>ROUND(I279*H279,2)</f>
        <v>0</v>
      </c>
      <c r="K279" s="219" t="s">
        <v>206</v>
      </c>
      <c r="L279" s="224"/>
      <c r="M279" s="225" t="s">
        <v>20</v>
      </c>
      <c r="N279" s="226" t="s">
        <v>46</v>
      </c>
      <c r="O279" s="38"/>
      <c r="P279" s="186">
        <f>O279*H279</f>
        <v>0</v>
      </c>
      <c r="Q279" s="186">
        <v>4E-05</v>
      </c>
      <c r="R279" s="186">
        <f>Q279*H279</f>
        <v>0.06217472</v>
      </c>
      <c r="S279" s="186">
        <v>0</v>
      </c>
      <c r="T279" s="187">
        <f>S279*H279</f>
        <v>0</v>
      </c>
      <c r="AR279" s="20" t="s">
        <v>103</v>
      </c>
      <c r="AT279" s="20" t="s">
        <v>212</v>
      </c>
      <c r="AU279" s="20" t="s">
        <v>88</v>
      </c>
      <c r="AY279" s="20" t="s">
        <v>193</v>
      </c>
      <c r="BE279" s="188">
        <f>IF(N279="základní",J279,0)</f>
        <v>0</v>
      </c>
      <c r="BF279" s="188">
        <f>IF(N279="snížená",J279,0)</f>
        <v>0</v>
      </c>
      <c r="BG279" s="188">
        <f>IF(N279="zákl. přenesená",J279,0)</f>
        <v>0</v>
      </c>
      <c r="BH279" s="188">
        <f>IF(N279="sníž. přenesená",J279,0)</f>
        <v>0</v>
      </c>
      <c r="BI279" s="188">
        <f>IF(N279="nulová",J279,0)</f>
        <v>0</v>
      </c>
      <c r="BJ279" s="20" t="s">
        <v>84</v>
      </c>
      <c r="BK279" s="188">
        <f>ROUND(I279*H279,2)</f>
        <v>0</v>
      </c>
      <c r="BL279" s="20" t="s">
        <v>91</v>
      </c>
      <c r="BM279" s="20" t="s">
        <v>408</v>
      </c>
    </row>
    <row r="280" spans="2:47" s="1" customFormat="1" ht="13.5">
      <c r="B280" s="37"/>
      <c r="D280" s="190" t="s">
        <v>208</v>
      </c>
      <c r="F280" s="208" t="s">
        <v>407</v>
      </c>
      <c r="I280" s="148"/>
      <c r="L280" s="37"/>
      <c r="M280" s="66"/>
      <c r="N280" s="38"/>
      <c r="O280" s="38"/>
      <c r="P280" s="38"/>
      <c r="Q280" s="38"/>
      <c r="R280" s="38"/>
      <c r="S280" s="38"/>
      <c r="T280" s="67"/>
      <c r="AT280" s="20" t="s">
        <v>208</v>
      </c>
      <c r="AU280" s="20" t="s">
        <v>88</v>
      </c>
    </row>
    <row r="281" spans="2:47" s="1" customFormat="1" ht="27">
      <c r="B281" s="37"/>
      <c r="D281" s="190" t="s">
        <v>241</v>
      </c>
      <c r="F281" s="229" t="s">
        <v>409</v>
      </c>
      <c r="I281" s="148"/>
      <c r="L281" s="37"/>
      <c r="M281" s="66"/>
      <c r="N281" s="38"/>
      <c r="O281" s="38"/>
      <c r="P281" s="38"/>
      <c r="Q281" s="38"/>
      <c r="R281" s="38"/>
      <c r="S281" s="38"/>
      <c r="T281" s="67"/>
      <c r="AT281" s="20" t="s">
        <v>241</v>
      </c>
      <c r="AU281" s="20" t="s">
        <v>88</v>
      </c>
    </row>
    <row r="282" spans="2:51" s="14" customFormat="1" ht="13.5">
      <c r="B282" s="209"/>
      <c r="D282" s="190" t="s">
        <v>201</v>
      </c>
      <c r="E282" s="210" t="s">
        <v>20</v>
      </c>
      <c r="F282" s="211" t="s">
        <v>410</v>
      </c>
      <c r="H282" s="212" t="s">
        <v>20</v>
      </c>
      <c r="I282" s="213"/>
      <c r="L282" s="209"/>
      <c r="M282" s="214"/>
      <c r="N282" s="215"/>
      <c r="O282" s="215"/>
      <c r="P282" s="215"/>
      <c r="Q282" s="215"/>
      <c r="R282" s="215"/>
      <c r="S282" s="215"/>
      <c r="T282" s="216"/>
      <c r="AT282" s="212" t="s">
        <v>201</v>
      </c>
      <c r="AU282" s="212" t="s">
        <v>88</v>
      </c>
      <c r="AV282" s="14" t="s">
        <v>22</v>
      </c>
      <c r="AW282" s="14" t="s">
        <v>37</v>
      </c>
      <c r="AX282" s="14" t="s">
        <v>74</v>
      </c>
      <c r="AY282" s="212" t="s">
        <v>193</v>
      </c>
    </row>
    <row r="283" spans="2:51" s="12" customFormat="1" ht="13.5">
      <c r="B283" s="189"/>
      <c r="D283" s="190" t="s">
        <v>201</v>
      </c>
      <c r="E283" s="191" t="s">
        <v>20</v>
      </c>
      <c r="F283" s="192" t="s">
        <v>411</v>
      </c>
      <c r="H283" s="193">
        <v>414.4</v>
      </c>
      <c r="I283" s="194"/>
      <c r="L283" s="189"/>
      <c r="M283" s="195"/>
      <c r="N283" s="196"/>
      <c r="O283" s="196"/>
      <c r="P283" s="196"/>
      <c r="Q283" s="196"/>
      <c r="R283" s="196"/>
      <c r="S283" s="196"/>
      <c r="T283" s="197"/>
      <c r="AT283" s="191" t="s">
        <v>201</v>
      </c>
      <c r="AU283" s="191" t="s">
        <v>88</v>
      </c>
      <c r="AV283" s="12" t="s">
        <v>84</v>
      </c>
      <c r="AW283" s="12" t="s">
        <v>37</v>
      </c>
      <c r="AX283" s="12" t="s">
        <v>74</v>
      </c>
      <c r="AY283" s="191" t="s">
        <v>193</v>
      </c>
    </row>
    <row r="284" spans="2:51" s="12" customFormat="1" ht="13.5">
      <c r="B284" s="189"/>
      <c r="D284" s="190" t="s">
        <v>201</v>
      </c>
      <c r="E284" s="191" t="s">
        <v>20</v>
      </c>
      <c r="F284" s="192" t="s">
        <v>412</v>
      </c>
      <c r="H284" s="193">
        <v>173.6</v>
      </c>
      <c r="I284" s="194"/>
      <c r="L284" s="189"/>
      <c r="M284" s="195"/>
      <c r="N284" s="196"/>
      <c r="O284" s="196"/>
      <c r="P284" s="196"/>
      <c r="Q284" s="196"/>
      <c r="R284" s="196"/>
      <c r="S284" s="196"/>
      <c r="T284" s="197"/>
      <c r="AT284" s="191" t="s">
        <v>201</v>
      </c>
      <c r="AU284" s="191" t="s">
        <v>88</v>
      </c>
      <c r="AV284" s="12" t="s">
        <v>84</v>
      </c>
      <c r="AW284" s="12" t="s">
        <v>37</v>
      </c>
      <c r="AX284" s="12" t="s">
        <v>74</v>
      </c>
      <c r="AY284" s="191" t="s">
        <v>193</v>
      </c>
    </row>
    <row r="285" spans="2:51" s="12" customFormat="1" ht="13.5">
      <c r="B285" s="189"/>
      <c r="D285" s="190" t="s">
        <v>201</v>
      </c>
      <c r="E285" s="191" t="s">
        <v>20</v>
      </c>
      <c r="F285" s="192" t="s">
        <v>413</v>
      </c>
      <c r="H285" s="193">
        <v>310.8</v>
      </c>
      <c r="I285" s="194"/>
      <c r="L285" s="189"/>
      <c r="M285" s="195"/>
      <c r="N285" s="196"/>
      <c r="O285" s="196"/>
      <c r="P285" s="196"/>
      <c r="Q285" s="196"/>
      <c r="R285" s="196"/>
      <c r="S285" s="196"/>
      <c r="T285" s="197"/>
      <c r="AT285" s="191" t="s">
        <v>201</v>
      </c>
      <c r="AU285" s="191" t="s">
        <v>88</v>
      </c>
      <c r="AV285" s="12" t="s">
        <v>84</v>
      </c>
      <c r="AW285" s="12" t="s">
        <v>37</v>
      </c>
      <c r="AX285" s="12" t="s">
        <v>74</v>
      </c>
      <c r="AY285" s="191" t="s">
        <v>193</v>
      </c>
    </row>
    <row r="286" spans="2:51" s="12" customFormat="1" ht="13.5">
      <c r="B286" s="189"/>
      <c r="D286" s="190" t="s">
        <v>201</v>
      </c>
      <c r="E286" s="191" t="s">
        <v>20</v>
      </c>
      <c r="F286" s="192" t="s">
        <v>412</v>
      </c>
      <c r="H286" s="193">
        <v>173.6</v>
      </c>
      <c r="I286" s="194"/>
      <c r="L286" s="189"/>
      <c r="M286" s="195"/>
      <c r="N286" s="196"/>
      <c r="O286" s="196"/>
      <c r="P286" s="196"/>
      <c r="Q286" s="196"/>
      <c r="R286" s="196"/>
      <c r="S286" s="196"/>
      <c r="T286" s="197"/>
      <c r="AT286" s="191" t="s">
        <v>201</v>
      </c>
      <c r="AU286" s="191" t="s">
        <v>88</v>
      </c>
      <c r="AV286" s="12" t="s">
        <v>84</v>
      </c>
      <c r="AW286" s="12" t="s">
        <v>37</v>
      </c>
      <c r="AX286" s="12" t="s">
        <v>74</v>
      </c>
      <c r="AY286" s="191" t="s">
        <v>193</v>
      </c>
    </row>
    <row r="287" spans="2:51" s="12" customFormat="1" ht="13.5">
      <c r="B287" s="189"/>
      <c r="D287" s="190" t="s">
        <v>201</v>
      </c>
      <c r="E287" s="191" t="s">
        <v>20</v>
      </c>
      <c r="F287" s="192" t="s">
        <v>414</v>
      </c>
      <c r="H287" s="193">
        <v>407.95</v>
      </c>
      <c r="I287" s="194"/>
      <c r="L287" s="189"/>
      <c r="M287" s="195"/>
      <c r="N287" s="196"/>
      <c r="O287" s="196"/>
      <c r="P287" s="196"/>
      <c r="Q287" s="196"/>
      <c r="R287" s="196"/>
      <c r="S287" s="196"/>
      <c r="T287" s="197"/>
      <c r="AT287" s="191" t="s">
        <v>201</v>
      </c>
      <c r="AU287" s="191" t="s">
        <v>88</v>
      </c>
      <c r="AV287" s="12" t="s">
        <v>84</v>
      </c>
      <c r="AW287" s="12" t="s">
        <v>37</v>
      </c>
      <c r="AX287" s="12" t="s">
        <v>74</v>
      </c>
      <c r="AY287" s="191" t="s">
        <v>193</v>
      </c>
    </row>
    <row r="288" spans="2:51" s="13" customFormat="1" ht="13.5">
      <c r="B288" s="198"/>
      <c r="D288" s="190" t="s">
        <v>201</v>
      </c>
      <c r="E288" s="239" t="s">
        <v>20</v>
      </c>
      <c r="F288" s="240" t="s">
        <v>203</v>
      </c>
      <c r="H288" s="241">
        <v>1480.35</v>
      </c>
      <c r="I288" s="203"/>
      <c r="L288" s="198"/>
      <c r="M288" s="204"/>
      <c r="N288" s="205"/>
      <c r="O288" s="205"/>
      <c r="P288" s="205"/>
      <c r="Q288" s="205"/>
      <c r="R288" s="205"/>
      <c r="S288" s="205"/>
      <c r="T288" s="206"/>
      <c r="AT288" s="207" t="s">
        <v>201</v>
      </c>
      <c r="AU288" s="207" t="s">
        <v>88</v>
      </c>
      <c r="AV288" s="13" t="s">
        <v>91</v>
      </c>
      <c r="AW288" s="13" t="s">
        <v>37</v>
      </c>
      <c r="AX288" s="13" t="s">
        <v>22</v>
      </c>
      <c r="AY288" s="207" t="s">
        <v>193</v>
      </c>
    </row>
    <row r="289" spans="2:51" s="12" customFormat="1" ht="13.5">
      <c r="B289" s="189"/>
      <c r="D289" s="199" t="s">
        <v>201</v>
      </c>
      <c r="F289" s="227" t="s">
        <v>415</v>
      </c>
      <c r="H289" s="228">
        <v>1554.368</v>
      </c>
      <c r="I289" s="194"/>
      <c r="L289" s="189"/>
      <c r="M289" s="195"/>
      <c r="N289" s="196"/>
      <c r="O289" s="196"/>
      <c r="P289" s="196"/>
      <c r="Q289" s="196"/>
      <c r="R289" s="196"/>
      <c r="S289" s="196"/>
      <c r="T289" s="197"/>
      <c r="AT289" s="191" t="s">
        <v>201</v>
      </c>
      <c r="AU289" s="191" t="s">
        <v>88</v>
      </c>
      <c r="AV289" s="12" t="s">
        <v>84</v>
      </c>
      <c r="AW289" s="12" t="s">
        <v>4</v>
      </c>
      <c r="AX289" s="12" t="s">
        <v>22</v>
      </c>
      <c r="AY289" s="191" t="s">
        <v>193</v>
      </c>
    </row>
    <row r="290" spans="2:65" s="1" customFormat="1" ht="22.5" customHeight="1">
      <c r="B290" s="176"/>
      <c r="C290" s="217" t="s">
        <v>416</v>
      </c>
      <c r="D290" s="217" t="s">
        <v>212</v>
      </c>
      <c r="E290" s="218" t="s">
        <v>417</v>
      </c>
      <c r="F290" s="219" t="s">
        <v>418</v>
      </c>
      <c r="G290" s="220" t="s">
        <v>330</v>
      </c>
      <c r="H290" s="221">
        <v>517.44</v>
      </c>
      <c r="I290" s="222"/>
      <c r="J290" s="223">
        <f>ROUND(I290*H290,2)</f>
        <v>0</v>
      </c>
      <c r="K290" s="219" t="s">
        <v>20</v>
      </c>
      <c r="L290" s="224"/>
      <c r="M290" s="225" t="s">
        <v>20</v>
      </c>
      <c r="N290" s="226" t="s">
        <v>46</v>
      </c>
      <c r="O290" s="38"/>
      <c r="P290" s="186">
        <f>O290*H290</f>
        <v>0</v>
      </c>
      <c r="Q290" s="186">
        <v>2E-05</v>
      </c>
      <c r="R290" s="186">
        <f>Q290*H290</f>
        <v>0.010348800000000002</v>
      </c>
      <c r="S290" s="186">
        <v>0</v>
      </c>
      <c r="T290" s="187">
        <f>S290*H290</f>
        <v>0</v>
      </c>
      <c r="AR290" s="20" t="s">
        <v>103</v>
      </c>
      <c r="AT290" s="20" t="s">
        <v>212</v>
      </c>
      <c r="AU290" s="20" t="s">
        <v>88</v>
      </c>
      <c r="AY290" s="20" t="s">
        <v>193</v>
      </c>
      <c r="BE290" s="188">
        <f>IF(N290="základní",J290,0)</f>
        <v>0</v>
      </c>
      <c r="BF290" s="188">
        <f>IF(N290="snížená",J290,0)</f>
        <v>0</v>
      </c>
      <c r="BG290" s="188">
        <f>IF(N290="zákl. přenesená",J290,0)</f>
        <v>0</v>
      </c>
      <c r="BH290" s="188">
        <f>IF(N290="sníž. přenesená",J290,0)</f>
        <v>0</v>
      </c>
      <c r="BI290" s="188">
        <f>IF(N290="nulová",J290,0)</f>
        <v>0</v>
      </c>
      <c r="BJ290" s="20" t="s">
        <v>84</v>
      </c>
      <c r="BK290" s="188">
        <f>ROUND(I290*H290,2)</f>
        <v>0</v>
      </c>
      <c r="BL290" s="20" t="s">
        <v>91</v>
      </c>
      <c r="BM290" s="20" t="s">
        <v>419</v>
      </c>
    </row>
    <row r="291" spans="2:51" s="14" customFormat="1" ht="13.5">
      <c r="B291" s="209"/>
      <c r="D291" s="190" t="s">
        <v>201</v>
      </c>
      <c r="E291" s="210" t="s">
        <v>20</v>
      </c>
      <c r="F291" s="211" t="s">
        <v>420</v>
      </c>
      <c r="H291" s="212" t="s">
        <v>20</v>
      </c>
      <c r="I291" s="213"/>
      <c r="L291" s="209"/>
      <c r="M291" s="214"/>
      <c r="N291" s="215"/>
      <c r="O291" s="215"/>
      <c r="P291" s="215"/>
      <c r="Q291" s="215"/>
      <c r="R291" s="215"/>
      <c r="S291" s="215"/>
      <c r="T291" s="216"/>
      <c r="AT291" s="212" t="s">
        <v>201</v>
      </c>
      <c r="AU291" s="212" t="s">
        <v>88</v>
      </c>
      <c r="AV291" s="14" t="s">
        <v>22</v>
      </c>
      <c r="AW291" s="14" t="s">
        <v>37</v>
      </c>
      <c r="AX291" s="14" t="s">
        <v>74</v>
      </c>
      <c r="AY291" s="212" t="s">
        <v>193</v>
      </c>
    </row>
    <row r="292" spans="2:51" s="12" customFormat="1" ht="13.5">
      <c r="B292" s="189"/>
      <c r="D292" s="190" t="s">
        <v>201</v>
      </c>
      <c r="E292" s="191" t="s">
        <v>20</v>
      </c>
      <c r="F292" s="192" t="s">
        <v>421</v>
      </c>
      <c r="H292" s="193">
        <v>179.2</v>
      </c>
      <c r="I292" s="194"/>
      <c r="L292" s="189"/>
      <c r="M292" s="195"/>
      <c r="N292" s="196"/>
      <c r="O292" s="196"/>
      <c r="P292" s="196"/>
      <c r="Q292" s="196"/>
      <c r="R292" s="196"/>
      <c r="S292" s="196"/>
      <c r="T292" s="197"/>
      <c r="AT292" s="191" t="s">
        <v>201</v>
      </c>
      <c r="AU292" s="191" t="s">
        <v>88</v>
      </c>
      <c r="AV292" s="12" t="s">
        <v>84</v>
      </c>
      <c r="AW292" s="12" t="s">
        <v>37</v>
      </c>
      <c r="AX292" s="12" t="s">
        <v>74</v>
      </c>
      <c r="AY292" s="191" t="s">
        <v>193</v>
      </c>
    </row>
    <row r="293" spans="2:51" s="12" customFormat="1" ht="13.5">
      <c r="B293" s="189"/>
      <c r="D293" s="190" t="s">
        <v>201</v>
      </c>
      <c r="E293" s="191" t="s">
        <v>20</v>
      </c>
      <c r="F293" s="192" t="s">
        <v>422</v>
      </c>
      <c r="H293" s="193">
        <v>89.6</v>
      </c>
      <c r="I293" s="194"/>
      <c r="L293" s="189"/>
      <c r="M293" s="195"/>
      <c r="N293" s="196"/>
      <c r="O293" s="196"/>
      <c r="P293" s="196"/>
      <c r="Q293" s="196"/>
      <c r="R293" s="196"/>
      <c r="S293" s="196"/>
      <c r="T293" s="197"/>
      <c r="AT293" s="191" t="s">
        <v>201</v>
      </c>
      <c r="AU293" s="191" t="s">
        <v>88</v>
      </c>
      <c r="AV293" s="12" t="s">
        <v>84</v>
      </c>
      <c r="AW293" s="12" t="s">
        <v>37</v>
      </c>
      <c r="AX293" s="12" t="s">
        <v>74</v>
      </c>
      <c r="AY293" s="191" t="s">
        <v>193</v>
      </c>
    </row>
    <row r="294" spans="2:51" s="12" customFormat="1" ht="13.5">
      <c r="B294" s="189"/>
      <c r="D294" s="190" t="s">
        <v>201</v>
      </c>
      <c r="E294" s="191" t="s">
        <v>20</v>
      </c>
      <c r="F294" s="192" t="s">
        <v>423</v>
      </c>
      <c r="H294" s="193">
        <v>134.4</v>
      </c>
      <c r="I294" s="194"/>
      <c r="L294" s="189"/>
      <c r="M294" s="195"/>
      <c r="N294" s="196"/>
      <c r="O294" s="196"/>
      <c r="P294" s="196"/>
      <c r="Q294" s="196"/>
      <c r="R294" s="196"/>
      <c r="S294" s="196"/>
      <c r="T294" s="197"/>
      <c r="AT294" s="191" t="s">
        <v>201</v>
      </c>
      <c r="AU294" s="191" t="s">
        <v>88</v>
      </c>
      <c r="AV294" s="12" t="s">
        <v>84</v>
      </c>
      <c r="AW294" s="12" t="s">
        <v>37</v>
      </c>
      <c r="AX294" s="12" t="s">
        <v>74</v>
      </c>
      <c r="AY294" s="191" t="s">
        <v>193</v>
      </c>
    </row>
    <row r="295" spans="2:51" s="12" customFormat="1" ht="13.5">
      <c r="B295" s="189"/>
      <c r="D295" s="190" t="s">
        <v>201</v>
      </c>
      <c r="E295" s="191" t="s">
        <v>20</v>
      </c>
      <c r="F295" s="192" t="s">
        <v>422</v>
      </c>
      <c r="H295" s="193">
        <v>89.6</v>
      </c>
      <c r="I295" s="194"/>
      <c r="L295" s="189"/>
      <c r="M295" s="195"/>
      <c r="N295" s="196"/>
      <c r="O295" s="196"/>
      <c r="P295" s="196"/>
      <c r="Q295" s="196"/>
      <c r="R295" s="196"/>
      <c r="S295" s="196"/>
      <c r="T295" s="197"/>
      <c r="AT295" s="191" t="s">
        <v>201</v>
      </c>
      <c r="AU295" s="191" t="s">
        <v>88</v>
      </c>
      <c r="AV295" s="12" t="s">
        <v>84</v>
      </c>
      <c r="AW295" s="12" t="s">
        <v>37</v>
      </c>
      <c r="AX295" s="12" t="s">
        <v>74</v>
      </c>
      <c r="AY295" s="191" t="s">
        <v>193</v>
      </c>
    </row>
    <row r="296" spans="2:51" s="13" customFormat="1" ht="13.5">
      <c r="B296" s="198"/>
      <c r="D296" s="190" t="s">
        <v>201</v>
      </c>
      <c r="E296" s="239" t="s">
        <v>20</v>
      </c>
      <c r="F296" s="240" t="s">
        <v>203</v>
      </c>
      <c r="H296" s="241">
        <v>492.8</v>
      </c>
      <c r="I296" s="203"/>
      <c r="L296" s="198"/>
      <c r="M296" s="204"/>
      <c r="N296" s="205"/>
      <c r="O296" s="205"/>
      <c r="P296" s="205"/>
      <c r="Q296" s="205"/>
      <c r="R296" s="205"/>
      <c r="S296" s="205"/>
      <c r="T296" s="206"/>
      <c r="AT296" s="207" t="s">
        <v>201</v>
      </c>
      <c r="AU296" s="207" t="s">
        <v>88</v>
      </c>
      <c r="AV296" s="13" t="s">
        <v>91</v>
      </c>
      <c r="AW296" s="13" t="s">
        <v>37</v>
      </c>
      <c r="AX296" s="13" t="s">
        <v>22</v>
      </c>
      <c r="AY296" s="207" t="s">
        <v>193</v>
      </c>
    </row>
    <row r="297" spans="2:51" s="12" customFormat="1" ht="13.5">
      <c r="B297" s="189"/>
      <c r="D297" s="199" t="s">
        <v>201</v>
      </c>
      <c r="F297" s="227" t="s">
        <v>424</v>
      </c>
      <c r="H297" s="228">
        <v>517.44</v>
      </c>
      <c r="I297" s="194"/>
      <c r="L297" s="189"/>
      <c r="M297" s="195"/>
      <c r="N297" s="196"/>
      <c r="O297" s="196"/>
      <c r="P297" s="196"/>
      <c r="Q297" s="196"/>
      <c r="R297" s="196"/>
      <c r="S297" s="196"/>
      <c r="T297" s="197"/>
      <c r="AT297" s="191" t="s">
        <v>201</v>
      </c>
      <c r="AU297" s="191" t="s">
        <v>88</v>
      </c>
      <c r="AV297" s="12" t="s">
        <v>84</v>
      </c>
      <c r="AW297" s="12" t="s">
        <v>4</v>
      </c>
      <c r="AX297" s="12" t="s">
        <v>22</v>
      </c>
      <c r="AY297" s="191" t="s">
        <v>193</v>
      </c>
    </row>
    <row r="298" spans="2:65" s="1" customFormat="1" ht="22.5" customHeight="1">
      <c r="B298" s="176"/>
      <c r="C298" s="217" t="s">
        <v>425</v>
      </c>
      <c r="D298" s="217" t="s">
        <v>212</v>
      </c>
      <c r="E298" s="218" t="s">
        <v>426</v>
      </c>
      <c r="F298" s="219" t="s">
        <v>427</v>
      </c>
      <c r="G298" s="220" t="s">
        <v>330</v>
      </c>
      <c r="H298" s="221">
        <v>304.29</v>
      </c>
      <c r="I298" s="222"/>
      <c r="J298" s="223">
        <f>ROUND(I298*H298,2)</f>
        <v>0</v>
      </c>
      <c r="K298" s="219" t="s">
        <v>20</v>
      </c>
      <c r="L298" s="224"/>
      <c r="M298" s="225" t="s">
        <v>20</v>
      </c>
      <c r="N298" s="226" t="s">
        <v>46</v>
      </c>
      <c r="O298" s="38"/>
      <c r="P298" s="186">
        <f>O298*H298</f>
        <v>0</v>
      </c>
      <c r="Q298" s="186">
        <v>0.0004</v>
      </c>
      <c r="R298" s="186">
        <f>Q298*H298</f>
        <v>0.12171600000000002</v>
      </c>
      <c r="S298" s="186">
        <v>0</v>
      </c>
      <c r="T298" s="187">
        <f>S298*H298</f>
        <v>0</v>
      </c>
      <c r="AR298" s="20" t="s">
        <v>103</v>
      </c>
      <c r="AT298" s="20" t="s">
        <v>212</v>
      </c>
      <c r="AU298" s="20" t="s">
        <v>88</v>
      </c>
      <c r="AY298" s="20" t="s">
        <v>193</v>
      </c>
      <c r="BE298" s="188">
        <f>IF(N298="základní",J298,0)</f>
        <v>0</v>
      </c>
      <c r="BF298" s="188">
        <f>IF(N298="snížená",J298,0)</f>
        <v>0</v>
      </c>
      <c r="BG298" s="188">
        <f>IF(N298="zákl. přenesená",J298,0)</f>
        <v>0</v>
      </c>
      <c r="BH298" s="188">
        <f>IF(N298="sníž. přenesená",J298,0)</f>
        <v>0</v>
      </c>
      <c r="BI298" s="188">
        <f>IF(N298="nulová",J298,0)</f>
        <v>0</v>
      </c>
      <c r="BJ298" s="20" t="s">
        <v>84</v>
      </c>
      <c r="BK298" s="188">
        <f>ROUND(I298*H298,2)</f>
        <v>0</v>
      </c>
      <c r="BL298" s="20" t="s">
        <v>91</v>
      </c>
      <c r="BM298" s="20" t="s">
        <v>428</v>
      </c>
    </row>
    <row r="299" spans="2:51" s="14" customFormat="1" ht="13.5">
      <c r="B299" s="209"/>
      <c r="D299" s="190" t="s">
        <v>201</v>
      </c>
      <c r="E299" s="210" t="s">
        <v>20</v>
      </c>
      <c r="F299" s="211" t="s">
        <v>429</v>
      </c>
      <c r="H299" s="212" t="s">
        <v>20</v>
      </c>
      <c r="I299" s="213"/>
      <c r="L299" s="209"/>
      <c r="M299" s="214"/>
      <c r="N299" s="215"/>
      <c r="O299" s="215"/>
      <c r="P299" s="215"/>
      <c r="Q299" s="215"/>
      <c r="R299" s="215"/>
      <c r="S299" s="215"/>
      <c r="T299" s="216"/>
      <c r="AT299" s="212" t="s">
        <v>201</v>
      </c>
      <c r="AU299" s="212" t="s">
        <v>88</v>
      </c>
      <c r="AV299" s="14" t="s">
        <v>22</v>
      </c>
      <c r="AW299" s="14" t="s">
        <v>37</v>
      </c>
      <c r="AX299" s="14" t="s">
        <v>74</v>
      </c>
      <c r="AY299" s="212" t="s">
        <v>193</v>
      </c>
    </row>
    <row r="300" spans="2:51" s="12" customFormat="1" ht="13.5">
      <c r="B300" s="189"/>
      <c r="D300" s="190" t="s">
        <v>201</v>
      </c>
      <c r="E300" s="191" t="s">
        <v>20</v>
      </c>
      <c r="F300" s="192" t="s">
        <v>334</v>
      </c>
      <c r="H300" s="193">
        <v>117.6</v>
      </c>
      <c r="I300" s="194"/>
      <c r="L300" s="189"/>
      <c r="M300" s="195"/>
      <c r="N300" s="196"/>
      <c r="O300" s="196"/>
      <c r="P300" s="196"/>
      <c r="Q300" s="196"/>
      <c r="R300" s="196"/>
      <c r="S300" s="196"/>
      <c r="T300" s="197"/>
      <c r="AT300" s="191" t="s">
        <v>201</v>
      </c>
      <c r="AU300" s="191" t="s">
        <v>88</v>
      </c>
      <c r="AV300" s="12" t="s">
        <v>84</v>
      </c>
      <c r="AW300" s="12" t="s">
        <v>37</v>
      </c>
      <c r="AX300" s="12" t="s">
        <v>74</v>
      </c>
      <c r="AY300" s="191" t="s">
        <v>193</v>
      </c>
    </row>
    <row r="301" spans="2:51" s="12" customFormat="1" ht="13.5">
      <c r="B301" s="189"/>
      <c r="D301" s="190" t="s">
        <v>201</v>
      </c>
      <c r="E301" s="191" t="s">
        <v>20</v>
      </c>
      <c r="F301" s="192" t="s">
        <v>335</v>
      </c>
      <c r="H301" s="193">
        <v>42</v>
      </c>
      <c r="I301" s="194"/>
      <c r="L301" s="189"/>
      <c r="M301" s="195"/>
      <c r="N301" s="196"/>
      <c r="O301" s="196"/>
      <c r="P301" s="196"/>
      <c r="Q301" s="196"/>
      <c r="R301" s="196"/>
      <c r="S301" s="196"/>
      <c r="T301" s="197"/>
      <c r="AT301" s="191" t="s">
        <v>201</v>
      </c>
      <c r="AU301" s="191" t="s">
        <v>88</v>
      </c>
      <c r="AV301" s="12" t="s">
        <v>84</v>
      </c>
      <c r="AW301" s="12" t="s">
        <v>37</v>
      </c>
      <c r="AX301" s="12" t="s">
        <v>74</v>
      </c>
      <c r="AY301" s="191" t="s">
        <v>193</v>
      </c>
    </row>
    <row r="302" spans="2:51" s="12" customFormat="1" ht="13.5">
      <c r="B302" s="189"/>
      <c r="D302" s="190" t="s">
        <v>201</v>
      </c>
      <c r="E302" s="191" t="s">
        <v>20</v>
      </c>
      <c r="F302" s="192" t="s">
        <v>430</v>
      </c>
      <c r="H302" s="193">
        <v>88.2</v>
      </c>
      <c r="I302" s="194"/>
      <c r="L302" s="189"/>
      <c r="M302" s="195"/>
      <c r="N302" s="196"/>
      <c r="O302" s="196"/>
      <c r="P302" s="196"/>
      <c r="Q302" s="196"/>
      <c r="R302" s="196"/>
      <c r="S302" s="196"/>
      <c r="T302" s="197"/>
      <c r="AT302" s="191" t="s">
        <v>201</v>
      </c>
      <c r="AU302" s="191" t="s">
        <v>88</v>
      </c>
      <c r="AV302" s="12" t="s">
        <v>84</v>
      </c>
      <c r="AW302" s="12" t="s">
        <v>37</v>
      </c>
      <c r="AX302" s="12" t="s">
        <v>74</v>
      </c>
      <c r="AY302" s="191" t="s">
        <v>193</v>
      </c>
    </row>
    <row r="303" spans="2:51" s="12" customFormat="1" ht="13.5">
      <c r="B303" s="189"/>
      <c r="D303" s="190" t="s">
        <v>201</v>
      </c>
      <c r="E303" s="191" t="s">
        <v>20</v>
      </c>
      <c r="F303" s="192" t="s">
        <v>335</v>
      </c>
      <c r="H303" s="193">
        <v>42</v>
      </c>
      <c r="I303" s="194"/>
      <c r="L303" s="189"/>
      <c r="M303" s="195"/>
      <c r="N303" s="196"/>
      <c r="O303" s="196"/>
      <c r="P303" s="196"/>
      <c r="Q303" s="196"/>
      <c r="R303" s="196"/>
      <c r="S303" s="196"/>
      <c r="T303" s="197"/>
      <c r="AT303" s="191" t="s">
        <v>201</v>
      </c>
      <c r="AU303" s="191" t="s">
        <v>88</v>
      </c>
      <c r="AV303" s="12" t="s">
        <v>84</v>
      </c>
      <c r="AW303" s="12" t="s">
        <v>37</v>
      </c>
      <c r="AX303" s="12" t="s">
        <v>74</v>
      </c>
      <c r="AY303" s="191" t="s">
        <v>193</v>
      </c>
    </row>
    <row r="304" spans="2:51" s="13" customFormat="1" ht="13.5">
      <c r="B304" s="198"/>
      <c r="D304" s="190" t="s">
        <v>201</v>
      </c>
      <c r="E304" s="239" t="s">
        <v>20</v>
      </c>
      <c r="F304" s="240" t="s">
        <v>203</v>
      </c>
      <c r="H304" s="241">
        <v>289.8</v>
      </c>
      <c r="I304" s="203"/>
      <c r="L304" s="198"/>
      <c r="M304" s="204"/>
      <c r="N304" s="205"/>
      <c r="O304" s="205"/>
      <c r="P304" s="205"/>
      <c r="Q304" s="205"/>
      <c r="R304" s="205"/>
      <c r="S304" s="205"/>
      <c r="T304" s="206"/>
      <c r="AT304" s="207" t="s">
        <v>201</v>
      </c>
      <c r="AU304" s="207" t="s">
        <v>88</v>
      </c>
      <c r="AV304" s="13" t="s">
        <v>91</v>
      </c>
      <c r="AW304" s="13" t="s">
        <v>37</v>
      </c>
      <c r="AX304" s="13" t="s">
        <v>22</v>
      </c>
      <c r="AY304" s="207" t="s">
        <v>193</v>
      </c>
    </row>
    <row r="305" spans="2:51" s="12" customFormat="1" ht="13.5">
      <c r="B305" s="189"/>
      <c r="D305" s="199" t="s">
        <v>201</v>
      </c>
      <c r="F305" s="227" t="s">
        <v>431</v>
      </c>
      <c r="H305" s="228">
        <v>304.29</v>
      </c>
      <c r="I305" s="194"/>
      <c r="L305" s="189"/>
      <c r="M305" s="195"/>
      <c r="N305" s="196"/>
      <c r="O305" s="196"/>
      <c r="P305" s="196"/>
      <c r="Q305" s="196"/>
      <c r="R305" s="196"/>
      <c r="S305" s="196"/>
      <c r="T305" s="197"/>
      <c r="AT305" s="191" t="s">
        <v>201</v>
      </c>
      <c r="AU305" s="191" t="s">
        <v>88</v>
      </c>
      <c r="AV305" s="12" t="s">
        <v>84</v>
      </c>
      <c r="AW305" s="12" t="s">
        <v>4</v>
      </c>
      <c r="AX305" s="12" t="s">
        <v>22</v>
      </c>
      <c r="AY305" s="191" t="s">
        <v>193</v>
      </c>
    </row>
    <row r="306" spans="2:65" s="1" customFormat="1" ht="22.5" customHeight="1">
      <c r="B306" s="176"/>
      <c r="C306" s="217" t="s">
        <v>432</v>
      </c>
      <c r="D306" s="217" t="s">
        <v>212</v>
      </c>
      <c r="E306" s="218" t="s">
        <v>433</v>
      </c>
      <c r="F306" s="219" t="s">
        <v>434</v>
      </c>
      <c r="G306" s="220" t="s">
        <v>330</v>
      </c>
      <c r="H306" s="221">
        <v>158.76</v>
      </c>
      <c r="I306" s="222"/>
      <c r="J306" s="223">
        <f>ROUND(I306*H306,2)</f>
        <v>0</v>
      </c>
      <c r="K306" s="219" t="s">
        <v>20</v>
      </c>
      <c r="L306" s="224"/>
      <c r="M306" s="225" t="s">
        <v>20</v>
      </c>
      <c r="N306" s="226" t="s">
        <v>46</v>
      </c>
      <c r="O306" s="38"/>
      <c r="P306" s="186">
        <f>O306*H306</f>
        <v>0</v>
      </c>
      <c r="Q306" s="186">
        <v>0.0003</v>
      </c>
      <c r="R306" s="186">
        <f>Q306*H306</f>
        <v>0.04762799999999999</v>
      </c>
      <c r="S306" s="186">
        <v>0</v>
      </c>
      <c r="T306" s="187">
        <f>S306*H306</f>
        <v>0</v>
      </c>
      <c r="AR306" s="20" t="s">
        <v>103</v>
      </c>
      <c r="AT306" s="20" t="s">
        <v>212</v>
      </c>
      <c r="AU306" s="20" t="s">
        <v>88</v>
      </c>
      <c r="AY306" s="20" t="s">
        <v>193</v>
      </c>
      <c r="BE306" s="188">
        <f>IF(N306="základní",J306,0)</f>
        <v>0</v>
      </c>
      <c r="BF306" s="188">
        <f>IF(N306="snížená",J306,0)</f>
        <v>0</v>
      </c>
      <c r="BG306" s="188">
        <f>IF(N306="zákl. přenesená",J306,0)</f>
        <v>0</v>
      </c>
      <c r="BH306" s="188">
        <f>IF(N306="sníž. přenesená",J306,0)</f>
        <v>0</v>
      </c>
      <c r="BI306" s="188">
        <f>IF(N306="nulová",J306,0)</f>
        <v>0</v>
      </c>
      <c r="BJ306" s="20" t="s">
        <v>84</v>
      </c>
      <c r="BK306" s="188">
        <f>ROUND(I306*H306,2)</f>
        <v>0</v>
      </c>
      <c r="BL306" s="20" t="s">
        <v>91</v>
      </c>
      <c r="BM306" s="20" t="s">
        <v>435</v>
      </c>
    </row>
    <row r="307" spans="2:51" s="14" customFormat="1" ht="13.5">
      <c r="B307" s="209"/>
      <c r="D307" s="190" t="s">
        <v>201</v>
      </c>
      <c r="E307" s="210" t="s">
        <v>20</v>
      </c>
      <c r="F307" s="211" t="s">
        <v>436</v>
      </c>
      <c r="H307" s="212" t="s">
        <v>20</v>
      </c>
      <c r="I307" s="213"/>
      <c r="L307" s="209"/>
      <c r="M307" s="214"/>
      <c r="N307" s="215"/>
      <c r="O307" s="215"/>
      <c r="P307" s="215"/>
      <c r="Q307" s="215"/>
      <c r="R307" s="215"/>
      <c r="S307" s="215"/>
      <c r="T307" s="216"/>
      <c r="AT307" s="212" t="s">
        <v>201</v>
      </c>
      <c r="AU307" s="212" t="s">
        <v>88</v>
      </c>
      <c r="AV307" s="14" t="s">
        <v>22</v>
      </c>
      <c r="AW307" s="14" t="s">
        <v>37</v>
      </c>
      <c r="AX307" s="14" t="s">
        <v>74</v>
      </c>
      <c r="AY307" s="212" t="s">
        <v>193</v>
      </c>
    </row>
    <row r="308" spans="2:51" s="12" customFormat="1" ht="13.5">
      <c r="B308" s="189"/>
      <c r="D308" s="190" t="s">
        <v>201</v>
      </c>
      <c r="E308" s="191" t="s">
        <v>20</v>
      </c>
      <c r="F308" s="192" t="s">
        <v>437</v>
      </c>
      <c r="H308" s="193">
        <v>151.2</v>
      </c>
      <c r="I308" s="194"/>
      <c r="L308" s="189"/>
      <c r="M308" s="195"/>
      <c r="N308" s="196"/>
      <c r="O308" s="196"/>
      <c r="P308" s="196"/>
      <c r="Q308" s="196"/>
      <c r="R308" s="196"/>
      <c r="S308" s="196"/>
      <c r="T308" s="197"/>
      <c r="AT308" s="191" t="s">
        <v>201</v>
      </c>
      <c r="AU308" s="191" t="s">
        <v>88</v>
      </c>
      <c r="AV308" s="12" t="s">
        <v>84</v>
      </c>
      <c r="AW308" s="12" t="s">
        <v>37</v>
      </c>
      <c r="AX308" s="12" t="s">
        <v>74</v>
      </c>
      <c r="AY308" s="191" t="s">
        <v>193</v>
      </c>
    </row>
    <row r="309" spans="2:51" s="13" customFormat="1" ht="13.5">
      <c r="B309" s="198"/>
      <c r="D309" s="190" t="s">
        <v>201</v>
      </c>
      <c r="E309" s="239" t="s">
        <v>20</v>
      </c>
      <c r="F309" s="240" t="s">
        <v>203</v>
      </c>
      <c r="H309" s="241">
        <v>151.2</v>
      </c>
      <c r="I309" s="203"/>
      <c r="L309" s="198"/>
      <c r="M309" s="204"/>
      <c r="N309" s="205"/>
      <c r="O309" s="205"/>
      <c r="P309" s="205"/>
      <c r="Q309" s="205"/>
      <c r="R309" s="205"/>
      <c r="S309" s="205"/>
      <c r="T309" s="206"/>
      <c r="AT309" s="207" t="s">
        <v>201</v>
      </c>
      <c r="AU309" s="207" t="s">
        <v>88</v>
      </c>
      <c r="AV309" s="13" t="s">
        <v>91</v>
      </c>
      <c r="AW309" s="13" t="s">
        <v>37</v>
      </c>
      <c r="AX309" s="13" t="s">
        <v>22</v>
      </c>
      <c r="AY309" s="207" t="s">
        <v>193</v>
      </c>
    </row>
    <row r="310" spans="2:51" s="12" customFormat="1" ht="13.5">
      <c r="B310" s="189"/>
      <c r="D310" s="199" t="s">
        <v>201</v>
      </c>
      <c r="F310" s="227" t="s">
        <v>438</v>
      </c>
      <c r="H310" s="228">
        <v>158.76</v>
      </c>
      <c r="I310" s="194"/>
      <c r="L310" s="189"/>
      <c r="M310" s="195"/>
      <c r="N310" s="196"/>
      <c r="O310" s="196"/>
      <c r="P310" s="196"/>
      <c r="Q310" s="196"/>
      <c r="R310" s="196"/>
      <c r="S310" s="196"/>
      <c r="T310" s="197"/>
      <c r="AT310" s="191" t="s">
        <v>201</v>
      </c>
      <c r="AU310" s="191" t="s">
        <v>88</v>
      </c>
      <c r="AV310" s="12" t="s">
        <v>84</v>
      </c>
      <c r="AW310" s="12" t="s">
        <v>4</v>
      </c>
      <c r="AX310" s="12" t="s">
        <v>22</v>
      </c>
      <c r="AY310" s="191" t="s">
        <v>193</v>
      </c>
    </row>
    <row r="311" spans="2:65" s="1" customFormat="1" ht="22.5" customHeight="1">
      <c r="B311" s="176"/>
      <c r="C311" s="217" t="s">
        <v>439</v>
      </c>
      <c r="D311" s="217" t="s">
        <v>212</v>
      </c>
      <c r="E311" s="218" t="s">
        <v>440</v>
      </c>
      <c r="F311" s="219" t="s">
        <v>441</v>
      </c>
      <c r="G311" s="220" t="s">
        <v>330</v>
      </c>
      <c r="H311" s="221">
        <v>92.4</v>
      </c>
      <c r="I311" s="222"/>
      <c r="J311" s="223">
        <f>ROUND(I311*H311,2)</f>
        <v>0</v>
      </c>
      <c r="K311" s="219" t="s">
        <v>206</v>
      </c>
      <c r="L311" s="224"/>
      <c r="M311" s="225" t="s">
        <v>20</v>
      </c>
      <c r="N311" s="226" t="s">
        <v>46</v>
      </c>
      <c r="O311" s="38"/>
      <c r="P311" s="186">
        <f>O311*H311</f>
        <v>0</v>
      </c>
      <c r="Q311" s="186">
        <v>0.0005</v>
      </c>
      <c r="R311" s="186">
        <f>Q311*H311</f>
        <v>0.046200000000000005</v>
      </c>
      <c r="S311" s="186">
        <v>0</v>
      </c>
      <c r="T311" s="187">
        <f>S311*H311</f>
        <v>0</v>
      </c>
      <c r="AR311" s="20" t="s">
        <v>103</v>
      </c>
      <c r="AT311" s="20" t="s">
        <v>212</v>
      </c>
      <c r="AU311" s="20" t="s">
        <v>88</v>
      </c>
      <c r="AY311" s="20" t="s">
        <v>193</v>
      </c>
      <c r="BE311" s="188">
        <f>IF(N311="základní",J311,0)</f>
        <v>0</v>
      </c>
      <c r="BF311" s="188">
        <f>IF(N311="snížená",J311,0)</f>
        <v>0</v>
      </c>
      <c r="BG311" s="188">
        <f>IF(N311="zákl. přenesená",J311,0)</f>
        <v>0</v>
      </c>
      <c r="BH311" s="188">
        <f>IF(N311="sníž. přenesená",J311,0)</f>
        <v>0</v>
      </c>
      <c r="BI311" s="188">
        <f>IF(N311="nulová",J311,0)</f>
        <v>0</v>
      </c>
      <c r="BJ311" s="20" t="s">
        <v>84</v>
      </c>
      <c r="BK311" s="188">
        <f>ROUND(I311*H311,2)</f>
        <v>0</v>
      </c>
      <c r="BL311" s="20" t="s">
        <v>91</v>
      </c>
      <c r="BM311" s="20" t="s">
        <v>442</v>
      </c>
    </row>
    <row r="312" spans="2:47" s="1" customFormat="1" ht="27">
      <c r="B312" s="37"/>
      <c r="D312" s="190" t="s">
        <v>208</v>
      </c>
      <c r="F312" s="208" t="s">
        <v>443</v>
      </c>
      <c r="I312" s="148"/>
      <c r="L312" s="37"/>
      <c r="M312" s="66"/>
      <c r="N312" s="38"/>
      <c r="O312" s="38"/>
      <c r="P312" s="38"/>
      <c r="Q312" s="38"/>
      <c r="R312" s="38"/>
      <c r="S312" s="38"/>
      <c r="T312" s="67"/>
      <c r="AT312" s="20" t="s">
        <v>208</v>
      </c>
      <c r="AU312" s="20" t="s">
        <v>88</v>
      </c>
    </row>
    <row r="313" spans="2:51" s="12" customFormat="1" ht="13.5">
      <c r="B313" s="189"/>
      <c r="D313" s="190" t="s">
        <v>201</v>
      </c>
      <c r="E313" s="191" t="s">
        <v>20</v>
      </c>
      <c r="F313" s="192" t="s">
        <v>444</v>
      </c>
      <c r="H313" s="193">
        <v>88</v>
      </c>
      <c r="I313" s="194"/>
      <c r="L313" s="189"/>
      <c r="M313" s="195"/>
      <c r="N313" s="196"/>
      <c r="O313" s="196"/>
      <c r="P313" s="196"/>
      <c r="Q313" s="196"/>
      <c r="R313" s="196"/>
      <c r="S313" s="196"/>
      <c r="T313" s="197"/>
      <c r="AT313" s="191" t="s">
        <v>201</v>
      </c>
      <c r="AU313" s="191" t="s">
        <v>88</v>
      </c>
      <c r="AV313" s="12" t="s">
        <v>84</v>
      </c>
      <c r="AW313" s="12" t="s">
        <v>37</v>
      </c>
      <c r="AX313" s="12" t="s">
        <v>22</v>
      </c>
      <c r="AY313" s="191" t="s">
        <v>193</v>
      </c>
    </row>
    <row r="314" spans="2:51" s="12" customFormat="1" ht="13.5">
      <c r="B314" s="189"/>
      <c r="D314" s="199" t="s">
        <v>201</v>
      </c>
      <c r="F314" s="227" t="s">
        <v>445</v>
      </c>
      <c r="H314" s="228">
        <v>92.4</v>
      </c>
      <c r="I314" s="194"/>
      <c r="L314" s="189"/>
      <c r="M314" s="195"/>
      <c r="N314" s="196"/>
      <c r="O314" s="196"/>
      <c r="P314" s="196"/>
      <c r="Q314" s="196"/>
      <c r="R314" s="196"/>
      <c r="S314" s="196"/>
      <c r="T314" s="197"/>
      <c r="AT314" s="191" t="s">
        <v>201</v>
      </c>
      <c r="AU314" s="191" t="s">
        <v>88</v>
      </c>
      <c r="AV314" s="12" t="s">
        <v>84</v>
      </c>
      <c r="AW314" s="12" t="s">
        <v>4</v>
      </c>
      <c r="AX314" s="12" t="s">
        <v>22</v>
      </c>
      <c r="AY314" s="191" t="s">
        <v>193</v>
      </c>
    </row>
    <row r="315" spans="2:65" s="1" customFormat="1" ht="22.5" customHeight="1">
      <c r="B315" s="176"/>
      <c r="C315" s="217" t="s">
        <v>446</v>
      </c>
      <c r="D315" s="217" t="s">
        <v>212</v>
      </c>
      <c r="E315" s="218" t="s">
        <v>447</v>
      </c>
      <c r="F315" s="219" t="s">
        <v>448</v>
      </c>
      <c r="G315" s="220" t="s">
        <v>330</v>
      </c>
      <c r="H315" s="221">
        <v>317.1</v>
      </c>
      <c r="I315" s="222"/>
      <c r="J315" s="223">
        <f>ROUND(I315*H315,2)</f>
        <v>0</v>
      </c>
      <c r="K315" s="219" t="s">
        <v>20</v>
      </c>
      <c r="L315" s="224"/>
      <c r="M315" s="225" t="s">
        <v>20</v>
      </c>
      <c r="N315" s="226" t="s">
        <v>46</v>
      </c>
      <c r="O315" s="38"/>
      <c r="P315" s="186">
        <f>O315*H315</f>
        <v>0</v>
      </c>
      <c r="Q315" s="186">
        <v>0.0004</v>
      </c>
      <c r="R315" s="186">
        <f>Q315*H315</f>
        <v>0.12684</v>
      </c>
      <c r="S315" s="186">
        <v>0</v>
      </c>
      <c r="T315" s="187">
        <f>S315*H315</f>
        <v>0</v>
      </c>
      <c r="AR315" s="20" t="s">
        <v>103</v>
      </c>
      <c r="AT315" s="20" t="s">
        <v>212</v>
      </c>
      <c r="AU315" s="20" t="s">
        <v>88</v>
      </c>
      <c r="AY315" s="20" t="s">
        <v>193</v>
      </c>
      <c r="BE315" s="188">
        <f>IF(N315="základní",J315,0)</f>
        <v>0</v>
      </c>
      <c r="BF315" s="188">
        <f>IF(N315="snížená",J315,0)</f>
        <v>0</v>
      </c>
      <c r="BG315" s="188">
        <f>IF(N315="zákl. přenesená",J315,0)</f>
        <v>0</v>
      </c>
      <c r="BH315" s="188">
        <f>IF(N315="sníž. přenesená",J315,0)</f>
        <v>0</v>
      </c>
      <c r="BI315" s="188">
        <f>IF(N315="nulová",J315,0)</f>
        <v>0</v>
      </c>
      <c r="BJ315" s="20" t="s">
        <v>84</v>
      </c>
      <c r="BK315" s="188">
        <f>ROUND(I315*H315,2)</f>
        <v>0</v>
      </c>
      <c r="BL315" s="20" t="s">
        <v>91</v>
      </c>
      <c r="BM315" s="20" t="s">
        <v>449</v>
      </c>
    </row>
    <row r="316" spans="2:51" s="14" customFormat="1" ht="13.5">
      <c r="B316" s="209"/>
      <c r="D316" s="190" t="s">
        <v>201</v>
      </c>
      <c r="E316" s="210" t="s">
        <v>20</v>
      </c>
      <c r="F316" s="211" t="s">
        <v>333</v>
      </c>
      <c r="H316" s="212" t="s">
        <v>20</v>
      </c>
      <c r="I316" s="213"/>
      <c r="L316" s="209"/>
      <c r="M316" s="214"/>
      <c r="N316" s="215"/>
      <c r="O316" s="215"/>
      <c r="P316" s="215"/>
      <c r="Q316" s="215"/>
      <c r="R316" s="215"/>
      <c r="S316" s="215"/>
      <c r="T316" s="216"/>
      <c r="AT316" s="212" t="s">
        <v>201</v>
      </c>
      <c r="AU316" s="212" t="s">
        <v>88</v>
      </c>
      <c r="AV316" s="14" t="s">
        <v>22</v>
      </c>
      <c r="AW316" s="14" t="s">
        <v>37</v>
      </c>
      <c r="AX316" s="14" t="s">
        <v>74</v>
      </c>
      <c r="AY316" s="212" t="s">
        <v>193</v>
      </c>
    </row>
    <row r="317" spans="2:51" s="12" customFormat="1" ht="13.5">
      <c r="B317" s="189"/>
      <c r="D317" s="190" t="s">
        <v>201</v>
      </c>
      <c r="E317" s="191" t="s">
        <v>20</v>
      </c>
      <c r="F317" s="192" t="s">
        <v>450</v>
      </c>
      <c r="H317" s="193">
        <v>302</v>
      </c>
      <c r="I317" s="194"/>
      <c r="L317" s="189"/>
      <c r="M317" s="195"/>
      <c r="N317" s="196"/>
      <c r="O317" s="196"/>
      <c r="P317" s="196"/>
      <c r="Q317" s="196"/>
      <c r="R317" s="196"/>
      <c r="S317" s="196"/>
      <c r="T317" s="197"/>
      <c r="AT317" s="191" t="s">
        <v>201</v>
      </c>
      <c r="AU317" s="191" t="s">
        <v>88</v>
      </c>
      <c r="AV317" s="12" t="s">
        <v>84</v>
      </c>
      <c r="AW317" s="12" t="s">
        <v>37</v>
      </c>
      <c r="AX317" s="12" t="s">
        <v>74</v>
      </c>
      <c r="AY317" s="191" t="s">
        <v>193</v>
      </c>
    </row>
    <row r="318" spans="2:51" s="13" customFormat="1" ht="13.5">
      <c r="B318" s="198"/>
      <c r="D318" s="190" t="s">
        <v>201</v>
      </c>
      <c r="E318" s="239" t="s">
        <v>20</v>
      </c>
      <c r="F318" s="240" t="s">
        <v>203</v>
      </c>
      <c r="H318" s="241">
        <v>302</v>
      </c>
      <c r="I318" s="203"/>
      <c r="L318" s="198"/>
      <c r="M318" s="204"/>
      <c r="N318" s="205"/>
      <c r="O318" s="205"/>
      <c r="P318" s="205"/>
      <c r="Q318" s="205"/>
      <c r="R318" s="205"/>
      <c r="S318" s="205"/>
      <c r="T318" s="206"/>
      <c r="AT318" s="207" t="s">
        <v>201</v>
      </c>
      <c r="AU318" s="207" t="s">
        <v>88</v>
      </c>
      <c r="AV318" s="13" t="s">
        <v>91</v>
      </c>
      <c r="AW318" s="13" t="s">
        <v>37</v>
      </c>
      <c r="AX318" s="13" t="s">
        <v>22</v>
      </c>
      <c r="AY318" s="207" t="s">
        <v>193</v>
      </c>
    </row>
    <row r="319" spans="2:51" s="12" customFormat="1" ht="13.5">
      <c r="B319" s="189"/>
      <c r="D319" s="199" t="s">
        <v>201</v>
      </c>
      <c r="F319" s="227" t="s">
        <v>451</v>
      </c>
      <c r="H319" s="228">
        <v>317.1</v>
      </c>
      <c r="I319" s="194"/>
      <c r="L319" s="189"/>
      <c r="M319" s="195"/>
      <c r="N319" s="196"/>
      <c r="O319" s="196"/>
      <c r="P319" s="196"/>
      <c r="Q319" s="196"/>
      <c r="R319" s="196"/>
      <c r="S319" s="196"/>
      <c r="T319" s="197"/>
      <c r="AT319" s="191" t="s">
        <v>201</v>
      </c>
      <c r="AU319" s="191" t="s">
        <v>88</v>
      </c>
      <c r="AV319" s="12" t="s">
        <v>84</v>
      </c>
      <c r="AW319" s="12" t="s">
        <v>4</v>
      </c>
      <c r="AX319" s="12" t="s">
        <v>22</v>
      </c>
      <c r="AY319" s="191" t="s">
        <v>193</v>
      </c>
    </row>
    <row r="320" spans="2:65" s="1" customFormat="1" ht="22.5" customHeight="1">
      <c r="B320" s="176"/>
      <c r="C320" s="177" t="s">
        <v>452</v>
      </c>
      <c r="D320" s="177" t="s">
        <v>197</v>
      </c>
      <c r="E320" s="178" t="s">
        <v>453</v>
      </c>
      <c r="F320" s="179" t="s">
        <v>454</v>
      </c>
      <c r="G320" s="180" t="s">
        <v>130</v>
      </c>
      <c r="H320" s="181">
        <v>183.12</v>
      </c>
      <c r="I320" s="182"/>
      <c r="J320" s="183">
        <f>ROUND(I320*H320,2)</f>
        <v>0</v>
      </c>
      <c r="K320" s="179" t="s">
        <v>206</v>
      </c>
      <c r="L320" s="37"/>
      <c r="M320" s="184" t="s">
        <v>20</v>
      </c>
      <c r="N320" s="185" t="s">
        <v>46</v>
      </c>
      <c r="O320" s="38"/>
      <c r="P320" s="186">
        <f>O320*H320</f>
        <v>0</v>
      </c>
      <c r="Q320" s="186">
        <v>0.00268</v>
      </c>
      <c r="R320" s="186">
        <f>Q320*H320</f>
        <v>0.4907616</v>
      </c>
      <c r="S320" s="186">
        <v>0</v>
      </c>
      <c r="T320" s="187">
        <f>S320*H320</f>
        <v>0</v>
      </c>
      <c r="AR320" s="20" t="s">
        <v>91</v>
      </c>
      <c r="AT320" s="20" t="s">
        <v>197</v>
      </c>
      <c r="AU320" s="20" t="s">
        <v>88</v>
      </c>
      <c r="AY320" s="20" t="s">
        <v>193</v>
      </c>
      <c r="BE320" s="188">
        <f>IF(N320="základní",J320,0)</f>
        <v>0</v>
      </c>
      <c r="BF320" s="188">
        <f>IF(N320="snížená",J320,0)</f>
        <v>0</v>
      </c>
      <c r="BG320" s="188">
        <f>IF(N320="zákl. přenesená",J320,0)</f>
        <v>0</v>
      </c>
      <c r="BH320" s="188">
        <f>IF(N320="sníž. přenesená",J320,0)</f>
        <v>0</v>
      </c>
      <c r="BI320" s="188">
        <f>IF(N320="nulová",J320,0)</f>
        <v>0</v>
      </c>
      <c r="BJ320" s="20" t="s">
        <v>84</v>
      </c>
      <c r="BK320" s="188">
        <f>ROUND(I320*H320,2)</f>
        <v>0</v>
      </c>
      <c r="BL320" s="20" t="s">
        <v>91</v>
      </c>
      <c r="BM320" s="20" t="s">
        <v>455</v>
      </c>
    </row>
    <row r="321" spans="2:47" s="1" customFormat="1" ht="27">
      <c r="B321" s="37"/>
      <c r="D321" s="190" t="s">
        <v>208</v>
      </c>
      <c r="F321" s="208" t="s">
        <v>456</v>
      </c>
      <c r="I321" s="148"/>
      <c r="L321" s="37"/>
      <c r="M321" s="66"/>
      <c r="N321" s="38"/>
      <c r="O321" s="38"/>
      <c r="P321" s="38"/>
      <c r="Q321" s="38"/>
      <c r="R321" s="38"/>
      <c r="S321" s="38"/>
      <c r="T321" s="67"/>
      <c r="AT321" s="20" t="s">
        <v>208</v>
      </c>
      <c r="AU321" s="20" t="s">
        <v>88</v>
      </c>
    </row>
    <row r="322" spans="2:51" s="12" customFormat="1" ht="13.5">
      <c r="B322" s="189"/>
      <c r="D322" s="190" t="s">
        <v>201</v>
      </c>
      <c r="E322" s="191" t="s">
        <v>20</v>
      </c>
      <c r="F322" s="192" t="s">
        <v>132</v>
      </c>
      <c r="H322" s="193">
        <v>168</v>
      </c>
      <c r="I322" s="194"/>
      <c r="L322" s="189"/>
      <c r="M322" s="195"/>
      <c r="N322" s="196"/>
      <c r="O322" s="196"/>
      <c r="P322" s="196"/>
      <c r="Q322" s="196"/>
      <c r="R322" s="196"/>
      <c r="S322" s="196"/>
      <c r="T322" s="197"/>
      <c r="AT322" s="191" t="s">
        <v>201</v>
      </c>
      <c r="AU322" s="191" t="s">
        <v>88</v>
      </c>
      <c r="AV322" s="12" t="s">
        <v>84</v>
      </c>
      <c r="AW322" s="12" t="s">
        <v>37</v>
      </c>
      <c r="AX322" s="12" t="s">
        <v>74</v>
      </c>
      <c r="AY322" s="191" t="s">
        <v>193</v>
      </c>
    </row>
    <row r="323" spans="2:51" s="12" customFormat="1" ht="13.5">
      <c r="B323" s="189"/>
      <c r="D323" s="190" t="s">
        <v>201</v>
      </c>
      <c r="E323" s="191" t="s">
        <v>20</v>
      </c>
      <c r="F323" s="192" t="s">
        <v>153</v>
      </c>
      <c r="H323" s="193">
        <v>15.12</v>
      </c>
      <c r="I323" s="194"/>
      <c r="L323" s="189"/>
      <c r="M323" s="195"/>
      <c r="N323" s="196"/>
      <c r="O323" s="196"/>
      <c r="P323" s="196"/>
      <c r="Q323" s="196"/>
      <c r="R323" s="196"/>
      <c r="S323" s="196"/>
      <c r="T323" s="197"/>
      <c r="AT323" s="191" t="s">
        <v>201</v>
      </c>
      <c r="AU323" s="191" t="s">
        <v>88</v>
      </c>
      <c r="AV323" s="12" t="s">
        <v>84</v>
      </c>
      <c r="AW323" s="12" t="s">
        <v>37</v>
      </c>
      <c r="AX323" s="12" t="s">
        <v>74</v>
      </c>
      <c r="AY323" s="191" t="s">
        <v>193</v>
      </c>
    </row>
    <row r="324" spans="2:51" s="13" customFormat="1" ht="13.5">
      <c r="B324" s="198"/>
      <c r="D324" s="199" t="s">
        <v>201</v>
      </c>
      <c r="E324" s="200" t="s">
        <v>20</v>
      </c>
      <c r="F324" s="201" t="s">
        <v>203</v>
      </c>
      <c r="H324" s="202">
        <v>183.12</v>
      </c>
      <c r="I324" s="203"/>
      <c r="L324" s="198"/>
      <c r="M324" s="204"/>
      <c r="N324" s="205"/>
      <c r="O324" s="205"/>
      <c r="P324" s="205"/>
      <c r="Q324" s="205"/>
      <c r="R324" s="205"/>
      <c r="S324" s="205"/>
      <c r="T324" s="206"/>
      <c r="AT324" s="207" t="s">
        <v>201</v>
      </c>
      <c r="AU324" s="207" t="s">
        <v>88</v>
      </c>
      <c r="AV324" s="13" t="s">
        <v>91</v>
      </c>
      <c r="AW324" s="13" t="s">
        <v>37</v>
      </c>
      <c r="AX324" s="13" t="s">
        <v>22</v>
      </c>
      <c r="AY324" s="207" t="s">
        <v>193</v>
      </c>
    </row>
    <row r="325" spans="2:65" s="1" customFormat="1" ht="22.5" customHeight="1">
      <c r="B325" s="176"/>
      <c r="C325" s="177" t="s">
        <v>457</v>
      </c>
      <c r="D325" s="177" t="s">
        <v>197</v>
      </c>
      <c r="E325" s="178" t="s">
        <v>458</v>
      </c>
      <c r="F325" s="179" t="s">
        <v>459</v>
      </c>
      <c r="G325" s="180" t="s">
        <v>130</v>
      </c>
      <c r="H325" s="181">
        <v>1962.233</v>
      </c>
      <c r="I325" s="182"/>
      <c r="J325" s="183">
        <f>ROUND(I325*H325,2)</f>
        <v>0</v>
      </c>
      <c r="K325" s="179" t="s">
        <v>206</v>
      </c>
      <c r="L325" s="37"/>
      <c r="M325" s="184" t="s">
        <v>20</v>
      </c>
      <c r="N325" s="185" t="s">
        <v>46</v>
      </c>
      <c r="O325" s="38"/>
      <c r="P325" s="186">
        <f>O325*H325</f>
        <v>0</v>
      </c>
      <c r="Q325" s="186">
        <v>0.00348</v>
      </c>
      <c r="R325" s="186">
        <f>Q325*H325</f>
        <v>6.82857084</v>
      </c>
      <c r="S325" s="186">
        <v>0</v>
      </c>
      <c r="T325" s="187">
        <f>S325*H325</f>
        <v>0</v>
      </c>
      <c r="AR325" s="20" t="s">
        <v>91</v>
      </c>
      <c r="AT325" s="20" t="s">
        <v>197</v>
      </c>
      <c r="AU325" s="20" t="s">
        <v>88</v>
      </c>
      <c r="AY325" s="20" t="s">
        <v>193</v>
      </c>
      <c r="BE325" s="188">
        <f>IF(N325="základní",J325,0)</f>
        <v>0</v>
      </c>
      <c r="BF325" s="188">
        <f>IF(N325="snížená",J325,0)</f>
        <v>0</v>
      </c>
      <c r="BG325" s="188">
        <f>IF(N325="zákl. přenesená",J325,0)</f>
        <v>0</v>
      </c>
      <c r="BH325" s="188">
        <f>IF(N325="sníž. přenesená",J325,0)</f>
        <v>0</v>
      </c>
      <c r="BI325" s="188">
        <f>IF(N325="nulová",J325,0)</f>
        <v>0</v>
      </c>
      <c r="BJ325" s="20" t="s">
        <v>84</v>
      </c>
      <c r="BK325" s="188">
        <f>ROUND(I325*H325,2)</f>
        <v>0</v>
      </c>
      <c r="BL325" s="20" t="s">
        <v>91</v>
      </c>
      <c r="BM325" s="20" t="s">
        <v>460</v>
      </c>
    </row>
    <row r="326" spans="2:47" s="1" customFormat="1" ht="27">
      <c r="B326" s="37"/>
      <c r="D326" s="190" t="s">
        <v>208</v>
      </c>
      <c r="F326" s="208" t="s">
        <v>461</v>
      </c>
      <c r="I326" s="148"/>
      <c r="L326" s="37"/>
      <c r="M326" s="66"/>
      <c r="N326" s="38"/>
      <c r="O326" s="38"/>
      <c r="P326" s="38"/>
      <c r="Q326" s="38"/>
      <c r="R326" s="38"/>
      <c r="S326" s="38"/>
      <c r="T326" s="67"/>
      <c r="AT326" s="20" t="s">
        <v>208</v>
      </c>
      <c r="AU326" s="20" t="s">
        <v>88</v>
      </c>
    </row>
    <row r="327" spans="2:51" s="12" customFormat="1" ht="13.5">
      <c r="B327" s="189"/>
      <c r="D327" s="190" t="s">
        <v>201</v>
      </c>
      <c r="E327" s="191" t="s">
        <v>20</v>
      </c>
      <c r="F327" s="192" t="s">
        <v>129</v>
      </c>
      <c r="H327" s="193">
        <v>1060.127</v>
      </c>
      <c r="I327" s="194"/>
      <c r="L327" s="189"/>
      <c r="M327" s="195"/>
      <c r="N327" s="196"/>
      <c r="O327" s="196"/>
      <c r="P327" s="196"/>
      <c r="Q327" s="196"/>
      <c r="R327" s="196"/>
      <c r="S327" s="196"/>
      <c r="T327" s="197"/>
      <c r="AT327" s="191" t="s">
        <v>201</v>
      </c>
      <c r="AU327" s="191" t="s">
        <v>88</v>
      </c>
      <c r="AV327" s="12" t="s">
        <v>84</v>
      </c>
      <c r="AW327" s="12" t="s">
        <v>37</v>
      </c>
      <c r="AX327" s="12" t="s">
        <v>74</v>
      </c>
      <c r="AY327" s="191" t="s">
        <v>193</v>
      </c>
    </row>
    <row r="328" spans="2:51" s="12" customFormat="1" ht="13.5">
      <c r="B328" s="189"/>
      <c r="D328" s="190" t="s">
        <v>201</v>
      </c>
      <c r="E328" s="191" t="s">
        <v>20</v>
      </c>
      <c r="F328" s="192" t="s">
        <v>141</v>
      </c>
      <c r="H328" s="193">
        <v>75.04</v>
      </c>
      <c r="I328" s="194"/>
      <c r="L328" s="189"/>
      <c r="M328" s="195"/>
      <c r="N328" s="196"/>
      <c r="O328" s="196"/>
      <c r="P328" s="196"/>
      <c r="Q328" s="196"/>
      <c r="R328" s="196"/>
      <c r="S328" s="196"/>
      <c r="T328" s="197"/>
      <c r="AT328" s="191" t="s">
        <v>201</v>
      </c>
      <c r="AU328" s="191" t="s">
        <v>88</v>
      </c>
      <c r="AV328" s="12" t="s">
        <v>84</v>
      </c>
      <c r="AW328" s="12" t="s">
        <v>37</v>
      </c>
      <c r="AX328" s="12" t="s">
        <v>74</v>
      </c>
      <c r="AY328" s="191" t="s">
        <v>193</v>
      </c>
    </row>
    <row r="329" spans="2:51" s="12" customFormat="1" ht="13.5">
      <c r="B329" s="189"/>
      <c r="D329" s="190" t="s">
        <v>201</v>
      </c>
      <c r="E329" s="191" t="s">
        <v>20</v>
      </c>
      <c r="F329" s="192" t="s">
        <v>147</v>
      </c>
      <c r="H329" s="193">
        <v>134.982</v>
      </c>
      <c r="I329" s="194"/>
      <c r="L329" s="189"/>
      <c r="M329" s="195"/>
      <c r="N329" s="196"/>
      <c r="O329" s="196"/>
      <c r="P329" s="196"/>
      <c r="Q329" s="196"/>
      <c r="R329" s="196"/>
      <c r="S329" s="196"/>
      <c r="T329" s="197"/>
      <c r="AT329" s="191" t="s">
        <v>201</v>
      </c>
      <c r="AU329" s="191" t="s">
        <v>88</v>
      </c>
      <c r="AV329" s="12" t="s">
        <v>84</v>
      </c>
      <c r="AW329" s="12" t="s">
        <v>37</v>
      </c>
      <c r="AX329" s="12" t="s">
        <v>74</v>
      </c>
      <c r="AY329" s="191" t="s">
        <v>193</v>
      </c>
    </row>
    <row r="330" spans="2:51" s="12" customFormat="1" ht="13.5">
      <c r="B330" s="189"/>
      <c r="D330" s="190" t="s">
        <v>201</v>
      </c>
      <c r="E330" s="191" t="s">
        <v>20</v>
      </c>
      <c r="F330" s="192" t="s">
        <v>137</v>
      </c>
      <c r="H330" s="193">
        <v>200.726</v>
      </c>
      <c r="I330" s="194"/>
      <c r="L330" s="189"/>
      <c r="M330" s="195"/>
      <c r="N330" s="196"/>
      <c r="O330" s="196"/>
      <c r="P330" s="196"/>
      <c r="Q330" s="196"/>
      <c r="R330" s="196"/>
      <c r="S330" s="196"/>
      <c r="T330" s="197"/>
      <c r="AT330" s="191" t="s">
        <v>201</v>
      </c>
      <c r="AU330" s="191" t="s">
        <v>88</v>
      </c>
      <c r="AV330" s="12" t="s">
        <v>84</v>
      </c>
      <c r="AW330" s="12" t="s">
        <v>37</v>
      </c>
      <c r="AX330" s="12" t="s">
        <v>74</v>
      </c>
      <c r="AY330" s="191" t="s">
        <v>193</v>
      </c>
    </row>
    <row r="331" spans="2:51" s="12" customFormat="1" ht="13.5">
      <c r="B331" s="189"/>
      <c r="D331" s="190" t="s">
        <v>201</v>
      </c>
      <c r="E331" s="191" t="s">
        <v>20</v>
      </c>
      <c r="F331" s="192" t="s">
        <v>150</v>
      </c>
      <c r="H331" s="193">
        <v>35.28</v>
      </c>
      <c r="I331" s="194"/>
      <c r="L331" s="189"/>
      <c r="M331" s="195"/>
      <c r="N331" s="196"/>
      <c r="O331" s="196"/>
      <c r="P331" s="196"/>
      <c r="Q331" s="196"/>
      <c r="R331" s="196"/>
      <c r="S331" s="196"/>
      <c r="T331" s="197"/>
      <c r="AT331" s="191" t="s">
        <v>201</v>
      </c>
      <c r="AU331" s="191" t="s">
        <v>88</v>
      </c>
      <c r="AV331" s="12" t="s">
        <v>84</v>
      </c>
      <c r="AW331" s="12" t="s">
        <v>37</v>
      </c>
      <c r="AX331" s="12" t="s">
        <v>74</v>
      </c>
      <c r="AY331" s="191" t="s">
        <v>193</v>
      </c>
    </row>
    <row r="332" spans="2:51" s="12" customFormat="1" ht="13.5">
      <c r="B332" s="189"/>
      <c r="D332" s="190" t="s">
        <v>201</v>
      </c>
      <c r="E332" s="191" t="s">
        <v>20</v>
      </c>
      <c r="F332" s="192" t="s">
        <v>135</v>
      </c>
      <c r="H332" s="193">
        <v>27.216</v>
      </c>
      <c r="I332" s="194"/>
      <c r="L332" s="189"/>
      <c r="M332" s="195"/>
      <c r="N332" s="196"/>
      <c r="O332" s="196"/>
      <c r="P332" s="196"/>
      <c r="Q332" s="196"/>
      <c r="R332" s="196"/>
      <c r="S332" s="196"/>
      <c r="T332" s="197"/>
      <c r="AT332" s="191" t="s">
        <v>201</v>
      </c>
      <c r="AU332" s="191" t="s">
        <v>88</v>
      </c>
      <c r="AV332" s="12" t="s">
        <v>84</v>
      </c>
      <c r="AW332" s="12" t="s">
        <v>37</v>
      </c>
      <c r="AX332" s="12" t="s">
        <v>74</v>
      </c>
      <c r="AY332" s="191" t="s">
        <v>193</v>
      </c>
    </row>
    <row r="333" spans="2:51" s="12" customFormat="1" ht="13.5">
      <c r="B333" s="189"/>
      <c r="D333" s="190" t="s">
        <v>201</v>
      </c>
      <c r="E333" s="191" t="s">
        <v>20</v>
      </c>
      <c r="F333" s="192" t="s">
        <v>462</v>
      </c>
      <c r="H333" s="193">
        <v>316.358</v>
      </c>
      <c r="I333" s="194"/>
      <c r="L333" s="189"/>
      <c r="M333" s="195"/>
      <c r="N333" s="196"/>
      <c r="O333" s="196"/>
      <c r="P333" s="196"/>
      <c r="Q333" s="196"/>
      <c r="R333" s="196"/>
      <c r="S333" s="196"/>
      <c r="T333" s="197"/>
      <c r="AT333" s="191" t="s">
        <v>201</v>
      </c>
      <c r="AU333" s="191" t="s">
        <v>88</v>
      </c>
      <c r="AV333" s="12" t="s">
        <v>84</v>
      </c>
      <c r="AW333" s="12" t="s">
        <v>37</v>
      </c>
      <c r="AX333" s="12" t="s">
        <v>74</v>
      </c>
      <c r="AY333" s="191" t="s">
        <v>193</v>
      </c>
    </row>
    <row r="334" spans="2:51" s="12" customFormat="1" ht="13.5">
      <c r="B334" s="189"/>
      <c r="D334" s="190" t="s">
        <v>201</v>
      </c>
      <c r="E334" s="191" t="s">
        <v>20</v>
      </c>
      <c r="F334" s="192" t="s">
        <v>155</v>
      </c>
      <c r="H334" s="193">
        <v>112.504</v>
      </c>
      <c r="I334" s="194"/>
      <c r="L334" s="189"/>
      <c r="M334" s="195"/>
      <c r="N334" s="196"/>
      <c r="O334" s="196"/>
      <c r="P334" s="196"/>
      <c r="Q334" s="196"/>
      <c r="R334" s="196"/>
      <c r="S334" s="196"/>
      <c r="T334" s="197"/>
      <c r="AT334" s="191" t="s">
        <v>201</v>
      </c>
      <c r="AU334" s="191" t="s">
        <v>88</v>
      </c>
      <c r="AV334" s="12" t="s">
        <v>84</v>
      </c>
      <c r="AW334" s="12" t="s">
        <v>37</v>
      </c>
      <c r="AX334" s="12" t="s">
        <v>74</v>
      </c>
      <c r="AY334" s="191" t="s">
        <v>193</v>
      </c>
    </row>
    <row r="335" spans="2:51" s="13" customFormat="1" ht="13.5">
      <c r="B335" s="198"/>
      <c r="D335" s="199" t="s">
        <v>201</v>
      </c>
      <c r="E335" s="200" t="s">
        <v>20</v>
      </c>
      <c r="F335" s="201" t="s">
        <v>203</v>
      </c>
      <c r="H335" s="202">
        <v>1962.233</v>
      </c>
      <c r="I335" s="203"/>
      <c r="L335" s="198"/>
      <c r="M335" s="204"/>
      <c r="N335" s="205"/>
      <c r="O335" s="205"/>
      <c r="P335" s="205"/>
      <c r="Q335" s="205"/>
      <c r="R335" s="205"/>
      <c r="S335" s="205"/>
      <c r="T335" s="206"/>
      <c r="AT335" s="207" t="s">
        <v>201</v>
      </c>
      <c r="AU335" s="207" t="s">
        <v>88</v>
      </c>
      <c r="AV335" s="13" t="s">
        <v>91</v>
      </c>
      <c r="AW335" s="13" t="s">
        <v>37</v>
      </c>
      <c r="AX335" s="13" t="s">
        <v>22</v>
      </c>
      <c r="AY335" s="207" t="s">
        <v>193</v>
      </c>
    </row>
    <row r="336" spans="2:65" s="1" customFormat="1" ht="22.5" customHeight="1">
      <c r="B336" s="176"/>
      <c r="C336" s="177" t="s">
        <v>463</v>
      </c>
      <c r="D336" s="177" t="s">
        <v>197</v>
      </c>
      <c r="E336" s="178" t="s">
        <v>464</v>
      </c>
      <c r="F336" s="179" t="s">
        <v>465</v>
      </c>
      <c r="G336" s="180" t="s">
        <v>130</v>
      </c>
      <c r="H336" s="181">
        <v>700.56</v>
      </c>
      <c r="I336" s="182"/>
      <c r="J336" s="183">
        <f>ROUND(I336*H336,2)</f>
        <v>0</v>
      </c>
      <c r="K336" s="179" t="s">
        <v>206</v>
      </c>
      <c r="L336" s="37"/>
      <c r="M336" s="184" t="s">
        <v>20</v>
      </c>
      <c r="N336" s="185" t="s">
        <v>46</v>
      </c>
      <c r="O336" s="38"/>
      <c r="P336" s="186">
        <f>O336*H336</f>
        <v>0</v>
      </c>
      <c r="Q336" s="186">
        <v>0.00012</v>
      </c>
      <c r="R336" s="186">
        <f>Q336*H336</f>
        <v>0.0840672</v>
      </c>
      <c r="S336" s="186">
        <v>0</v>
      </c>
      <c r="T336" s="187">
        <f>S336*H336</f>
        <v>0</v>
      </c>
      <c r="AR336" s="20" t="s">
        <v>91</v>
      </c>
      <c r="AT336" s="20" t="s">
        <v>197</v>
      </c>
      <c r="AU336" s="20" t="s">
        <v>88</v>
      </c>
      <c r="AY336" s="20" t="s">
        <v>193</v>
      </c>
      <c r="BE336" s="188">
        <f>IF(N336="základní",J336,0)</f>
        <v>0</v>
      </c>
      <c r="BF336" s="188">
        <f>IF(N336="snížená",J336,0)</f>
        <v>0</v>
      </c>
      <c r="BG336" s="188">
        <f>IF(N336="zákl. přenesená",J336,0)</f>
        <v>0</v>
      </c>
      <c r="BH336" s="188">
        <f>IF(N336="sníž. přenesená",J336,0)</f>
        <v>0</v>
      </c>
      <c r="BI336" s="188">
        <f>IF(N336="nulová",J336,0)</f>
        <v>0</v>
      </c>
      <c r="BJ336" s="20" t="s">
        <v>84</v>
      </c>
      <c r="BK336" s="188">
        <f>ROUND(I336*H336,2)</f>
        <v>0</v>
      </c>
      <c r="BL336" s="20" t="s">
        <v>91</v>
      </c>
      <c r="BM336" s="20" t="s">
        <v>466</v>
      </c>
    </row>
    <row r="337" spans="2:47" s="1" customFormat="1" ht="27">
      <c r="B337" s="37"/>
      <c r="D337" s="190" t="s">
        <v>208</v>
      </c>
      <c r="F337" s="208" t="s">
        <v>467</v>
      </c>
      <c r="I337" s="148"/>
      <c r="L337" s="37"/>
      <c r="M337" s="66"/>
      <c r="N337" s="38"/>
      <c r="O337" s="38"/>
      <c r="P337" s="38"/>
      <c r="Q337" s="38"/>
      <c r="R337" s="38"/>
      <c r="S337" s="38"/>
      <c r="T337" s="67"/>
      <c r="AT337" s="20" t="s">
        <v>208</v>
      </c>
      <c r="AU337" s="20" t="s">
        <v>88</v>
      </c>
    </row>
    <row r="338" spans="2:51" s="12" customFormat="1" ht="13.5">
      <c r="B338" s="189"/>
      <c r="D338" s="190" t="s">
        <v>201</v>
      </c>
      <c r="E338" s="191" t="s">
        <v>20</v>
      </c>
      <c r="F338" s="192" t="s">
        <v>468</v>
      </c>
      <c r="H338" s="193">
        <v>188.16</v>
      </c>
      <c r="I338" s="194"/>
      <c r="L338" s="189"/>
      <c r="M338" s="195"/>
      <c r="N338" s="196"/>
      <c r="O338" s="196"/>
      <c r="P338" s="196"/>
      <c r="Q338" s="196"/>
      <c r="R338" s="196"/>
      <c r="S338" s="196"/>
      <c r="T338" s="197"/>
      <c r="AT338" s="191" t="s">
        <v>201</v>
      </c>
      <c r="AU338" s="191" t="s">
        <v>88</v>
      </c>
      <c r="AV338" s="12" t="s">
        <v>84</v>
      </c>
      <c r="AW338" s="12" t="s">
        <v>37</v>
      </c>
      <c r="AX338" s="12" t="s">
        <v>74</v>
      </c>
      <c r="AY338" s="191" t="s">
        <v>193</v>
      </c>
    </row>
    <row r="339" spans="2:51" s="12" customFormat="1" ht="13.5">
      <c r="B339" s="189"/>
      <c r="D339" s="190" t="s">
        <v>201</v>
      </c>
      <c r="E339" s="191" t="s">
        <v>20</v>
      </c>
      <c r="F339" s="192" t="s">
        <v>469</v>
      </c>
      <c r="H339" s="193">
        <v>67.2</v>
      </c>
      <c r="I339" s="194"/>
      <c r="L339" s="189"/>
      <c r="M339" s="195"/>
      <c r="N339" s="196"/>
      <c r="O339" s="196"/>
      <c r="P339" s="196"/>
      <c r="Q339" s="196"/>
      <c r="R339" s="196"/>
      <c r="S339" s="196"/>
      <c r="T339" s="197"/>
      <c r="AT339" s="191" t="s">
        <v>201</v>
      </c>
      <c r="AU339" s="191" t="s">
        <v>88</v>
      </c>
      <c r="AV339" s="12" t="s">
        <v>84</v>
      </c>
      <c r="AW339" s="12" t="s">
        <v>37</v>
      </c>
      <c r="AX339" s="12" t="s">
        <v>74</v>
      </c>
      <c r="AY339" s="191" t="s">
        <v>193</v>
      </c>
    </row>
    <row r="340" spans="2:51" s="12" customFormat="1" ht="13.5">
      <c r="B340" s="189"/>
      <c r="D340" s="190" t="s">
        <v>201</v>
      </c>
      <c r="E340" s="191" t="s">
        <v>20</v>
      </c>
      <c r="F340" s="192" t="s">
        <v>470</v>
      </c>
      <c r="H340" s="193">
        <v>31.92</v>
      </c>
      <c r="I340" s="194"/>
      <c r="L340" s="189"/>
      <c r="M340" s="195"/>
      <c r="N340" s="196"/>
      <c r="O340" s="196"/>
      <c r="P340" s="196"/>
      <c r="Q340" s="196"/>
      <c r="R340" s="196"/>
      <c r="S340" s="196"/>
      <c r="T340" s="197"/>
      <c r="AT340" s="191" t="s">
        <v>201</v>
      </c>
      <c r="AU340" s="191" t="s">
        <v>88</v>
      </c>
      <c r="AV340" s="12" t="s">
        <v>84</v>
      </c>
      <c r="AW340" s="12" t="s">
        <v>37</v>
      </c>
      <c r="AX340" s="12" t="s">
        <v>74</v>
      </c>
      <c r="AY340" s="191" t="s">
        <v>193</v>
      </c>
    </row>
    <row r="341" spans="2:51" s="12" customFormat="1" ht="13.5">
      <c r="B341" s="189"/>
      <c r="D341" s="190" t="s">
        <v>201</v>
      </c>
      <c r="E341" s="191" t="s">
        <v>20</v>
      </c>
      <c r="F341" s="192" t="s">
        <v>471</v>
      </c>
      <c r="H341" s="193">
        <v>47.04</v>
      </c>
      <c r="I341" s="194"/>
      <c r="L341" s="189"/>
      <c r="M341" s="195"/>
      <c r="N341" s="196"/>
      <c r="O341" s="196"/>
      <c r="P341" s="196"/>
      <c r="Q341" s="196"/>
      <c r="R341" s="196"/>
      <c r="S341" s="196"/>
      <c r="T341" s="197"/>
      <c r="AT341" s="191" t="s">
        <v>201</v>
      </c>
      <c r="AU341" s="191" t="s">
        <v>88</v>
      </c>
      <c r="AV341" s="12" t="s">
        <v>84</v>
      </c>
      <c r="AW341" s="12" t="s">
        <v>37</v>
      </c>
      <c r="AX341" s="12" t="s">
        <v>74</v>
      </c>
      <c r="AY341" s="191" t="s">
        <v>193</v>
      </c>
    </row>
    <row r="342" spans="2:51" s="12" customFormat="1" ht="13.5">
      <c r="B342" s="189"/>
      <c r="D342" s="190" t="s">
        <v>201</v>
      </c>
      <c r="E342" s="191" t="s">
        <v>20</v>
      </c>
      <c r="F342" s="192" t="s">
        <v>472</v>
      </c>
      <c r="H342" s="193">
        <v>141.12</v>
      </c>
      <c r="I342" s="194"/>
      <c r="L342" s="189"/>
      <c r="M342" s="195"/>
      <c r="N342" s="196"/>
      <c r="O342" s="196"/>
      <c r="P342" s="196"/>
      <c r="Q342" s="196"/>
      <c r="R342" s="196"/>
      <c r="S342" s="196"/>
      <c r="T342" s="197"/>
      <c r="AT342" s="191" t="s">
        <v>201</v>
      </c>
      <c r="AU342" s="191" t="s">
        <v>88</v>
      </c>
      <c r="AV342" s="12" t="s">
        <v>84</v>
      </c>
      <c r="AW342" s="12" t="s">
        <v>37</v>
      </c>
      <c r="AX342" s="12" t="s">
        <v>74</v>
      </c>
      <c r="AY342" s="191" t="s">
        <v>193</v>
      </c>
    </row>
    <row r="343" spans="2:51" s="12" customFormat="1" ht="13.5">
      <c r="B343" s="189"/>
      <c r="D343" s="190" t="s">
        <v>201</v>
      </c>
      <c r="E343" s="191" t="s">
        <v>20</v>
      </c>
      <c r="F343" s="192" t="s">
        <v>469</v>
      </c>
      <c r="H343" s="193">
        <v>67.2</v>
      </c>
      <c r="I343" s="194"/>
      <c r="L343" s="189"/>
      <c r="M343" s="195"/>
      <c r="N343" s="196"/>
      <c r="O343" s="196"/>
      <c r="P343" s="196"/>
      <c r="Q343" s="196"/>
      <c r="R343" s="196"/>
      <c r="S343" s="196"/>
      <c r="T343" s="197"/>
      <c r="AT343" s="191" t="s">
        <v>201</v>
      </c>
      <c r="AU343" s="191" t="s">
        <v>88</v>
      </c>
      <c r="AV343" s="12" t="s">
        <v>84</v>
      </c>
      <c r="AW343" s="12" t="s">
        <v>37</v>
      </c>
      <c r="AX343" s="12" t="s">
        <v>74</v>
      </c>
      <c r="AY343" s="191" t="s">
        <v>193</v>
      </c>
    </row>
    <row r="344" spans="2:51" s="12" customFormat="1" ht="13.5">
      <c r="B344" s="189"/>
      <c r="D344" s="190" t="s">
        <v>201</v>
      </c>
      <c r="E344" s="191" t="s">
        <v>20</v>
      </c>
      <c r="F344" s="192" t="s">
        <v>473</v>
      </c>
      <c r="H344" s="193">
        <v>94.08</v>
      </c>
      <c r="I344" s="194"/>
      <c r="L344" s="189"/>
      <c r="M344" s="195"/>
      <c r="N344" s="196"/>
      <c r="O344" s="196"/>
      <c r="P344" s="196"/>
      <c r="Q344" s="196"/>
      <c r="R344" s="196"/>
      <c r="S344" s="196"/>
      <c r="T344" s="197"/>
      <c r="AT344" s="191" t="s">
        <v>201</v>
      </c>
      <c r="AU344" s="191" t="s">
        <v>88</v>
      </c>
      <c r="AV344" s="12" t="s">
        <v>84</v>
      </c>
      <c r="AW344" s="12" t="s">
        <v>37</v>
      </c>
      <c r="AX344" s="12" t="s">
        <v>74</v>
      </c>
      <c r="AY344" s="191" t="s">
        <v>193</v>
      </c>
    </row>
    <row r="345" spans="2:51" s="12" customFormat="1" ht="13.5">
      <c r="B345" s="189"/>
      <c r="D345" s="190" t="s">
        <v>201</v>
      </c>
      <c r="E345" s="191" t="s">
        <v>20</v>
      </c>
      <c r="F345" s="192" t="s">
        <v>474</v>
      </c>
      <c r="H345" s="193">
        <v>63.84</v>
      </c>
      <c r="I345" s="194"/>
      <c r="L345" s="189"/>
      <c r="M345" s="195"/>
      <c r="N345" s="196"/>
      <c r="O345" s="196"/>
      <c r="P345" s="196"/>
      <c r="Q345" s="196"/>
      <c r="R345" s="196"/>
      <c r="S345" s="196"/>
      <c r="T345" s="197"/>
      <c r="AT345" s="191" t="s">
        <v>201</v>
      </c>
      <c r="AU345" s="191" t="s">
        <v>88</v>
      </c>
      <c r="AV345" s="12" t="s">
        <v>84</v>
      </c>
      <c r="AW345" s="12" t="s">
        <v>37</v>
      </c>
      <c r="AX345" s="12" t="s">
        <v>74</v>
      </c>
      <c r="AY345" s="191" t="s">
        <v>193</v>
      </c>
    </row>
    <row r="346" spans="2:51" s="13" customFormat="1" ht="13.5">
      <c r="B346" s="198"/>
      <c r="D346" s="199" t="s">
        <v>201</v>
      </c>
      <c r="E346" s="200" t="s">
        <v>20</v>
      </c>
      <c r="F346" s="201" t="s">
        <v>203</v>
      </c>
      <c r="H346" s="202">
        <v>700.56</v>
      </c>
      <c r="I346" s="203"/>
      <c r="L346" s="198"/>
      <c r="M346" s="204"/>
      <c r="N346" s="205"/>
      <c r="O346" s="205"/>
      <c r="P346" s="205"/>
      <c r="Q346" s="205"/>
      <c r="R346" s="205"/>
      <c r="S346" s="205"/>
      <c r="T346" s="206"/>
      <c r="AT346" s="207" t="s">
        <v>201</v>
      </c>
      <c r="AU346" s="207" t="s">
        <v>88</v>
      </c>
      <c r="AV346" s="13" t="s">
        <v>91</v>
      </c>
      <c r="AW346" s="13" t="s">
        <v>37</v>
      </c>
      <c r="AX346" s="13" t="s">
        <v>22</v>
      </c>
      <c r="AY346" s="207" t="s">
        <v>193</v>
      </c>
    </row>
    <row r="347" spans="2:65" s="1" customFormat="1" ht="22.5" customHeight="1">
      <c r="B347" s="176"/>
      <c r="C347" s="177" t="s">
        <v>475</v>
      </c>
      <c r="D347" s="177" t="s">
        <v>197</v>
      </c>
      <c r="E347" s="178" t="s">
        <v>476</v>
      </c>
      <c r="F347" s="179" t="s">
        <v>477</v>
      </c>
      <c r="G347" s="180" t="s">
        <v>130</v>
      </c>
      <c r="H347" s="181">
        <v>2095.849</v>
      </c>
      <c r="I347" s="182"/>
      <c r="J347" s="183">
        <f>ROUND(I347*H347,2)</f>
        <v>0</v>
      </c>
      <c r="K347" s="179" t="s">
        <v>206</v>
      </c>
      <c r="L347" s="37"/>
      <c r="M347" s="184" t="s">
        <v>20</v>
      </c>
      <c r="N347" s="185" t="s">
        <v>46</v>
      </c>
      <c r="O347" s="38"/>
      <c r="P347" s="186">
        <f>O347*H347</f>
        <v>0</v>
      </c>
      <c r="Q347" s="186">
        <v>0</v>
      </c>
      <c r="R347" s="186">
        <f>Q347*H347</f>
        <v>0</v>
      </c>
      <c r="S347" s="186">
        <v>0</v>
      </c>
      <c r="T347" s="187">
        <f>S347*H347</f>
        <v>0</v>
      </c>
      <c r="AR347" s="20" t="s">
        <v>91</v>
      </c>
      <c r="AT347" s="20" t="s">
        <v>197</v>
      </c>
      <c r="AU347" s="20" t="s">
        <v>88</v>
      </c>
      <c r="AY347" s="20" t="s">
        <v>193</v>
      </c>
      <c r="BE347" s="188">
        <f>IF(N347="základní",J347,0)</f>
        <v>0</v>
      </c>
      <c r="BF347" s="188">
        <f>IF(N347="snížená",J347,0)</f>
        <v>0</v>
      </c>
      <c r="BG347" s="188">
        <f>IF(N347="zákl. přenesená",J347,0)</f>
        <v>0</v>
      </c>
      <c r="BH347" s="188">
        <f>IF(N347="sníž. přenesená",J347,0)</f>
        <v>0</v>
      </c>
      <c r="BI347" s="188">
        <f>IF(N347="nulová",J347,0)</f>
        <v>0</v>
      </c>
      <c r="BJ347" s="20" t="s">
        <v>84</v>
      </c>
      <c r="BK347" s="188">
        <f>ROUND(I347*H347,2)</f>
        <v>0</v>
      </c>
      <c r="BL347" s="20" t="s">
        <v>91</v>
      </c>
      <c r="BM347" s="20" t="s">
        <v>478</v>
      </c>
    </row>
    <row r="348" spans="2:47" s="1" customFormat="1" ht="13.5">
      <c r="B348" s="37"/>
      <c r="D348" s="190" t="s">
        <v>208</v>
      </c>
      <c r="F348" s="208" t="s">
        <v>479</v>
      </c>
      <c r="I348" s="148"/>
      <c r="L348" s="37"/>
      <c r="M348" s="66"/>
      <c r="N348" s="38"/>
      <c r="O348" s="38"/>
      <c r="P348" s="38"/>
      <c r="Q348" s="38"/>
      <c r="R348" s="38"/>
      <c r="S348" s="38"/>
      <c r="T348" s="67"/>
      <c r="AT348" s="20" t="s">
        <v>208</v>
      </c>
      <c r="AU348" s="20" t="s">
        <v>88</v>
      </c>
    </row>
    <row r="349" spans="2:51" s="12" customFormat="1" ht="13.5">
      <c r="B349" s="189"/>
      <c r="D349" s="190" t="s">
        <v>201</v>
      </c>
      <c r="E349" s="191" t="s">
        <v>20</v>
      </c>
      <c r="F349" s="192" t="s">
        <v>129</v>
      </c>
      <c r="H349" s="193">
        <v>1060.127</v>
      </c>
      <c r="I349" s="194"/>
      <c r="L349" s="189"/>
      <c r="M349" s="195"/>
      <c r="N349" s="196"/>
      <c r="O349" s="196"/>
      <c r="P349" s="196"/>
      <c r="Q349" s="196"/>
      <c r="R349" s="196"/>
      <c r="S349" s="196"/>
      <c r="T349" s="197"/>
      <c r="AT349" s="191" t="s">
        <v>201</v>
      </c>
      <c r="AU349" s="191" t="s">
        <v>88</v>
      </c>
      <c r="AV349" s="12" t="s">
        <v>84</v>
      </c>
      <c r="AW349" s="12" t="s">
        <v>37</v>
      </c>
      <c r="AX349" s="12" t="s">
        <v>74</v>
      </c>
      <c r="AY349" s="191" t="s">
        <v>193</v>
      </c>
    </row>
    <row r="350" spans="2:51" s="12" customFormat="1" ht="13.5">
      <c r="B350" s="189"/>
      <c r="D350" s="190" t="s">
        <v>201</v>
      </c>
      <c r="E350" s="191" t="s">
        <v>20</v>
      </c>
      <c r="F350" s="192" t="s">
        <v>144</v>
      </c>
      <c r="H350" s="193">
        <v>57.736</v>
      </c>
      <c r="I350" s="194"/>
      <c r="L350" s="189"/>
      <c r="M350" s="195"/>
      <c r="N350" s="196"/>
      <c r="O350" s="196"/>
      <c r="P350" s="196"/>
      <c r="Q350" s="196"/>
      <c r="R350" s="196"/>
      <c r="S350" s="196"/>
      <c r="T350" s="197"/>
      <c r="AT350" s="191" t="s">
        <v>201</v>
      </c>
      <c r="AU350" s="191" t="s">
        <v>88</v>
      </c>
      <c r="AV350" s="12" t="s">
        <v>84</v>
      </c>
      <c r="AW350" s="12" t="s">
        <v>37</v>
      </c>
      <c r="AX350" s="12" t="s">
        <v>74</v>
      </c>
      <c r="AY350" s="191" t="s">
        <v>193</v>
      </c>
    </row>
    <row r="351" spans="2:51" s="12" customFormat="1" ht="13.5">
      <c r="B351" s="189"/>
      <c r="D351" s="190" t="s">
        <v>201</v>
      </c>
      <c r="E351" s="191" t="s">
        <v>20</v>
      </c>
      <c r="F351" s="192" t="s">
        <v>141</v>
      </c>
      <c r="H351" s="193">
        <v>75.04</v>
      </c>
      <c r="I351" s="194"/>
      <c r="L351" s="189"/>
      <c r="M351" s="195"/>
      <c r="N351" s="196"/>
      <c r="O351" s="196"/>
      <c r="P351" s="196"/>
      <c r="Q351" s="196"/>
      <c r="R351" s="196"/>
      <c r="S351" s="196"/>
      <c r="T351" s="197"/>
      <c r="AT351" s="191" t="s">
        <v>201</v>
      </c>
      <c r="AU351" s="191" t="s">
        <v>88</v>
      </c>
      <c r="AV351" s="12" t="s">
        <v>84</v>
      </c>
      <c r="AW351" s="12" t="s">
        <v>37</v>
      </c>
      <c r="AX351" s="12" t="s">
        <v>74</v>
      </c>
      <c r="AY351" s="191" t="s">
        <v>193</v>
      </c>
    </row>
    <row r="352" spans="2:51" s="12" customFormat="1" ht="13.5">
      <c r="B352" s="189"/>
      <c r="D352" s="190" t="s">
        <v>201</v>
      </c>
      <c r="E352" s="191" t="s">
        <v>20</v>
      </c>
      <c r="F352" s="192" t="s">
        <v>147</v>
      </c>
      <c r="H352" s="193">
        <v>134.982</v>
      </c>
      <c r="I352" s="194"/>
      <c r="L352" s="189"/>
      <c r="M352" s="195"/>
      <c r="N352" s="196"/>
      <c r="O352" s="196"/>
      <c r="P352" s="196"/>
      <c r="Q352" s="196"/>
      <c r="R352" s="196"/>
      <c r="S352" s="196"/>
      <c r="T352" s="197"/>
      <c r="AT352" s="191" t="s">
        <v>201</v>
      </c>
      <c r="AU352" s="191" t="s">
        <v>88</v>
      </c>
      <c r="AV352" s="12" t="s">
        <v>84</v>
      </c>
      <c r="AW352" s="12" t="s">
        <v>37</v>
      </c>
      <c r="AX352" s="12" t="s">
        <v>74</v>
      </c>
      <c r="AY352" s="191" t="s">
        <v>193</v>
      </c>
    </row>
    <row r="353" spans="2:51" s="12" customFormat="1" ht="13.5">
      <c r="B353" s="189"/>
      <c r="D353" s="190" t="s">
        <v>201</v>
      </c>
      <c r="E353" s="191" t="s">
        <v>20</v>
      </c>
      <c r="F353" s="192" t="s">
        <v>137</v>
      </c>
      <c r="H353" s="193">
        <v>200.726</v>
      </c>
      <c r="I353" s="194"/>
      <c r="L353" s="189"/>
      <c r="M353" s="195"/>
      <c r="N353" s="196"/>
      <c r="O353" s="196"/>
      <c r="P353" s="196"/>
      <c r="Q353" s="196"/>
      <c r="R353" s="196"/>
      <c r="S353" s="196"/>
      <c r="T353" s="197"/>
      <c r="AT353" s="191" t="s">
        <v>201</v>
      </c>
      <c r="AU353" s="191" t="s">
        <v>88</v>
      </c>
      <c r="AV353" s="12" t="s">
        <v>84</v>
      </c>
      <c r="AW353" s="12" t="s">
        <v>37</v>
      </c>
      <c r="AX353" s="12" t="s">
        <v>74</v>
      </c>
      <c r="AY353" s="191" t="s">
        <v>193</v>
      </c>
    </row>
    <row r="354" spans="2:51" s="12" customFormat="1" ht="13.5">
      <c r="B354" s="189"/>
      <c r="D354" s="190" t="s">
        <v>201</v>
      </c>
      <c r="E354" s="191" t="s">
        <v>20</v>
      </c>
      <c r="F354" s="192" t="s">
        <v>150</v>
      </c>
      <c r="H354" s="193">
        <v>35.28</v>
      </c>
      <c r="I354" s="194"/>
      <c r="L354" s="189"/>
      <c r="M354" s="195"/>
      <c r="N354" s="196"/>
      <c r="O354" s="196"/>
      <c r="P354" s="196"/>
      <c r="Q354" s="196"/>
      <c r="R354" s="196"/>
      <c r="S354" s="196"/>
      <c r="T354" s="197"/>
      <c r="AT354" s="191" t="s">
        <v>201</v>
      </c>
      <c r="AU354" s="191" t="s">
        <v>88</v>
      </c>
      <c r="AV354" s="12" t="s">
        <v>84</v>
      </c>
      <c r="AW354" s="12" t="s">
        <v>37</v>
      </c>
      <c r="AX354" s="12" t="s">
        <v>74</v>
      </c>
      <c r="AY354" s="191" t="s">
        <v>193</v>
      </c>
    </row>
    <row r="355" spans="2:51" s="12" customFormat="1" ht="13.5">
      <c r="B355" s="189"/>
      <c r="D355" s="190" t="s">
        <v>201</v>
      </c>
      <c r="E355" s="191" t="s">
        <v>20</v>
      </c>
      <c r="F355" s="192" t="s">
        <v>153</v>
      </c>
      <c r="H355" s="193">
        <v>15.12</v>
      </c>
      <c r="I355" s="194"/>
      <c r="L355" s="189"/>
      <c r="M355" s="195"/>
      <c r="N355" s="196"/>
      <c r="O355" s="196"/>
      <c r="P355" s="196"/>
      <c r="Q355" s="196"/>
      <c r="R355" s="196"/>
      <c r="S355" s="196"/>
      <c r="T355" s="197"/>
      <c r="AT355" s="191" t="s">
        <v>201</v>
      </c>
      <c r="AU355" s="191" t="s">
        <v>88</v>
      </c>
      <c r="AV355" s="12" t="s">
        <v>84</v>
      </c>
      <c r="AW355" s="12" t="s">
        <v>37</v>
      </c>
      <c r="AX355" s="12" t="s">
        <v>74</v>
      </c>
      <c r="AY355" s="191" t="s">
        <v>193</v>
      </c>
    </row>
    <row r="356" spans="2:51" s="12" customFormat="1" ht="13.5">
      <c r="B356" s="189"/>
      <c r="D356" s="190" t="s">
        <v>201</v>
      </c>
      <c r="E356" s="191" t="s">
        <v>20</v>
      </c>
      <c r="F356" s="192" t="s">
        <v>135</v>
      </c>
      <c r="H356" s="193">
        <v>27.216</v>
      </c>
      <c r="I356" s="194"/>
      <c r="L356" s="189"/>
      <c r="M356" s="195"/>
      <c r="N356" s="196"/>
      <c r="O356" s="196"/>
      <c r="P356" s="196"/>
      <c r="Q356" s="196"/>
      <c r="R356" s="196"/>
      <c r="S356" s="196"/>
      <c r="T356" s="197"/>
      <c r="AT356" s="191" t="s">
        <v>201</v>
      </c>
      <c r="AU356" s="191" t="s">
        <v>88</v>
      </c>
      <c r="AV356" s="12" t="s">
        <v>84</v>
      </c>
      <c r="AW356" s="12" t="s">
        <v>37</v>
      </c>
      <c r="AX356" s="12" t="s">
        <v>74</v>
      </c>
      <c r="AY356" s="191" t="s">
        <v>193</v>
      </c>
    </row>
    <row r="357" spans="2:51" s="12" customFormat="1" ht="13.5">
      <c r="B357" s="189"/>
      <c r="D357" s="190" t="s">
        <v>201</v>
      </c>
      <c r="E357" s="191" t="s">
        <v>20</v>
      </c>
      <c r="F357" s="192" t="s">
        <v>132</v>
      </c>
      <c r="H357" s="193">
        <v>168</v>
      </c>
      <c r="I357" s="194"/>
      <c r="L357" s="189"/>
      <c r="M357" s="195"/>
      <c r="N357" s="196"/>
      <c r="O357" s="196"/>
      <c r="P357" s="196"/>
      <c r="Q357" s="196"/>
      <c r="R357" s="196"/>
      <c r="S357" s="196"/>
      <c r="T357" s="197"/>
      <c r="AT357" s="191" t="s">
        <v>201</v>
      </c>
      <c r="AU357" s="191" t="s">
        <v>88</v>
      </c>
      <c r="AV357" s="12" t="s">
        <v>84</v>
      </c>
      <c r="AW357" s="12" t="s">
        <v>37</v>
      </c>
      <c r="AX357" s="12" t="s">
        <v>74</v>
      </c>
      <c r="AY357" s="191" t="s">
        <v>193</v>
      </c>
    </row>
    <row r="358" spans="2:51" s="12" customFormat="1" ht="13.5">
      <c r="B358" s="189"/>
      <c r="D358" s="190" t="s">
        <v>201</v>
      </c>
      <c r="E358" s="191" t="s">
        <v>20</v>
      </c>
      <c r="F358" s="192" t="s">
        <v>202</v>
      </c>
      <c r="H358" s="193">
        <v>209.118</v>
      </c>
      <c r="I358" s="194"/>
      <c r="L358" s="189"/>
      <c r="M358" s="195"/>
      <c r="N358" s="196"/>
      <c r="O358" s="196"/>
      <c r="P358" s="196"/>
      <c r="Q358" s="196"/>
      <c r="R358" s="196"/>
      <c r="S358" s="196"/>
      <c r="T358" s="197"/>
      <c r="AT358" s="191" t="s">
        <v>201</v>
      </c>
      <c r="AU358" s="191" t="s">
        <v>88</v>
      </c>
      <c r="AV358" s="12" t="s">
        <v>84</v>
      </c>
      <c r="AW358" s="12" t="s">
        <v>37</v>
      </c>
      <c r="AX358" s="12" t="s">
        <v>74</v>
      </c>
      <c r="AY358" s="191" t="s">
        <v>193</v>
      </c>
    </row>
    <row r="359" spans="2:51" s="12" customFormat="1" ht="13.5">
      <c r="B359" s="189"/>
      <c r="D359" s="190" t="s">
        <v>201</v>
      </c>
      <c r="E359" s="191" t="s">
        <v>20</v>
      </c>
      <c r="F359" s="192" t="s">
        <v>155</v>
      </c>
      <c r="H359" s="193">
        <v>112.504</v>
      </c>
      <c r="I359" s="194"/>
      <c r="L359" s="189"/>
      <c r="M359" s="195"/>
      <c r="N359" s="196"/>
      <c r="O359" s="196"/>
      <c r="P359" s="196"/>
      <c r="Q359" s="196"/>
      <c r="R359" s="196"/>
      <c r="S359" s="196"/>
      <c r="T359" s="197"/>
      <c r="AT359" s="191" t="s">
        <v>201</v>
      </c>
      <c r="AU359" s="191" t="s">
        <v>88</v>
      </c>
      <c r="AV359" s="12" t="s">
        <v>84</v>
      </c>
      <c r="AW359" s="12" t="s">
        <v>37</v>
      </c>
      <c r="AX359" s="12" t="s">
        <v>74</v>
      </c>
      <c r="AY359" s="191" t="s">
        <v>193</v>
      </c>
    </row>
    <row r="360" spans="2:51" s="13" customFormat="1" ht="13.5">
      <c r="B360" s="198"/>
      <c r="D360" s="190" t="s">
        <v>201</v>
      </c>
      <c r="E360" s="239" t="s">
        <v>20</v>
      </c>
      <c r="F360" s="240" t="s">
        <v>203</v>
      </c>
      <c r="H360" s="241">
        <v>2095.849</v>
      </c>
      <c r="I360" s="203"/>
      <c r="L360" s="198"/>
      <c r="M360" s="204"/>
      <c r="N360" s="205"/>
      <c r="O360" s="205"/>
      <c r="P360" s="205"/>
      <c r="Q360" s="205"/>
      <c r="R360" s="205"/>
      <c r="S360" s="205"/>
      <c r="T360" s="206"/>
      <c r="AT360" s="207" t="s">
        <v>201</v>
      </c>
      <c r="AU360" s="207" t="s">
        <v>88</v>
      </c>
      <c r="AV360" s="13" t="s">
        <v>91</v>
      </c>
      <c r="AW360" s="13" t="s">
        <v>37</v>
      </c>
      <c r="AX360" s="13" t="s">
        <v>22</v>
      </c>
      <c r="AY360" s="207" t="s">
        <v>193</v>
      </c>
    </row>
    <row r="361" spans="2:63" s="11" customFormat="1" ht="29.25" customHeight="1">
      <c r="B361" s="160"/>
      <c r="D361" s="161" t="s">
        <v>73</v>
      </c>
      <c r="E361" s="171" t="s">
        <v>106</v>
      </c>
      <c r="F361" s="171" t="s">
        <v>480</v>
      </c>
      <c r="I361" s="163"/>
      <c r="J361" s="172">
        <f>BK361</f>
        <v>0</v>
      </c>
      <c r="L361" s="160"/>
      <c r="M361" s="165"/>
      <c r="N361" s="166"/>
      <c r="O361" s="166"/>
      <c r="P361" s="167">
        <f>P362+P381+P386</f>
        <v>0</v>
      </c>
      <c r="Q361" s="166"/>
      <c r="R361" s="167">
        <f>R362+R381+R386</f>
        <v>0</v>
      </c>
      <c r="S361" s="166"/>
      <c r="T361" s="168">
        <f>T362+T381+T386</f>
        <v>0</v>
      </c>
      <c r="AR361" s="161" t="s">
        <v>22</v>
      </c>
      <c r="AT361" s="169" t="s">
        <v>73</v>
      </c>
      <c r="AU361" s="169" t="s">
        <v>22</v>
      </c>
      <c r="AY361" s="161" t="s">
        <v>193</v>
      </c>
      <c r="BK361" s="170">
        <f>BK362+BK381+BK386</f>
        <v>0</v>
      </c>
    </row>
    <row r="362" spans="2:63" s="11" customFormat="1" ht="14.25" customHeight="1">
      <c r="B362" s="160"/>
      <c r="D362" s="173" t="s">
        <v>73</v>
      </c>
      <c r="E362" s="174" t="s">
        <v>481</v>
      </c>
      <c r="F362" s="174" t="s">
        <v>482</v>
      </c>
      <c r="I362" s="163"/>
      <c r="J362" s="175">
        <f>BK362</f>
        <v>0</v>
      </c>
      <c r="L362" s="160"/>
      <c r="M362" s="165"/>
      <c r="N362" s="166"/>
      <c r="O362" s="166"/>
      <c r="P362" s="167">
        <f>SUM(P363:P380)</f>
        <v>0</v>
      </c>
      <c r="Q362" s="166"/>
      <c r="R362" s="167">
        <f>SUM(R363:R380)</f>
        <v>0</v>
      </c>
      <c r="S362" s="166"/>
      <c r="T362" s="168">
        <f>SUM(T363:T380)</f>
        <v>0</v>
      </c>
      <c r="AR362" s="161" t="s">
        <v>22</v>
      </c>
      <c r="AT362" s="169" t="s">
        <v>73</v>
      </c>
      <c r="AU362" s="169" t="s">
        <v>84</v>
      </c>
      <c r="AY362" s="161" t="s">
        <v>193</v>
      </c>
      <c r="BK362" s="170">
        <f>SUM(BK363:BK380)</f>
        <v>0</v>
      </c>
    </row>
    <row r="363" spans="2:65" s="1" customFormat="1" ht="31.5" customHeight="1">
      <c r="B363" s="176"/>
      <c r="C363" s="177" t="s">
        <v>483</v>
      </c>
      <c r="D363" s="177" t="s">
        <v>197</v>
      </c>
      <c r="E363" s="178" t="s">
        <v>484</v>
      </c>
      <c r="F363" s="179" t="s">
        <v>485</v>
      </c>
      <c r="G363" s="180" t="s">
        <v>130</v>
      </c>
      <c r="H363" s="181">
        <v>2550.6</v>
      </c>
      <c r="I363" s="182"/>
      <c r="J363" s="183">
        <f>ROUND(I363*H363,2)</f>
        <v>0</v>
      </c>
      <c r="K363" s="179" t="s">
        <v>206</v>
      </c>
      <c r="L363" s="37"/>
      <c r="M363" s="184" t="s">
        <v>20</v>
      </c>
      <c r="N363" s="185" t="s">
        <v>46</v>
      </c>
      <c r="O363" s="38"/>
      <c r="P363" s="186">
        <f>O363*H363</f>
        <v>0</v>
      </c>
      <c r="Q363" s="186">
        <v>0</v>
      </c>
      <c r="R363" s="186">
        <f>Q363*H363</f>
        <v>0</v>
      </c>
      <c r="S363" s="186">
        <v>0</v>
      </c>
      <c r="T363" s="187">
        <f>S363*H363</f>
        <v>0</v>
      </c>
      <c r="AR363" s="20" t="s">
        <v>91</v>
      </c>
      <c r="AT363" s="20" t="s">
        <v>197</v>
      </c>
      <c r="AU363" s="20" t="s">
        <v>88</v>
      </c>
      <c r="AY363" s="20" t="s">
        <v>193</v>
      </c>
      <c r="BE363" s="188">
        <f>IF(N363="základní",J363,0)</f>
        <v>0</v>
      </c>
      <c r="BF363" s="188">
        <f>IF(N363="snížená",J363,0)</f>
        <v>0</v>
      </c>
      <c r="BG363" s="188">
        <f>IF(N363="zákl. přenesená",J363,0)</f>
        <v>0</v>
      </c>
      <c r="BH363" s="188">
        <f>IF(N363="sníž. přenesená",J363,0)</f>
        <v>0</v>
      </c>
      <c r="BI363" s="188">
        <f>IF(N363="nulová",J363,0)</f>
        <v>0</v>
      </c>
      <c r="BJ363" s="20" t="s">
        <v>84</v>
      </c>
      <c r="BK363" s="188">
        <f>ROUND(I363*H363,2)</f>
        <v>0</v>
      </c>
      <c r="BL363" s="20" t="s">
        <v>91</v>
      </c>
      <c r="BM363" s="20" t="s">
        <v>486</v>
      </c>
    </row>
    <row r="364" spans="2:47" s="1" customFormat="1" ht="27">
      <c r="B364" s="37"/>
      <c r="D364" s="190" t="s">
        <v>208</v>
      </c>
      <c r="F364" s="208" t="s">
        <v>487</v>
      </c>
      <c r="I364" s="148"/>
      <c r="L364" s="37"/>
      <c r="M364" s="66"/>
      <c r="N364" s="38"/>
      <c r="O364" s="38"/>
      <c r="P364" s="38"/>
      <c r="Q364" s="38"/>
      <c r="R364" s="38"/>
      <c r="S364" s="38"/>
      <c r="T364" s="67"/>
      <c r="AT364" s="20" t="s">
        <v>208</v>
      </c>
      <c r="AU364" s="20" t="s">
        <v>88</v>
      </c>
    </row>
    <row r="365" spans="2:51" s="12" customFormat="1" ht="13.5">
      <c r="B365" s="189"/>
      <c r="D365" s="199" t="s">
        <v>201</v>
      </c>
      <c r="E365" s="238" t="s">
        <v>139</v>
      </c>
      <c r="F365" s="227" t="s">
        <v>488</v>
      </c>
      <c r="H365" s="228">
        <v>2550.6</v>
      </c>
      <c r="I365" s="194"/>
      <c r="L365" s="189"/>
      <c r="M365" s="195"/>
      <c r="N365" s="196"/>
      <c r="O365" s="196"/>
      <c r="P365" s="196"/>
      <c r="Q365" s="196"/>
      <c r="R365" s="196"/>
      <c r="S365" s="196"/>
      <c r="T365" s="197"/>
      <c r="AT365" s="191" t="s">
        <v>201</v>
      </c>
      <c r="AU365" s="191" t="s">
        <v>88</v>
      </c>
      <c r="AV365" s="12" t="s">
        <v>84</v>
      </c>
      <c r="AW365" s="12" t="s">
        <v>37</v>
      </c>
      <c r="AX365" s="12" t="s">
        <v>22</v>
      </c>
      <c r="AY365" s="191" t="s">
        <v>193</v>
      </c>
    </row>
    <row r="366" spans="2:65" s="1" customFormat="1" ht="31.5" customHeight="1">
      <c r="B366" s="176"/>
      <c r="C366" s="177" t="s">
        <v>489</v>
      </c>
      <c r="D366" s="177" t="s">
        <v>197</v>
      </c>
      <c r="E366" s="178" t="s">
        <v>490</v>
      </c>
      <c r="F366" s="179" t="s">
        <v>491</v>
      </c>
      <c r="G366" s="180" t="s">
        <v>130</v>
      </c>
      <c r="H366" s="181">
        <v>153036</v>
      </c>
      <c r="I366" s="182"/>
      <c r="J366" s="183">
        <f>ROUND(I366*H366,2)</f>
        <v>0</v>
      </c>
      <c r="K366" s="179" t="s">
        <v>206</v>
      </c>
      <c r="L366" s="37"/>
      <c r="M366" s="184" t="s">
        <v>20</v>
      </c>
      <c r="N366" s="185" t="s">
        <v>46</v>
      </c>
      <c r="O366" s="38"/>
      <c r="P366" s="186">
        <f>O366*H366</f>
        <v>0</v>
      </c>
      <c r="Q366" s="186">
        <v>0</v>
      </c>
      <c r="R366" s="186">
        <f>Q366*H366</f>
        <v>0</v>
      </c>
      <c r="S366" s="186">
        <v>0</v>
      </c>
      <c r="T366" s="187">
        <f>S366*H366</f>
        <v>0</v>
      </c>
      <c r="AR366" s="20" t="s">
        <v>91</v>
      </c>
      <c r="AT366" s="20" t="s">
        <v>197</v>
      </c>
      <c r="AU366" s="20" t="s">
        <v>88</v>
      </c>
      <c r="AY366" s="20" t="s">
        <v>193</v>
      </c>
      <c r="BE366" s="188">
        <f>IF(N366="základní",J366,0)</f>
        <v>0</v>
      </c>
      <c r="BF366" s="188">
        <f>IF(N366="snížená",J366,0)</f>
        <v>0</v>
      </c>
      <c r="BG366" s="188">
        <f>IF(N366="zákl. přenesená",J366,0)</f>
        <v>0</v>
      </c>
      <c r="BH366" s="188">
        <f>IF(N366="sníž. přenesená",J366,0)</f>
        <v>0</v>
      </c>
      <c r="BI366" s="188">
        <f>IF(N366="nulová",J366,0)</f>
        <v>0</v>
      </c>
      <c r="BJ366" s="20" t="s">
        <v>84</v>
      </c>
      <c r="BK366" s="188">
        <f>ROUND(I366*H366,2)</f>
        <v>0</v>
      </c>
      <c r="BL366" s="20" t="s">
        <v>91</v>
      </c>
      <c r="BM366" s="20" t="s">
        <v>492</v>
      </c>
    </row>
    <row r="367" spans="2:47" s="1" customFormat="1" ht="27">
      <c r="B367" s="37"/>
      <c r="D367" s="190" t="s">
        <v>208</v>
      </c>
      <c r="F367" s="208" t="s">
        <v>493</v>
      </c>
      <c r="I367" s="148"/>
      <c r="L367" s="37"/>
      <c r="M367" s="66"/>
      <c r="N367" s="38"/>
      <c r="O367" s="38"/>
      <c r="P367" s="38"/>
      <c r="Q367" s="38"/>
      <c r="R367" s="38"/>
      <c r="S367" s="38"/>
      <c r="T367" s="67"/>
      <c r="AT367" s="20" t="s">
        <v>208</v>
      </c>
      <c r="AU367" s="20" t="s">
        <v>88</v>
      </c>
    </row>
    <row r="368" spans="2:51" s="12" customFormat="1" ht="13.5">
      <c r="B368" s="189"/>
      <c r="D368" s="199" t="s">
        <v>201</v>
      </c>
      <c r="E368" s="238" t="s">
        <v>20</v>
      </c>
      <c r="F368" s="227" t="s">
        <v>494</v>
      </c>
      <c r="H368" s="228">
        <v>153036</v>
      </c>
      <c r="I368" s="194"/>
      <c r="L368" s="189"/>
      <c r="M368" s="195"/>
      <c r="N368" s="196"/>
      <c r="O368" s="196"/>
      <c r="P368" s="196"/>
      <c r="Q368" s="196"/>
      <c r="R368" s="196"/>
      <c r="S368" s="196"/>
      <c r="T368" s="197"/>
      <c r="AT368" s="191" t="s">
        <v>201</v>
      </c>
      <c r="AU368" s="191" t="s">
        <v>88</v>
      </c>
      <c r="AV368" s="12" t="s">
        <v>84</v>
      </c>
      <c r="AW368" s="12" t="s">
        <v>37</v>
      </c>
      <c r="AX368" s="12" t="s">
        <v>22</v>
      </c>
      <c r="AY368" s="191" t="s">
        <v>193</v>
      </c>
    </row>
    <row r="369" spans="2:65" s="1" customFormat="1" ht="31.5" customHeight="1">
      <c r="B369" s="176"/>
      <c r="C369" s="177" t="s">
        <v>495</v>
      </c>
      <c r="D369" s="177" t="s">
        <v>197</v>
      </c>
      <c r="E369" s="178" t="s">
        <v>496</v>
      </c>
      <c r="F369" s="179" t="s">
        <v>497</v>
      </c>
      <c r="G369" s="180" t="s">
        <v>130</v>
      </c>
      <c r="H369" s="181">
        <v>2550.6</v>
      </c>
      <c r="I369" s="182"/>
      <c r="J369" s="183">
        <f>ROUND(I369*H369,2)</f>
        <v>0</v>
      </c>
      <c r="K369" s="179" t="s">
        <v>206</v>
      </c>
      <c r="L369" s="37"/>
      <c r="M369" s="184" t="s">
        <v>20</v>
      </c>
      <c r="N369" s="185" t="s">
        <v>46</v>
      </c>
      <c r="O369" s="38"/>
      <c r="P369" s="186">
        <f>O369*H369</f>
        <v>0</v>
      </c>
      <c r="Q369" s="186">
        <v>0</v>
      </c>
      <c r="R369" s="186">
        <f>Q369*H369</f>
        <v>0</v>
      </c>
      <c r="S369" s="186">
        <v>0</v>
      </c>
      <c r="T369" s="187">
        <f>S369*H369</f>
        <v>0</v>
      </c>
      <c r="AR369" s="20" t="s">
        <v>91</v>
      </c>
      <c r="AT369" s="20" t="s">
        <v>197</v>
      </c>
      <c r="AU369" s="20" t="s">
        <v>88</v>
      </c>
      <c r="AY369" s="20" t="s">
        <v>193</v>
      </c>
      <c r="BE369" s="188">
        <f>IF(N369="základní",J369,0)</f>
        <v>0</v>
      </c>
      <c r="BF369" s="188">
        <f>IF(N369="snížená",J369,0)</f>
        <v>0</v>
      </c>
      <c r="BG369" s="188">
        <f>IF(N369="zákl. přenesená",J369,0)</f>
        <v>0</v>
      </c>
      <c r="BH369" s="188">
        <f>IF(N369="sníž. přenesená",J369,0)</f>
        <v>0</v>
      </c>
      <c r="BI369" s="188">
        <f>IF(N369="nulová",J369,0)</f>
        <v>0</v>
      </c>
      <c r="BJ369" s="20" t="s">
        <v>84</v>
      </c>
      <c r="BK369" s="188">
        <f>ROUND(I369*H369,2)</f>
        <v>0</v>
      </c>
      <c r="BL369" s="20" t="s">
        <v>91</v>
      </c>
      <c r="BM369" s="20" t="s">
        <v>498</v>
      </c>
    </row>
    <row r="370" spans="2:47" s="1" customFormat="1" ht="27">
      <c r="B370" s="37"/>
      <c r="D370" s="190" t="s">
        <v>208</v>
      </c>
      <c r="F370" s="208" t="s">
        <v>499</v>
      </c>
      <c r="I370" s="148"/>
      <c r="L370" s="37"/>
      <c r="M370" s="66"/>
      <c r="N370" s="38"/>
      <c r="O370" s="38"/>
      <c r="P370" s="38"/>
      <c r="Q370" s="38"/>
      <c r="R370" s="38"/>
      <c r="S370" s="38"/>
      <c r="T370" s="67"/>
      <c r="AT370" s="20" t="s">
        <v>208</v>
      </c>
      <c r="AU370" s="20" t="s">
        <v>88</v>
      </c>
    </row>
    <row r="371" spans="2:51" s="12" customFormat="1" ht="13.5">
      <c r="B371" s="189"/>
      <c r="D371" s="199" t="s">
        <v>201</v>
      </c>
      <c r="E371" s="238" t="s">
        <v>20</v>
      </c>
      <c r="F371" s="227" t="s">
        <v>139</v>
      </c>
      <c r="H371" s="228">
        <v>2550.6</v>
      </c>
      <c r="I371" s="194"/>
      <c r="L371" s="189"/>
      <c r="M371" s="195"/>
      <c r="N371" s="196"/>
      <c r="O371" s="196"/>
      <c r="P371" s="196"/>
      <c r="Q371" s="196"/>
      <c r="R371" s="196"/>
      <c r="S371" s="196"/>
      <c r="T371" s="197"/>
      <c r="AT371" s="191" t="s">
        <v>201</v>
      </c>
      <c r="AU371" s="191" t="s">
        <v>88</v>
      </c>
      <c r="AV371" s="12" t="s">
        <v>84</v>
      </c>
      <c r="AW371" s="12" t="s">
        <v>37</v>
      </c>
      <c r="AX371" s="12" t="s">
        <v>22</v>
      </c>
      <c r="AY371" s="191" t="s">
        <v>193</v>
      </c>
    </row>
    <row r="372" spans="2:65" s="1" customFormat="1" ht="22.5" customHeight="1">
      <c r="B372" s="176"/>
      <c r="C372" s="177" t="s">
        <v>500</v>
      </c>
      <c r="D372" s="177" t="s">
        <v>197</v>
      </c>
      <c r="E372" s="178" t="s">
        <v>501</v>
      </c>
      <c r="F372" s="179" t="s">
        <v>502</v>
      </c>
      <c r="G372" s="180" t="s">
        <v>130</v>
      </c>
      <c r="H372" s="181">
        <v>2550.6</v>
      </c>
      <c r="I372" s="182"/>
      <c r="J372" s="183">
        <f>ROUND(I372*H372,2)</f>
        <v>0</v>
      </c>
      <c r="K372" s="179" t="s">
        <v>206</v>
      </c>
      <c r="L372" s="37"/>
      <c r="M372" s="184" t="s">
        <v>20</v>
      </c>
      <c r="N372" s="185" t="s">
        <v>46</v>
      </c>
      <c r="O372" s="38"/>
      <c r="P372" s="186">
        <f>O372*H372</f>
        <v>0</v>
      </c>
      <c r="Q372" s="186">
        <v>0</v>
      </c>
      <c r="R372" s="186">
        <f>Q372*H372</f>
        <v>0</v>
      </c>
      <c r="S372" s="186">
        <v>0</v>
      </c>
      <c r="T372" s="187">
        <f>S372*H372</f>
        <v>0</v>
      </c>
      <c r="AR372" s="20" t="s">
        <v>91</v>
      </c>
      <c r="AT372" s="20" t="s">
        <v>197</v>
      </c>
      <c r="AU372" s="20" t="s">
        <v>88</v>
      </c>
      <c r="AY372" s="20" t="s">
        <v>193</v>
      </c>
      <c r="BE372" s="188">
        <f>IF(N372="základní",J372,0)</f>
        <v>0</v>
      </c>
      <c r="BF372" s="188">
        <f>IF(N372="snížená",J372,0)</f>
        <v>0</v>
      </c>
      <c r="BG372" s="188">
        <f>IF(N372="zákl. přenesená",J372,0)</f>
        <v>0</v>
      </c>
      <c r="BH372" s="188">
        <f>IF(N372="sníž. přenesená",J372,0)</f>
        <v>0</v>
      </c>
      <c r="BI372" s="188">
        <f>IF(N372="nulová",J372,0)</f>
        <v>0</v>
      </c>
      <c r="BJ372" s="20" t="s">
        <v>84</v>
      </c>
      <c r="BK372" s="188">
        <f>ROUND(I372*H372,2)</f>
        <v>0</v>
      </c>
      <c r="BL372" s="20" t="s">
        <v>91</v>
      </c>
      <c r="BM372" s="20" t="s">
        <v>503</v>
      </c>
    </row>
    <row r="373" spans="2:47" s="1" customFormat="1" ht="13.5">
      <c r="B373" s="37"/>
      <c r="D373" s="190" t="s">
        <v>208</v>
      </c>
      <c r="F373" s="208" t="s">
        <v>504</v>
      </c>
      <c r="I373" s="148"/>
      <c r="L373" s="37"/>
      <c r="M373" s="66"/>
      <c r="N373" s="38"/>
      <c r="O373" s="38"/>
      <c r="P373" s="38"/>
      <c r="Q373" s="38"/>
      <c r="R373" s="38"/>
      <c r="S373" s="38"/>
      <c r="T373" s="67"/>
      <c r="AT373" s="20" t="s">
        <v>208</v>
      </c>
      <c r="AU373" s="20" t="s">
        <v>88</v>
      </c>
    </row>
    <row r="374" spans="2:51" s="12" customFormat="1" ht="13.5">
      <c r="B374" s="189"/>
      <c r="D374" s="199" t="s">
        <v>201</v>
      </c>
      <c r="E374" s="238" t="s">
        <v>20</v>
      </c>
      <c r="F374" s="227" t="s">
        <v>139</v>
      </c>
      <c r="H374" s="228">
        <v>2550.6</v>
      </c>
      <c r="I374" s="194"/>
      <c r="L374" s="189"/>
      <c r="M374" s="195"/>
      <c r="N374" s="196"/>
      <c r="O374" s="196"/>
      <c r="P374" s="196"/>
      <c r="Q374" s="196"/>
      <c r="R374" s="196"/>
      <c r="S374" s="196"/>
      <c r="T374" s="197"/>
      <c r="AT374" s="191" t="s">
        <v>201</v>
      </c>
      <c r="AU374" s="191" t="s">
        <v>88</v>
      </c>
      <c r="AV374" s="12" t="s">
        <v>84</v>
      </c>
      <c r="AW374" s="12" t="s">
        <v>37</v>
      </c>
      <c r="AX374" s="12" t="s">
        <v>22</v>
      </c>
      <c r="AY374" s="191" t="s">
        <v>193</v>
      </c>
    </row>
    <row r="375" spans="2:65" s="1" customFormat="1" ht="22.5" customHeight="1">
      <c r="B375" s="176"/>
      <c r="C375" s="177" t="s">
        <v>505</v>
      </c>
      <c r="D375" s="177" t="s">
        <v>197</v>
      </c>
      <c r="E375" s="178" t="s">
        <v>506</v>
      </c>
      <c r="F375" s="179" t="s">
        <v>507</v>
      </c>
      <c r="G375" s="180" t="s">
        <v>130</v>
      </c>
      <c r="H375" s="181">
        <v>153036</v>
      </c>
      <c r="I375" s="182"/>
      <c r="J375" s="183">
        <f>ROUND(I375*H375,2)</f>
        <v>0</v>
      </c>
      <c r="K375" s="179" t="s">
        <v>206</v>
      </c>
      <c r="L375" s="37"/>
      <c r="M375" s="184" t="s">
        <v>20</v>
      </c>
      <c r="N375" s="185" t="s">
        <v>46</v>
      </c>
      <c r="O375" s="38"/>
      <c r="P375" s="186">
        <f>O375*H375</f>
        <v>0</v>
      </c>
      <c r="Q375" s="186">
        <v>0</v>
      </c>
      <c r="R375" s="186">
        <f>Q375*H375</f>
        <v>0</v>
      </c>
      <c r="S375" s="186">
        <v>0</v>
      </c>
      <c r="T375" s="187">
        <f>S375*H375</f>
        <v>0</v>
      </c>
      <c r="AR375" s="20" t="s">
        <v>91</v>
      </c>
      <c r="AT375" s="20" t="s">
        <v>197</v>
      </c>
      <c r="AU375" s="20" t="s">
        <v>88</v>
      </c>
      <c r="AY375" s="20" t="s">
        <v>193</v>
      </c>
      <c r="BE375" s="188">
        <f>IF(N375="základní",J375,0)</f>
        <v>0</v>
      </c>
      <c r="BF375" s="188">
        <f>IF(N375="snížená",J375,0)</f>
        <v>0</v>
      </c>
      <c r="BG375" s="188">
        <f>IF(N375="zákl. přenesená",J375,0)</f>
        <v>0</v>
      </c>
      <c r="BH375" s="188">
        <f>IF(N375="sníž. přenesená",J375,0)</f>
        <v>0</v>
      </c>
      <c r="BI375" s="188">
        <f>IF(N375="nulová",J375,0)</f>
        <v>0</v>
      </c>
      <c r="BJ375" s="20" t="s">
        <v>84</v>
      </c>
      <c r="BK375" s="188">
        <f>ROUND(I375*H375,2)</f>
        <v>0</v>
      </c>
      <c r="BL375" s="20" t="s">
        <v>91</v>
      </c>
      <c r="BM375" s="20" t="s">
        <v>508</v>
      </c>
    </row>
    <row r="376" spans="2:47" s="1" customFormat="1" ht="13.5">
      <c r="B376" s="37"/>
      <c r="D376" s="190" t="s">
        <v>208</v>
      </c>
      <c r="F376" s="208" t="s">
        <v>509</v>
      </c>
      <c r="I376" s="148"/>
      <c r="L376" s="37"/>
      <c r="M376" s="66"/>
      <c r="N376" s="38"/>
      <c r="O376" s="38"/>
      <c r="P376" s="38"/>
      <c r="Q376" s="38"/>
      <c r="R376" s="38"/>
      <c r="S376" s="38"/>
      <c r="T376" s="67"/>
      <c r="AT376" s="20" t="s">
        <v>208</v>
      </c>
      <c r="AU376" s="20" t="s">
        <v>88</v>
      </c>
    </row>
    <row r="377" spans="2:51" s="12" customFormat="1" ht="13.5">
      <c r="B377" s="189"/>
      <c r="D377" s="199" t="s">
        <v>201</v>
      </c>
      <c r="E377" s="238" t="s">
        <v>20</v>
      </c>
      <c r="F377" s="227" t="s">
        <v>494</v>
      </c>
      <c r="H377" s="228">
        <v>153036</v>
      </c>
      <c r="I377" s="194"/>
      <c r="L377" s="189"/>
      <c r="M377" s="195"/>
      <c r="N377" s="196"/>
      <c r="O377" s="196"/>
      <c r="P377" s="196"/>
      <c r="Q377" s="196"/>
      <c r="R377" s="196"/>
      <c r="S377" s="196"/>
      <c r="T377" s="197"/>
      <c r="AT377" s="191" t="s">
        <v>201</v>
      </c>
      <c r="AU377" s="191" t="s">
        <v>88</v>
      </c>
      <c r="AV377" s="12" t="s">
        <v>84</v>
      </c>
      <c r="AW377" s="12" t="s">
        <v>37</v>
      </c>
      <c r="AX377" s="12" t="s">
        <v>22</v>
      </c>
      <c r="AY377" s="191" t="s">
        <v>193</v>
      </c>
    </row>
    <row r="378" spans="2:65" s="1" customFormat="1" ht="22.5" customHeight="1">
      <c r="B378" s="176"/>
      <c r="C378" s="177" t="s">
        <v>510</v>
      </c>
      <c r="D378" s="177" t="s">
        <v>197</v>
      </c>
      <c r="E378" s="178" t="s">
        <v>511</v>
      </c>
      <c r="F378" s="179" t="s">
        <v>512</v>
      </c>
      <c r="G378" s="180" t="s">
        <v>130</v>
      </c>
      <c r="H378" s="181">
        <v>2550.6</v>
      </c>
      <c r="I378" s="182"/>
      <c r="J378" s="183">
        <f>ROUND(I378*H378,2)</f>
        <v>0</v>
      </c>
      <c r="K378" s="179" t="s">
        <v>206</v>
      </c>
      <c r="L378" s="37"/>
      <c r="M378" s="184" t="s">
        <v>20</v>
      </c>
      <c r="N378" s="185" t="s">
        <v>46</v>
      </c>
      <c r="O378" s="38"/>
      <c r="P378" s="186">
        <f>O378*H378</f>
        <v>0</v>
      </c>
      <c r="Q378" s="186">
        <v>0</v>
      </c>
      <c r="R378" s="186">
        <f>Q378*H378</f>
        <v>0</v>
      </c>
      <c r="S378" s="186">
        <v>0</v>
      </c>
      <c r="T378" s="187">
        <f>S378*H378</f>
        <v>0</v>
      </c>
      <c r="AR378" s="20" t="s">
        <v>91</v>
      </c>
      <c r="AT378" s="20" t="s">
        <v>197</v>
      </c>
      <c r="AU378" s="20" t="s">
        <v>88</v>
      </c>
      <c r="AY378" s="20" t="s">
        <v>193</v>
      </c>
      <c r="BE378" s="188">
        <f>IF(N378="základní",J378,0)</f>
        <v>0</v>
      </c>
      <c r="BF378" s="188">
        <f>IF(N378="snížená",J378,0)</f>
        <v>0</v>
      </c>
      <c r="BG378" s="188">
        <f>IF(N378="zákl. přenesená",J378,0)</f>
        <v>0</v>
      </c>
      <c r="BH378" s="188">
        <f>IF(N378="sníž. přenesená",J378,0)</f>
        <v>0</v>
      </c>
      <c r="BI378" s="188">
        <f>IF(N378="nulová",J378,0)</f>
        <v>0</v>
      </c>
      <c r="BJ378" s="20" t="s">
        <v>84</v>
      </c>
      <c r="BK378" s="188">
        <f>ROUND(I378*H378,2)</f>
        <v>0</v>
      </c>
      <c r="BL378" s="20" t="s">
        <v>91</v>
      </c>
      <c r="BM378" s="20" t="s">
        <v>513</v>
      </c>
    </row>
    <row r="379" spans="2:47" s="1" customFormat="1" ht="13.5">
      <c r="B379" s="37"/>
      <c r="D379" s="190" t="s">
        <v>208</v>
      </c>
      <c r="F379" s="208" t="s">
        <v>514</v>
      </c>
      <c r="I379" s="148"/>
      <c r="L379" s="37"/>
      <c r="M379" s="66"/>
      <c r="N379" s="38"/>
      <c r="O379" s="38"/>
      <c r="P379" s="38"/>
      <c r="Q379" s="38"/>
      <c r="R379" s="38"/>
      <c r="S379" s="38"/>
      <c r="T379" s="67"/>
      <c r="AT379" s="20" t="s">
        <v>208</v>
      </c>
      <c r="AU379" s="20" t="s">
        <v>88</v>
      </c>
    </row>
    <row r="380" spans="2:51" s="12" customFormat="1" ht="13.5">
      <c r="B380" s="189"/>
      <c r="D380" s="190" t="s">
        <v>201</v>
      </c>
      <c r="E380" s="191" t="s">
        <v>20</v>
      </c>
      <c r="F380" s="192" t="s">
        <v>139</v>
      </c>
      <c r="H380" s="193">
        <v>2550.6</v>
      </c>
      <c r="I380" s="194"/>
      <c r="L380" s="189"/>
      <c r="M380" s="195"/>
      <c r="N380" s="196"/>
      <c r="O380" s="196"/>
      <c r="P380" s="196"/>
      <c r="Q380" s="196"/>
      <c r="R380" s="196"/>
      <c r="S380" s="196"/>
      <c r="T380" s="197"/>
      <c r="AT380" s="191" t="s">
        <v>201</v>
      </c>
      <c r="AU380" s="191" t="s">
        <v>88</v>
      </c>
      <c r="AV380" s="12" t="s">
        <v>84</v>
      </c>
      <c r="AW380" s="12" t="s">
        <v>37</v>
      </c>
      <c r="AX380" s="12" t="s">
        <v>22</v>
      </c>
      <c r="AY380" s="191" t="s">
        <v>193</v>
      </c>
    </row>
    <row r="381" spans="2:63" s="11" customFormat="1" ht="21.75" customHeight="1">
      <c r="B381" s="160"/>
      <c r="D381" s="173" t="s">
        <v>73</v>
      </c>
      <c r="E381" s="174" t="s">
        <v>515</v>
      </c>
      <c r="F381" s="174" t="s">
        <v>516</v>
      </c>
      <c r="I381" s="163"/>
      <c r="J381" s="175">
        <f>BK381</f>
        <v>0</v>
      </c>
      <c r="L381" s="160"/>
      <c r="M381" s="165"/>
      <c r="N381" s="166"/>
      <c r="O381" s="166"/>
      <c r="P381" s="167">
        <f>SUM(P382:P385)</f>
        <v>0</v>
      </c>
      <c r="Q381" s="166"/>
      <c r="R381" s="167">
        <f>SUM(R382:R385)</f>
        <v>0</v>
      </c>
      <c r="S381" s="166"/>
      <c r="T381" s="168">
        <f>SUM(T382:T385)</f>
        <v>0</v>
      </c>
      <c r="AR381" s="161" t="s">
        <v>22</v>
      </c>
      <c r="AT381" s="169" t="s">
        <v>73</v>
      </c>
      <c r="AU381" s="169" t="s">
        <v>84</v>
      </c>
      <c r="AY381" s="161" t="s">
        <v>193</v>
      </c>
      <c r="BK381" s="170">
        <f>SUM(BK382:BK385)</f>
        <v>0</v>
      </c>
    </row>
    <row r="382" spans="2:65" s="1" customFormat="1" ht="22.5" customHeight="1">
      <c r="B382" s="176"/>
      <c r="C382" s="177" t="s">
        <v>517</v>
      </c>
      <c r="D382" s="177" t="s">
        <v>197</v>
      </c>
      <c r="E382" s="178" t="s">
        <v>518</v>
      </c>
      <c r="F382" s="179" t="s">
        <v>519</v>
      </c>
      <c r="G382" s="180" t="s">
        <v>520</v>
      </c>
      <c r="H382" s="181">
        <v>1</v>
      </c>
      <c r="I382" s="182"/>
      <c r="J382" s="183">
        <f>ROUND(I382*H382,2)</f>
        <v>0</v>
      </c>
      <c r="K382" s="179" t="s">
        <v>20</v>
      </c>
      <c r="L382" s="37"/>
      <c r="M382" s="184" t="s">
        <v>20</v>
      </c>
      <c r="N382" s="185" t="s">
        <v>46</v>
      </c>
      <c r="O382" s="38"/>
      <c r="P382" s="186">
        <f>O382*H382</f>
        <v>0</v>
      </c>
      <c r="Q382" s="186">
        <v>0</v>
      </c>
      <c r="R382" s="186">
        <f>Q382*H382</f>
        <v>0</v>
      </c>
      <c r="S382" s="186">
        <v>0</v>
      </c>
      <c r="T382" s="187">
        <f>S382*H382</f>
        <v>0</v>
      </c>
      <c r="AR382" s="20" t="s">
        <v>91</v>
      </c>
      <c r="AT382" s="20" t="s">
        <v>197</v>
      </c>
      <c r="AU382" s="20" t="s">
        <v>88</v>
      </c>
      <c r="AY382" s="20" t="s">
        <v>193</v>
      </c>
      <c r="BE382" s="188">
        <f>IF(N382="základní",J382,0)</f>
        <v>0</v>
      </c>
      <c r="BF382" s="188">
        <f>IF(N382="snížená",J382,0)</f>
        <v>0</v>
      </c>
      <c r="BG382" s="188">
        <f>IF(N382="zákl. přenesená",J382,0)</f>
        <v>0</v>
      </c>
      <c r="BH382" s="188">
        <f>IF(N382="sníž. přenesená",J382,0)</f>
        <v>0</v>
      </c>
      <c r="BI382" s="188">
        <f>IF(N382="nulová",J382,0)</f>
        <v>0</v>
      </c>
      <c r="BJ382" s="20" t="s">
        <v>84</v>
      </c>
      <c r="BK382" s="188">
        <f>ROUND(I382*H382,2)</f>
        <v>0</v>
      </c>
      <c r="BL382" s="20" t="s">
        <v>91</v>
      </c>
      <c r="BM382" s="20" t="s">
        <v>521</v>
      </c>
    </row>
    <row r="383" spans="2:51" s="14" customFormat="1" ht="27">
      <c r="B383" s="209"/>
      <c r="D383" s="190" t="s">
        <v>201</v>
      </c>
      <c r="E383" s="210" t="s">
        <v>20</v>
      </c>
      <c r="F383" s="211" t="s">
        <v>522</v>
      </c>
      <c r="H383" s="212" t="s">
        <v>20</v>
      </c>
      <c r="I383" s="213"/>
      <c r="L383" s="209"/>
      <c r="M383" s="214"/>
      <c r="N383" s="215"/>
      <c r="O383" s="215"/>
      <c r="P383" s="215"/>
      <c r="Q383" s="215"/>
      <c r="R383" s="215"/>
      <c r="S383" s="215"/>
      <c r="T383" s="216"/>
      <c r="AT383" s="212" t="s">
        <v>201</v>
      </c>
      <c r="AU383" s="212" t="s">
        <v>88</v>
      </c>
      <c r="AV383" s="14" t="s">
        <v>22</v>
      </c>
      <c r="AW383" s="14" t="s">
        <v>37</v>
      </c>
      <c r="AX383" s="14" t="s">
        <v>74</v>
      </c>
      <c r="AY383" s="212" t="s">
        <v>193</v>
      </c>
    </row>
    <row r="384" spans="2:51" s="12" customFormat="1" ht="13.5">
      <c r="B384" s="189"/>
      <c r="D384" s="190" t="s">
        <v>201</v>
      </c>
      <c r="E384" s="191" t="s">
        <v>20</v>
      </c>
      <c r="F384" s="192" t="s">
        <v>22</v>
      </c>
      <c r="H384" s="193">
        <v>1</v>
      </c>
      <c r="I384" s="194"/>
      <c r="L384" s="189"/>
      <c r="M384" s="195"/>
      <c r="N384" s="196"/>
      <c r="O384" s="196"/>
      <c r="P384" s="196"/>
      <c r="Q384" s="196"/>
      <c r="R384" s="196"/>
      <c r="S384" s="196"/>
      <c r="T384" s="197"/>
      <c r="AT384" s="191" t="s">
        <v>201</v>
      </c>
      <c r="AU384" s="191" t="s">
        <v>88</v>
      </c>
      <c r="AV384" s="12" t="s">
        <v>84</v>
      </c>
      <c r="AW384" s="12" t="s">
        <v>37</v>
      </c>
      <c r="AX384" s="12" t="s">
        <v>74</v>
      </c>
      <c r="AY384" s="191" t="s">
        <v>193</v>
      </c>
    </row>
    <row r="385" spans="2:51" s="13" customFormat="1" ht="13.5">
      <c r="B385" s="198"/>
      <c r="D385" s="190" t="s">
        <v>201</v>
      </c>
      <c r="E385" s="239" t="s">
        <v>20</v>
      </c>
      <c r="F385" s="240" t="s">
        <v>203</v>
      </c>
      <c r="H385" s="241">
        <v>1</v>
      </c>
      <c r="I385" s="203"/>
      <c r="L385" s="198"/>
      <c r="M385" s="204"/>
      <c r="N385" s="205"/>
      <c r="O385" s="205"/>
      <c r="P385" s="205"/>
      <c r="Q385" s="205"/>
      <c r="R385" s="205"/>
      <c r="S385" s="205"/>
      <c r="T385" s="206"/>
      <c r="AT385" s="207" t="s">
        <v>201</v>
      </c>
      <c r="AU385" s="207" t="s">
        <v>88</v>
      </c>
      <c r="AV385" s="13" t="s">
        <v>91</v>
      </c>
      <c r="AW385" s="13" t="s">
        <v>37</v>
      </c>
      <c r="AX385" s="13" t="s">
        <v>22</v>
      </c>
      <c r="AY385" s="207" t="s">
        <v>193</v>
      </c>
    </row>
    <row r="386" spans="2:63" s="11" customFormat="1" ht="21.75" customHeight="1">
      <c r="B386" s="160"/>
      <c r="D386" s="161" t="s">
        <v>73</v>
      </c>
      <c r="E386" s="171" t="s">
        <v>523</v>
      </c>
      <c r="F386" s="171" t="s">
        <v>524</v>
      </c>
      <c r="I386" s="163"/>
      <c r="J386" s="172">
        <f>BK386</f>
        <v>0</v>
      </c>
      <c r="L386" s="160"/>
      <c r="M386" s="165"/>
      <c r="N386" s="166"/>
      <c r="O386" s="166"/>
      <c r="P386" s="167">
        <f>P387+P398</f>
        <v>0</v>
      </c>
      <c r="Q386" s="166"/>
      <c r="R386" s="167">
        <f>R387+R398</f>
        <v>0</v>
      </c>
      <c r="S386" s="166"/>
      <c r="T386" s="168">
        <f>T387+T398</f>
        <v>0</v>
      </c>
      <c r="AR386" s="161" t="s">
        <v>22</v>
      </c>
      <c r="AT386" s="169" t="s">
        <v>73</v>
      </c>
      <c r="AU386" s="169" t="s">
        <v>84</v>
      </c>
      <c r="AY386" s="161" t="s">
        <v>193</v>
      </c>
      <c r="BK386" s="170">
        <f>BK387+BK398</f>
        <v>0</v>
      </c>
    </row>
    <row r="387" spans="2:63" s="16" customFormat="1" ht="14.25" customHeight="1">
      <c r="B387" s="242"/>
      <c r="D387" s="243" t="s">
        <v>73</v>
      </c>
      <c r="E387" s="243" t="s">
        <v>525</v>
      </c>
      <c r="F387" s="243" t="s">
        <v>526</v>
      </c>
      <c r="I387" s="244"/>
      <c r="J387" s="245">
        <f>BK387</f>
        <v>0</v>
      </c>
      <c r="L387" s="242"/>
      <c r="M387" s="246"/>
      <c r="N387" s="247"/>
      <c r="O387" s="247"/>
      <c r="P387" s="248">
        <f>SUM(P388:P397)</f>
        <v>0</v>
      </c>
      <c r="Q387" s="247"/>
      <c r="R387" s="248">
        <f>SUM(R388:R397)</f>
        <v>0</v>
      </c>
      <c r="S387" s="247"/>
      <c r="T387" s="249">
        <f>SUM(T388:T397)</f>
        <v>0</v>
      </c>
      <c r="AR387" s="250" t="s">
        <v>22</v>
      </c>
      <c r="AT387" s="251" t="s">
        <v>73</v>
      </c>
      <c r="AU387" s="251" t="s">
        <v>88</v>
      </c>
      <c r="AY387" s="250" t="s">
        <v>193</v>
      </c>
      <c r="BK387" s="252">
        <f>SUM(BK388:BK397)</f>
        <v>0</v>
      </c>
    </row>
    <row r="388" spans="2:65" s="1" customFormat="1" ht="31.5" customHeight="1">
      <c r="B388" s="176"/>
      <c r="C388" s="177" t="s">
        <v>527</v>
      </c>
      <c r="D388" s="177" t="s">
        <v>197</v>
      </c>
      <c r="E388" s="178" t="s">
        <v>528</v>
      </c>
      <c r="F388" s="179" t="s">
        <v>529</v>
      </c>
      <c r="G388" s="180" t="s">
        <v>530</v>
      </c>
      <c r="H388" s="181">
        <v>2.293</v>
      </c>
      <c r="I388" s="182"/>
      <c r="J388" s="183">
        <f>ROUND(I388*H388,2)</f>
        <v>0</v>
      </c>
      <c r="K388" s="179" t="s">
        <v>206</v>
      </c>
      <c r="L388" s="37"/>
      <c r="M388" s="184" t="s">
        <v>20</v>
      </c>
      <c r="N388" s="185" t="s">
        <v>46</v>
      </c>
      <c r="O388" s="38"/>
      <c r="P388" s="186">
        <f>O388*H388</f>
        <v>0</v>
      </c>
      <c r="Q388" s="186">
        <v>0</v>
      </c>
      <c r="R388" s="186">
        <f>Q388*H388</f>
        <v>0</v>
      </c>
      <c r="S388" s="186">
        <v>0</v>
      </c>
      <c r="T388" s="187">
        <f>S388*H388</f>
        <v>0</v>
      </c>
      <c r="AR388" s="20" t="s">
        <v>91</v>
      </c>
      <c r="AT388" s="20" t="s">
        <v>197</v>
      </c>
      <c r="AU388" s="20" t="s">
        <v>91</v>
      </c>
      <c r="AY388" s="20" t="s">
        <v>193</v>
      </c>
      <c r="BE388" s="188">
        <f>IF(N388="základní",J388,0)</f>
        <v>0</v>
      </c>
      <c r="BF388" s="188">
        <f>IF(N388="snížená",J388,0)</f>
        <v>0</v>
      </c>
      <c r="BG388" s="188">
        <f>IF(N388="zákl. přenesená",J388,0)</f>
        <v>0</v>
      </c>
      <c r="BH388" s="188">
        <f>IF(N388="sníž. přenesená",J388,0)</f>
        <v>0</v>
      </c>
      <c r="BI388" s="188">
        <f>IF(N388="nulová",J388,0)</f>
        <v>0</v>
      </c>
      <c r="BJ388" s="20" t="s">
        <v>84</v>
      </c>
      <c r="BK388" s="188">
        <f>ROUND(I388*H388,2)</f>
        <v>0</v>
      </c>
      <c r="BL388" s="20" t="s">
        <v>91</v>
      </c>
      <c r="BM388" s="20" t="s">
        <v>531</v>
      </c>
    </row>
    <row r="389" spans="2:47" s="1" customFormat="1" ht="27">
      <c r="B389" s="37"/>
      <c r="D389" s="190" t="s">
        <v>208</v>
      </c>
      <c r="F389" s="208" t="s">
        <v>532</v>
      </c>
      <c r="I389" s="148"/>
      <c r="L389" s="37"/>
      <c r="M389" s="66"/>
      <c r="N389" s="38"/>
      <c r="O389" s="38"/>
      <c r="P389" s="38"/>
      <c r="Q389" s="38"/>
      <c r="R389" s="38"/>
      <c r="S389" s="38"/>
      <c r="T389" s="67"/>
      <c r="AT389" s="20" t="s">
        <v>208</v>
      </c>
      <c r="AU389" s="20" t="s">
        <v>91</v>
      </c>
    </row>
    <row r="390" spans="2:47" s="1" customFormat="1" ht="94.5">
      <c r="B390" s="37"/>
      <c r="D390" s="199" t="s">
        <v>533</v>
      </c>
      <c r="F390" s="253" t="s">
        <v>534</v>
      </c>
      <c r="I390" s="148"/>
      <c r="L390" s="37"/>
      <c r="M390" s="66"/>
      <c r="N390" s="38"/>
      <c r="O390" s="38"/>
      <c r="P390" s="38"/>
      <c r="Q390" s="38"/>
      <c r="R390" s="38"/>
      <c r="S390" s="38"/>
      <c r="T390" s="67"/>
      <c r="AT390" s="20" t="s">
        <v>533</v>
      </c>
      <c r="AU390" s="20" t="s">
        <v>91</v>
      </c>
    </row>
    <row r="391" spans="2:65" s="1" customFormat="1" ht="22.5" customHeight="1">
      <c r="B391" s="176"/>
      <c r="C391" s="177" t="s">
        <v>535</v>
      </c>
      <c r="D391" s="177" t="s">
        <v>197</v>
      </c>
      <c r="E391" s="178" t="s">
        <v>536</v>
      </c>
      <c r="F391" s="179" t="s">
        <v>537</v>
      </c>
      <c r="G391" s="180" t="s">
        <v>530</v>
      </c>
      <c r="H391" s="181">
        <v>2.293</v>
      </c>
      <c r="I391" s="182"/>
      <c r="J391" s="183">
        <f>ROUND(I391*H391,2)</f>
        <v>0</v>
      </c>
      <c r="K391" s="179" t="s">
        <v>206</v>
      </c>
      <c r="L391" s="37"/>
      <c r="M391" s="184" t="s">
        <v>20</v>
      </c>
      <c r="N391" s="185" t="s">
        <v>46</v>
      </c>
      <c r="O391" s="38"/>
      <c r="P391" s="186">
        <f>O391*H391</f>
        <v>0</v>
      </c>
      <c r="Q391" s="186">
        <v>0</v>
      </c>
      <c r="R391" s="186">
        <f>Q391*H391</f>
        <v>0</v>
      </c>
      <c r="S391" s="186">
        <v>0</v>
      </c>
      <c r="T391" s="187">
        <f>S391*H391</f>
        <v>0</v>
      </c>
      <c r="AR391" s="20" t="s">
        <v>91</v>
      </c>
      <c r="AT391" s="20" t="s">
        <v>197</v>
      </c>
      <c r="AU391" s="20" t="s">
        <v>91</v>
      </c>
      <c r="AY391" s="20" t="s">
        <v>193</v>
      </c>
      <c r="BE391" s="188">
        <f>IF(N391="základní",J391,0)</f>
        <v>0</v>
      </c>
      <c r="BF391" s="188">
        <f>IF(N391="snížená",J391,0)</f>
        <v>0</v>
      </c>
      <c r="BG391" s="188">
        <f>IF(N391="zákl. přenesená",J391,0)</f>
        <v>0</v>
      </c>
      <c r="BH391" s="188">
        <f>IF(N391="sníž. přenesená",J391,0)</f>
        <v>0</v>
      </c>
      <c r="BI391" s="188">
        <f>IF(N391="nulová",J391,0)</f>
        <v>0</v>
      </c>
      <c r="BJ391" s="20" t="s">
        <v>84</v>
      </c>
      <c r="BK391" s="188">
        <f>ROUND(I391*H391,2)</f>
        <v>0</v>
      </c>
      <c r="BL391" s="20" t="s">
        <v>91</v>
      </c>
      <c r="BM391" s="20" t="s">
        <v>538</v>
      </c>
    </row>
    <row r="392" spans="2:47" s="1" customFormat="1" ht="13.5">
      <c r="B392" s="37"/>
      <c r="D392" s="199" t="s">
        <v>208</v>
      </c>
      <c r="F392" s="254" t="s">
        <v>537</v>
      </c>
      <c r="I392" s="148"/>
      <c r="L392" s="37"/>
      <c r="M392" s="66"/>
      <c r="N392" s="38"/>
      <c r="O392" s="38"/>
      <c r="P392" s="38"/>
      <c r="Q392" s="38"/>
      <c r="R392" s="38"/>
      <c r="S392" s="38"/>
      <c r="T392" s="67"/>
      <c r="AT392" s="20" t="s">
        <v>208</v>
      </c>
      <c r="AU392" s="20" t="s">
        <v>91</v>
      </c>
    </row>
    <row r="393" spans="2:65" s="1" customFormat="1" ht="22.5" customHeight="1">
      <c r="B393" s="176"/>
      <c r="C393" s="177" t="s">
        <v>539</v>
      </c>
      <c r="D393" s="177" t="s">
        <v>197</v>
      </c>
      <c r="E393" s="178" t="s">
        <v>540</v>
      </c>
      <c r="F393" s="179" t="s">
        <v>541</v>
      </c>
      <c r="G393" s="180" t="s">
        <v>530</v>
      </c>
      <c r="H393" s="181">
        <v>20.637</v>
      </c>
      <c r="I393" s="182"/>
      <c r="J393" s="183">
        <f>ROUND(I393*H393,2)</f>
        <v>0</v>
      </c>
      <c r="K393" s="179" t="s">
        <v>206</v>
      </c>
      <c r="L393" s="37"/>
      <c r="M393" s="184" t="s">
        <v>20</v>
      </c>
      <c r="N393" s="185" t="s">
        <v>46</v>
      </c>
      <c r="O393" s="38"/>
      <c r="P393" s="186">
        <f>O393*H393</f>
        <v>0</v>
      </c>
      <c r="Q393" s="186">
        <v>0</v>
      </c>
      <c r="R393" s="186">
        <f>Q393*H393</f>
        <v>0</v>
      </c>
      <c r="S393" s="186">
        <v>0</v>
      </c>
      <c r="T393" s="187">
        <f>S393*H393</f>
        <v>0</v>
      </c>
      <c r="AR393" s="20" t="s">
        <v>91</v>
      </c>
      <c r="AT393" s="20" t="s">
        <v>197</v>
      </c>
      <c r="AU393" s="20" t="s">
        <v>91</v>
      </c>
      <c r="AY393" s="20" t="s">
        <v>193</v>
      </c>
      <c r="BE393" s="188">
        <f>IF(N393="základní",J393,0)</f>
        <v>0</v>
      </c>
      <c r="BF393" s="188">
        <f>IF(N393="snížená",J393,0)</f>
        <v>0</v>
      </c>
      <c r="BG393" s="188">
        <f>IF(N393="zákl. přenesená",J393,0)</f>
        <v>0</v>
      </c>
      <c r="BH393" s="188">
        <f>IF(N393="sníž. přenesená",J393,0)</f>
        <v>0</v>
      </c>
      <c r="BI393" s="188">
        <f>IF(N393="nulová",J393,0)</f>
        <v>0</v>
      </c>
      <c r="BJ393" s="20" t="s">
        <v>84</v>
      </c>
      <c r="BK393" s="188">
        <f>ROUND(I393*H393,2)</f>
        <v>0</v>
      </c>
      <c r="BL393" s="20" t="s">
        <v>91</v>
      </c>
      <c r="BM393" s="20" t="s">
        <v>542</v>
      </c>
    </row>
    <row r="394" spans="2:47" s="1" customFormat="1" ht="13.5">
      <c r="B394" s="37"/>
      <c r="D394" s="190" t="s">
        <v>208</v>
      </c>
      <c r="F394" s="208" t="s">
        <v>541</v>
      </c>
      <c r="I394" s="148"/>
      <c r="L394" s="37"/>
      <c r="M394" s="66"/>
      <c r="N394" s="38"/>
      <c r="O394" s="38"/>
      <c r="P394" s="38"/>
      <c r="Q394" s="38"/>
      <c r="R394" s="38"/>
      <c r="S394" s="38"/>
      <c r="T394" s="67"/>
      <c r="AT394" s="20" t="s">
        <v>208</v>
      </c>
      <c r="AU394" s="20" t="s">
        <v>91</v>
      </c>
    </row>
    <row r="395" spans="2:51" s="12" customFormat="1" ht="13.5">
      <c r="B395" s="189"/>
      <c r="D395" s="199" t="s">
        <v>201</v>
      </c>
      <c r="E395" s="238" t="s">
        <v>20</v>
      </c>
      <c r="F395" s="227" t="s">
        <v>543</v>
      </c>
      <c r="H395" s="228">
        <v>20.637</v>
      </c>
      <c r="I395" s="194"/>
      <c r="L395" s="189"/>
      <c r="M395" s="195"/>
      <c r="N395" s="196"/>
      <c r="O395" s="196"/>
      <c r="P395" s="196"/>
      <c r="Q395" s="196"/>
      <c r="R395" s="196"/>
      <c r="S395" s="196"/>
      <c r="T395" s="197"/>
      <c r="AT395" s="191" t="s">
        <v>201</v>
      </c>
      <c r="AU395" s="191" t="s">
        <v>91</v>
      </c>
      <c r="AV395" s="12" t="s">
        <v>84</v>
      </c>
      <c r="AW395" s="12" t="s">
        <v>37</v>
      </c>
      <c r="AX395" s="12" t="s">
        <v>22</v>
      </c>
      <c r="AY395" s="191" t="s">
        <v>193</v>
      </c>
    </row>
    <row r="396" spans="2:65" s="1" customFormat="1" ht="22.5" customHeight="1">
      <c r="B396" s="176"/>
      <c r="C396" s="177" t="s">
        <v>544</v>
      </c>
      <c r="D396" s="177" t="s">
        <v>197</v>
      </c>
      <c r="E396" s="178" t="s">
        <v>545</v>
      </c>
      <c r="F396" s="179" t="s">
        <v>546</v>
      </c>
      <c r="G396" s="180" t="s">
        <v>530</v>
      </c>
      <c r="H396" s="181">
        <v>2.293</v>
      </c>
      <c r="I396" s="182"/>
      <c r="J396" s="183">
        <f>ROUND(I396*H396,2)</f>
        <v>0</v>
      </c>
      <c r="K396" s="179" t="s">
        <v>206</v>
      </c>
      <c r="L396" s="37"/>
      <c r="M396" s="184" t="s">
        <v>20</v>
      </c>
      <c r="N396" s="185" t="s">
        <v>46</v>
      </c>
      <c r="O396" s="38"/>
      <c r="P396" s="186">
        <f>O396*H396</f>
        <v>0</v>
      </c>
      <c r="Q396" s="186">
        <v>0</v>
      </c>
      <c r="R396" s="186">
        <f>Q396*H396</f>
        <v>0</v>
      </c>
      <c r="S396" s="186">
        <v>0</v>
      </c>
      <c r="T396" s="187">
        <f>S396*H396</f>
        <v>0</v>
      </c>
      <c r="AR396" s="20" t="s">
        <v>91</v>
      </c>
      <c r="AT396" s="20" t="s">
        <v>197</v>
      </c>
      <c r="AU396" s="20" t="s">
        <v>91</v>
      </c>
      <c r="AY396" s="20" t="s">
        <v>193</v>
      </c>
      <c r="BE396" s="188">
        <f>IF(N396="základní",J396,0)</f>
        <v>0</v>
      </c>
      <c r="BF396" s="188">
        <f>IF(N396="snížená",J396,0)</f>
        <v>0</v>
      </c>
      <c r="BG396" s="188">
        <f>IF(N396="zákl. přenesená",J396,0)</f>
        <v>0</v>
      </c>
      <c r="BH396" s="188">
        <f>IF(N396="sníž. přenesená",J396,0)</f>
        <v>0</v>
      </c>
      <c r="BI396" s="188">
        <f>IF(N396="nulová",J396,0)</f>
        <v>0</v>
      </c>
      <c r="BJ396" s="20" t="s">
        <v>84</v>
      </c>
      <c r="BK396" s="188">
        <f>ROUND(I396*H396,2)</f>
        <v>0</v>
      </c>
      <c r="BL396" s="20" t="s">
        <v>91</v>
      </c>
      <c r="BM396" s="20" t="s">
        <v>547</v>
      </c>
    </row>
    <row r="397" spans="2:47" s="1" customFormat="1" ht="13.5">
      <c r="B397" s="37"/>
      <c r="D397" s="190" t="s">
        <v>208</v>
      </c>
      <c r="F397" s="208" t="s">
        <v>546</v>
      </c>
      <c r="I397" s="148"/>
      <c r="L397" s="37"/>
      <c r="M397" s="66"/>
      <c r="N397" s="38"/>
      <c r="O397" s="38"/>
      <c r="P397" s="38"/>
      <c r="Q397" s="38"/>
      <c r="R397" s="38"/>
      <c r="S397" s="38"/>
      <c r="T397" s="67"/>
      <c r="AT397" s="20" t="s">
        <v>208</v>
      </c>
      <c r="AU397" s="20" t="s">
        <v>91</v>
      </c>
    </row>
    <row r="398" spans="2:63" s="16" customFormat="1" ht="21" customHeight="1">
      <c r="B398" s="242"/>
      <c r="D398" s="243" t="s">
        <v>73</v>
      </c>
      <c r="E398" s="243" t="s">
        <v>548</v>
      </c>
      <c r="F398" s="243" t="s">
        <v>549</v>
      </c>
      <c r="I398" s="244"/>
      <c r="J398" s="245">
        <f>BK398</f>
        <v>0</v>
      </c>
      <c r="L398" s="242"/>
      <c r="M398" s="246"/>
      <c r="N398" s="247"/>
      <c r="O398" s="247"/>
      <c r="P398" s="248">
        <f>SUM(P399:P401)</f>
        <v>0</v>
      </c>
      <c r="Q398" s="247"/>
      <c r="R398" s="248">
        <f>SUM(R399:R401)</f>
        <v>0</v>
      </c>
      <c r="S398" s="247"/>
      <c r="T398" s="249">
        <f>SUM(T399:T401)</f>
        <v>0</v>
      </c>
      <c r="AR398" s="250" t="s">
        <v>22</v>
      </c>
      <c r="AT398" s="251" t="s">
        <v>73</v>
      </c>
      <c r="AU398" s="251" t="s">
        <v>88</v>
      </c>
      <c r="AY398" s="250" t="s">
        <v>193</v>
      </c>
      <c r="BK398" s="252">
        <f>SUM(BK399:BK401)</f>
        <v>0</v>
      </c>
    </row>
    <row r="399" spans="2:65" s="1" customFormat="1" ht="22.5" customHeight="1">
      <c r="B399" s="176"/>
      <c r="C399" s="177" t="s">
        <v>550</v>
      </c>
      <c r="D399" s="177" t="s">
        <v>197</v>
      </c>
      <c r="E399" s="178" t="s">
        <v>551</v>
      </c>
      <c r="F399" s="179" t="s">
        <v>552</v>
      </c>
      <c r="G399" s="180" t="s">
        <v>530</v>
      </c>
      <c r="H399" s="181">
        <v>32.483</v>
      </c>
      <c r="I399" s="182"/>
      <c r="J399" s="183">
        <f>ROUND(I399*H399,2)</f>
        <v>0</v>
      </c>
      <c r="K399" s="179" t="s">
        <v>206</v>
      </c>
      <c r="L399" s="37"/>
      <c r="M399" s="184" t="s">
        <v>20</v>
      </c>
      <c r="N399" s="185" t="s">
        <v>46</v>
      </c>
      <c r="O399" s="38"/>
      <c r="P399" s="186">
        <f>O399*H399</f>
        <v>0</v>
      </c>
      <c r="Q399" s="186">
        <v>0</v>
      </c>
      <c r="R399" s="186">
        <f>Q399*H399</f>
        <v>0</v>
      </c>
      <c r="S399" s="186">
        <v>0</v>
      </c>
      <c r="T399" s="187">
        <f>S399*H399</f>
        <v>0</v>
      </c>
      <c r="AR399" s="20" t="s">
        <v>91</v>
      </c>
      <c r="AT399" s="20" t="s">
        <v>197</v>
      </c>
      <c r="AU399" s="20" t="s">
        <v>91</v>
      </c>
      <c r="AY399" s="20" t="s">
        <v>193</v>
      </c>
      <c r="BE399" s="188">
        <f>IF(N399="základní",J399,0)</f>
        <v>0</v>
      </c>
      <c r="BF399" s="188">
        <f>IF(N399="snížená",J399,0)</f>
        <v>0</v>
      </c>
      <c r="BG399" s="188">
        <f>IF(N399="zákl. přenesená",J399,0)</f>
        <v>0</v>
      </c>
      <c r="BH399" s="188">
        <f>IF(N399="sníž. přenesená",J399,0)</f>
        <v>0</v>
      </c>
      <c r="BI399" s="188">
        <f>IF(N399="nulová",J399,0)</f>
        <v>0</v>
      </c>
      <c r="BJ399" s="20" t="s">
        <v>84</v>
      </c>
      <c r="BK399" s="188">
        <f>ROUND(I399*H399,2)</f>
        <v>0</v>
      </c>
      <c r="BL399" s="20" t="s">
        <v>91</v>
      </c>
      <c r="BM399" s="20" t="s">
        <v>553</v>
      </c>
    </row>
    <row r="400" spans="2:47" s="1" customFormat="1" ht="40.5">
      <c r="B400" s="37"/>
      <c r="D400" s="190" t="s">
        <v>208</v>
      </c>
      <c r="F400" s="208" t="s">
        <v>554</v>
      </c>
      <c r="I400" s="148"/>
      <c r="L400" s="37"/>
      <c r="M400" s="66"/>
      <c r="N400" s="38"/>
      <c r="O400" s="38"/>
      <c r="P400" s="38"/>
      <c r="Q400" s="38"/>
      <c r="R400" s="38"/>
      <c r="S400" s="38"/>
      <c r="T400" s="67"/>
      <c r="AT400" s="20" t="s">
        <v>208</v>
      </c>
      <c r="AU400" s="20" t="s">
        <v>91</v>
      </c>
    </row>
    <row r="401" spans="2:47" s="1" customFormat="1" ht="81">
      <c r="B401" s="37"/>
      <c r="D401" s="190" t="s">
        <v>533</v>
      </c>
      <c r="F401" s="229" t="s">
        <v>555</v>
      </c>
      <c r="I401" s="148"/>
      <c r="L401" s="37"/>
      <c r="M401" s="66"/>
      <c r="N401" s="38"/>
      <c r="O401" s="38"/>
      <c r="P401" s="38"/>
      <c r="Q401" s="38"/>
      <c r="R401" s="38"/>
      <c r="S401" s="38"/>
      <c r="T401" s="67"/>
      <c r="AT401" s="20" t="s">
        <v>533</v>
      </c>
      <c r="AU401" s="20" t="s">
        <v>91</v>
      </c>
    </row>
    <row r="402" spans="2:63" s="11" customFormat="1" ht="36.75" customHeight="1">
      <c r="B402" s="160"/>
      <c r="D402" s="161" t="s">
        <v>73</v>
      </c>
      <c r="E402" s="162" t="s">
        <v>556</v>
      </c>
      <c r="F402" s="162" t="s">
        <v>557</v>
      </c>
      <c r="I402" s="163"/>
      <c r="J402" s="164">
        <f>BK402</f>
        <v>0</v>
      </c>
      <c r="L402" s="160"/>
      <c r="M402" s="165"/>
      <c r="N402" s="166"/>
      <c r="O402" s="166"/>
      <c r="P402" s="167">
        <f>P403+P406+P417+P433</f>
        <v>0</v>
      </c>
      <c r="Q402" s="166"/>
      <c r="R402" s="167">
        <f>R403+R406+R417+R433</f>
        <v>2.2348497700000003</v>
      </c>
      <c r="S402" s="166"/>
      <c r="T402" s="168">
        <f>T403+T406+T417+T433</f>
        <v>2.29283152</v>
      </c>
      <c r="AR402" s="161" t="s">
        <v>84</v>
      </c>
      <c r="AT402" s="169" t="s">
        <v>73</v>
      </c>
      <c r="AU402" s="169" t="s">
        <v>74</v>
      </c>
      <c r="AY402" s="161" t="s">
        <v>193</v>
      </c>
      <c r="BK402" s="170">
        <f>BK403+BK406+BK417+BK433</f>
        <v>0</v>
      </c>
    </row>
    <row r="403" spans="2:63" s="11" customFormat="1" ht="19.5" customHeight="1">
      <c r="B403" s="160"/>
      <c r="D403" s="173" t="s">
        <v>73</v>
      </c>
      <c r="E403" s="174" t="s">
        <v>558</v>
      </c>
      <c r="F403" s="174" t="s">
        <v>559</v>
      </c>
      <c r="I403" s="163"/>
      <c r="J403" s="175">
        <f>BK403</f>
        <v>0</v>
      </c>
      <c r="L403" s="160"/>
      <c r="M403" s="165"/>
      <c r="N403" s="166"/>
      <c r="O403" s="166"/>
      <c r="P403" s="167">
        <f>SUM(P404:P405)</f>
        <v>0</v>
      </c>
      <c r="Q403" s="166"/>
      <c r="R403" s="167">
        <f>SUM(R404:R405)</f>
        <v>0</v>
      </c>
      <c r="S403" s="166"/>
      <c r="T403" s="168">
        <f>SUM(T404:T405)</f>
        <v>0.1575056</v>
      </c>
      <c r="AR403" s="161" t="s">
        <v>84</v>
      </c>
      <c r="AT403" s="169" t="s">
        <v>73</v>
      </c>
      <c r="AU403" s="169" t="s">
        <v>22</v>
      </c>
      <c r="AY403" s="161" t="s">
        <v>193</v>
      </c>
      <c r="BK403" s="170">
        <f>SUM(BK404:BK405)</f>
        <v>0</v>
      </c>
    </row>
    <row r="404" spans="2:65" s="1" customFormat="1" ht="22.5" customHeight="1">
      <c r="B404" s="176"/>
      <c r="C404" s="177" t="s">
        <v>560</v>
      </c>
      <c r="D404" s="177" t="s">
        <v>197</v>
      </c>
      <c r="E404" s="178" t="s">
        <v>561</v>
      </c>
      <c r="F404" s="179" t="s">
        <v>562</v>
      </c>
      <c r="G404" s="180" t="s">
        <v>130</v>
      </c>
      <c r="H404" s="181">
        <v>112.504</v>
      </c>
      <c r="I404" s="182"/>
      <c r="J404" s="183">
        <f>ROUND(I404*H404,2)</f>
        <v>0</v>
      </c>
      <c r="K404" s="179" t="s">
        <v>206</v>
      </c>
      <c r="L404" s="37"/>
      <c r="M404" s="184" t="s">
        <v>20</v>
      </c>
      <c r="N404" s="185" t="s">
        <v>46</v>
      </c>
      <c r="O404" s="38"/>
      <c r="P404" s="186">
        <f>O404*H404</f>
        <v>0</v>
      </c>
      <c r="Q404" s="186">
        <v>0</v>
      </c>
      <c r="R404" s="186">
        <f>Q404*H404</f>
        <v>0</v>
      </c>
      <c r="S404" s="186">
        <v>0.0014</v>
      </c>
      <c r="T404" s="187">
        <f>S404*H404</f>
        <v>0.1575056</v>
      </c>
      <c r="AR404" s="20" t="s">
        <v>298</v>
      </c>
      <c r="AT404" s="20" t="s">
        <v>197</v>
      </c>
      <c r="AU404" s="20" t="s">
        <v>84</v>
      </c>
      <c r="AY404" s="20" t="s">
        <v>193</v>
      </c>
      <c r="BE404" s="188">
        <f>IF(N404="základní",J404,0)</f>
        <v>0</v>
      </c>
      <c r="BF404" s="188">
        <f>IF(N404="snížená",J404,0)</f>
        <v>0</v>
      </c>
      <c r="BG404" s="188">
        <f>IF(N404="zákl. přenesená",J404,0)</f>
        <v>0</v>
      </c>
      <c r="BH404" s="188">
        <f>IF(N404="sníž. přenesená",J404,0)</f>
        <v>0</v>
      </c>
      <c r="BI404" s="188">
        <f>IF(N404="nulová",J404,0)</f>
        <v>0</v>
      </c>
      <c r="BJ404" s="20" t="s">
        <v>84</v>
      </c>
      <c r="BK404" s="188">
        <f>ROUND(I404*H404,2)</f>
        <v>0</v>
      </c>
      <c r="BL404" s="20" t="s">
        <v>298</v>
      </c>
      <c r="BM404" s="20" t="s">
        <v>563</v>
      </c>
    </row>
    <row r="405" spans="2:47" s="1" customFormat="1" ht="27">
      <c r="B405" s="37"/>
      <c r="D405" s="190" t="s">
        <v>208</v>
      </c>
      <c r="F405" s="208" t="s">
        <v>564</v>
      </c>
      <c r="I405" s="148"/>
      <c r="L405" s="37"/>
      <c r="M405" s="66"/>
      <c r="N405" s="38"/>
      <c r="O405" s="38"/>
      <c r="P405" s="38"/>
      <c r="Q405" s="38"/>
      <c r="R405" s="38"/>
      <c r="S405" s="38"/>
      <c r="T405" s="67"/>
      <c r="AT405" s="20" t="s">
        <v>208</v>
      </c>
      <c r="AU405" s="20" t="s">
        <v>84</v>
      </c>
    </row>
    <row r="406" spans="2:63" s="11" customFormat="1" ht="29.25" customHeight="1">
      <c r="B406" s="160"/>
      <c r="D406" s="173" t="s">
        <v>73</v>
      </c>
      <c r="E406" s="174" t="s">
        <v>565</v>
      </c>
      <c r="F406" s="174" t="s">
        <v>566</v>
      </c>
      <c r="I406" s="163"/>
      <c r="J406" s="175">
        <f>BK406</f>
        <v>0</v>
      </c>
      <c r="L406" s="160"/>
      <c r="M406" s="165"/>
      <c r="N406" s="166"/>
      <c r="O406" s="166"/>
      <c r="P406" s="167">
        <f>SUM(P407:P416)</f>
        <v>0</v>
      </c>
      <c r="Q406" s="166"/>
      <c r="R406" s="167">
        <f>SUM(R407:R416)</f>
        <v>2.0070858400000002</v>
      </c>
      <c r="S406" s="166"/>
      <c r="T406" s="168">
        <f>SUM(T407:T416)</f>
        <v>0</v>
      </c>
      <c r="AR406" s="161" t="s">
        <v>84</v>
      </c>
      <c r="AT406" s="169" t="s">
        <v>73</v>
      </c>
      <c r="AU406" s="169" t="s">
        <v>22</v>
      </c>
      <c r="AY406" s="161" t="s">
        <v>193</v>
      </c>
      <c r="BK406" s="170">
        <f>SUM(BK407:BK416)</f>
        <v>0</v>
      </c>
    </row>
    <row r="407" spans="2:65" s="1" customFormat="1" ht="22.5" customHeight="1">
      <c r="B407" s="176"/>
      <c r="C407" s="177" t="s">
        <v>567</v>
      </c>
      <c r="D407" s="177" t="s">
        <v>197</v>
      </c>
      <c r="E407" s="178" t="s">
        <v>568</v>
      </c>
      <c r="F407" s="179" t="s">
        <v>569</v>
      </c>
      <c r="G407" s="180" t="s">
        <v>570</v>
      </c>
      <c r="H407" s="181">
        <v>2</v>
      </c>
      <c r="I407" s="182"/>
      <c r="J407" s="183">
        <f>ROUND(I407*H407,2)</f>
        <v>0</v>
      </c>
      <c r="K407" s="179" t="s">
        <v>20</v>
      </c>
      <c r="L407" s="37"/>
      <c r="M407" s="184" t="s">
        <v>20</v>
      </c>
      <c r="N407" s="185" t="s">
        <v>46</v>
      </c>
      <c r="O407" s="38"/>
      <c r="P407" s="186">
        <f>O407*H407</f>
        <v>0</v>
      </c>
      <c r="Q407" s="186">
        <v>0.00732</v>
      </c>
      <c r="R407" s="186">
        <f>Q407*H407</f>
        <v>0.01464</v>
      </c>
      <c r="S407" s="186">
        <v>0</v>
      </c>
      <c r="T407" s="187">
        <f>S407*H407</f>
        <v>0</v>
      </c>
      <c r="AR407" s="20" t="s">
        <v>298</v>
      </c>
      <c r="AT407" s="20" t="s">
        <v>197</v>
      </c>
      <c r="AU407" s="20" t="s">
        <v>84</v>
      </c>
      <c r="AY407" s="20" t="s">
        <v>193</v>
      </c>
      <c r="BE407" s="188">
        <f>IF(N407="základní",J407,0)</f>
        <v>0</v>
      </c>
      <c r="BF407" s="188">
        <f>IF(N407="snížená",J407,0)</f>
        <v>0</v>
      </c>
      <c r="BG407" s="188">
        <f>IF(N407="zákl. přenesená",J407,0)</f>
        <v>0</v>
      </c>
      <c r="BH407" s="188">
        <f>IF(N407="sníž. přenesená",J407,0)</f>
        <v>0</v>
      </c>
      <c r="BI407" s="188">
        <f>IF(N407="nulová",J407,0)</f>
        <v>0</v>
      </c>
      <c r="BJ407" s="20" t="s">
        <v>84</v>
      </c>
      <c r="BK407" s="188">
        <f>ROUND(I407*H407,2)</f>
        <v>0</v>
      </c>
      <c r="BL407" s="20" t="s">
        <v>298</v>
      </c>
      <c r="BM407" s="20" t="s">
        <v>571</v>
      </c>
    </row>
    <row r="408" spans="2:51" s="12" customFormat="1" ht="13.5">
      <c r="B408" s="189"/>
      <c r="D408" s="199" t="s">
        <v>201</v>
      </c>
      <c r="E408" s="238" t="s">
        <v>20</v>
      </c>
      <c r="F408" s="227" t="s">
        <v>572</v>
      </c>
      <c r="H408" s="228">
        <v>2</v>
      </c>
      <c r="I408" s="194"/>
      <c r="L408" s="189"/>
      <c r="M408" s="195"/>
      <c r="N408" s="196"/>
      <c r="O408" s="196"/>
      <c r="P408" s="196"/>
      <c r="Q408" s="196"/>
      <c r="R408" s="196"/>
      <c r="S408" s="196"/>
      <c r="T408" s="197"/>
      <c r="AT408" s="191" t="s">
        <v>201</v>
      </c>
      <c r="AU408" s="191" t="s">
        <v>84</v>
      </c>
      <c r="AV408" s="12" t="s">
        <v>84</v>
      </c>
      <c r="AW408" s="12" t="s">
        <v>37</v>
      </c>
      <c r="AX408" s="12" t="s">
        <v>22</v>
      </c>
      <c r="AY408" s="191" t="s">
        <v>193</v>
      </c>
    </row>
    <row r="409" spans="2:65" s="1" customFormat="1" ht="22.5" customHeight="1">
      <c r="B409" s="176"/>
      <c r="C409" s="177" t="s">
        <v>573</v>
      </c>
      <c r="D409" s="177" t="s">
        <v>197</v>
      </c>
      <c r="E409" s="178" t="s">
        <v>574</v>
      </c>
      <c r="F409" s="179" t="s">
        <v>575</v>
      </c>
      <c r="G409" s="180" t="s">
        <v>130</v>
      </c>
      <c r="H409" s="181">
        <v>112.504</v>
      </c>
      <c r="I409" s="182"/>
      <c r="J409" s="183">
        <f>ROUND(I409*H409,2)</f>
        <v>0</v>
      </c>
      <c r="K409" s="179" t="s">
        <v>206</v>
      </c>
      <c r="L409" s="37"/>
      <c r="M409" s="184" t="s">
        <v>20</v>
      </c>
      <c r="N409" s="185" t="s">
        <v>46</v>
      </c>
      <c r="O409" s="38"/>
      <c r="P409" s="186">
        <f>O409*H409</f>
        <v>0</v>
      </c>
      <c r="Q409" s="186">
        <v>0.01771</v>
      </c>
      <c r="R409" s="186">
        <f>Q409*H409</f>
        <v>1.99244584</v>
      </c>
      <c r="S409" s="186">
        <v>0</v>
      </c>
      <c r="T409" s="187">
        <f>S409*H409</f>
        <v>0</v>
      </c>
      <c r="AR409" s="20" t="s">
        <v>298</v>
      </c>
      <c r="AT409" s="20" t="s">
        <v>197</v>
      </c>
      <c r="AU409" s="20" t="s">
        <v>84</v>
      </c>
      <c r="AY409" s="20" t="s">
        <v>193</v>
      </c>
      <c r="BE409" s="188">
        <f>IF(N409="základní",J409,0)</f>
        <v>0</v>
      </c>
      <c r="BF409" s="188">
        <f>IF(N409="snížená",J409,0)</f>
        <v>0</v>
      </c>
      <c r="BG409" s="188">
        <f>IF(N409="zákl. přenesená",J409,0)</f>
        <v>0</v>
      </c>
      <c r="BH409" s="188">
        <f>IF(N409="sníž. přenesená",J409,0)</f>
        <v>0</v>
      </c>
      <c r="BI409" s="188">
        <f>IF(N409="nulová",J409,0)</f>
        <v>0</v>
      </c>
      <c r="BJ409" s="20" t="s">
        <v>84</v>
      </c>
      <c r="BK409" s="188">
        <f>ROUND(I409*H409,2)</f>
        <v>0</v>
      </c>
      <c r="BL409" s="20" t="s">
        <v>298</v>
      </c>
      <c r="BM409" s="20" t="s">
        <v>576</v>
      </c>
    </row>
    <row r="410" spans="2:51" s="14" customFormat="1" ht="13.5">
      <c r="B410" s="209"/>
      <c r="D410" s="190" t="s">
        <v>201</v>
      </c>
      <c r="E410" s="210" t="s">
        <v>20</v>
      </c>
      <c r="F410" s="211" t="s">
        <v>319</v>
      </c>
      <c r="H410" s="212" t="s">
        <v>20</v>
      </c>
      <c r="I410" s="213"/>
      <c r="L410" s="209"/>
      <c r="M410" s="214"/>
      <c r="N410" s="215"/>
      <c r="O410" s="215"/>
      <c r="P410" s="215"/>
      <c r="Q410" s="215"/>
      <c r="R410" s="215"/>
      <c r="S410" s="215"/>
      <c r="T410" s="216"/>
      <c r="AT410" s="212" t="s">
        <v>201</v>
      </c>
      <c r="AU410" s="212" t="s">
        <v>84</v>
      </c>
      <c r="AV410" s="14" t="s">
        <v>22</v>
      </c>
      <c r="AW410" s="14" t="s">
        <v>37</v>
      </c>
      <c r="AX410" s="14" t="s">
        <v>74</v>
      </c>
      <c r="AY410" s="212" t="s">
        <v>193</v>
      </c>
    </row>
    <row r="411" spans="2:51" s="12" customFormat="1" ht="13.5">
      <c r="B411" s="189"/>
      <c r="D411" s="190" t="s">
        <v>201</v>
      </c>
      <c r="E411" s="191" t="s">
        <v>20</v>
      </c>
      <c r="F411" s="192" t="s">
        <v>320</v>
      </c>
      <c r="H411" s="193">
        <v>343.744</v>
      </c>
      <c r="I411" s="194"/>
      <c r="L411" s="189"/>
      <c r="M411" s="195"/>
      <c r="N411" s="196"/>
      <c r="O411" s="196"/>
      <c r="P411" s="196"/>
      <c r="Q411" s="196"/>
      <c r="R411" s="196"/>
      <c r="S411" s="196"/>
      <c r="T411" s="197"/>
      <c r="AT411" s="191" t="s">
        <v>201</v>
      </c>
      <c r="AU411" s="191" t="s">
        <v>84</v>
      </c>
      <c r="AV411" s="12" t="s">
        <v>84</v>
      </c>
      <c r="AW411" s="12" t="s">
        <v>37</v>
      </c>
      <c r="AX411" s="12" t="s">
        <v>74</v>
      </c>
      <c r="AY411" s="191" t="s">
        <v>193</v>
      </c>
    </row>
    <row r="412" spans="2:51" s="12" customFormat="1" ht="13.5">
      <c r="B412" s="189"/>
      <c r="D412" s="190" t="s">
        <v>201</v>
      </c>
      <c r="E412" s="191" t="s">
        <v>20</v>
      </c>
      <c r="F412" s="192" t="s">
        <v>321</v>
      </c>
      <c r="H412" s="193">
        <v>-93.48</v>
      </c>
      <c r="I412" s="194"/>
      <c r="L412" s="189"/>
      <c r="M412" s="195"/>
      <c r="N412" s="196"/>
      <c r="O412" s="196"/>
      <c r="P412" s="196"/>
      <c r="Q412" s="196"/>
      <c r="R412" s="196"/>
      <c r="S412" s="196"/>
      <c r="T412" s="197"/>
      <c r="AT412" s="191" t="s">
        <v>201</v>
      </c>
      <c r="AU412" s="191" t="s">
        <v>84</v>
      </c>
      <c r="AV412" s="12" t="s">
        <v>84</v>
      </c>
      <c r="AW412" s="12" t="s">
        <v>37</v>
      </c>
      <c r="AX412" s="12" t="s">
        <v>74</v>
      </c>
      <c r="AY412" s="191" t="s">
        <v>193</v>
      </c>
    </row>
    <row r="413" spans="2:51" s="12" customFormat="1" ht="13.5">
      <c r="B413" s="189"/>
      <c r="D413" s="190" t="s">
        <v>201</v>
      </c>
      <c r="E413" s="191" t="s">
        <v>20</v>
      </c>
      <c r="F413" s="192" t="s">
        <v>322</v>
      </c>
      <c r="H413" s="193">
        <v>-137.76</v>
      </c>
      <c r="I413" s="194"/>
      <c r="L413" s="189"/>
      <c r="M413" s="195"/>
      <c r="N413" s="196"/>
      <c r="O413" s="196"/>
      <c r="P413" s="196"/>
      <c r="Q413" s="196"/>
      <c r="R413" s="196"/>
      <c r="S413" s="196"/>
      <c r="T413" s="197"/>
      <c r="AT413" s="191" t="s">
        <v>201</v>
      </c>
      <c r="AU413" s="191" t="s">
        <v>84</v>
      </c>
      <c r="AV413" s="12" t="s">
        <v>84</v>
      </c>
      <c r="AW413" s="12" t="s">
        <v>37</v>
      </c>
      <c r="AX413" s="12" t="s">
        <v>74</v>
      </c>
      <c r="AY413" s="191" t="s">
        <v>193</v>
      </c>
    </row>
    <row r="414" spans="2:51" s="13" customFormat="1" ht="13.5">
      <c r="B414" s="198"/>
      <c r="D414" s="199" t="s">
        <v>201</v>
      </c>
      <c r="E414" s="200" t="s">
        <v>20</v>
      </c>
      <c r="F414" s="201" t="s">
        <v>203</v>
      </c>
      <c r="H414" s="202">
        <v>112.504</v>
      </c>
      <c r="I414" s="203"/>
      <c r="L414" s="198"/>
      <c r="M414" s="204"/>
      <c r="N414" s="205"/>
      <c r="O414" s="205"/>
      <c r="P414" s="205"/>
      <c r="Q414" s="205"/>
      <c r="R414" s="205"/>
      <c r="S414" s="205"/>
      <c r="T414" s="206"/>
      <c r="AT414" s="207" t="s">
        <v>201</v>
      </c>
      <c r="AU414" s="207" t="s">
        <v>84</v>
      </c>
      <c r="AV414" s="13" t="s">
        <v>91</v>
      </c>
      <c r="AW414" s="13" t="s">
        <v>37</v>
      </c>
      <c r="AX414" s="13" t="s">
        <v>22</v>
      </c>
      <c r="AY414" s="207" t="s">
        <v>193</v>
      </c>
    </row>
    <row r="415" spans="2:65" s="1" customFormat="1" ht="22.5" customHeight="1">
      <c r="B415" s="176"/>
      <c r="C415" s="177" t="s">
        <v>577</v>
      </c>
      <c r="D415" s="177" t="s">
        <v>197</v>
      </c>
      <c r="E415" s="178" t="s">
        <v>578</v>
      </c>
      <c r="F415" s="179" t="s">
        <v>579</v>
      </c>
      <c r="G415" s="180" t="s">
        <v>530</v>
      </c>
      <c r="H415" s="181">
        <v>2.007</v>
      </c>
      <c r="I415" s="182"/>
      <c r="J415" s="183">
        <f>ROUND(I415*H415,2)</f>
        <v>0</v>
      </c>
      <c r="K415" s="179" t="s">
        <v>206</v>
      </c>
      <c r="L415" s="37"/>
      <c r="M415" s="184" t="s">
        <v>20</v>
      </c>
      <c r="N415" s="185" t="s">
        <v>46</v>
      </c>
      <c r="O415" s="38"/>
      <c r="P415" s="186">
        <f>O415*H415</f>
        <v>0</v>
      </c>
      <c r="Q415" s="186">
        <v>0</v>
      </c>
      <c r="R415" s="186">
        <f>Q415*H415</f>
        <v>0</v>
      </c>
      <c r="S415" s="186">
        <v>0</v>
      </c>
      <c r="T415" s="187">
        <f>S415*H415</f>
        <v>0</v>
      </c>
      <c r="AR415" s="20" t="s">
        <v>298</v>
      </c>
      <c r="AT415" s="20" t="s">
        <v>197</v>
      </c>
      <c r="AU415" s="20" t="s">
        <v>84</v>
      </c>
      <c r="AY415" s="20" t="s">
        <v>193</v>
      </c>
      <c r="BE415" s="188">
        <f>IF(N415="základní",J415,0)</f>
        <v>0</v>
      </c>
      <c r="BF415" s="188">
        <f>IF(N415="snížená",J415,0)</f>
        <v>0</v>
      </c>
      <c r="BG415" s="188">
        <f>IF(N415="zákl. přenesená",J415,0)</f>
        <v>0</v>
      </c>
      <c r="BH415" s="188">
        <f>IF(N415="sníž. přenesená",J415,0)</f>
        <v>0</v>
      </c>
      <c r="BI415" s="188">
        <f>IF(N415="nulová",J415,0)</f>
        <v>0</v>
      </c>
      <c r="BJ415" s="20" t="s">
        <v>84</v>
      </c>
      <c r="BK415" s="188">
        <f>ROUND(I415*H415,2)</f>
        <v>0</v>
      </c>
      <c r="BL415" s="20" t="s">
        <v>298</v>
      </c>
      <c r="BM415" s="20" t="s">
        <v>580</v>
      </c>
    </row>
    <row r="416" spans="2:47" s="1" customFormat="1" ht="27">
      <c r="B416" s="37"/>
      <c r="D416" s="190" t="s">
        <v>208</v>
      </c>
      <c r="F416" s="208" t="s">
        <v>581</v>
      </c>
      <c r="I416" s="148"/>
      <c r="L416" s="37"/>
      <c r="M416" s="66"/>
      <c r="N416" s="38"/>
      <c r="O416" s="38"/>
      <c r="P416" s="38"/>
      <c r="Q416" s="38"/>
      <c r="R416" s="38"/>
      <c r="S416" s="38"/>
      <c r="T416" s="67"/>
      <c r="AT416" s="20" t="s">
        <v>208</v>
      </c>
      <c r="AU416" s="20" t="s">
        <v>84</v>
      </c>
    </row>
    <row r="417" spans="2:63" s="11" customFormat="1" ht="29.25" customHeight="1">
      <c r="B417" s="160"/>
      <c r="D417" s="173" t="s">
        <v>73</v>
      </c>
      <c r="E417" s="174" t="s">
        <v>582</v>
      </c>
      <c r="F417" s="174" t="s">
        <v>583</v>
      </c>
      <c r="I417" s="163"/>
      <c r="J417" s="175">
        <f>BK417</f>
        <v>0</v>
      </c>
      <c r="L417" s="160"/>
      <c r="M417" s="165"/>
      <c r="N417" s="166"/>
      <c r="O417" s="166"/>
      <c r="P417" s="167">
        <f>SUM(P418:P432)</f>
        <v>0</v>
      </c>
      <c r="Q417" s="166"/>
      <c r="R417" s="167">
        <f>SUM(R418:R432)</f>
        <v>0.22776393</v>
      </c>
      <c r="S417" s="166"/>
      <c r="T417" s="168">
        <f>SUM(T418:T432)</f>
        <v>0</v>
      </c>
      <c r="AR417" s="161" t="s">
        <v>84</v>
      </c>
      <c r="AT417" s="169" t="s">
        <v>73</v>
      </c>
      <c r="AU417" s="169" t="s">
        <v>22</v>
      </c>
      <c r="AY417" s="161" t="s">
        <v>193</v>
      </c>
      <c r="BK417" s="170">
        <f>SUM(BK418:BK432)</f>
        <v>0</v>
      </c>
    </row>
    <row r="418" spans="2:65" s="1" customFormat="1" ht="22.5" customHeight="1">
      <c r="B418" s="176"/>
      <c r="C418" s="177" t="s">
        <v>584</v>
      </c>
      <c r="D418" s="177" t="s">
        <v>197</v>
      </c>
      <c r="E418" s="178" t="s">
        <v>585</v>
      </c>
      <c r="F418" s="179" t="s">
        <v>586</v>
      </c>
      <c r="G418" s="180" t="s">
        <v>130</v>
      </c>
      <c r="H418" s="181">
        <v>112.504</v>
      </c>
      <c r="I418" s="182"/>
      <c r="J418" s="183">
        <f>ROUND(I418*H418,2)</f>
        <v>0</v>
      </c>
      <c r="K418" s="179" t="s">
        <v>206</v>
      </c>
      <c r="L418" s="37"/>
      <c r="M418" s="184" t="s">
        <v>20</v>
      </c>
      <c r="N418" s="185" t="s">
        <v>46</v>
      </c>
      <c r="O418" s="38"/>
      <c r="P418" s="186">
        <f>O418*H418</f>
        <v>0</v>
      </c>
      <c r="Q418" s="186">
        <v>0</v>
      </c>
      <c r="R418" s="186">
        <f>Q418*H418</f>
        <v>0</v>
      </c>
      <c r="S418" s="186">
        <v>0</v>
      </c>
      <c r="T418" s="187">
        <f>S418*H418</f>
        <v>0</v>
      </c>
      <c r="AR418" s="20" t="s">
        <v>298</v>
      </c>
      <c r="AT418" s="20" t="s">
        <v>197</v>
      </c>
      <c r="AU418" s="20" t="s">
        <v>84</v>
      </c>
      <c r="AY418" s="20" t="s">
        <v>193</v>
      </c>
      <c r="BE418" s="188">
        <f>IF(N418="základní",J418,0)</f>
        <v>0</v>
      </c>
      <c r="BF418" s="188">
        <f>IF(N418="snížená",J418,0)</f>
        <v>0</v>
      </c>
      <c r="BG418" s="188">
        <f>IF(N418="zákl. přenesená",J418,0)</f>
        <v>0</v>
      </c>
      <c r="BH418" s="188">
        <f>IF(N418="sníž. přenesená",J418,0)</f>
        <v>0</v>
      </c>
      <c r="BI418" s="188">
        <f>IF(N418="nulová",J418,0)</f>
        <v>0</v>
      </c>
      <c r="BJ418" s="20" t="s">
        <v>84</v>
      </c>
      <c r="BK418" s="188">
        <f>ROUND(I418*H418,2)</f>
        <v>0</v>
      </c>
      <c r="BL418" s="20" t="s">
        <v>298</v>
      </c>
      <c r="BM418" s="20" t="s">
        <v>587</v>
      </c>
    </row>
    <row r="419" spans="2:47" s="1" customFormat="1" ht="27">
      <c r="B419" s="37"/>
      <c r="D419" s="190" t="s">
        <v>208</v>
      </c>
      <c r="F419" s="208" t="s">
        <v>588</v>
      </c>
      <c r="I419" s="148"/>
      <c r="L419" s="37"/>
      <c r="M419" s="66"/>
      <c r="N419" s="38"/>
      <c r="O419" s="38"/>
      <c r="P419" s="38"/>
      <c r="Q419" s="38"/>
      <c r="R419" s="38"/>
      <c r="S419" s="38"/>
      <c r="T419" s="67"/>
      <c r="AT419" s="20" t="s">
        <v>208</v>
      </c>
      <c r="AU419" s="20" t="s">
        <v>84</v>
      </c>
    </row>
    <row r="420" spans="2:51" s="14" customFormat="1" ht="13.5">
      <c r="B420" s="209"/>
      <c r="D420" s="190" t="s">
        <v>201</v>
      </c>
      <c r="E420" s="210" t="s">
        <v>20</v>
      </c>
      <c r="F420" s="211" t="s">
        <v>319</v>
      </c>
      <c r="H420" s="212" t="s">
        <v>20</v>
      </c>
      <c r="I420" s="213"/>
      <c r="L420" s="209"/>
      <c r="M420" s="214"/>
      <c r="N420" s="215"/>
      <c r="O420" s="215"/>
      <c r="P420" s="215"/>
      <c r="Q420" s="215"/>
      <c r="R420" s="215"/>
      <c r="S420" s="215"/>
      <c r="T420" s="216"/>
      <c r="AT420" s="212" t="s">
        <v>201</v>
      </c>
      <c r="AU420" s="212" t="s">
        <v>84</v>
      </c>
      <c r="AV420" s="14" t="s">
        <v>22</v>
      </c>
      <c r="AW420" s="14" t="s">
        <v>37</v>
      </c>
      <c r="AX420" s="14" t="s">
        <v>74</v>
      </c>
      <c r="AY420" s="212" t="s">
        <v>193</v>
      </c>
    </row>
    <row r="421" spans="2:51" s="12" customFormat="1" ht="13.5">
      <c r="B421" s="189"/>
      <c r="D421" s="190" t="s">
        <v>201</v>
      </c>
      <c r="E421" s="191" t="s">
        <v>20</v>
      </c>
      <c r="F421" s="192" t="s">
        <v>320</v>
      </c>
      <c r="H421" s="193">
        <v>343.744</v>
      </c>
      <c r="I421" s="194"/>
      <c r="L421" s="189"/>
      <c r="M421" s="195"/>
      <c r="N421" s="196"/>
      <c r="O421" s="196"/>
      <c r="P421" s="196"/>
      <c r="Q421" s="196"/>
      <c r="R421" s="196"/>
      <c r="S421" s="196"/>
      <c r="T421" s="197"/>
      <c r="AT421" s="191" t="s">
        <v>201</v>
      </c>
      <c r="AU421" s="191" t="s">
        <v>84</v>
      </c>
      <c r="AV421" s="12" t="s">
        <v>84</v>
      </c>
      <c r="AW421" s="12" t="s">
        <v>37</v>
      </c>
      <c r="AX421" s="12" t="s">
        <v>74</v>
      </c>
      <c r="AY421" s="191" t="s">
        <v>193</v>
      </c>
    </row>
    <row r="422" spans="2:51" s="12" customFormat="1" ht="13.5">
      <c r="B422" s="189"/>
      <c r="D422" s="190" t="s">
        <v>201</v>
      </c>
      <c r="E422" s="191" t="s">
        <v>20</v>
      </c>
      <c r="F422" s="192" t="s">
        <v>321</v>
      </c>
      <c r="H422" s="193">
        <v>-93.48</v>
      </c>
      <c r="I422" s="194"/>
      <c r="L422" s="189"/>
      <c r="M422" s="195"/>
      <c r="N422" s="196"/>
      <c r="O422" s="196"/>
      <c r="P422" s="196"/>
      <c r="Q422" s="196"/>
      <c r="R422" s="196"/>
      <c r="S422" s="196"/>
      <c r="T422" s="197"/>
      <c r="AT422" s="191" t="s">
        <v>201</v>
      </c>
      <c r="AU422" s="191" t="s">
        <v>84</v>
      </c>
      <c r="AV422" s="12" t="s">
        <v>84</v>
      </c>
      <c r="AW422" s="12" t="s">
        <v>37</v>
      </c>
      <c r="AX422" s="12" t="s">
        <v>74</v>
      </c>
      <c r="AY422" s="191" t="s">
        <v>193</v>
      </c>
    </row>
    <row r="423" spans="2:51" s="12" customFormat="1" ht="13.5">
      <c r="B423" s="189"/>
      <c r="D423" s="190" t="s">
        <v>201</v>
      </c>
      <c r="E423" s="191" t="s">
        <v>20</v>
      </c>
      <c r="F423" s="192" t="s">
        <v>322</v>
      </c>
      <c r="H423" s="193">
        <v>-137.76</v>
      </c>
      <c r="I423" s="194"/>
      <c r="L423" s="189"/>
      <c r="M423" s="195"/>
      <c r="N423" s="196"/>
      <c r="O423" s="196"/>
      <c r="P423" s="196"/>
      <c r="Q423" s="196"/>
      <c r="R423" s="196"/>
      <c r="S423" s="196"/>
      <c r="T423" s="197"/>
      <c r="AT423" s="191" t="s">
        <v>201</v>
      </c>
      <c r="AU423" s="191" t="s">
        <v>84</v>
      </c>
      <c r="AV423" s="12" t="s">
        <v>84</v>
      </c>
      <c r="AW423" s="12" t="s">
        <v>37</v>
      </c>
      <c r="AX423" s="12" t="s">
        <v>74</v>
      </c>
      <c r="AY423" s="191" t="s">
        <v>193</v>
      </c>
    </row>
    <row r="424" spans="2:51" s="13" customFormat="1" ht="13.5">
      <c r="B424" s="198"/>
      <c r="D424" s="199" t="s">
        <v>201</v>
      </c>
      <c r="E424" s="200" t="s">
        <v>20</v>
      </c>
      <c r="F424" s="201" t="s">
        <v>203</v>
      </c>
      <c r="H424" s="202">
        <v>112.504</v>
      </c>
      <c r="I424" s="203"/>
      <c r="L424" s="198"/>
      <c r="M424" s="204"/>
      <c r="N424" s="205"/>
      <c r="O424" s="205"/>
      <c r="P424" s="205"/>
      <c r="Q424" s="205"/>
      <c r="R424" s="205"/>
      <c r="S424" s="205"/>
      <c r="T424" s="206"/>
      <c r="AT424" s="207" t="s">
        <v>201</v>
      </c>
      <c r="AU424" s="207" t="s">
        <v>84</v>
      </c>
      <c r="AV424" s="13" t="s">
        <v>91</v>
      </c>
      <c r="AW424" s="13" t="s">
        <v>37</v>
      </c>
      <c r="AX424" s="13" t="s">
        <v>22</v>
      </c>
      <c r="AY424" s="207" t="s">
        <v>193</v>
      </c>
    </row>
    <row r="425" spans="2:65" s="1" customFormat="1" ht="22.5" customHeight="1">
      <c r="B425" s="176"/>
      <c r="C425" s="217" t="s">
        <v>589</v>
      </c>
      <c r="D425" s="217" t="s">
        <v>212</v>
      </c>
      <c r="E425" s="218" t="s">
        <v>590</v>
      </c>
      <c r="F425" s="219" t="s">
        <v>591</v>
      </c>
      <c r="G425" s="220" t="s">
        <v>130</v>
      </c>
      <c r="H425" s="221">
        <v>123.754</v>
      </c>
      <c r="I425" s="222"/>
      <c r="J425" s="223">
        <f>ROUND(I425*H425,2)</f>
        <v>0</v>
      </c>
      <c r="K425" s="219" t="s">
        <v>20</v>
      </c>
      <c r="L425" s="224"/>
      <c r="M425" s="225" t="s">
        <v>20</v>
      </c>
      <c r="N425" s="226" t="s">
        <v>46</v>
      </c>
      <c r="O425" s="38"/>
      <c r="P425" s="186">
        <f>O425*H425</f>
        <v>0</v>
      </c>
      <c r="Q425" s="186">
        <v>0.00017</v>
      </c>
      <c r="R425" s="186">
        <f>Q425*H425</f>
        <v>0.021038180000000004</v>
      </c>
      <c r="S425" s="186">
        <v>0</v>
      </c>
      <c r="T425" s="187">
        <f>S425*H425</f>
        <v>0</v>
      </c>
      <c r="AR425" s="20" t="s">
        <v>397</v>
      </c>
      <c r="AT425" s="20" t="s">
        <v>212</v>
      </c>
      <c r="AU425" s="20" t="s">
        <v>84</v>
      </c>
      <c r="AY425" s="20" t="s">
        <v>193</v>
      </c>
      <c r="BE425" s="188">
        <f>IF(N425="základní",J425,0)</f>
        <v>0</v>
      </c>
      <c r="BF425" s="188">
        <f>IF(N425="snížená",J425,0)</f>
        <v>0</v>
      </c>
      <c r="BG425" s="188">
        <f>IF(N425="zákl. přenesená",J425,0)</f>
        <v>0</v>
      </c>
      <c r="BH425" s="188">
        <f>IF(N425="sníž. přenesená",J425,0)</f>
        <v>0</v>
      </c>
      <c r="BI425" s="188">
        <f>IF(N425="nulová",J425,0)</f>
        <v>0</v>
      </c>
      <c r="BJ425" s="20" t="s">
        <v>84</v>
      </c>
      <c r="BK425" s="188">
        <f>ROUND(I425*H425,2)</f>
        <v>0</v>
      </c>
      <c r="BL425" s="20" t="s">
        <v>298</v>
      </c>
      <c r="BM425" s="20" t="s">
        <v>592</v>
      </c>
    </row>
    <row r="426" spans="2:51" s="12" customFormat="1" ht="13.5">
      <c r="B426" s="189"/>
      <c r="D426" s="199" t="s">
        <v>201</v>
      </c>
      <c r="F426" s="227" t="s">
        <v>593</v>
      </c>
      <c r="H426" s="228">
        <v>123.754</v>
      </c>
      <c r="I426" s="194"/>
      <c r="L426" s="189"/>
      <c r="M426" s="195"/>
      <c r="N426" s="196"/>
      <c r="O426" s="196"/>
      <c r="P426" s="196"/>
      <c r="Q426" s="196"/>
      <c r="R426" s="196"/>
      <c r="S426" s="196"/>
      <c r="T426" s="197"/>
      <c r="AT426" s="191" t="s">
        <v>201</v>
      </c>
      <c r="AU426" s="191" t="s">
        <v>84</v>
      </c>
      <c r="AV426" s="12" t="s">
        <v>84</v>
      </c>
      <c r="AW426" s="12" t="s">
        <v>4</v>
      </c>
      <c r="AX426" s="12" t="s">
        <v>22</v>
      </c>
      <c r="AY426" s="191" t="s">
        <v>193</v>
      </c>
    </row>
    <row r="427" spans="2:65" s="1" customFormat="1" ht="22.5" customHeight="1">
      <c r="B427" s="176"/>
      <c r="C427" s="177" t="s">
        <v>594</v>
      </c>
      <c r="D427" s="177" t="s">
        <v>197</v>
      </c>
      <c r="E427" s="178" t="s">
        <v>595</v>
      </c>
      <c r="F427" s="179" t="s">
        <v>596</v>
      </c>
      <c r="G427" s="180" t="s">
        <v>130</v>
      </c>
      <c r="H427" s="181">
        <v>112.504</v>
      </c>
      <c r="I427" s="182"/>
      <c r="J427" s="183">
        <f>ROUND(I427*H427,2)</f>
        <v>0</v>
      </c>
      <c r="K427" s="179" t="s">
        <v>206</v>
      </c>
      <c r="L427" s="37"/>
      <c r="M427" s="184" t="s">
        <v>20</v>
      </c>
      <c r="N427" s="185" t="s">
        <v>46</v>
      </c>
      <c r="O427" s="38"/>
      <c r="P427" s="186">
        <f>O427*H427</f>
        <v>0</v>
      </c>
      <c r="Q427" s="186">
        <v>0</v>
      </c>
      <c r="R427" s="186">
        <f>Q427*H427</f>
        <v>0</v>
      </c>
      <c r="S427" s="186">
        <v>0</v>
      </c>
      <c r="T427" s="187">
        <f>S427*H427</f>
        <v>0</v>
      </c>
      <c r="AR427" s="20" t="s">
        <v>298</v>
      </c>
      <c r="AT427" s="20" t="s">
        <v>197</v>
      </c>
      <c r="AU427" s="20" t="s">
        <v>84</v>
      </c>
      <c r="AY427" s="20" t="s">
        <v>193</v>
      </c>
      <c r="BE427" s="188">
        <f>IF(N427="základní",J427,0)</f>
        <v>0</v>
      </c>
      <c r="BF427" s="188">
        <f>IF(N427="snížená",J427,0)</f>
        <v>0</v>
      </c>
      <c r="BG427" s="188">
        <f>IF(N427="zákl. přenesená",J427,0)</f>
        <v>0</v>
      </c>
      <c r="BH427" s="188">
        <f>IF(N427="sníž. přenesená",J427,0)</f>
        <v>0</v>
      </c>
      <c r="BI427" s="188">
        <f>IF(N427="nulová",J427,0)</f>
        <v>0</v>
      </c>
      <c r="BJ427" s="20" t="s">
        <v>84</v>
      </c>
      <c r="BK427" s="188">
        <f>ROUND(I427*H427,2)</f>
        <v>0</v>
      </c>
      <c r="BL427" s="20" t="s">
        <v>298</v>
      </c>
      <c r="BM427" s="20" t="s">
        <v>597</v>
      </c>
    </row>
    <row r="428" spans="2:47" s="1" customFormat="1" ht="27">
      <c r="B428" s="37"/>
      <c r="D428" s="199" t="s">
        <v>208</v>
      </c>
      <c r="F428" s="254" t="s">
        <v>598</v>
      </c>
      <c r="I428" s="148"/>
      <c r="L428" s="37"/>
      <c r="M428" s="66"/>
      <c r="N428" s="38"/>
      <c r="O428" s="38"/>
      <c r="P428" s="38"/>
      <c r="Q428" s="38"/>
      <c r="R428" s="38"/>
      <c r="S428" s="38"/>
      <c r="T428" s="67"/>
      <c r="AT428" s="20" t="s">
        <v>208</v>
      </c>
      <c r="AU428" s="20" t="s">
        <v>84</v>
      </c>
    </row>
    <row r="429" spans="2:65" s="1" customFormat="1" ht="22.5" customHeight="1">
      <c r="B429" s="176"/>
      <c r="C429" s="217" t="s">
        <v>195</v>
      </c>
      <c r="D429" s="217" t="s">
        <v>212</v>
      </c>
      <c r="E429" s="218" t="s">
        <v>599</v>
      </c>
      <c r="F429" s="219" t="s">
        <v>600</v>
      </c>
      <c r="G429" s="220" t="s">
        <v>130</v>
      </c>
      <c r="H429" s="221">
        <v>118.129</v>
      </c>
      <c r="I429" s="222"/>
      <c r="J429" s="223">
        <f>ROUND(I429*H429,2)</f>
        <v>0</v>
      </c>
      <c r="K429" s="219" t="s">
        <v>20</v>
      </c>
      <c r="L429" s="224"/>
      <c r="M429" s="225" t="s">
        <v>20</v>
      </c>
      <c r="N429" s="226" t="s">
        <v>46</v>
      </c>
      <c r="O429" s="38"/>
      <c r="P429" s="186">
        <f>O429*H429</f>
        <v>0</v>
      </c>
      <c r="Q429" s="186">
        <v>0.00175</v>
      </c>
      <c r="R429" s="186">
        <f>Q429*H429</f>
        <v>0.20672575</v>
      </c>
      <c r="S429" s="186">
        <v>0</v>
      </c>
      <c r="T429" s="187">
        <f>S429*H429</f>
        <v>0</v>
      </c>
      <c r="AR429" s="20" t="s">
        <v>397</v>
      </c>
      <c r="AT429" s="20" t="s">
        <v>212</v>
      </c>
      <c r="AU429" s="20" t="s">
        <v>84</v>
      </c>
      <c r="AY429" s="20" t="s">
        <v>193</v>
      </c>
      <c r="BE429" s="188">
        <f>IF(N429="základní",J429,0)</f>
        <v>0</v>
      </c>
      <c r="BF429" s="188">
        <f>IF(N429="snížená",J429,0)</f>
        <v>0</v>
      </c>
      <c r="BG429" s="188">
        <f>IF(N429="zákl. přenesená",J429,0)</f>
        <v>0</v>
      </c>
      <c r="BH429" s="188">
        <f>IF(N429="sníž. přenesená",J429,0)</f>
        <v>0</v>
      </c>
      <c r="BI429" s="188">
        <f>IF(N429="nulová",J429,0)</f>
        <v>0</v>
      </c>
      <c r="BJ429" s="20" t="s">
        <v>84</v>
      </c>
      <c r="BK429" s="188">
        <f>ROUND(I429*H429,2)</f>
        <v>0</v>
      </c>
      <c r="BL429" s="20" t="s">
        <v>298</v>
      </c>
      <c r="BM429" s="20" t="s">
        <v>601</v>
      </c>
    </row>
    <row r="430" spans="2:51" s="12" customFormat="1" ht="13.5">
      <c r="B430" s="189"/>
      <c r="D430" s="199" t="s">
        <v>201</v>
      </c>
      <c r="F430" s="227" t="s">
        <v>327</v>
      </c>
      <c r="H430" s="228">
        <v>118.129</v>
      </c>
      <c r="I430" s="194"/>
      <c r="L430" s="189"/>
      <c r="M430" s="195"/>
      <c r="N430" s="196"/>
      <c r="O430" s="196"/>
      <c r="P430" s="196"/>
      <c r="Q430" s="196"/>
      <c r="R430" s="196"/>
      <c r="S430" s="196"/>
      <c r="T430" s="197"/>
      <c r="AT430" s="191" t="s">
        <v>201</v>
      </c>
      <c r="AU430" s="191" t="s">
        <v>84</v>
      </c>
      <c r="AV430" s="12" t="s">
        <v>84</v>
      </c>
      <c r="AW430" s="12" t="s">
        <v>4</v>
      </c>
      <c r="AX430" s="12" t="s">
        <v>22</v>
      </c>
      <c r="AY430" s="191" t="s">
        <v>193</v>
      </c>
    </row>
    <row r="431" spans="2:65" s="1" customFormat="1" ht="22.5" customHeight="1">
      <c r="B431" s="176"/>
      <c r="C431" s="177" t="s">
        <v>602</v>
      </c>
      <c r="D431" s="177" t="s">
        <v>197</v>
      </c>
      <c r="E431" s="178" t="s">
        <v>603</v>
      </c>
      <c r="F431" s="179" t="s">
        <v>604</v>
      </c>
      <c r="G431" s="180" t="s">
        <v>530</v>
      </c>
      <c r="H431" s="181">
        <v>0.228</v>
      </c>
      <c r="I431" s="182"/>
      <c r="J431" s="183">
        <f>ROUND(I431*H431,2)</f>
        <v>0</v>
      </c>
      <c r="K431" s="179" t="s">
        <v>206</v>
      </c>
      <c r="L431" s="37"/>
      <c r="M431" s="184" t="s">
        <v>20</v>
      </c>
      <c r="N431" s="185" t="s">
        <v>46</v>
      </c>
      <c r="O431" s="38"/>
      <c r="P431" s="186">
        <f>O431*H431</f>
        <v>0</v>
      </c>
      <c r="Q431" s="186">
        <v>0</v>
      </c>
      <c r="R431" s="186">
        <f>Q431*H431</f>
        <v>0</v>
      </c>
      <c r="S431" s="186">
        <v>0</v>
      </c>
      <c r="T431" s="187">
        <f>S431*H431</f>
        <v>0</v>
      </c>
      <c r="AR431" s="20" t="s">
        <v>298</v>
      </c>
      <c r="AT431" s="20" t="s">
        <v>197</v>
      </c>
      <c r="AU431" s="20" t="s">
        <v>84</v>
      </c>
      <c r="AY431" s="20" t="s">
        <v>193</v>
      </c>
      <c r="BE431" s="188">
        <f>IF(N431="základní",J431,0)</f>
        <v>0</v>
      </c>
      <c r="BF431" s="188">
        <f>IF(N431="snížená",J431,0)</f>
        <v>0</v>
      </c>
      <c r="BG431" s="188">
        <f>IF(N431="zákl. přenesená",J431,0)</f>
        <v>0</v>
      </c>
      <c r="BH431" s="188">
        <f>IF(N431="sníž. přenesená",J431,0)</f>
        <v>0</v>
      </c>
      <c r="BI431" s="188">
        <f>IF(N431="nulová",J431,0)</f>
        <v>0</v>
      </c>
      <c r="BJ431" s="20" t="s">
        <v>84</v>
      </c>
      <c r="BK431" s="188">
        <f>ROUND(I431*H431,2)</f>
        <v>0</v>
      </c>
      <c r="BL431" s="20" t="s">
        <v>298</v>
      </c>
      <c r="BM431" s="20" t="s">
        <v>605</v>
      </c>
    </row>
    <row r="432" spans="2:47" s="1" customFormat="1" ht="27">
      <c r="B432" s="37"/>
      <c r="D432" s="190" t="s">
        <v>208</v>
      </c>
      <c r="F432" s="208" t="s">
        <v>606</v>
      </c>
      <c r="I432" s="148"/>
      <c r="L432" s="37"/>
      <c r="M432" s="66"/>
      <c r="N432" s="38"/>
      <c r="O432" s="38"/>
      <c r="P432" s="38"/>
      <c r="Q432" s="38"/>
      <c r="R432" s="38"/>
      <c r="S432" s="38"/>
      <c r="T432" s="67"/>
      <c r="AT432" s="20" t="s">
        <v>208</v>
      </c>
      <c r="AU432" s="20" t="s">
        <v>84</v>
      </c>
    </row>
    <row r="433" spans="2:63" s="11" customFormat="1" ht="29.25" customHeight="1">
      <c r="B433" s="160"/>
      <c r="D433" s="173" t="s">
        <v>73</v>
      </c>
      <c r="E433" s="174" t="s">
        <v>607</v>
      </c>
      <c r="F433" s="174" t="s">
        <v>608</v>
      </c>
      <c r="I433" s="163"/>
      <c r="J433" s="175">
        <f>BK433</f>
        <v>0</v>
      </c>
      <c r="L433" s="160"/>
      <c r="M433" s="165"/>
      <c r="N433" s="166"/>
      <c r="O433" s="166"/>
      <c r="P433" s="167">
        <f>SUM(P434:P442)</f>
        <v>0</v>
      </c>
      <c r="Q433" s="166"/>
      <c r="R433" s="167">
        <f>SUM(R434:R442)</f>
        <v>0</v>
      </c>
      <c r="S433" s="166"/>
      <c r="T433" s="168">
        <f>SUM(T434:T442)</f>
        <v>2.13532592</v>
      </c>
      <c r="AR433" s="161" t="s">
        <v>84</v>
      </c>
      <c r="AT433" s="169" t="s">
        <v>73</v>
      </c>
      <c r="AU433" s="169" t="s">
        <v>22</v>
      </c>
      <c r="AY433" s="161" t="s">
        <v>193</v>
      </c>
      <c r="BK433" s="170">
        <f>SUM(BK434:BK442)</f>
        <v>0</v>
      </c>
    </row>
    <row r="434" spans="2:65" s="1" customFormat="1" ht="22.5" customHeight="1">
      <c r="B434" s="176"/>
      <c r="C434" s="177" t="s">
        <v>609</v>
      </c>
      <c r="D434" s="177" t="s">
        <v>197</v>
      </c>
      <c r="E434" s="178" t="s">
        <v>610</v>
      </c>
      <c r="F434" s="179" t="s">
        <v>611</v>
      </c>
      <c r="G434" s="180" t="s">
        <v>130</v>
      </c>
      <c r="H434" s="181">
        <v>112.504</v>
      </c>
      <c r="I434" s="182"/>
      <c r="J434" s="183">
        <f>ROUND(I434*H434,2)</f>
        <v>0</v>
      </c>
      <c r="K434" s="179" t="s">
        <v>206</v>
      </c>
      <c r="L434" s="37"/>
      <c r="M434" s="184" t="s">
        <v>20</v>
      </c>
      <c r="N434" s="185" t="s">
        <v>46</v>
      </c>
      <c r="O434" s="38"/>
      <c r="P434" s="186">
        <f>O434*H434</f>
        <v>0</v>
      </c>
      <c r="Q434" s="186">
        <v>0</v>
      </c>
      <c r="R434" s="186">
        <f>Q434*H434</f>
        <v>0</v>
      </c>
      <c r="S434" s="186">
        <v>0.01098</v>
      </c>
      <c r="T434" s="187">
        <f>S434*H434</f>
        <v>1.2352939200000002</v>
      </c>
      <c r="AR434" s="20" t="s">
        <v>298</v>
      </c>
      <c r="AT434" s="20" t="s">
        <v>197</v>
      </c>
      <c r="AU434" s="20" t="s">
        <v>84</v>
      </c>
      <c r="AY434" s="20" t="s">
        <v>193</v>
      </c>
      <c r="BE434" s="188">
        <f>IF(N434="základní",J434,0)</f>
        <v>0</v>
      </c>
      <c r="BF434" s="188">
        <f>IF(N434="snížená",J434,0)</f>
        <v>0</v>
      </c>
      <c r="BG434" s="188">
        <f>IF(N434="zákl. přenesená",J434,0)</f>
        <v>0</v>
      </c>
      <c r="BH434" s="188">
        <f>IF(N434="sníž. přenesená",J434,0)</f>
        <v>0</v>
      </c>
      <c r="BI434" s="188">
        <f>IF(N434="nulová",J434,0)</f>
        <v>0</v>
      </c>
      <c r="BJ434" s="20" t="s">
        <v>84</v>
      </c>
      <c r="BK434" s="188">
        <f>ROUND(I434*H434,2)</f>
        <v>0</v>
      </c>
      <c r="BL434" s="20" t="s">
        <v>298</v>
      </c>
      <c r="BM434" s="20" t="s">
        <v>612</v>
      </c>
    </row>
    <row r="435" spans="2:47" s="1" customFormat="1" ht="13.5">
      <c r="B435" s="37"/>
      <c r="D435" s="190" t="s">
        <v>208</v>
      </c>
      <c r="F435" s="208" t="s">
        <v>613</v>
      </c>
      <c r="I435" s="148"/>
      <c r="L435" s="37"/>
      <c r="M435" s="66"/>
      <c r="N435" s="38"/>
      <c r="O435" s="38"/>
      <c r="P435" s="38"/>
      <c r="Q435" s="38"/>
      <c r="R435" s="38"/>
      <c r="S435" s="38"/>
      <c r="T435" s="67"/>
      <c r="AT435" s="20" t="s">
        <v>208</v>
      </c>
      <c r="AU435" s="20" t="s">
        <v>84</v>
      </c>
    </row>
    <row r="436" spans="2:51" s="14" customFormat="1" ht="13.5">
      <c r="B436" s="209"/>
      <c r="D436" s="190" t="s">
        <v>201</v>
      </c>
      <c r="E436" s="210" t="s">
        <v>20</v>
      </c>
      <c r="F436" s="211" t="s">
        <v>614</v>
      </c>
      <c r="H436" s="212" t="s">
        <v>20</v>
      </c>
      <c r="I436" s="213"/>
      <c r="L436" s="209"/>
      <c r="M436" s="214"/>
      <c r="N436" s="215"/>
      <c r="O436" s="215"/>
      <c r="P436" s="215"/>
      <c r="Q436" s="215"/>
      <c r="R436" s="215"/>
      <c r="S436" s="215"/>
      <c r="T436" s="216"/>
      <c r="AT436" s="212" t="s">
        <v>201</v>
      </c>
      <c r="AU436" s="212" t="s">
        <v>84</v>
      </c>
      <c r="AV436" s="14" t="s">
        <v>22</v>
      </c>
      <c r="AW436" s="14" t="s">
        <v>37</v>
      </c>
      <c r="AX436" s="14" t="s">
        <v>74</v>
      </c>
      <c r="AY436" s="212" t="s">
        <v>193</v>
      </c>
    </row>
    <row r="437" spans="2:51" s="12" customFormat="1" ht="13.5">
      <c r="B437" s="189"/>
      <c r="D437" s="190" t="s">
        <v>201</v>
      </c>
      <c r="E437" s="191" t="s">
        <v>20</v>
      </c>
      <c r="F437" s="192" t="s">
        <v>615</v>
      </c>
      <c r="H437" s="193">
        <v>343.744</v>
      </c>
      <c r="I437" s="194"/>
      <c r="L437" s="189"/>
      <c r="M437" s="195"/>
      <c r="N437" s="196"/>
      <c r="O437" s="196"/>
      <c r="P437" s="196"/>
      <c r="Q437" s="196"/>
      <c r="R437" s="196"/>
      <c r="S437" s="196"/>
      <c r="T437" s="197"/>
      <c r="AT437" s="191" t="s">
        <v>201</v>
      </c>
      <c r="AU437" s="191" t="s">
        <v>84</v>
      </c>
      <c r="AV437" s="12" t="s">
        <v>84</v>
      </c>
      <c r="AW437" s="12" t="s">
        <v>37</v>
      </c>
      <c r="AX437" s="12" t="s">
        <v>74</v>
      </c>
      <c r="AY437" s="191" t="s">
        <v>193</v>
      </c>
    </row>
    <row r="438" spans="2:51" s="12" customFormat="1" ht="13.5">
      <c r="B438" s="189"/>
      <c r="D438" s="190" t="s">
        <v>201</v>
      </c>
      <c r="E438" s="191" t="s">
        <v>20</v>
      </c>
      <c r="F438" s="192" t="s">
        <v>616</v>
      </c>
      <c r="H438" s="193">
        <v>-93.48</v>
      </c>
      <c r="I438" s="194"/>
      <c r="L438" s="189"/>
      <c r="M438" s="195"/>
      <c r="N438" s="196"/>
      <c r="O438" s="196"/>
      <c r="P438" s="196"/>
      <c r="Q438" s="196"/>
      <c r="R438" s="196"/>
      <c r="S438" s="196"/>
      <c r="T438" s="197"/>
      <c r="AT438" s="191" t="s">
        <v>201</v>
      </c>
      <c r="AU438" s="191" t="s">
        <v>84</v>
      </c>
      <c r="AV438" s="12" t="s">
        <v>84</v>
      </c>
      <c r="AW438" s="12" t="s">
        <v>37</v>
      </c>
      <c r="AX438" s="12" t="s">
        <v>74</v>
      </c>
      <c r="AY438" s="191" t="s">
        <v>193</v>
      </c>
    </row>
    <row r="439" spans="2:51" s="12" customFormat="1" ht="13.5">
      <c r="B439" s="189"/>
      <c r="D439" s="190" t="s">
        <v>201</v>
      </c>
      <c r="E439" s="191" t="s">
        <v>20</v>
      </c>
      <c r="F439" s="192" t="s">
        <v>617</v>
      </c>
      <c r="H439" s="193">
        <v>-137.76</v>
      </c>
      <c r="I439" s="194"/>
      <c r="L439" s="189"/>
      <c r="M439" s="195"/>
      <c r="N439" s="196"/>
      <c r="O439" s="196"/>
      <c r="P439" s="196"/>
      <c r="Q439" s="196"/>
      <c r="R439" s="196"/>
      <c r="S439" s="196"/>
      <c r="T439" s="197"/>
      <c r="AT439" s="191" t="s">
        <v>201</v>
      </c>
      <c r="AU439" s="191" t="s">
        <v>84</v>
      </c>
      <c r="AV439" s="12" t="s">
        <v>84</v>
      </c>
      <c r="AW439" s="12" t="s">
        <v>37</v>
      </c>
      <c r="AX439" s="12" t="s">
        <v>74</v>
      </c>
      <c r="AY439" s="191" t="s">
        <v>193</v>
      </c>
    </row>
    <row r="440" spans="2:51" s="13" customFormat="1" ht="13.5">
      <c r="B440" s="198"/>
      <c r="D440" s="199" t="s">
        <v>201</v>
      </c>
      <c r="E440" s="200" t="s">
        <v>20</v>
      </c>
      <c r="F440" s="201" t="s">
        <v>203</v>
      </c>
      <c r="H440" s="202">
        <v>112.504</v>
      </c>
      <c r="I440" s="203"/>
      <c r="L440" s="198"/>
      <c r="M440" s="204"/>
      <c r="N440" s="205"/>
      <c r="O440" s="205"/>
      <c r="P440" s="205"/>
      <c r="Q440" s="205"/>
      <c r="R440" s="205"/>
      <c r="S440" s="205"/>
      <c r="T440" s="206"/>
      <c r="AT440" s="207" t="s">
        <v>201</v>
      </c>
      <c r="AU440" s="207" t="s">
        <v>84</v>
      </c>
      <c r="AV440" s="13" t="s">
        <v>91</v>
      </c>
      <c r="AW440" s="13" t="s">
        <v>37</v>
      </c>
      <c r="AX440" s="13" t="s">
        <v>22</v>
      </c>
      <c r="AY440" s="207" t="s">
        <v>193</v>
      </c>
    </row>
    <row r="441" spans="2:65" s="1" customFormat="1" ht="22.5" customHeight="1">
      <c r="B441" s="176"/>
      <c r="C441" s="177" t="s">
        <v>618</v>
      </c>
      <c r="D441" s="177" t="s">
        <v>197</v>
      </c>
      <c r="E441" s="178" t="s">
        <v>619</v>
      </c>
      <c r="F441" s="179" t="s">
        <v>620</v>
      </c>
      <c r="G441" s="180" t="s">
        <v>130</v>
      </c>
      <c r="H441" s="181">
        <v>112.504</v>
      </c>
      <c r="I441" s="182"/>
      <c r="J441" s="183">
        <f>ROUND(I441*H441,2)</f>
        <v>0</v>
      </c>
      <c r="K441" s="179" t="s">
        <v>206</v>
      </c>
      <c r="L441" s="37"/>
      <c r="M441" s="184" t="s">
        <v>20</v>
      </c>
      <c r="N441" s="185" t="s">
        <v>46</v>
      </c>
      <c r="O441" s="38"/>
      <c r="P441" s="186">
        <f>O441*H441</f>
        <v>0</v>
      </c>
      <c r="Q441" s="186">
        <v>0</v>
      </c>
      <c r="R441" s="186">
        <f>Q441*H441</f>
        <v>0</v>
      </c>
      <c r="S441" s="186">
        <v>0.008</v>
      </c>
      <c r="T441" s="187">
        <f>S441*H441</f>
        <v>0.900032</v>
      </c>
      <c r="AR441" s="20" t="s">
        <v>298</v>
      </c>
      <c r="AT441" s="20" t="s">
        <v>197</v>
      </c>
      <c r="AU441" s="20" t="s">
        <v>84</v>
      </c>
      <c r="AY441" s="20" t="s">
        <v>193</v>
      </c>
      <c r="BE441" s="188">
        <f>IF(N441="základní",J441,0)</f>
        <v>0</v>
      </c>
      <c r="BF441" s="188">
        <f>IF(N441="snížená",J441,0)</f>
        <v>0</v>
      </c>
      <c r="BG441" s="188">
        <f>IF(N441="zákl. přenesená",J441,0)</f>
        <v>0</v>
      </c>
      <c r="BH441" s="188">
        <f>IF(N441="sníž. přenesená",J441,0)</f>
        <v>0</v>
      </c>
      <c r="BI441" s="188">
        <f>IF(N441="nulová",J441,0)</f>
        <v>0</v>
      </c>
      <c r="BJ441" s="20" t="s">
        <v>84</v>
      </c>
      <c r="BK441" s="188">
        <f>ROUND(I441*H441,2)</f>
        <v>0</v>
      </c>
      <c r="BL441" s="20" t="s">
        <v>298</v>
      </c>
      <c r="BM441" s="20" t="s">
        <v>621</v>
      </c>
    </row>
    <row r="442" spans="2:47" s="1" customFormat="1" ht="13.5">
      <c r="B442" s="37"/>
      <c r="D442" s="190" t="s">
        <v>208</v>
      </c>
      <c r="F442" s="208" t="s">
        <v>622</v>
      </c>
      <c r="I442" s="148"/>
      <c r="L442" s="37"/>
      <c r="M442" s="66"/>
      <c r="N442" s="38"/>
      <c r="O442" s="38"/>
      <c r="P442" s="38"/>
      <c r="Q442" s="38"/>
      <c r="R442" s="38"/>
      <c r="S442" s="38"/>
      <c r="T442" s="67"/>
      <c r="AT442" s="20" t="s">
        <v>208</v>
      </c>
      <c r="AU442" s="20" t="s">
        <v>84</v>
      </c>
    </row>
    <row r="443" spans="2:63" s="11" customFormat="1" ht="36.75" customHeight="1">
      <c r="B443" s="160"/>
      <c r="D443" s="173" t="s">
        <v>73</v>
      </c>
      <c r="E443" s="255" t="s">
        <v>623</v>
      </c>
      <c r="F443" s="255" t="s">
        <v>624</v>
      </c>
      <c r="I443" s="163"/>
      <c r="J443" s="256">
        <f>BK443</f>
        <v>0</v>
      </c>
      <c r="L443" s="160"/>
      <c r="M443" s="165"/>
      <c r="N443" s="166"/>
      <c r="O443" s="166"/>
      <c r="P443" s="167">
        <f>SUM(P444:P448)</f>
        <v>0</v>
      </c>
      <c r="Q443" s="166"/>
      <c r="R443" s="167">
        <f>SUM(R444:R448)</f>
        <v>0</v>
      </c>
      <c r="S443" s="166"/>
      <c r="T443" s="168">
        <f>SUM(T444:T448)</f>
        <v>0</v>
      </c>
      <c r="AR443" s="161" t="s">
        <v>91</v>
      </c>
      <c r="AT443" s="169" t="s">
        <v>73</v>
      </c>
      <c r="AU443" s="169" t="s">
        <v>74</v>
      </c>
      <c r="AY443" s="161" t="s">
        <v>193</v>
      </c>
      <c r="BK443" s="170">
        <f>SUM(BK444:BK448)</f>
        <v>0</v>
      </c>
    </row>
    <row r="444" spans="2:65" s="1" customFormat="1" ht="22.5" customHeight="1">
      <c r="B444" s="176"/>
      <c r="C444" s="177" t="s">
        <v>625</v>
      </c>
      <c r="D444" s="177" t="s">
        <v>197</v>
      </c>
      <c r="E444" s="178" t="s">
        <v>626</v>
      </c>
      <c r="F444" s="179" t="s">
        <v>627</v>
      </c>
      <c r="G444" s="180" t="s">
        <v>628</v>
      </c>
      <c r="H444" s="181">
        <v>10</v>
      </c>
      <c r="I444" s="182"/>
      <c r="J444" s="183">
        <f>ROUND(I444*H444,2)</f>
        <v>0</v>
      </c>
      <c r="K444" s="179" t="s">
        <v>20</v>
      </c>
      <c r="L444" s="37"/>
      <c r="M444" s="184" t="s">
        <v>20</v>
      </c>
      <c r="N444" s="185" t="s">
        <v>46</v>
      </c>
      <c r="O444" s="38"/>
      <c r="P444" s="186">
        <f>O444*H444</f>
        <v>0</v>
      </c>
      <c r="Q444" s="186">
        <v>0</v>
      </c>
      <c r="R444" s="186">
        <f>Q444*H444</f>
        <v>0</v>
      </c>
      <c r="S444" s="186">
        <v>0</v>
      </c>
      <c r="T444" s="187">
        <f>S444*H444</f>
        <v>0</v>
      </c>
      <c r="AR444" s="20" t="s">
        <v>629</v>
      </c>
      <c r="AT444" s="20" t="s">
        <v>197</v>
      </c>
      <c r="AU444" s="20" t="s">
        <v>22</v>
      </c>
      <c r="AY444" s="20" t="s">
        <v>193</v>
      </c>
      <c r="BE444" s="188">
        <f>IF(N444="základní",J444,0)</f>
        <v>0</v>
      </c>
      <c r="BF444" s="188">
        <f>IF(N444="snížená",J444,0)</f>
        <v>0</v>
      </c>
      <c r="BG444" s="188">
        <f>IF(N444="zákl. přenesená",J444,0)</f>
        <v>0</v>
      </c>
      <c r="BH444" s="188">
        <f>IF(N444="sníž. přenesená",J444,0)</f>
        <v>0</v>
      </c>
      <c r="BI444" s="188">
        <f>IF(N444="nulová",J444,0)</f>
        <v>0</v>
      </c>
      <c r="BJ444" s="20" t="s">
        <v>84</v>
      </c>
      <c r="BK444" s="188">
        <f>ROUND(I444*H444,2)</f>
        <v>0</v>
      </c>
      <c r="BL444" s="20" t="s">
        <v>629</v>
      </c>
      <c r="BM444" s="20" t="s">
        <v>630</v>
      </c>
    </row>
    <row r="445" spans="2:47" s="1" customFormat="1" ht="13.5">
      <c r="B445" s="37"/>
      <c r="D445" s="190" t="s">
        <v>208</v>
      </c>
      <c r="F445" s="208" t="s">
        <v>627</v>
      </c>
      <c r="I445" s="148"/>
      <c r="L445" s="37"/>
      <c r="M445" s="66"/>
      <c r="N445" s="38"/>
      <c r="O445" s="38"/>
      <c r="P445" s="38"/>
      <c r="Q445" s="38"/>
      <c r="R445" s="38"/>
      <c r="S445" s="38"/>
      <c r="T445" s="67"/>
      <c r="AT445" s="20" t="s">
        <v>208</v>
      </c>
      <c r="AU445" s="20" t="s">
        <v>22</v>
      </c>
    </row>
    <row r="446" spans="2:47" s="1" customFormat="1" ht="40.5">
      <c r="B446" s="37"/>
      <c r="D446" s="199" t="s">
        <v>241</v>
      </c>
      <c r="F446" s="253" t="s">
        <v>631</v>
      </c>
      <c r="I446" s="148"/>
      <c r="L446" s="37"/>
      <c r="M446" s="66"/>
      <c r="N446" s="38"/>
      <c r="O446" s="38"/>
      <c r="P446" s="38"/>
      <c r="Q446" s="38"/>
      <c r="R446" s="38"/>
      <c r="S446" s="38"/>
      <c r="T446" s="67"/>
      <c r="AT446" s="20" t="s">
        <v>241</v>
      </c>
      <c r="AU446" s="20" t="s">
        <v>22</v>
      </c>
    </row>
    <row r="447" spans="2:65" s="1" customFormat="1" ht="22.5" customHeight="1">
      <c r="B447" s="176"/>
      <c r="C447" s="177" t="s">
        <v>632</v>
      </c>
      <c r="D447" s="177" t="s">
        <v>197</v>
      </c>
      <c r="E447" s="178" t="s">
        <v>633</v>
      </c>
      <c r="F447" s="179" t="s">
        <v>634</v>
      </c>
      <c r="G447" s="180" t="s">
        <v>628</v>
      </c>
      <c r="H447" s="181">
        <v>20</v>
      </c>
      <c r="I447" s="182"/>
      <c r="J447" s="183">
        <f>ROUND(I447*H447,2)</f>
        <v>0</v>
      </c>
      <c r="K447" s="179" t="s">
        <v>20</v>
      </c>
      <c r="L447" s="37"/>
      <c r="M447" s="184" t="s">
        <v>20</v>
      </c>
      <c r="N447" s="185" t="s">
        <v>46</v>
      </c>
      <c r="O447" s="38"/>
      <c r="P447" s="186">
        <f>O447*H447</f>
        <v>0</v>
      </c>
      <c r="Q447" s="186">
        <v>0</v>
      </c>
      <c r="R447" s="186">
        <f>Q447*H447</f>
        <v>0</v>
      </c>
      <c r="S447" s="186">
        <v>0</v>
      </c>
      <c r="T447" s="187">
        <f>S447*H447</f>
        <v>0</v>
      </c>
      <c r="AR447" s="20" t="s">
        <v>629</v>
      </c>
      <c r="AT447" s="20" t="s">
        <v>197</v>
      </c>
      <c r="AU447" s="20" t="s">
        <v>22</v>
      </c>
      <c r="AY447" s="20" t="s">
        <v>193</v>
      </c>
      <c r="BE447" s="188">
        <f>IF(N447="základní",J447,0)</f>
        <v>0</v>
      </c>
      <c r="BF447" s="188">
        <f>IF(N447="snížená",J447,0)</f>
        <v>0</v>
      </c>
      <c r="BG447" s="188">
        <f>IF(N447="zákl. přenesená",J447,0)</f>
        <v>0</v>
      </c>
      <c r="BH447" s="188">
        <f>IF(N447="sníž. přenesená",J447,0)</f>
        <v>0</v>
      </c>
      <c r="BI447" s="188">
        <f>IF(N447="nulová",J447,0)</f>
        <v>0</v>
      </c>
      <c r="BJ447" s="20" t="s">
        <v>84</v>
      </c>
      <c r="BK447" s="188">
        <f>ROUND(I447*H447,2)</f>
        <v>0</v>
      </c>
      <c r="BL447" s="20" t="s">
        <v>629</v>
      </c>
      <c r="BM447" s="20" t="s">
        <v>635</v>
      </c>
    </row>
    <row r="448" spans="2:47" s="1" customFormat="1" ht="13.5">
      <c r="B448" s="37"/>
      <c r="D448" s="190" t="s">
        <v>208</v>
      </c>
      <c r="F448" s="208" t="s">
        <v>634</v>
      </c>
      <c r="I448" s="148"/>
      <c r="L448" s="37"/>
      <c r="M448" s="66"/>
      <c r="N448" s="38"/>
      <c r="O448" s="38"/>
      <c r="P448" s="38"/>
      <c r="Q448" s="38"/>
      <c r="R448" s="38"/>
      <c r="S448" s="38"/>
      <c r="T448" s="67"/>
      <c r="AT448" s="20" t="s">
        <v>208</v>
      </c>
      <c r="AU448" s="20" t="s">
        <v>22</v>
      </c>
    </row>
    <row r="449" spans="2:63" s="11" customFormat="1" ht="36.75" customHeight="1">
      <c r="B449" s="160"/>
      <c r="D449" s="173" t="s">
        <v>73</v>
      </c>
      <c r="E449" s="255" t="s">
        <v>636</v>
      </c>
      <c r="F449" s="255" t="s">
        <v>637</v>
      </c>
      <c r="I449" s="163"/>
      <c r="J449" s="256">
        <f>BK449</f>
        <v>0</v>
      </c>
      <c r="L449" s="160"/>
      <c r="M449" s="165"/>
      <c r="N449" s="166"/>
      <c r="O449" s="166"/>
      <c r="P449" s="167">
        <f>SUM(P450:P456)</f>
        <v>0</v>
      </c>
      <c r="Q449" s="166"/>
      <c r="R449" s="167">
        <f>SUM(R450:R456)</f>
        <v>0</v>
      </c>
      <c r="S449" s="166"/>
      <c r="T449" s="168">
        <f>SUM(T450:T456)</f>
        <v>0</v>
      </c>
      <c r="AR449" s="161" t="s">
        <v>94</v>
      </c>
      <c r="AT449" s="169" t="s">
        <v>73</v>
      </c>
      <c r="AU449" s="169" t="s">
        <v>74</v>
      </c>
      <c r="AY449" s="161" t="s">
        <v>193</v>
      </c>
      <c r="BK449" s="170">
        <f>SUM(BK450:BK456)</f>
        <v>0</v>
      </c>
    </row>
    <row r="450" spans="2:65" s="1" customFormat="1" ht="22.5" customHeight="1">
      <c r="B450" s="176"/>
      <c r="C450" s="177" t="s">
        <v>638</v>
      </c>
      <c r="D450" s="177" t="s">
        <v>197</v>
      </c>
      <c r="E450" s="178" t="s">
        <v>639</v>
      </c>
      <c r="F450" s="179" t="s">
        <v>640</v>
      </c>
      <c r="G450" s="180" t="s">
        <v>641</v>
      </c>
      <c r="H450" s="181">
        <v>1</v>
      </c>
      <c r="I450" s="182"/>
      <c r="J450" s="183">
        <f>ROUND(I450*H450,2)</f>
        <v>0</v>
      </c>
      <c r="K450" s="179" t="s">
        <v>20</v>
      </c>
      <c r="L450" s="37"/>
      <c r="M450" s="184" t="s">
        <v>20</v>
      </c>
      <c r="N450" s="185" t="s">
        <v>46</v>
      </c>
      <c r="O450" s="38"/>
      <c r="P450" s="186">
        <f>O450*H450</f>
        <v>0</v>
      </c>
      <c r="Q450" s="186">
        <v>0</v>
      </c>
      <c r="R450" s="186">
        <f>Q450*H450</f>
        <v>0</v>
      </c>
      <c r="S450" s="186">
        <v>0</v>
      </c>
      <c r="T450" s="187">
        <f>S450*H450</f>
        <v>0</v>
      </c>
      <c r="AR450" s="20" t="s">
        <v>642</v>
      </c>
      <c r="AT450" s="20" t="s">
        <v>197</v>
      </c>
      <c r="AU450" s="20" t="s">
        <v>22</v>
      </c>
      <c r="AY450" s="20" t="s">
        <v>193</v>
      </c>
      <c r="BE450" s="188">
        <f>IF(N450="základní",J450,0)</f>
        <v>0</v>
      </c>
      <c r="BF450" s="188">
        <f>IF(N450="snížená",J450,0)</f>
        <v>0</v>
      </c>
      <c r="BG450" s="188">
        <f>IF(N450="zákl. přenesená",J450,0)</f>
        <v>0</v>
      </c>
      <c r="BH450" s="188">
        <f>IF(N450="sníž. přenesená",J450,0)</f>
        <v>0</v>
      </c>
      <c r="BI450" s="188">
        <f>IF(N450="nulová",J450,0)</f>
        <v>0</v>
      </c>
      <c r="BJ450" s="20" t="s">
        <v>84</v>
      </c>
      <c r="BK450" s="188">
        <f>ROUND(I450*H450,2)</f>
        <v>0</v>
      </c>
      <c r="BL450" s="20" t="s">
        <v>642</v>
      </c>
      <c r="BM450" s="20" t="s">
        <v>643</v>
      </c>
    </row>
    <row r="451" spans="2:47" s="1" customFormat="1" ht="27">
      <c r="B451" s="37"/>
      <c r="D451" s="199" t="s">
        <v>208</v>
      </c>
      <c r="F451" s="254" t="s">
        <v>644</v>
      </c>
      <c r="I451" s="148"/>
      <c r="L451" s="37"/>
      <c r="M451" s="66"/>
      <c r="N451" s="38"/>
      <c r="O451" s="38"/>
      <c r="P451" s="38"/>
      <c r="Q451" s="38"/>
      <c r="R451" s="38"/>
      <c r="S451" s="38"/>
      <c r="T451" s="67"/>
      <c r="AT451" s="20" t="s">
        <v>208</v>
      </c>
      <c r="AU451" s="20" t="s">
        <v>22</v>
      </c>
    </row>
    <row r="452" spans="2:65" s="1" customFormat="1" ht="31.5" customHeight="1">
      <c r="B452" s="176"/>
      <c r="C452" s="177" t="s">
        <v>645</v>
      </c>
      <c r="D452" s="177" t="s">
        <v>197</v>
      </c>
      <c r="E452" s="178" t="s">
        <v>646</v>
      </c>
      <c r="F452" s="179" t="s">
        <v>647</v>
      </c>
      <c r="G452" s="180" t="s">
        <v>641</v>
      </c>
      <c r="H452" s="181">
        <v>1</v>
      </c>
      <c r="I452" s="182"/>
      <c r="J452" s="183">
        <f>ROUND(I452*H452,2)</f>
        <v>0</v>
      </c>
      <c r="K452" s="179" t="s">
        <v>20</v>
      </c>
      <c r="L452" s="37"/>
      <c r="M452" s="184" t="s">
        <v>20</v>
      </c>
      <c r="N452" s="185" t="s">
        <v>46</v>
      </c>
      <c r="O452" s="38"/>
      <c r="P452" s="186">
        <f>O452*H452</f>
        <v>0</v>
      </c>
      <c r="Q452" s="186">
        <v>0</v>
      </c>
      <c r="R452" s="186">
        <f>Q452*H452</f>
        <v>0</v>
      </c>
      <c r="S452" s="186">
        <v>0</v>
      </c>
      <c r="T452" s="187">
        <f>S452*H452</f>
        <v>0</v>
      </c>
      <c r="AR452" s="20" t="s">
        <v>642</v>
      </c>
      <c r="AT452" s="20" t="s">
        <v>197</v>
      </c>
      <c r="AU452" s="20" t="s">
        <v>22</v>
      </c>
      <c r="AY452" s="20" t="s">
        <v>193</v>
      </c>
      <c r="BE452" s="188">
        <f>IF(N452="základní",J452,0)</f>
        <v>0</v>
      </c>
      <c r="BF452" s="188">
        <f>IF(N452="snížená",J452,0)</f>
        <v>0</v>
      </c>
      <c r="BG452" s="188">
        <f>IF(N452="zákl. přenesená",J452,0)</f>
        <v>0</v>
      </c>
      <c r="BH452" s="188">
        <f>IF(N452="sníž. přenesená",J452,0)</f>
        <v>0</v>
      </c>
      <c r="BI452" s="188">
        <f>IF(N452="nulová",J452,0)</f>
        <v>0</v>
      </c>
      <c r="BJ452" s="20" t="s">
        <v>84</v>
      </c>
      <c r="BK452" s="188">
        <f>ROUND(I452*H452,2)</f>
        <v>0</v>
      </c>
      <c r="BL452" s="20" t="s">
        <v>642</v>
      </c>
      <c r="BM452" s="20" t="s">
        <v>648</v>
      </c>
    </row>
    <row r="453" spans="2:47" s="1" customFormat="1" ht="27">
      <c r="B453" s="37"/>
      <c r="D453" s="199" t="s">
        <v>208</v>
      </c>
      <c r="F453" s="254" t="s">
        <v>649</v>
      </c>
      <c r="I453" s="148"/>
      <c r="L453" s="37"/>
      <c r="M453" s="66"/>
      <c r="N453" s="38"/>
      <c r="O453" s="38"/>
      <c r="P453" s="38"/>
      <c r="Q453" s="38"/>
      <c r="R453" s="38"/>
      <c r="S453" s="38"/>
      <c r="T453" s="67"/>
      <c r="AT453" s="20" t="s">
        <v>208</v>
      </c>
      <c r="AU453" s="20" t="s">
        <v>22</v>
      </c>
    </row>
    <row r="454" spans="2:65" s="1" customFormat="1" ht="22.5" customHeight="1">
      <c r="B454" s="176"/>
      <c r="C454" s="177" t="s">
        <v>650</v>
      </c>
      <c r="D454" s="177" t="s">
        <v>197</v>
      </c>
      <c r="E454" s="178" t="s">
        <v>651</v>
      </c>
      <c r="F454" s="179" t="s">
        <v>652</v>
      </c>
      <c r="G454" s="180" t="s">
        <v>641</v>
      </c>
      <c r="H454" s="181">
        <v>1</v>
      </c>
      <c r="I454" s="182"/>
      <c r="J454" s="183">
        <f>ROUND(I454*H454,2)</f>
        <v>0</v>
      </c>
      <c r="K454" s="179" t="s">
        <v>20</v>
      </c>
      <c r="L454" s="37"/>
      <c r="M454" s="184" t="s">
        <v>20</v>
      </c>
      <c r="N454" s="185" t="s">
        <v>46</v>
      </c>
      <c r="O454" s="38"/>
      <c r="P454" s="186">
        <f>O454*H454</f>
        <v>0</v>
      </c>
      <c r="Q454" s="186">
        <v>0</v>
      </c>
      <c r="R454" s="186">
        <f>Q454*H454</f>
        <v>0</v>
      </c>
      <c r="S454" s="186">
        <v>0</v>
      </c>
      <c r="T454" s="187">
        <f>S454*H454</f>
        <v>0</v>
      </c>
      <c r="AR454" s="20" t="s">
        <v>642</v>
      </c>
      <c r="AT454" s="20" t="s">
        <v>197</v>
      </c>
      <c r="AU454" s="20" t="s">
        <v>22</v>
      </c>
      <c r="AY454" s="20" t="s">
        <v>193</v>
      </c>
      <c r="BE454" s="188">
        <f>IF(N454="základní",J454,0)</f>
        <v>0</v>
      </c>
      <c r="BF454" s="188">
        <f>IF(N454="snížená",J454,0)</f>
        <v>0</v>
      </c>
      <c r="BG454" s="188">
        <f>IF(N454="zákl. přenesená",J454,0)</f>
        <v>0</v>
      </c>
      <c r="BH454" s="188">
        <f>IF(N454="sníž. přenesená",J454,0)</f>
        <v>0</v>
      </c>
      <c r="BI454" s="188">
        <f>IF(N454="nulová",J454,0)</f>
        <v>0</v>
      </c>
      <c r="BJ454" s="20" t="s">
        <v>84</v>
      </c>
      <c r="BK454" s="188">
        <f>ROUND(I454*H454,2)</f>
        <v>0</v>
      </c>
      <c r="BL454" s="20" t="s">
        <v>642</v>
      </c>
      <c r="BM454" s="20" t="s">
        <v>653</v>
      </c>
    </row>
    <row r="455" spans="2:47" s="1" customFormat="1" ht="13.5">
      <c r="B455" s="37"/>
      <c r="D455" s="199" t="s">
        <v>208</v>
      </c>
      <c r="F455" s="254" t="s">
        <v>654</v>
      </c>
      <c r="I455" s="148"/>
      <c r="L455" s="37"/>
      <c r="M455" s="66"/>
      <c r="N455" s="38"/>
      <c r="O455" s="38"/>
      <c r="P455" s="38"/>
      <c r="Q455" s="38"/>
      <c r="R455" s="38"/>
      <c r="S455" s="38"/>
      <c r="T455" s="67"/>
      <c r="AT455" s="20" t="s">
        <v>208</v>
      </c>
      <c r="AU455" s="20" t="s">
        <v>22</v>
      </c>
    </row>
    <row r="456" spans="2:65" s="1" customFormat="1" ht="22.5" customHeight="1">
      <c r="B456" s="176"/>
      <c r="C456" s="177" t="s">
        <v>655</v>
      </c>
      <c r="D456" s="177" t="s">
        <v>197</v>
      </c>
      <c r="E456" s="178" t="s">
        <v>656</v>
      </c>
      <c r="F456" s="179" t="s">
        <v>657</v>
      </c>
      <c r="G456" s="180" t="s">
        <v>641</v>
      </c>
      <c r="H456" s="181">
        <v>1</v>
      </c>
      <c r="I456" s="182"/>
      <c r="J456" s="183">
        <f>ROUND(I456*H456,2)</f>
        <v>0</v>
      </c>
      <c r="K456" s="179" t="s">
        <v>20</v>
      </c>
      <c r="L456" s="37"/>
      <c r="M456" s="184" t="s">
        <v>20</v>
      </c>
      <c r="N456" s="257" t="s">
        <v>46</v>
      </c>
      <c r="O456" s="258"/>
      <c r="P456" s="259">
        <f>O456*H456</f>
        <v>0</v>
      </c>
      <c r="Q456" s="259">
        <v>0</v>
      </c>
      <c r="R456" s="259">
        <f>Q456*H456</f>
        <v>0</v>
      </c>
      <c r="S456" s="259">
        <v>0</v>
      </c>
      <c r="T456" s="260">
        <f>S456*H456</f>
        <v>0</v>
      </c>
      <c r="AR456" s="20" t="s">
        <v>642</v>
      </c>
      <c r="AT456" s="20" t="s">
        <v>197</v>
      </c>
      <c r="AU456" s="20" t="s">
        <v>22</v>
      </c>
      <c r="AY456" s="20" t="s">
        <v>193</v>
      </c>
      <c r="BE456" s="188">
        <f>IF(N456="základní",J456,0)</f>
        <v>0</v>
      </c>
      <c r="BF456" s="188">
        <f>IF(N456="snížená",J456,0)</f>
        <v>0</v>
      </c>
      <c r="BG456" s="188">
        <f>IF(N456="zákl. přenesená",J456,0)</f>
        <v>0</v>
      </c>
      <c r="BH456" s="188">
        <f>IF(N456="sníž. přenesená",J456,0)</f>
        <v>0</v>
      </c>
      <c r="BI456" s="188">
        <f>IF(N456="nulová",J456,0)</f>
        <v>0</v>
      </c>
      <c r="BJ456" s="20" t="s">
        <v>84</v>
      </c>
      <c r="BK456" s="188">
        <f>ROUND(I456*H456,2)</f>
        <v>0</v>
      </c>
      <c r="BL456" s="20" t="s">
        <v>642</v>
      </c>
      <c r="BM456" s="20" t="s">
        <v>658</v>
      </c>
    </row>
    <row r="457" spans="2:12" s="1" customFormat="1" ht="6.75" customHeight="1">
      <c r="B457" s="52"/>
      <c r="C457" s="53"/>
      <c r="D457" s="53"/>
      <c r="E457" s="53"/>
      <c r="F457" s="53"/>
      <c r="G457" s="53"/>
      <c r="H457" s="53"/>
      <c r="I457" s="126"/>
      <c r="J457" s="53"/>
      <c r="K457" s="53"/>
      <c r="L457" s="37"/>
    </row>
    <row r="458" ht="13.5">
      <c r="AT458" s="261"/>
    </row>
  </sheetData>
  <sheetProtection password="CC35" sheet="1" objects="1" scenarios="1" formatColumns="0" formatRows="0" sort="0" autoFilter="0"/>
  <autoFilter ref="C97:K97"/>
  <mergeCells count="12">
    <mergeCell ref="E51:H51"/>
    <mergeCell ref="E86:H86"/>
    <mergeCell ref="E88:H88"/>
    <mergeCell ref="E90:H90"/>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87</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659</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ROUND(J86,2)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ROUND(SUM(BE86:BE102),2)</f>
        <v>0</v>
      </c>
      <c r="G32" s="38"/>
      <c r="H32" s="38"/>
      <c r="I32" s="118">
        <v>0.21</v>
      </c>
      <c r="J32" s="117">
        <f>ROUND(ROUND((SUM(BE86:BE102)),2)*I32,2)</f>
        <v>0</v>
      </c>
      <c r="K32" s="41"/>
    </row>
    <row r="33" spans="2:11" s="1" customFormat="1" ht="14.25" customHeight="1">
      <c r="B33" s="37"/>
      <c r="C33" s="38"/>
      <c r="D33" s="38"/>
      <c r="E33" s="45" t="s">
        <v>46</v>
      </c>
      <c r="F33" s="117">
        <f>ROUND(SUM(BF86:BF102),2)</f>
        <v>0</v>
      </c>
      <c r="G33" s="38"/>
      <c r="H33" s="38"/>
      <c r="I33" s="118">
        <v>0.15</v>
      </c>
      <c r="J33" s="117">
        <f>ROUND(ROUND((SUM(BF86:BF102)),2)*I33,2)</f>
        <v>0</v>
      </c>
      <c r="K33" s="41"/>
    </row>
    <row r="34" spans="2:11" s="1" customFormat="1" ht="14.25" customHeight="1" hidden="1">
      <c r="B34" s="37"/>
      <c r="C34" s="38"/>
      <c r="D34" s="38"/>
      <c r="E34" s="45" t="s">
        <v>47</v>
      </c>
      <c r="F34" s="117">
        <f>ROUND(SUM(BG86:BG102),2)</f>
        <v>0</v>
      </c>
      <c r="G34" s="38"/>
      <c r="H34" s="38"/>
      <c r="I34" s="118">
        <v>0.21</v>
      </c>
      <c r="J34" s="117">
        <v>0</v>
      </c>
      <c r="K34" s="41"/>
    </row>
    <row r="35" spans="2:11" s="1" customFormat="1" ht="14.25" customHeight="1" hidden="1">
      <c r="B35" s="37"/>
      <c r="C35" s="38"/>
      <c r="D35" s="38"/>
      <c r="E35" s="45" t="s">
        <v>48</v>
      </c>
      <c r="F35" s="117">
        <f>ROUND(SUM(BH86:BH102),2)</f>
        <v>0</v>
      </c>
      <c r="G35" s="38"/>
      <c r="H35" s="38"/>
      <c r="I35" s="118">
        <v>0.15</v>
      </c>
      <c r="J35" s="117">
        <v>0</v>
      </c>
      <c r="K35" s="41"/>
    </row>
    <row r="36" spans="2:11" s="1" customFormat="1" ht="14.25" customHeight="1" hidden="1">
      <c r="B36" s="37"/>
      <c r="C36" s="38"/>
      <c r="D36" s="38"/>
      <c r="E36" s="45" t="s">
        <v>49</v>
      </c>
      <c r="F36" s="117">
        <f>ROUND(SUM(BI86:BI102),2)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2 - ZATEPLENÍ VNITŘNÍCH PROSTOR</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J86</f>
        <v>0</v>
      </c>
      <c r="K60" s="41"/>
      <c r="AU60" s="20" t="s">
        <v>161</v>
      </c>
    </row>
    <row r="61" spans="2:11" s="8" customFormat="1" ht="24.75" customHeight="1">
      <c r="B61" s="134"/>
      <c r="C61" s="135"/>
      <c r="D61" s="136" t="s">
        <v>660</v>
      </c>
      <c r="E61" s="137"/>
      <c r="F61" s="137"/>
      <c r="G61" s="137"/>
      <c r="H61" s="137"/>
      <c r="I61" s="138"/>
      <c r="J61" s="139">
        <f>J87</f>
        <v>0</v>
      </c>
      <c r="K61" s="140"/>
    </row>
    <row r="62" spans="2:11" s="9" customFormat="1" ht="19.5" customHeight="1">
      <c r="B62" s="141"/>
      <c r="C62" s="142"/>
      <c r="D62" s="143" t="s">
        <v>163</v>
      </c>
      <c r="E62" s="144"/>
      <c r="F62" s="144"/>
      <c r="G62" s="144"/>
      <c r="H62" s="144"/>
      <c r="I62" s="145"/>
      <c r="J62" s="146">
        <f>J88</f>
        <v>0</v>
      </c>
      <c r="K62" s="147"/>
    </row>
    <row r="63" spans="2:11" s="9" customFormat="1" ht="19.5" customHeight="1">
      <c r="B63" s="141"/>
      <c r="C63" s="142"/>
      <c r="D63" s="143" t="s">
        <v>165</v>
      </c>
      <c r="E63" s="144"/>
      <c r="F63" s="144"/>
      <c r="G63" s="144"/>
      <c r="H63" s="144"/>
      <c r="I63" s="145"/>
      <c r="J63" s="146">
        <f>J98</f>
        <v>0</v>
      </c>
      <c r="K63" s="147"/>
    </row>
    <row r="64" spans="2:11" s="9" customFormat="1" ht="14.25" customHeight="1">
      <c r="B64" s="141"/>
      <c r="C64" s="142"/>
      <c r="D64" s="143" t="s">
        <v>661</v>
      </c>
      <c r="E64" s="144"/>
      <c r="F64" s="144"/>
      <c r="G64" s="144"/>
      <c r="H64" s="144"/>
      <c r="I64" s="145"/>
      <c r="J64" s="146">
        <f>J99</f>
        <v>0</v>
      </c>
      <c r="K64" s="147"/>
    </row>
    <row r="65" spans="2:11" s="1" customFormat="1" ht="21.75" customHeight="1">
      <c r="B65" s="37"/>
      <c r="C65" s="38"/>
      <c r="D65" s="38"/>
      <c r="E65" s="38"/>
      <c r="F65" s="38"/>
      <c r="G65" s="38"/>
      <c r="H65" s="38"/>
      <c r="I65" s="105"/>
      <c r="J65" s="38"/>
      <c r="K65" s="41"/>
    </row>
    <row r="66" spans="2:11" s="1" customFormat="1" ht="6.75" customHeight="1">
      <c r="B66" s="52"/>
      <c r="C66" s="53"/>
      <c r="D66" s="53"/>
      <c r="E66" s="53"/>
      <c r="F66" s="53"/>
      <c r="G66" s="53"/>
      <c r="H66" s="53"/>
      <c r="I66" s="126"/>
      <c r="J66" s="53"/>
      <c r="K66" s="54"/>
    </row>
    <row r="70" spans="2:12" s="1" customFormat="1" ht="6.75" customHeight="1">
      <c r="B70" s="55"/>
      <c r="C70" s="56"/>
      <c r="D70" s="56"/>
      <c r="E70" s="56"/>
      <c r="F70" s="56"/>
      <c r="G70" s="56"/>
      <c r="H70" s="56"/>
      <c r="I70" s="127"/>
      <c r="J70" s="56"/>
      <c r="K70" s="56"/>
      <c r="L70" s="37"/>
    </row>
    <row r="71" spans="2:12" s="1" customFormat="1" ht="36.75" customHeight="1">
      <c r="B71" s="37"/>
      <c r="C71" s="57" t="s">
        <v>178</v>
      </c>
      <c r="I71" s="148"/>
      <c r="L71" s="37"/>
    </row>
    <row r="72" spans="2:12" s="1" customFormat="1" ht="6.75" customHeight="1">
      <c r="B72" s="37"/>
      <c r="I72" s="148"/>
      <c r="L72" s="37"/>
    </row>
    <row r="73" spans="2:12" s="1" customFormat="1" ht="14.25" customHeight="1">
      <c r="B73" s="37"/>
      <c r="C73" s="59" t="s">
        <v>16</v>
      </c>
      <c r="I73" s="148"/>
      <c r="L73" s="37"/>
    </row>
    <row r="74" spans="2:12" s="1" customFormat="1" ht="22.5" customHeight="1">
      <c r="B74" s="37"/>
      <c r="E74" s="310" t="str">
        <f>E7</f>
        <v>Plzeň, K Pecím 10,12</v>
      </c>
      <c r="F74" s="269"/>
      <c r="G74" s="269"/>
      <c r="H74" s="269"/>
      <c r="I74" s="148"/>
      <c r="L74" s="37"/>
    </row>
    <row r="75" spans="2:12" ht="15">
      <c r="B75" s="24"/>
      <c r="C75" s="59" t="s">
        <v>143</v>
      </c>
      <c r="L75" s="24"/>
    </row>
    <row r="76" spans="2:12" s="1" customFormat="1" ht="22.5" customHeight="1">
      <c r="B76" s="37"/>
      <c r="E76" s="310" t="s">
        <v>146</v>
      </c>
      <c r="F76" s="269"/>
      <c r="G76" s="269"/>
      <c r="H76" s="269"/>
      <c r="I76" s="148"/>
      <c r="L76" s="37"/>
    </row>
    <row r="77" spans="2:12" s="1" customFormat="1" ht="14.25" customHeight="1">
      <c r="B77" s="37"/>
      <c r="C77" s="59" t="s">
        <v>149</v>
      </c>
      <c r="I77" s="148"/>
      <c r="L77" s="37"/>
    </row>
    <row r="78" spans="2:12" s="1" customFormat="1" ht="23.25" customHeight="1">
      <c r="B78" s="37"/>
      <c r="E78" s="287" t="str">
        <f>E11</f>
        <v>2 - ZATEPLENÍ VNITŘNÍCH PROSTOR</v>
      </c>
      <c r="F78" s="269"/>
      <c r="G78" s="269"/>
      <c r="H78" s="269"/>
      <c r="I78" s="148"/>
      <c r="L78" s="37"/>
    </row>
    <row r="79" spans="2:12" s="1" customFormat="1" ht="6.75" customHeight="1">
      <c r="B79" s="37"/>
      <c r="I79" s="148"/>
      <c r="L79" s="37"/>
    </row>
    <row r="80" spans="2:12" s="1" customFormat="1" ht="18" customHeight="1">
      <c r="B80" s="37"/>
      <c r="C80" s="59" t="s">
        <v>23</v>
      </c>
      <c r="F80" s="149" t="str">
        <f>F14</f>
        <v>Plzeň, K Pecím 10,12 </v>
      </c>
      <c r="I80" s="150" t="s">
        <v>25</v>
      </c>
      <c r="J80" s="63" t="str">
        <f>IF(J14="","",J14)</f>
        <v>14. 9. 2016</v>
      </c>
      <c r="L80" s="37"/>
    </row>
    <row r="81" spans="2:12" s="1" customFormat="1" ht="6.75" customHeight="1">
      <c r="B81" s="37"/>
      <c r="I81" s="148"/>
      <c r="L81" s="37"/>
    </row>
    <row r="82" spans="2:12" s="1" customFormat="1" ht="15">
      <c r="B82" s="37"/>
      <c r="C82" s="59" t="s">
        <v>29</v>
      </c>
      <c r="F82" s="149" t="str">
        <f>E17</f>
        <v>SVJ K Pecím 10,12, Plzeň</v>
      </c>
      <c r="I82" s="150" t="s">
        <v>35</v>
      </c>
      <c r="J82" s="149" t="str">
        <f>E23</f>
        <v>Planstav a.s.</v>
      </c>
      <c r="L82" s="37"/>
    </row>
    <row r="83" spans="2:12" s="1" customFormat="1" ht="14.25" customHeight="1">
      <c r="B83" s="37"/>
      <c r="C83" s="59" t="s">
        <v>33</v>
      </c>
      <c r="F83" s="149">
        <f>IF(E20="","",E20)</f>
      </c>
      <c r="I83" s="148"/>
      <c r="L83" s="37"/>
    </row>
    <row r="84" spans="2:12" s="1" customFormat="1" ht="9.75" customHeight="1">
      <c r="B84" s="37"/>
      <c r="I84" s="148"/>
      <c r="L84" s="37"/>
    </row>
    <row r="85" spans="2:20" s="10" customFormat="1" ht="29.25" customHeight="1">
      <c r="B85" s="151"/>
      <c r="C85" s="152" t="s">
        <v>179</v>
      </c>
      <c r="D85" s="153" t="s">
        <v>59</v>
      </c>
      <c r="E85" s="153" t="s">
        <v>55</v>
      </c>
      <c r="F85" s="153" t="s">
        <v>180</v>
      </c>
      <c r="G85" s="153" t="s">
        <v>181</v>
      </c>
      <c r="H85" s="153" t="s">
        <v>182</v>
      </c>
      <c r="I85" s="154" t="s">
        <v>183</v>
      </c>
      <c r="J85" s="153" t="s">
        <v>159</v>
      </c>
      <c r="K85" s="155" t="s">
        <v>184</v>
      </c>
      <c r="L85" s="151"/>
      <c r="M85" s="70" t="s">
        <v>185</v>
      </c>
      <c r="N85" s="71" t="s">
        <v>44</v>
      </c>
      <c r="O85" s="71" t="s">
        <v>186</v>
      </c>
      <c r="P85" s="71" t="s">
        <v>187</v>
      </c>
      <c r="Q85" s="71" t="s">
        <v>188</v>
      </c>
      <c r="R85" s="71" t="s">
        <v>189</v>
      </c>
      <c r="S85" s="71" t="s">
        <v>190</v>
      </c>
      <c r="T85" s="72" t="s">
        <v>191</v>
      </c>
    </row>
    <row r="86" spans="2:63" s="1" customFormat="1" ht="29.25" customHeight="1">
      <c r="B86" s="37"/>
      <c r="C86" s="74" t="s">
        <v>160</v>
      </c>
      <c r="I86" s="148"/>
      <c r="J86" s="156">
        <f>BK86</f>
        <v>0</v>
      </c>
      <c r="L86" s="37"/>
      <c r="M86" s="73"/>
      <c r="N86" s="64"/>
      <c r="O86" s="64"/>
      <c r="P86" s="157">
        <f>P87</f>
        <v>0</v>
      </c>
      <c r="Q86" s="64"/>
      <c r="R86" s="157">
        <f>R87</f>
        <v>0.520768</v>
      </c>
      <c r="S86" s="64"/>
      <c r="T86" s="158">
        <f>T87</f>
        <v>0</v>
      </c>
      <c r="AT86" s="20" t="s">
        <v>73</v>
      </c>
      <c r="AU86" s="20" t="s">
        <v>161</v>
      </c>
      <c r="BK86" s="159">
        <f>BK87</f>
        <v>0</v>
      </c>
    </row>
    <row r="87" spans="2:63" s="11" customFormat="1" ht="36.75" customHeight="1">
      <c r="B87" s="160"/>
      <c r="D87" s="161" t="s">
        <v>73</v>
      </c>
      <c r="E87" s="162" t="s">
        <v>192</v>
      </c>
      <c r="F87" s="162" t="s">
        <v>662</v>
      </c>
      <c r="I87" s="163"/>
      <c r="J87" s="164">
        <f>BK87</f>
        <v>0</v>
      </c>
      <c r="L87" s="160"/>
      <c r="M87" s="165"/>
      <c r="N87" s="166"/>
      <c r="O87" s="166"/>
      <c r="P87" s="167">
        <f>P88+P98</f>
        <v>0</v>
      </c>
      <c r="Q87" s="166"/>
      <c r="R87" s="167">
        <f>R88+R98</f>
        <v>0.520768</v>
      </c>
      <c r="S87" s="166"/>
      <c r="T87" s="168">
        <f>T88+T98</f>
        <v>0</v>
      </c>
      <c r="AR87" s="161" t="s">
        <v>22</v>
      </c>
      <c r="AT87" s="169" t="s">
        <v>73</v>
      </c>
      <c r="AU87" s="169" t="s">
        <v>74</v>
      </c>
      <c r="AY87" s="161" t="s">
        <v>193</v>
      </c>
      <c r="BK87" s="170">
        <f>BK88+BK98</f>
        <v>0</v>
      </c>
    </row>
    <row r="88" spans="2:63" s="11" customFormat="1" ht="19.5" customHeight="1">
      <c r="B88" s="160"/>
      <c r="D88" s="173" t="s">
        <v>73</v>
      </c>
      <c r="E88" s="174" t="s">
        <v>97</v>
      </c>
      <c r="F88" s="174" t="s">
        <v>194</v>
      </c>
      <c r="I88" s="163"/>
      <c r="J88" s="175">
        <f>BK88</f>
        <v>0</v>
      </c>
      <c r="L88" s="160"/>
      <c r="M88" s="165"/>
      <c r="N88" s="166"/>
      <c r="O88" s="166"/>
      <c r="P88" s="167">
        <f>SUM(P89:P97)</f>
        <v>0</v>
      </c>
      <c r="Q88" s="166"/>
      <c r="R88" s="167">
        <f>SUM(R89:R97)</f>
        <v>0.520768</v>
      </c>
      <c r="S88" s="166"/>
      <c r="T88" s="168">
        <f>SUM(T89:T97)</f>
        <v>0</v>
      </c>
      <c r="AR88" s="161" t="s">
        <v>22</v>
      </c>
      <c r="AT88" s="169" t="s">
        <v>73</v>
      </c>
      <c r="AU88" s="169" t="s">
        <v>22</v>
      </c>
      <c r="AY88" s="161" t="s">
        <v>193</v>
      </c>
      <c r="BK88" s="170">
        <f>SUM(BK89:BK97)</f>
        <v>0</v>
      </c>
    </row>
    <row r="89" spans="2:65" s="1" customFormat="1" ht="31.5" customHeight="1">
      <c r="B89" s="176"/>
      <c r="C89" s="177" t="s">
        <v>22</v>
      </c>
      <c r="D89" s="177" t="s">
        <v>197</v>
      </c>
      <c r="E89" s="178" t="s">
        <v>663</v>
      </c>
      <c r="F89" s="179" t="s">
        <v>664</v>
      </c>
      <c r="G89" s="180" t="s">
        <v>130</v>
      </c>
      <c r="H89" s="181">
        <v>25.28</v>
      </c>
      <c r="I89" s="182"/>
      <c r="J89" s="183">
        <f>ROUND(I89*H89,2)</f>
        <v>0</v>
      </c>
      <c r="K89" s="179" t="s">
        <v>206</v>
      </c>
      <c r="L89" s="37"/>
      <c r="M89" s="184" t="s">
        <v>20</v>
      </c>
      <c r="N89" s="185" t="s">
        <v>46</v>
      </c>
      <c r="O89" s="38"/>
      <c r="P89" s="186">
        <f>O89*H89</f>
        <v>0</v>
      </c>
      <c r="Q89" s="186">
        <v>0.00178</v>
      </c>
      <c r="R89" s="186">
        <f>Q89*H89</f>
        <v>0.0449984</v>
      </c>
      <c r="S89" s="186">
        <v>0</v>
      </c>
      <c r="T89" s="187">
        <f>S89*H89</f>
        <v>0</v>
      </c>
      <c r="AR89" s="20" t="s">
        <v>91</v>
      </c>
      <c r="AT89" s="20" t="s">
        <v>197</v>
      </c>
      <c r="AU89" s="20" t="s">
        <v>84</v>
      </c>
      <c r="AY89" s="20" t="s">
        <v>193</v>
      </c>
      <c r="BE89" s="188">
        <f>IF(N89="základní",J89,0)</f>
        <v>0</v>
      </c>
      <c r="BF89" s="188">
        <f>IF(N89="snížená",J89,0)</f>
        <v>0</v>
      </c>
      <c r="BG89" s="188">
        <f>IF(N89="zákl. přenesená",J89,0)</f>
        <v>0</v>
      </c>
      <c r="BH89" s="188">
        <f>IF(N89="sníž. přenesená",J89,0)</f>
        <v>0</v>
      </c>
      <c r="BI89" s="188">
        <f>IF(N89="nulová",J89,0)</f>
        <v>0</v>
      </c>
      <c r="BJ89" s="20" t="s">
        <v>84</v>
      </c>
      <c r="BK89" s="188">
        <f>ROUND(I89*H89,2)</f>
        <v>0</v>
      </c>
      <c r="BL89" s="20" t="s">
        <v>91</v>
      </c>
      <c r="BM89" s="20" t="s">
        <v>665</v>
      </c>
    </row>
    <row r="90" spans="2:47" s="1" customFormat="1" ht="27">
      <c r="B90" s="37"/>
      <c r="D90" s="190" t="s">
        <v>208</v>
      </c>
      <c r="F90" s="208" t="s">
        <v>666</v>
      </c>
      <c r="I90" s="148"/>
      <c r="L90" s="37"/>
      <c r="M90" s="66"/>
      <c r="N90" s="38"/>
      <c r="O90" s="38"/>
      <c r="P90" s="38"/>
      <c r="Q90" s="38"/>
      <c r="R90" s="38"/>
      <c r="S90" s="38"/>
      <c r="T90" s="67"/>
      <c r="AT90" s="20" t="s">
        <v>208</v>
      </c>
      <c r="AU90" s="20" t="s">
        <v>84</v>
      </c>
    </row>
    <row r="91" spans="2:51" s="14" customFormat="1" ht="13.5">
      <c r="B91" s="209"/>
      <c r="D91" s="190" t="s">
        <v>201</v>
      </c>
      <c r="E91" s="210" t="s">
        <v>20</v>
      </c>
      <c r="F91" s="211" t="s">
        <v>667</v>
      </c>
      <c r="H91" s="212" t="s">
        <v>20</v>
      </c>
      <c r="I91" s="213"/>
      <c r="L91" s="209"/>
      <c r="M91" s="214"/>
      <c r="N91" s="215"/>
      <c r="O91" s="215"/>
      <c r="P91" s="215"/>
      <c r="Q91" s="215"/>
      <c r="R91" s="215"/>
      <c r="S91" s="215"/>
      <c r="T91" s="216"/>
      <c r="AT91" s="212" t="s">
        <v>201</v>
      </c>
      <c r="AU91" s="212" t="s">
        <v>84</v>
      </c>
      <c r="AV91" s="14" t="s">
        <v>22</v>
      </c>
      <c r="AW91" s="14" t="s">
        <v>37</v>
      </c>
      <c r="AX91" s="14" t="s">
        <v>74</v>
      </c>
      <c r="AY91" s="212" t="s">
        <v>193</v>
      </c>
    </row>
    <row r="92" spans="2:51" s="12" customFormat="1" ht="13.5">
      <c r="B92" s="189"/>
      <c r="D92" s="190" t="s">
        <v>201</v>
      </c>
      <c r="E92" s="191" t="s">
        <v>20</v>
      </c>
      <c r="F92" s="192" t="s">
        <v>668</v>
      </c>
      <c r="H92" s="193">
        <v>25.28</v>
      </c>
      <c r="I92" s="194"/>
      <c r="L92" s="189"/>
      <c r="M92" s="195"/>
      <c r="N92" s="196"/>
      <c r="O92" s="196"/>
      <c r="P92" s="196"/>
      <c r="Q92" s="196"/>
      <c r="R92" s="196"/>
      <c r="S92" s="196"/>
      <c r="T92" s="197"/>
      <c r="AT92" s="191" t="s">
        <v>201</v>
      </c>
      <c r="AU92" s="191" t="s">
        <v>84</v>
      </c>
      <c r="AV92" s="12" t="s">
        <v>84</v>
      </c>
      <c r="AW92" s="12" t="s">
        <v>37</v>
      </c>
      <c r="AX92" s="12" t="s">
        <v>74</v>
      </c>
      <c r="AY92" s="191" t="s">
        <v>193</v>
      </c>
    </row>
    <row r="93" spans="2:51" s="13" customFormat="1" ht="13.5">
      <c r="B93" s="198"/>
      <c r="D93" s="199" t="s">
        <v>201</v>
      </c>
      <c r="E93" s="200" t="s">
        <v>20</v>
      </c>
      <c r="F93" s="201" t="s">
        <v>203</v>
      </c>
      <c r="H93" s="202">
        <v>25.28</v>
      </c>
      <c r="I93" s="203"/>
      <c r="L93" s="198"/>
      <c r="M93" s="204"/>
      <c r="N93" s="205"/>
      <c r="O93" s="205"/>
      <c r="P93" s="205"/>
      <c r="Q93" s="205"/>
      <c r="R93" s="205"/>
      <c r="S93" s="205"/>
      <c r="T93" s="206"/>
      <c r="AT93" s="207" t="s">
        <v>201</v>
      </c>
      <c r="AU93" s="207" t="s">
        <v>84</v>
      </c>
      <c r="AV93" s="13" t="s">
        <v>91</v>
      </c>
      <c r="AW93" s="13" t="s">
        <v>37</v>
      </c>
      <c r="AX93" s="13" t="s">
        <v>22</v>
      </c>
      <c r="AY93" s="207" t="s">
        <v>193</v>
      </c>
    </row>
    <row r="94" spans="2:65" s="1" customFormat="1" ht="31.5" customHeight="1">
      <c r="B94" s="176"/>
      <c r="C94" s="177" t="s">
        <v>84</v>
      </c>
      <c r="D94" s="177" t="s">
        <v>197</v>
      </c>
      <c r="E94" s="178" t="s">
        <v>669</v>
      </c>
      <c r="F94" s="179" t="s">
        <v>670</v>
      </c>
      <c r="G94" s="180" t="s">
        <v>130</v>
      </c>
      <c r="H94" s="181">
        <v>25.28</v>
      </c>
      <c r="I94" s="182"/>
      <c r="J94" s="183">
        <f>ROUND(I94*H94,2)</f>
        <v>0</v>
      </c>
      <c r="K94" s="179" t="s">
        <v>206</v>
      </c>
      <c r="L94" s="37"/>
      <c r="M94" s="184" t="s">
        <v>20</v>
      </c>
      <c r="N94" s="185" t="s">
        <v>46</v>
      </c>
      <c r="O94" s="38"/>
      <c r="P94" s="186">
        <f>O94*H94</f>
        <v>0</v>
      </c>
      <c r="Q94" s="186">
        <v>0.00937</v>
      </c>
      <c r="R94" s="186">
        <f>Q94*H94</f>
        <v>0.23687360000000002</v>
      </c>
      <c r="S94" s="186">
        <v>0</v>
      </c>
      <c r="T94" s="187">
        <f>S94*H94</f>
        <v>0</v>
      </c>
      <c r="AR94" s="20" t="s">
        <v>91</v>
      </c>
      <c r="AT94" s="20" t="s">
        <v>197</v>
      </c>
      <c r="AU94" s="20" t="s">
        <v>84</v>
      </c>
      <c r="AY94" s="20" t="s">
        <v>193</v>
      </c>
      <c r="BE94" s="188">
        <f>IF(N94="základní",J94,0)</f>
        <v>0</v>
      </c>
      <c r="BF94" s="188">
        <f>IF(N94="snížená",J94,0)</f>
        <v>0</v>
      </c>
      <c r="BG94" s="188">
        <f>IF(N94="zákl. přenesená",J94,0)</f>
        <v>0</v>
      </c>
      <c r="BH94" s="188">
        <f>IF(N94="sníž. přenesená",J94,0)</f>
        <v>0</v>
      </c>
      <c r="BI94" s="188">
        <f>IF(N94="nulová",J94,0)</f>
        <v>0</v>
      </c>
      <c r="BJ94" s="20" t="s">
        <v>84</v>
      </c>
      <c r="BK94" s="188">
        <f>ROUND(I94*H94,2)</f>
        <v>0</v>
      </c>
      <c r="BL94" s="20" t="s">
        <v>91</v>
      </c>
      <c r="BM94" s="20" t="s">
        <v>671</v>
      </c>
    </row>
    <row r="95" spans="2:47" s="1" customFormat="1" ht="27">
      <c r="B95" s="37"/>
      <c r="D95" s="199" t="s">
        <v>208</v>
      </c>
      <c r="F95" s="254" t="s">
        <v>672</v>
      </c>
      <c r="I95" s="148"/>
      <c r="L95" s="37"/>
      <c r="M95" s="66"/>
      <c r="N95" s="38"/>
      <c r="O95" s="38"/>
      <c r="P95" s="38"/>
      <c r="Q95" s="38"/>
      <c r="R95" s="38"/>
      <c r="S95" s="38"/>
      <c r="T95" s="67"/>
      <c r="AT95" s="20" t="s">
        <v>208</v>
      </c>
      <c r="AU95" s="20" t="s">
        <v>84</v>
      </c>
    </row>
    <row r="96" spans="2:65" s="1" customFormat="1" ht="22.5" customHeight="1">
      <c r="B96" s="176"/>
      <c r="C96" s="217" t="s">
        <v>88</v>
      </c>
      <c r="D96" s="217" t="s">
        <v>212</v>
      </c>
      <c r="E96" s="218" t="s">
        <v>673</v>
      </c>
      <c r="F96" s="219" t="s">
        <v>674</v>
      </c>
      <c r="G96" s="220" t="s">
        <v>130</v>
      </c>
      <c r="H96" s="221">
        <v>26.544</v>
      </c>
      <c r="I96" s="222"/>
      <c r="J96" s="223">
        <f>ROUND(I96*H96,2)</f>
        <v>0</v>
      </c>
      <c r="K96" s="219" t="s">
        <v>206</v>
      </c>
      <c r="L96" s="224"/>
      <c r="M96" s="225" t="s">
        <v>20</v>
      </c>
      <c r="N96" s="226" t="s">
        <v>46</v>
      </c>
      <c r="O96" s="38"/>
      <c r="P96" s="186">
        <f>O96*H96</f>
        <v>0</v>
      </c>
      <c r="Q96" s="186">
        <v>0.009</v>
      </c>
      <c r="R96" s="186">
        <f>Q96*H96</f>
        <v>0.238896</v>
      </c>
      <c r="S96" s="186">
        <v>0</v>
      </c>
      <c r="T96" s="187">
        <f>S96*H96</f>
        <v>0</v>
      </c>
      <c r="AR96" s="20" t="s">
        <v>103</v>
      </c>
      <c r="AT96" s="20" t="s">
        <v>212</v>
      </c>
      <c r="AU96" s="20" t="s">
        <v>84</v>
      </c>
      <c r="AY96" s="20" t="s">
        <v>193</v>
      </c>
      <c r="BE96" s="188">
        <f>IF(N96="základní",J96,0)</f>
        <v>0</v>
      </c>
      <c r="BF96" s="188">
        <f>IF(N96="snížená",J96,0)</f>
        <v>0</v>
      </c>
      <c r="BG96" s="188">
        <f>IF(N96="zákl. přenesená",J96,0)</f>
        <v>0</v>
      </c>
      <c r="BH96" s="188">
        <f>IF(N96="sníž. přenesená",J96,0)</f>
        <v>0</v>
      </c>
      <c r="BI96" s="188">
        <f>IF(N96="nulová",J96,0)</f>
        <v>0</v>
      </c>
      <c r="BJ96" s="20" t="s">
        <v>84</v>
      </c>
      <c r="BK96" s="188">
        <f>ROUND(I96*H96,2)</f>
        <v>0</v>
      </c>
      <c r="BL96" s="20" t="s">
        <v>91</v>
      </c>
      <c r="BM96" s="20" t="s">
        <v>675</v>
      </c>
    </row>
    <row r="97" spans="2:51" s="12" customFormat="1" ht="13.5">
      <c r="B97" s="189"/>
      <c r="D97" s="190" t="s">
        <v>201</v>
      </c>
      <c r="F97" s="192" t="s">
        <v>676</v>
      </c>
      <c r="H97" s="193">
        <v>26.544</v>
      </c>
      <c r="I97" s="194"/>
      <c r="L97" s="189"/>
      <c r="M97" s="195"/>
      <c r="N97" s="196"/>
      <c r="O97" s="196"/>
      <c r="P97" s="196"/>
      <c r="Q97" s="196"/>
      <c r="R97" s="196"/>
      <c r="S97" s="196"/>
      <c r="T97" s="197"/>
      <c r="AT97" s="191" t="s">
        <v>201</v>
      </c>
      <c r="AU97" s="191" t="s">
        <v>84</v>
      </c>
      <c r="AV97" s="12" t="s">
        <v>84</v>
      </c>
      <c r="AW97" s="12" t="s">
        <v>4</v>
      </c>
      <c r="AX97" s="12" t="s">
        <v>22</v>
      </c>
      <c r="AY97" s="191" t="s">
        <v>193</v>
      </c>
    </row>
    <row r="98" spans="2:63" s="11" customFormat="1" ht="29.25" customHeight="1">
      <c r="B98" s="160"/>
      <c r="D98" s="161" t="s">
        <v>73</v>
      </c>
      <c r="E98" s="171" t="s">
        <v>106</v>
      </c>
      <c r="F98" s="171" t="s">
        <v>480</v>
      </c>
      <c r="I98" s="163"/>
      <c r="J98" s="172">
        <f>BK98</f>
        <v>0</v>
      </c>
      <c r="L98" s="160"/>
      <c r="M98" s="165"/>
      <c r="N98" s="166"/>
      <c r="O98" s="166"/>
      <c r="P98" s="167">
        <f>P99</f>
        <v>0</v>
      </c>
      <c r="Q98" s="166"/>
      <c r="R98" s="167">
        <f>R99</f>
        <v>0</v>
      </c>
      <c r="S98" s="166"/>
      <c r="T98" s="168">
        <f>T99</f>
        <v>0</v>
      </c>
      <c r="AR98" s="161" t="s">
        <v>22</v>
      </c>
      <c r="AT98" s="169" t="s">
        <v>73</v>
      </c>
      <c r="AU98" s="169" t="s">
        <v>22</v>
      </c>
      <c r="AY98" s="161" t="s">
        <v>193</v>
      </c>
      <c r="BK98" s="170">
        <f>BK99</f>
        <v>0</v>
      </c>
    </row>
    <row r="99" spans="2:63" s="11" customFormat="1" ht="14.25" customHeight="1">
      <c r="B99" s="160"/>
      <c r="D99" s="173" t="s">
        <v>73</v>
      </c>
      <c r="E99" s="174" t="s">
        <v>523</v>
      </c>
      <c r="F99" s="174" t="s">
        <v>549</v>
      </c>
      <c r="I99" s="163"/>
      <c r="J99" s="175">
        <f>BK99</f>
        <v>0</v>
      </c>
      <c r="L99" s="160"/>
      <c r="M99" s="165"/>
      <c r="N99" s="166"/>
      <c r="O99" s="166"/>
      <c r="P99" s="167">
        <f>SUM(P100:P102)</f>
        <v>0</v>
      </c>
      <c r="Q99" s="166"/>
      <c r="R99" s="167">
        <f>SUM(R100:R102)</f>
        <v>0</v>
      </c>
      <c r="S99" s="166"/>
      <c r="T99" s="168">
        <f>SUM(T100:T102)</f>
        <v>0</v>
      </c>
      <c r="AR99" s="161" t="s">
        <v>22</v>
      </c>
      <c r="AT99" s="169" t="s">
        <v>73</v>
      </c>
      <c r="AU99" s="169" t="s">
        <v>84</v>
      </c>
      <c r="AY99" s="161" t="s">
        <v>193</v>
      </c>
      <c r="BK99" s="170">
        <f>SUM(BK100:BK102)</f>
        <v>0</v>
      </c>
    </row>
    <row r="100" spans="2:65" s="1" customFormat="1" ht="22.5" customHeight="1">
      <c r="B100" s="176"/>
      <c r="C100" s="177" t="s">
        <v>91</v>
      </c>
      <c r="D100" s="177" t="s">
        <v>197</v>
      </c>
      <c r="E100" s="178" t="s">
        <v>551</v>
      </c>
      <c r="F100" s="179" t="s">
        <v>552</v>
      </c>
      <c r="G100" s="180" t="s">
        <v>530</v>
      </c>
      <c r="H100" s="181">
        <v>0.521</v>
      </c>
      <c r="I100" s="182"/>
      <c r="J100" s="183">
        <f>ROUND(I100*H100,2)</f>
        <v>0</v>
      </c>
      <c r="K100" s="179" t="s">
        <v>206</v>
      </c>
      <c r="L100" s="37"/>
      <c r="M100" s="184" t="s">
        <v>20</v>
      </c>
      <c r="N100" s="185" t="s">
        <v>46</v>
      </c>
      <c r="O100" s="38"/>
      <c r="P100" s="186">
        <f>O100*H100</f>
        <v>0</v>
      </c>
      <c r="Q100" s="186">
        <v>0</v>
      </c>
      <c r="R100" s="186">
        <f>Q100*H100</f>
        <v>0</v>
      </c>
      <c r="S100" s="186">
        <v>0</v>
      </c>
      <c r="T100" s="187">
        <f>S100*H100</f>
        <v>0</v>
      </c>
      <c r="AR100" s="20" t="s">
        <v>91</v>
      </c>
      <c r="AT100" s="20" t="s">
        <v>197</v>
      </c>
      <c r="AU100" s="20" t="s">
        <v>88</v>
      </c>
      <c r="AY100" s="20" t="s">
        <v>193</v>
      </c>
      <c r="BE100" s="188">
        <f>IF(N100="základní",J100,0)</f>
        <v>0</v>
      </c>
      <c r="BF100" s="188">
        <f>IF(N100="snížená",J100,0)</f>
        <v>0</v>
      </c>
      <c r="BG100" s="188">
        <f>IF(N100="zákl. přenesená",J100,0)</f>
        <v>0</v>
      </c>
      <c r="BH100" s="188">
        <f>IF(N100="sníž. přenesená",J100,0)</f>
        <v>0</v>
      </c>
      <c r="BI100" s="188">
        <f>IF(N100="nulová",J100,0)</f>
        <v>0</v>
      </c>
      <c r="BJ100" s="20" t="s">
        <v>84</v>
      </c>
      <c r="BK100" s="188">
        <f>ROUND(I100*H100,2)</f>
        <v>0</v>
      </c>
      <c r="BL100" s="20" t="s">
        <v>91</v>
      </c>
      <c r="BM100" s="20" t="s">
        <v>677</v>
      </c>
    </row>
    <row r="101" spans="2:47" s="1" customFormat="1" ht="40.5">
      <c r="B101" s="37"/>
      <c r="D101" s="190" t="s">
        <v>208</v>
      </c>
      <c r="F101" s="208" t="s">
        <v>554</v>
      </c>
      <c r="I101" s="148"/>
      <c r="L101" s="37"/>
      <c r="M101" s="66"/>
      <c r="N101" s="38"/>
      <c r="O101" s="38"/>
      <c r="P101" s="38"/>
      <c r="Q101" s="38"/>
      <c r="R101" s="38"/>
      <c r="S101" s="38"/>
      <c r="T101" s="67"/>
      <c r="AT101" s="20" t="s">
        <v>208</v>
      </c>
      <c r="AU101" s="20" t="s">
        <v>88</v>
      </c>
    </row>
    <row r="102" spans="2:47" s="1" customFormat="1" ht="81">
      <c r="B102" s="37"/>
      <c r="D102" s="190" t="s">
        <v>533</v>
      </c>
      <c r="F102" s="229" t="s">
        <v>555</v>
      </c>
      <c r="I102" s="148"/>
      <c r="L102" s="37"/>
      <c r="M102" s="262"/>
      <c r="N102" s="258"/>
      <c r="O102" s="258"/>
      <c r="P102" s="258"/>
      <c r="Q102" s="258"/>
      <c r="R102" s="258"/>
      <c r="S102" s="258"/>
      <c r="T102" s="263"/>
      <c r="AT102" s="20" t="s">
        <v>533</v>
      </c>
      <c r="AU102" s="20" t="s">
        <v>88</v>
      </c>
    </row>
    <row r="103" spans="2:12" s="1" customFormat="1" ht="6.75" customHeight="1">
      <c r="B103" s="52"/>
      <c r="C103" s="53"/>
      <c r="D103" s="53"/>
      <c r="E103" s="53"/>
      <c r="F103" s="53"/>
      <c r="G103" s="53"/>
      <c r="H103" s="53"/>
      <c r="I103" s="126"/>
      <c r="J103" s="53"/>
      <c r="K103" s="53"/>
      <c r="L103" s="37"/>
    </row>
    <row r="458" ht="13.5">
      <c r="AT458" s="261"/>
    </row>
  </sheetData>
  <sheetProtection password="CC35" sheet="1" objects="1" scenarios="1" formatColumns="0" formatRows="0" sort="0" autoFilter="0"/>
  <autoFilter ref="C85:K85"/>
  <mergeCells count="12">
    <mergeCell ref="E51:H51"/>
    <mergeCell ref="E74:H74"/>
    <mergeCell ref="E76:H76"/>
    <mergeCell ref="E78:H78"/>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90</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678</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ROUND(J87,2)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ROUND(SUM(BE87:BE204),2)</f>
        <v>0</v>
      </c>
      <c r="G32" s="38"/>
      <c r="H32" s="38"/>
      <c r="I32" s="118">
        <v>0.21</v>
      </c>
      <c r="J32" s="117">
        <f>ROUND(ROUND((SUM(BE87:BE204)),2)*I32,2)</f>
        <v>0</v>
      </c>
      <c r="K32" s="41"/>
    </row>
    <row r="33" spans="2:11" s="1" customFormat="1" ht="14.25" customHeight="1">
      <c r="B33" s="37"/>
      <c r="C33" s="38"/>
      <c r="D33" s="38"/>
      <c r="E33" s="45" t="s">
        <v>46</v>
      </c>
      <c r="F33" s="117">
        <f>ROUND(SUM(BF87:BF204),2)</f>
        <v>0</v>
      </c>
      <c r="G33" s="38"/>
      <c r="H33" s="38"/>
      <c r="I33" s="118">
        <v>0.15</v>
      </c>
      <c r="J33" s="117">
        <f>ROUND(ROUND((SUM(BF87:BF204)),2)*I33,2)</f>
        <v>0</v>
      </c>
      <c r="K33" s="41"/>
    </row>
    <row r="34" spans="2:11" s="1" customFormat="1" ht="14.25" customHeight="1" hidden="1">
      <c r="B34" s="37"/>
      <c r="C34" s="38"/>
      <c r="D34" s="38"/>
      <c r="E34" s="45" t="s">
        <v>47</v>
      </c>
      <c r="F34" s="117">
        <f>ROUND(SUM(BG87:BG204),2)</f>
        <v>0</v>
      </c>
      <c r="G34" s="38"/>
      <c r="H34" s="38"/>
      <c r="I34" s="118">
        <v>0.21</v>
      </c>
      <c r="J34" s="117">
        <v>0</v>
      </c>
      <c r="K34" s="41"/>
    </row>
    <row r="35" spans="2:11" s="1" customFormat="1" ht="14.25" customHeight="1" hidden="1">
      <c r="B35" s="37"/>
      <c r="C35" s="38"/>
      <c r="D35" s="38"/>
      <c r="E35" s="45" t="s">
        <v>48</v>
      </c>
      <c r="F35" s="117">
        <f>ROUND(SUM(BH87:BH204),2)</f>
        <v>0</v>
      </c>
      <c r="G35" s="38"/>
      <c r="H35" s="38"/>
      <c r="I35" s="118">
        <v>0.15</v>
      </c>
      <c r="J35" s="117">
        <v>0</v>
      </c>
      <c r="K35" s="41"/>
    </row>
    <row r="36" spans="2:11" s="1" customFormat="1" ht="14.25" customHeight="1" hidden="1">
      <c r="B36" s="37"/>
      <c r="C36" s="38"/>
      <c r="D36" s="38"/>
      <c r="E36" s="45" t="s">
        <v>49</v>
      </c>
      <c r="F36" s="117">
        <f>ROUND(SUM(BI87:BI204),2)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3 - SOKL</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J87</f>
        <v>0</v>
      </c>
      <c r="K60" s="41"/>
      <c r="AU60" s="20" t="s">
        <v>161</v>
      </c>
    </row>
    <row r="61" spans="2:11" s="8" customFormat="1" ht="24.75" customHeight="1">
      <c r="B61" s="134"/>
      <c r="C61" s="135"/>
      <c r="D61" s="136" t="s">
        <v>162</v>
      </c>
      <c r="E61" s="137"/>
      <c r="F61" s="137"/>
      <c r="G61" s="137"/>
      <c r="H61" s="137"/>
      <c r="I61" s="138"/>
      <c r="J61" s="139">
        <f>J88</f>
        <v>0</v>
      </c>
      <c r="K61" s="140"/>
    </row>
    <row r="62" spans="2:11" s="9" customFormat="1" ht="19.5" customHeight="1">
      <c r="B62" s="141"/>
      <c r="C62" s="142"/>
      <c r="D62" s="143" t="s">
        <v>163</v>
      </c>
      <c r="E62" s="144"/>
      <c r="F62" s="144"/>
      <c r="G62" s="144"/>
      <c r="H62" s="144"/>
      <c r="I62" s="145"/>
      <c r="J62" s="146">
        <f>J89</f>
        <v>0</v>
      </c>
      <c r="K62" s="147"/>
    </row>
    <row r="63" spans="2:11" s="9" customFormat="1" ht="14.25" customHeight="1">
      <c r="B63" s="141"/>
      <c r="C63" s="142"/>
      <c r="D63" s="143" t="s">
        <v>164</v>
      </c>
      <c r="E63" s="144"/>
      <c r="F63" s="144"/>
      <c r="G63" s="144"/>
      <c r="H63" s="144"/>
      <c r="I63" s="145"/>
      <c r="J63" s="146">
        <f>J90</f>
        <v>0</v>
      </c>
      <c r="K63" s="147"/>
    </row>
    <row r="64" spans="2:11" s="9" customFormat="1" ht="19.5" customHeight="1">
      <c r="B64" s="141"/>
      <c r="C64" s="142"/>
      <c r="D64" s="143" t="s">
        <v>165</v>
      </c>
      <c r="E64" s="144"/>
      <c r="F64" s="144"/>
      <c r="G64" s="144"/>
      <c r="H64" s="144"/>
      <c r="I64" s="145"/>
      <c r="J64" s="146">
        <f>J200</f>
        <v>0</v>
      </c>
      <c r="K64" s="147"/>
    </row>
    <row r="65" spans="2:11" s="9" customFormat="1" ht="14.25" customHeight="1">
      <c r="B65" s="141"/>
      <c r="C65" s="142"/>
      <c r="D65" s="143" t="s">
        <v>661</v>
      </c>
      <c r="E65" s="144"/>
      <c r="F65" s="144"/>
      <c r="G65" s="144"/>
      <c r="H65" s="144"/>
      <c r="I65" s="145"/>
      <c r="J65" s="146">
        <f>J201</f>
        <v>0</v>
      </c>
      <c r="K65" s="147"/>
    </row>
    <row r="66" spans="2:11" s="1" customFormat="1" ht="21.75" customHeight="1">
      <c r="B66" s="37"/>
      <c r="C66" s="38"/>
      <c r="D66" s="38"/>
      <c r="E66" s="38"/>
      <c r="F66" s="38"/>
      <c r="G66" s="38"/>
      <c r="H66" s="38"/>
      <c r="I66" s="105"/>
      <c r="J66" s="38"/>
      <c r="K66" s="41"/>
    </row>
    <row r="67" spans="2:11" s="1" customFormat="1" ht="6.75" customHeight="1">
      <c r="B67" s="52"/>
      <c r="C67" s="53"/>
      <c r="D67" s="53"/>
      <c r="E67" s="53"/>
      <c r="F67" s="53"/>
      <c r="G67" s="53"/>
      <c r="H67" s="53"/>
      <c r="I67" s="126"/>
      <c r="J67" s="53"/>
      <c r="K67" s="54"/>
    </row>
    <row r="71" spans="2:12" s="1" customFormat="1" ht="6.75" customHeight="1">
      <c r="B71" s="55"/>
      <c r="C71" s="56"/>
      <c r="D71" s="56"/>
      <c r="E71" s="56"/>
      <c r="F71" s="56"/>
      <c r="G71" s="56"/>
      <c r="H71" s="56"/>
      <c r="I71" s="127"/>
      <c r="J71" s="56"/>
      <c r="K71" s="56"/>
      <c r="L71" s="37"/>
    </row>
    <row r="72" spans="2:12" s="1" customFormat="1" ht="36.75" customHeight="1">
      <c r="B72" s="37"/>
      <c r="C72" s="57" t="s">
        <v>178</v>
      </c>
      <c r="I72" s="148"/>
      <c r="L72" s="37"/>
    </row>
    <row r="73" spans="2:12" s="1" customFormat="1" ht="6.75" customHeight="1">
      <c r="B73" s="37"/>
      <c r="I73" s="148"/>
      <c r="L73" s="37"/>
    </row>
    <row r="74" spans="2:12" s="1" customFormat="1" ht="14.25" customHeight="1">
      <c r="B74" s="37"/>
      <c r="C74" s="59" t="s">
        <v>16</v>
      </c>
      <c r="I74" s="148"/>
      <c r="L74" s="37"/>
    </row>
    <row r="75" spans="2:12" s="1" customFormat="1" ht="22.5" customHeight="1">
      <c r="B75" s="37"/>
      <c r="E75" s="310" t="str">
        <f>E7</f>
        <v>Plzeň, K Pecím 10,12</v>
      </c>
      <c r="F75" s="269"/>
      <c r="G75" s="269"/>
      <c r="H75" s="269"/>
      <c r="I75" s="148"/>
      <c r="L75" s="37"/>
    </row>
    <row r="76" spans="2:12" ht="15">
      <c r="B76" s="24"/>
      <c r="C76" s="59" t="s">
        <v>143</v>
      </c>
      <c r="L76" s="24"/>
    </row>
    <row r="77" spans="2:12" s="1" customFormat="1" ht="22.5" customHeight="1">
      <c r="B77" s="37"/>
      <c r="E77" s="310" t="s">
        <v>146</v>
      </c>
      <c r="F77" s="269"/>
      <c r="G77" s="269"/>
      <c r="H77" s="269"/>
      <c r="I77" s="148"/>
      <c r="L77" s="37"/>
    </row>
    <row r="78" spans="2:12" s="1" customFormat="1" ht="14.25" customHeight="1">
      <c r="B78" s="37"/>
      <c r="C78" s="59" t="s">
        <v>149</v>
      </c>
      <c r="I78" s="148"/>
      <c r="L78" s="37"/>
    </row>
    <row r="79" spans="2:12" s="1" customFormat="1" ht="23.25" customHeight="1">
      <c r="B79" s="37"/>
      <c r="E79" s="287" t="str">
        <f>E11</f>
        <v>3 - SOKL</v>
      </c>
      <c r="F79" s="269"/>
      <c r="G79" s="269"/>
      <c r="H79" s="269"/>
      <c r="I79" s="148"/>
      <c r="L79" s="37"/>
    </row>
    <row r="80" spans="2:12" s="1" customFormat="1" ht="6.75" customHeight="1">
      <c r="B80" s="37"/>
      <c r="I80" s="148"/>
      <c r="L80" s="37"/>
    </row>
    <row r="81" spans="2:12" s="1" customFormat="1" ht="18" customHeight="1">
      <c r="B81" s="37"/>
      <c r="C81" s="59" t="s">
        <v>23</v>
      </c>
      <c r="F81" s="149" t="str">
        <f>F14</f>
        <v>Plzeň, K Pecím 10,12 </v>
      </c>
      <c r="I81" s="150" t="s">
        <v>25</v>
      </c>
      <c r="J81" s="63" t="str">
        <f>IF(J14="","",J14)</f>
        <v>14. 9. 2016</v>
      </c>
      <c r="L81" s="37"/>
    </row>
    <row r="82" spans="2:12" s="1" customFormat="1" ht="6.75" customHeight="1">
      <c r="B82" s="37"/>
      <c r="I82" s="148"/>
      <c r="L82" s="37"/>
    </row>
    <row r="83" spans="2:12" s="1" customFormat="1" ht="15">
      <c r="B83" s="37"/>
      <c r="C83" s="59" t="s">
        <v>29</v>
      </c>
      <c r="F83" s="149" t="str">
        <f>E17</f>
        <v>SVJ K Pecím 10,12, Plzeň</v>
      </c>
      <c r="I83" s="150" t="s">
        <v>35</v>
      </c>
      <c r="J83" s="149" t="str">
        <f>E23</f>
        <v>Planstav a.s.</v>
      </c>
      <c r="L83" s="37"/>
    </row>
    <row r="84" spans="2:12" s="1" customFormat="1" ht="14.25" customHeight="1">
      <c r="B84" s="37"/>
      <c r="C84" s="59" t="s">
        <v>33</v>
      </c>
      <c r="F84" s="149">
        <f>IF(E20="","",E20)</f>
      </c>
      <c r="I84" s="148"/>
      <c r="L84" s="37"/>
    </row>
    <row r="85" spans="2:12" s="1" customFormat="1" ht="9.75" customHeight="1">
      <c r="B85" s="37"/>
      <c r="I85" s="148"/>
      <c r="L85" s="37"/>
    </row>
    <row r="86" spans="2:20" s="10" customFormat="1" ht="29.25" customHeight="1">
      <c r="B86" s="151"/>
      <c r="C86" s="152" t="s">
        <v>179</v>
      </c>
      <c r="D86" s="153" t="s">
        <v>59</v>
      </c>
      <c r="E86" s="153" t="s">
        <v>55</v>
      </c>
      <c r="F86" s="153" t="s">
        <v>180</v>
      </c>
      <c r="G86" s="153" t="s">
        <v>181</v>
      </c>
      <c r="H86" s="153" t="s">
        <v>182</v>
      </c>
      <c r="I86" s="154" t="s">
        <v>183</v>
      </c>
      <c r="J86" s="153" t="s">
        <v>159</v>
      </c>
      <c r="K86" s="155" t="s">
        <v>184</v>
      </c>
      <c r="L86" s="151"/>
      <c r="M86" s="70" t="s">
        <v>185</v>
      </c>
      <c r="N86" s="71" t="s">
        <v>44</v>
      </c>
      <c r="O86" s="71" t="s">
        <v>186</v>
      </c>
      <c r="P86" s="71" t="s">
        <v>187</v>
      </c>
      <c r="Q86" s="71" t="s">
        <v>188</v>
      </c>
      <c r="R86" s="71" t="s">
        <v>189</v>
      </c>
      <c r="S86" s="71" t="s">
        <v>190</v>
      </c>
      <c r="T86" s="72" t="s">
        <v>191</v>
      </c>
    </row>
    <row r="87" spans="2:63" s="1" customFormat="1" ht="29.25" customHeight="1">
      <c r="B87" s="37"/>
      <c r="C87" s="74" t="s">
        <v>160</v>
      </c>
      <c r="I87" s="148"/>
      <c r="J87" s="156">
        <f>BK87</f>
        <v>0</v>
      </c>
      <c r="L87" s="37"/>
      <c r="M87" s="73"/>
      <c r="N87" s="64"/>
      <c r="O87" s="64"/>
      <c r="P87" s="157">
        <f>P88</f>
        <v>0</v>
      </c>
      <c r="Q87" s="64"/>
      <c r="R87" s="157">
        <f>R88</f>
        <v>3.9943073900000003</v>
      </c>
      <c r="S87" s="64"/>
      <c r="T87" s="158">
        <f>T88</f>
        <v>0</v>
      </c>
      <c r="AT87" s="20" t="s">
        <v>73</v>
      </c>
      <c r="AU87" s="20" t="s">
        <v>161</v>
      </c>
      <c r="BK87" s="159">
        <f>BK88</f>
        <v>0</v>
      </c>
    </row>
    <row r="88" spans="2:63" s="11" customFormat="1" ht="36.75" customHeight="1">
      <c r="B88" s="160"/>
      <c r="D88" s="161" t="s">
        <v>73</v>
      </c>
      <c r="E88" s="162" t="s">
        <v>192</v>
      </c>
      <c r="F88" s="162" t="s">
        <v>192</v>
      </c>
      <c r="I88" s="163"/>
      <c r="J88" s="164">
        <f>BK88</f>
        <v>0</v>
      </c>
      <c r="L88" s="160"/>
      <c r="M88" s="165"/>
      <c r="N88" s="166"/>
      <c r="O88" s="166"/>
      <c r="P88" s="167">
        <f>P89+P200</f>
        <v>0</v>
      </c>
      <c r="Q88" s="166"/>
      <c r="R88" s="167">
        <f>R89+R200</f>
        <v>3.9943073900000003</v>
      </c>
      <c r="S88" s="166"/>
      <c r="T88" s="168">
        <f>T89+T200</f>
        <v>0</v>
      </c>
      <c r="AR88" s="161" t="s">
        <v>22</v>
      </c>
      <c r="AT88" s="169" t="s">
        <v>73</v>
      </c>
      <c r="AU88" s="169" t="s">
        <v>74</v>
      </c>
      <c r="AY88" s="161" t="s">
        <v>193</v>
      </c>
      <c r="BK88" s="170">
        <f>BK89+BK200</f>
        <v>0</v>
      </c>
    </row>
    <row r="89" spans="2:63" s="11" customFormat="1" ht="19.5" customHeight="1">
      <c r="B89" s="160"/>
      <c r="D89" s="161" t="s">
        <v>73</v>
      </c>
      <c r="E89" s="171" t="s">
        <v>97</v>
      </c>
      <c r="F89" s="171" t="s">
        <v>194</v>
      </c>
      <c r="I89" s="163"/>
      <c r="J89" s="172">
        <f>BK89</f>
        <v>0</v>
      </c>
      <c r="L89" s="160"/>
      <c r="M89" s="165"/>
      <c r="N89" s="166"/>
      <c r="O89" s="166"/>
      <c r="P89" s="167">
        <f>P90</f>
        <v>0</v>
      </c>
      <c r="Q89" s="166"/>
      <c r="R89" s="167">
        <f>R90</f>
        <v>3.9943073900000003</v>
      </c>
      <c r="S89" s="166"/>
      <c r="T89" s="168">
        <f>T90</f>
        <v>0</v>
      </c>
      <c r="AR89" s="161" t="s">
        <v>22</v>
      </c>
      <c r="AT89" s="169" t="s">
        <v>73</v>
      </c>
      <c r="AU89" s="169" t="s">
        <v>22</v>
      </c>
      <c r="AY89" s="161" t="s">
        <v>193</v>
      </c>
      <c r="BK89" s="170">
        <f>BK90</f>
        <v>0</v>
      </c>
    </row>
    <row r="90" spans="2:63" s="11" customFormat="1" ht="14.25" customHeight="1">
      <c r="B90" s="160"/>
      <c r="D90" s="173" t="s">
        <v>73</v>
      </c>
      <c r="E90" s="174" t="s">
        <v>195</v>
      </c>
      <c r="F90" s="174" t="s">
        <v>196</v>
      </c>
      <c r="I90" s="163"/>
      <c r="J90" s="175">
        <f>BK90</f>
        <v>0</v>
      </c>
      <c r="L90" s="160"/>
      <c r="M90" s="165"/>
      <c r="N90" s="166"/>
      <c r="O90" s="166"/>
      <c r="P90" s="167">
        <f>SUM(P91:P199)</f>
        <v>0</v>
      </c>
      <c r="Q90" s="166"/>
      <c r="R90" s="167">
        <f>SUM(R91:R199)</f>
        <v>3.9943073900000003</v>
      </c>
      <c r="S90" s="166"/>
      <c r="T90" s="168">
        <f>SUM(T91:T199)</f>
        <v>0</v>
      </c>
      <c r="AR90" s="161" t="s">
        <v>22</v>
      </c>
      <c r="AT90" s="169" t="s">
        <v>73</v>
      </c>
      <c r="AU90" s="169" t="s">
        <v>84</v>
      </c>
      <c r="AY90" s="161" t="s">
        <v>193</v>
      </c>
      <c r="BK90" s="170">
        <f>SUM(BK91:BK199)</f>
        <v>0</v>
      </c>
    </row>
    <row r="91" spans="2:65" s="1" customFormat="1" ht="22.5" customHeight="1">
      <c r="B91" s="176"/>
      <c r="C91" s="177" t="s">
        <v>22</v>
      </c>
      <c r="D91" s="177" t="s">
        <v>197</v>
      </c>
      <c r="E91" s="178" t="s">
        <v>198</v>
      </c>
      <c r="F91" s="179" t="s">
        <v>199</v>
      </c>
      <c r="G91" s="180" t="s">
        <v>130</v>
      </c>
      <c r="H91" s="181">
        <v>223.951</v>
      </c>
      <c r="I91" s="182"/>
      <c r="J91" s="183">
        <f>ROUND(I91*H91,2)</f>
        <v>0</v>
      </c>
      <c r="K91" s="179" t="s">
        <v>20</v>
      </c>
      <c r="L91" s="37"/>
      <c r="M91" s="184" t="s">
        <v>20</v>
      </c>
      <c r="N91" s="185" t="s">
        <v>46</v>
      </c>
      <c r="O91" s="38"/>
      <c r="P91" s="186">
        <f>O91*H91</f>
        <v>0</v>
      </c>
      <c r="Q91" s="186">
        <v>0.00047</v>
      </c>
      <c r="R91" s="186">
        <f>Q91*H91</f>
        <v>0.10525696999999999</v>
      </c>
      <c r="S91" s="186">
        <v>0</v>
      </c>
      <c r="T91" s="187">
        <f>S91*H91</f>
        <v>0</v>
      </c>
      <c r="AR91" s="20" t="s">
        <v>91</v>
      </c>
      <c r="AT91" s="20" t="s">
        <v>197</v>
      </c>
      <c r="AU91" s="20" t="s">
        <v>88</v>
      </c>
      <c r="AY91" s="20" t="s">
        <v>193</v>
      </c>
      <c r="BE91" s="188">
        <f>IF(N91="základní",J91,0)</f>
        <v>0</v>
      </c>
      <c r="BF91" s="188">
        <f>IF(N91="snížená",J91,0)</f>
        <v>0</v>
      </c>
      <c r="BG91" s="188">
        <f>IF(N91="zákl. přenesená",J91,0)</f>
        <v>0</v>
      </c>
      <c r="BH91" s="188">
        <f>IF(N91="sníž. přenesená",J91,0)</f>
        <v>0</v>
      </c>
      <c r="BI91" s="188">
        <f>IF(N91="nulová",J91,0)</f>
        <v>0</v>
      </c>
      <c r="BJ91" s="20" t="s">
        <v>84</v>
      </c>
      <c r="BK91" s="188">
        <f>ROUND(I91*H91,2)</f>
        <v>0</v>
      </c>
      <c r="BL91" s="20" t="s">
        <v>91</v>
      </c>
      <c r="BM91" s="20" t="s">
        <v>679</v>
      </c>
    </row>
    <row r="92" spans="2:51" s="12" customFormat="1" ht="13.5">
      <c r="B92" s="189"/>
      <c r="D92" s="190" t="s">
        <v>201</v>
      </c>
      <c r="E92" s="191" t="s">
        <v>20</v>
      </c>
      <c r="F92" s="192" t="s">
        <v>680</v>
      </c>
      <c r="H92" s="193">
        <v>155.806</v>
      </c>
      <c r="I92" s="194"/>
      <c r="L92" s="189"/>
      <c r="M92" s="195"/>
      <c r="N92" s="196"/>
      <c r="O92" s="196"/>
      <c r="P92" s="196"/>
      <c r="Q92" s="196"/>
      <c r="R92" s="196"/>
      <c r="S92" s="196"/>
      <c r="T92" s="197"/>
      <c r="AT92" s="191" t="s">
        <v>201</v>
      </c>
      <c r="AU92" s="191" t="s">
        <v>88</v>
      </c>
      <c r="AV92" s="12" t="s">
        <v>84</v>
      </c>
      <c r="AW92" s="12" t="s">
        <v>37</v>
      </c>
      <c r="AX92" s="12" t="s">
        <v>74</v>
      </c>
      <c r="AY92" s="191" t="s">
        <v>193</v>
      </c>
    </row>
    <row r="93" spans="2:51" s="12" customFormat="1" ht="13.5">
      <c r="B93" s="189"/>
      <c r="D93" s="190" t="s">
        <v>201</v>
      </c>
      <c r="E93" s="191" t="s">
        <v>20</v>
      </c>
      <c r="F93" s="192" t="s">
        <v>681</v>
      </c>
      <c r="H93" s="193">
        <v>131.226</v>
      </c>
      <c r="I93" s="194"/>
      <c r="L93" s="189"/>
      <c r="M93" s="195"/>
      <c r="N93" s="196"/>
      <c r="O93" s="196"/>
      <c r="P93" s="196"/>
      <c r="Q93" s="196"/>
      <c r="R93" s="196"/>
      <c r="S93" s="196"/>
      <c r="T93" s="197"/>
      <c r="AT93" s="191" t="s">
        <v>201</v>
      </c>
      <c r="AU93" s="191" t="s">
        <v>88</v>
      </c>
      <c r="AV93" s="12" t="s">
        <v>84</v>
      </c>
      <c r="AW93" s="12" t="s">
        <v>37</v>
      </c>
      <c r="AX93" s="12" t="s">
        <v>74</v>
      </c>
      <c r="AY93" s="191" t="s">
        <v>193</v>
      </c>
    </row>
    <row r="94" spans="2:51" s="12" customFormat="1" ht="13.5">
      <c r="B94" s="189"/>
      <c r="D94" s="190" t="s">
        <v>201</v>
      </c>
      <c r="E94" s="191" t="s">
        <v>20</v>
      </c>
      <c r="F94" s="192" t="s">
        <v>682</v>
      </c>
      <c r="H94" s="193">
        <v>5.06</v>
      </c>
      <c r="I94" s="194"/>
      <c r="L94" s="189"/>
      <c r="M94" s="195"/>
      <c r="N94" s="196"/>
      <c r="O94" s="196"/>
      <c r="P94" s="196"/>
      <c r="Q94" s="196"/>
      <c r="R94" s="196"/>
      <c r="S94" s="196"/>
      <c r="T94" s="197"/>
      <c r="AT94" s="191" t="s">
        <v>201</v>
      </c>
      <c r="AU94" s="191" t="s">
        <v>88</v>
      </c>
      <c r="AV94" s="12" t="s">
        <v>84</v>
      </c>
      <c r="AW94" s="12" t="s">
        <v>37</v>
      </c>
      <c r="AX94" s="12" t="s">
        <v>74</v>
      </c>
      <c r="AY94" s="191" t="s">
        <v>193</v>
      </c>
    </row>
    <row r="95" spans="2:51" s="14" customFormat="1" ht="13.5">
      <c r="B95" s="209"/>
      <c r="D95" s="190" t="s">
        <v>201</v>
      </c>
      <c r="E95" s="210" t="s">
        <v>20</v>
      </c>
      <c r="F95" s="211" t="s">
        <v>683</v>
      </c>
      <c r="H95" s="212" t="s">
        <v>20</v>
      </c>
      <c r="I95" s="213"/>
      <c r="L95" s="209"/>
      <c r="M95" s="214"/>
      <c r="N95" s="215"/>
      <c r="O95" s="215"/>
      <c r="P95" s="215"/>
      <c r="Q95" s="215"/>
      <c r="R95" s="215"/>
      <c r="S95" s="215"/>
      <c r="T95" s="216"/>
      <c r="AT95" s="212" t="s">
        <v>201</v>
      </c>
      <c r="AU95" s="212" t="s">
        <v>88</v>
      </c>
      <c r="AV95" s="14" t="s">
        <v>22</v>
      </c>
      <c r="AW95" s="14" t="s">
        <v>37</v>
      </c>
      <c r="AX95" s="14" t="s">
        <v>74</v>
      </c>
      <c r="AY95" s="212" t="s">
        <v>193</v>
      </c>
    </row>
    <row r="96" spans="2:51" s="12" customFormat="1" ht="13.5">
      <c r="B96" s="189"/>
      <c r="D96" s="190" t="s">
        <v>201</v>
      </c>
      <c r="E96" s="191" t="s">
        <v>20</v>
      </c>
      <c r="F96" s="192" t="s">
        <v>684</v>
      </c>
      <c r="H96" s="193">
        <v>-12.96</v>
      </c>
      <c r="I96" s="194"/>
      <c r="L96" s="189"/>
      <c r="M96" s="195"/>
      <c r="N96" s="196"/>
      <c r="O96" s="196"/>
      <c r="P96" s="196"/>
      <c r="Q96" s="196"/>
      <c r="R96" s="196"/>
      <c r="S96" s="196"/>
      <c r="T96" s="197"/>
      <c r="AT96" s="191" t="s">
        <v>201</v>
      </c>
      <c r="AU96" s="191" t="s">
        <v>88</v>
      </c>
      <c r="AV96" s="12" t="s">
        <v>84</v>
      </c>
      <c r="AW96" s="12" t="s">
        <v>37</v>
      </c>
      <c r="AX96" s="12" t="s">
        <v>74</v>
      </c>
      <c r="AY96" s="191" t="s">
        <v>193</v>
      </c>
    </row>
    <row r="97" spans="2:51" s="12" customFormat="1" ht="13.5">
      <c r="B97" s="189"/>
      <c r="D97" s="190" t="s">
        <v>201</v>
      </c>
      <c r="E97" s="191" t="s">
        <v>20</v>
      </c>
      <c r="F97" s="192" t="s">
        <v>685</v>
      </c>
      <c r="H97" s="193">
        <v>-41.28</v>
      </c>
      <c r="I97" s="194"/>
      <c r="L97" s="189"/>
      <c r="M97" s="195"/>
      <c r="N97" s="196"/>
      <c r="O97" s="196"/>
      <c r="P97" s="196"/>
      <c r="Q97" s="196"/>
      <c r="R97" s="196"/>
      <c r="S97" s="196"/>
      <c r="T97" s="197"/>
      <c r="AT97" s="191" t="s">
        <v>201</v>
      </c>
      <c r="AU97" s="191" t="s">
        <v>88</v>
      </c>
      <c r="AV97" s="12" t="s">
        <v>84</v>
      </c>
      <c r="AW97" s="12" t="s">
        <v>37</v>
      </c>
      <c r="AX97" s="12" t="s">
        <v>74</v>
      </c>
      <c r="AY97" s="191" t="s">
        <v>193</v>
      </c>
    </row>
    <row r="98" spans="2:51" s="12" customFormat="1" ht="13.5">
      <c r="B98" s="189"/>
      <c r="D98" s="190" t="s">
        <v>201</v>
      </c>
      <c r="E98" s="191" t="s">
        <v>20</v>
      </c>
      <c r="F98" s="192" t="s">
        <v>686</v>
      </c>
      <c r="H98" s="193">
        <v>-7.68</v>
      </c>
      <c r="I98" s="194"/>
      <c r="L98" s="189"/>
      <c r="M98" s="195"/>
      <c r="N98" s="196"/>
      <c r="O98" s="196"/>
      <c r="P98" s="196"/>
      <c r="Q98" s="196"/>
      <c r="R98" s="196"/>
      <c r="S98" s="196"/>
      <c r="T98" s="197"/>
      <c r="AT98" s="191" t="s">
        <v>201</v>
      </c>
      <c r="AU98" s="191" t="s">
        <v>88</v>
      </c>
      <c r="AV98" s="12" t="s">
        <v>84</v>
      </c>
      <c r="AW98" s="12" t="s">
        <v>37</v>
      </c>
      <c r="AX98" s="12" t="s">
        <v>74</v>
      </c>
      <c r="AY98" s="191" t="s">
        <v>193</v>
      </c>
    </row>
    <row r="99" spans="2:51" s="12" customFormat="1" ht="13.5">
      <c r="B99" s="189"/>
      <c r="D99" s="190" t="s">
        <v>201</v>
      </c>
      <c r="E99" s="191" t="s">
        <v>20</v>
      </c>
      <c r="F99" s="192" t="s">
        <v>687</v>
      </c>
      <c r="H99" s="193">
        <v>-1.24</v>
      </c>
      <c r="I99" s="194"/>
      <c r="L99" s="189"/>
      <c r="M99" s="195"/>
      <c r="N99" s="196"/>
      <c r="O99" s="196"/>
      <c r="P99" s="196"/>
      <c r="Q99" s="196"/>
      <c r="R99" s="196"/>
      <c r="S99" s="196"/>
      <c r="T99" s="197"/>
      <c r="AT99" s="191" t="s">
        <v>201</v>
      </c>
      <c r="AU99" s="191" t="s">
        <v>88</v>
      </c>
      <c r="AV99" s="12" t="s">
        <v>84</v>
      </c>
      <c r="AW99" s="12" t="s">
        <v>37</v>
      </c>
      <c r="AX99" s="12" t="s">
        <v>74</v>
      </c>
      <c r="AY99" s="191" t="s">
        <v>193</v>
      </c>
    </row>
    <row r="100" spans="2:51" s="12" customFormat="1" ht="13.5">
      <c r="B100" s="189"/>
      <c r="D100" s="190" t="s">
        <v>201</v>
      </c>
      <c r="E100" s="191" t="s">
        <v>20</v>
      </c>
      <c r="F100" s="192" t="s">
        <v>688</v>
      </c>
      <c r="H100" s="193">
        <v>-14.701</v>
      </c>
      <c r="I100" s="194"/>
      <c r="L100" s="189"/>
      <c r="M100" s="195"/>
      <c r="N100" s="196"/>
      <c r="O100" s="196"/>
      <c r="P100" s="196"/>
      <c r="Q100" s="196"/>
      <c r="R100" s="196"/>
      <c r="S100" s="196"/>
      <c r="T100" s="197"/>
      <c r="AT100" s="191" t="s">
        <v>201</v>
      </c>
      <c r="AU100" s="191" t="s">
        <v>88</v>
      </c>
      <c r="AV100" s="12" t="s">
        <v>84</v>
      </c>
      <c r="AW100" s="12" t="s">
        <v>37</v>
      </c>
      <c r="AX100" s="12" t="s">
        <v>74</v>
      </c>
      <c r="AY100" s="191" t="s">
        <v>193</v>
      </c>
    </row>
    <row r="101" spans="2:51" s="14" customFormat="1" ht="13.5">
      <c r="B101" s="209"/>
      <c r="D101" s="190" t="s">
        <v>201</v>
      </c>
      <c r="E101" s="210" t="s">
        <v>20</v>
      </c>
      <c r="F101" s="211" t="s">
        <v>689</v>
      </c>
      <c r="H101" s="212" t="s">
        <v>20</v>
      </c>
      <c r="I101" s="213"/>
      <c r="L101" s="209"/>
      <c r="M101" s="214"/>
      <c r="N101" s="215"/>
      <c r="O101" s="215"/>
      <c r="P101" s="215"/>
      <c r="Q101" s="215"/>
      <c r="R101" s="215"/>
      <c r="S101" s="215"/>
      <c r="T101" s="216"/>
      <c r="AT101" s="212" t="s">
        <v>201</v>
      </c>
      <c r="AU101" s="212" t="s">
        <v>88</v>
      </c>
      <c r="AV101" s="14" t="s">
        <v>22</v>
      </c>
      <c r="AW101" s="14" t="s">
        <v>37</v>
      </c>
      <c r="AX101" s="14" t="s">
        <v>74</v>
      </c>
      <c r="AY101" s="212" t="s">
        <v>193</v>
      </c>
    </row>
    <row r="102" spans="2:51" s="12" customFormat="1" ht="13.5">
      <c r="B102" s="189"/>
      <c r="D102" s="190" t="s">
        <v>201</v>
      </c>
      <c r="E102" s="191" t="s">
        <v>20</v>
      </c>
      <c r="F102" s="192" t="s">
        <v>690</v>
      </c>
      <c r="H102" s="193">
        <v>9.72</v>
      </c>
      <c r="I102" s="194"/>
      <c r="L102" s="189"/>
      <c r="M102" s="195"/>
      <c r="N102" s="196"/>
      <c r="O102" s="196"/>
      <c r="P102" s="196"/>
      <c r="Q102" s="196"/>
      <c r="R102" s="196"/>
      <c r="S102" s="196"/>
      <c r="T102" s="197"/>
      <c r="AT102" s="191" t="s">
        <v>201</v>
      </c>
      <c r="AU102" s="191" t="s">
        <v>88</v>
      </c>
      <c r="AV102" s="12" t="s">
        <v>84</v>
      </c>
      <c r="AW102" s="12" t="s">
        <v>37</v>
      </c>
      <c r="AX102" s="12" t="s">
        <v>74</v>
      </c>
      <c r="AY102" s="191" t="s">
        <v>193</v>
      </c>
    </row>
    <row r="103" spans="2:51" s="13" customFormat="1" ht="13.5">
      <c r="B103" s="198"/>
      <c r="D103" s="199" t="s">
        <v>201</v>
      </c>
      <c r="E103" s="200" t="s">
        <v>20</v>
      </c>
      <c r="F103" s="201" t="s">
        <v>203</v>
      </c>
      <c r="H103" s="202">
        <v>223.951</v>
      </c>
      <c r="I103" s="203"/>
      <c r="L103" s="198"/>
      <c r="M103" s="204"/>
      <c r="N103" s="205"/>
      <c r="O103" s="205"/>
      <c r="P103" s="205"/>
      <c r="Q103" s="205"/>
      <c r="R103" s="205"/>
      <c r="S103" s="205"/>
      <c r="T103" s="206"/>
      <c r="AT103" s="207" t="s">
        <v>201</v>
      </c>
      <c r="AU103" s="207" t="s">
        <v>88</v>
      </c>
      <c r="AV103" s="13" t="s">
        <v>91</v>
      </c>
      <c r="AW103" s="13" t="s">
        <v>37</v>
      </c>
      <c r="AX103" s="13" t="s">
        <v>22</v>
      </c>
      <c r="AY103" s="207" t="s">
        <v>193</v>
      </c>
    </row>
    <row r="104" spans="2:65" s="1" customFormat="1" ht="31.5" customHeight="1">
      <c r="B104" s="176"/>
      <c r="C104" s="177" t="s">
        <v>84</v>
      </c>
      <c r="D104" s="177" t="s">
        <v>197</v>
      </c>
      <c r="E104" s="178" t="s">
        <v>691</v>
      </c>
      <c r="F104" s="179" t="s">
        <v>692</v>
      </c>
      <c r="G104" s="180" t="s">
        <v>130</v>
      </c>
      <c r="H104" s="181">
        <v>17.68</v>
      </c>
      <c r="I104" s="182"/>
      <c r="J104" s="183">
        <f>ROUND(I104*H104,2)</f>
        <v>0</v>
      </c>
      <c r="K104" s="179" t="s">
        <v>206</v>
      </c>
      <c r="L104" s="37"/>
      <c r="M104" s="184" t="s">
        <v>20</v>
      </c>
      <c r="N104" s="185" t="s">
        <v>46</v>
      </c>
      <c r="O104" s="38"/>
      <c r="P104" s="186">
        <f>O104*H104</f>
        <v>0</v>
      </c>
      <c r="Q104" s="186">
        <v>0.00931</v>
      </c>
      <c r="R104" s="186">
        <f>Q104*H104</f>
        <v>0.16460080000000002</v>
      </c>
      <c r="S104" s="186">
        <v>0</v>
      </c>
      <c r="T104" s="187">
        <f>S104*H104</f>
        <v>0</v>
      </c>
      <c r="AR104" s="20" t="s">
        <v>91</v>
      </c>
      <c r="AT104" s="20" t="s">
        <v>197</v>
      </c>
      <c r="AU104" s="20" t="s">
        <v>88</v>
      </c>
      <c r="AY104" s="20" t="s">
        <v>193</v>
      </c>
      <c r="BE104" s="188">
        <f>IF(N104="základní",J104,0)</f>
        <v>0</v>
      </c>
      <c r="BF104" s="188">
        <f>IF(N104="snížená",J104,0)</f>
        <v>0</v>
      </c>
      <c r="BG104" s="188">
        <f>IF(N104="zákl. přenesená",J104,0)</f>
        <v>0</v>
      </c>
      <c r="BH104" s="188">
        <f>IF(N104="sníž. přenesená",J104,0)</f>
        <v>0</v>
      </c>
      <c r="BI104" s="188">
        <f>IF(N104="nulová",J104,0)</f>
        <v>0</v>
      </c>
      <c r="BJ104" s="20" t="s">
        <v>84</v>
      </c>
      <c r="BK104" s="188">
        <f>ROUND(I104*H104,2)</f>
        <v>0</v>
      </c>
      <c r="BL104" s="20" t="s">
        <v>91</v>
      </c>
      <c r="BM104" s="20" t="s">
        <v>693</v>
      </c>
    </row>
    <row r="105" spans="2:47" s="1" customFormat="1" ht="27">
      <c r="B105" s="37"/>
      <c r="D105" s="190" t="s">
        <v>208</v>
      </c>
      <c r="F105" s="208" t="s">
        <v>694</v>
      </c>
      <c r="I105" s="148"/>
      <c r="L105" s="37"/>
      <c r="M105" s="66"/>
      <c r="N105" s="38"/>
      <c r="O105" s="38"/>
      <c r="P105" s="38"/>
      <c r="Q105" s="38"/>
      <c r="R105" s="38"/>
      <c r="S105" s="38"/>
      <c r="T105" s="67"/>
      <c r="AT105" s="20" t="s">
        <v>208</v>
      </c>
      <c r="AU105" s="20" t="s">
        <v>88</v>
      </c>
    </row>
    <row r="106" spans="2:51" s="12" customFormat="1" ht="13.5">
      <c r="B106" s="189"/>
      <c r="D106" s="199" t="s">
        <v>201</v>
      </c>
      <c r="E106" s="238" t="s">
        <v>20</v>
      </c>
      <c r="F106" s="227" t="s">
        <v>695</v>
      </c>
      <c r="H106" s="228">
        <v>17.68</v>
      </c>
      <c r="I106" s="194"/>
      <c r="L106" s="189"/>
      <c r="M106" s="195"/>
      <c r="N106" s="196"/>
      <c r="O106" s="196"/>
      <c r="P106" s="196"/>
      <c r="Q106" s="196"/>
      <c r="R106" s="196"/>
      <c r="S106" s="196"/>
      <c r="T106" s="197"/>
      <c r="AT106" s="191" t="s">
        <v>201</v>
      </c>
      <c r="AU106" s="191" t="s">
        <v>88</v>
      </c>
      <c r="AV106" s="12" t="s">
        <v>84</v>
      </c>
      <c r="AW106" s="12" t="s">
        <v>37</v>
      </c>
      <c r="AX106" s="12" t="s">
        <v>22</v>
      </c>
      <c r="AY106" s="191" t="s">
        <v>193</v>
      </c>
    </row>
    <row r="107" spans="2:65" s="1" customFormat="1" ht="22.5" customHeight="1">
      <c r="B107" s="176"/>
      <c r="C107" s="217" t="s">
        <v>88</v>
      </c>
      <c r="D107" s="217" t="s">
        <v>212</v>
      </c>
      <c r="E107" s="218" t="s">
        <v>696</v>
      </c>
      <c r="F107" s="219" t="s">
        <v>697</v>
      </c>
      <c r="G107" s="220" t="s">
        <v>130</v>
      </c>
      <c r="H107" s="221">
        <v>18.564</v>
      </c>
      <c r="I107" s="222"/>
      <c r="J107" s="223">
        <f>ROUND(I107*H107,2)</f>
        <v>0</v>
      </c>
      <c r="K107" s="219" t="s">
        <v>206</v>
      </c>
      <c r="L107" s="224"/>
      <c r="M107" s="225" t="s">
        <v>20</v>
      </c>
      <c r="N107" s="226" t="s">
        <v>46</v>
      </c>
      <c r="O107" s="38"/>
      <c r="P107" s="186">
        <f>O107*H107</f>
        <v>0</v>
      </c>
      <c r="Q107" s="186">
        <v>0.0075</v>
      </c>
      <c r="R107" s="186">
        <f>Q107*H107</f>
        <v>0.13923</v>
      </c>
      <c r="S107" s="186">
        <v>0</v>
      </c>
      <c r="T107" s="187">
        <f>S107*H107</f>
        <v>0</v>
      </c>
      <c r="AR107" s="20" t="s">
        <v>103</v>
      </c>
      <c r="AT107" s="20" t="s">
        <v>212</v>
      </c>
      <c r="AU107" s="20" t="s">
        <v>88</v>
      </c>
      <c r="AY107" s="20" t="s">
        <v>193</v>
      </c>
      <c r="BE107" s="188">
        <f>IF(N107="základní",J107,0)</f>
        <v>0</v>
      </c>
      <c r="BF107" s="188">
        <f>IF(N107="snížená",J107,0)</f>
        <v>0</v>
      </c>
      <c r="BG107" s="188">
        <f>IF(N107="zákl. přenesená",J107,0)</f>
        <v>0</v>
      </c>
      <c r="BH107" s="188">
        <f>IF(N107="sníž. přenesená",J107,0)</f>
        <v>0</v>
      </c>
      <c r="BI107" s="188">
        <f>IF(N107="nulová",J107,0)</f>
        <v>0</v>
      </c>
      <c r="BJ107" s="20" t="s">
        <v>84</v>
      </c>
      <c r="BK107" s="188">
        <f>ROUND(I107*H107,2)</f>
        <v>0</v>
      </c>
      <c r="BL107" s="20" t="s">
        <v>91</v>
      </c>
      <c r="BM107" s="20" t="s">
        <v>698</v>
      </c>
    </row>
    <row r="108" spans="2:51" s="12" customFormat="1" ht="13.5">
      <c r="B108" s="189"/>
      <c r="D108" s="199" t="s">
        <v>201</v>
      </c>
      <c r="F108" s="227" t="s">
        <v>699</v>
      </c>
      <c r="H108" s="228">
        <v>18.564</v>
      </c>
      <c r="I108" s="194"/>
      <c r="L108" s="189"/>
      <c r="M108" s="195"/>
      <c r="N108" s="196"/>
      <c r="O108" s="196"/>
      <c r="P108" s="196"/>
      <c r="Q108" s="196"/>
      <c r="R108" s="196"/>
      <c r="S108" s="196"/>
      <c r="T108" s="197"/>
      <c r="AT108" s="191" t="s">
        <v>201</v>
      </c>
      <c r="AU108" s="191" t="s">
        <v>88</v>
      </c>
      <c r="AV108" s="12" t="s">
        <v>84</v>
      </c>
      <c r="AW108" s="12" t="s">
        <v>4</v>
      </c>
      <c r="AX108" s="12" t="s">
        <v>22</v>
      </c>
      <c r="AY108" s="191" t="s">
        <v>193</v>
      </c>
    </row>
    <row r="109" spans="2:65" s="1" customFormat="1" ht="22.5" customHeight="1">
      <c r="B109" s="176"/>
      <c r="C109" s="177" t="s">
        <v>91</v>
      </c>
      <c r="D109" s="177" t="s">
        <v>197</v>
      </c>
      <c r="E109" s="178" t="s">
        <v>254</v>
      </c>
      <c r="F109" s="179" t="s">
        <v>255</v>
      </c>
      <c r="G109" s="180" t="s">
        <v>130</v>
      </c>
      <c r="H109" s="181">
        <v>214.231</v>
      </c>
      <c r="I109" s="182"/>
      <c r="J109" s="183">
        <f>ROUND(I109*H109,2)</f>
        <v>0</v>
      </c>
      <c r="K109" s="179" t="s">
        <v>206</v>
      </c>
      <c r="L109" s="37"/>
      <c r="M109" s="184" t="s">
        <v>20</v>
      </c>
      <c r="N109" s="185" t="s">
        <v>46</v>
      </c>
      <c r="O109" s="38"/>
      <c r="P109" s="186">
        <f>O109*H109</f>
        <v>0</v>
      </c>
      <c r="Q109" s="186">
        <v>0.00825</v>
      </c>
      <c r="R109" s="186">
        <f>Q109*H109</f>
        <v>1.76740575</v>
      </c>
      <c r="S109" s="186">
        <v>0</v>
      </c>
      <c r="T109" s="187">
        <f>S109*H109</f>
        <v>0</v>
      </c>
      <c r="AR109" s="20" t="s">
        <v>91</v>
      </c>
      <c r="AT109" s="20" t="s">
        <v>197</v>
      </c>
      <c r="AU109" s="20" t="s">
        <v>88</v>
      </c>
      <c r="AY109" s="20" t="s">
        <v>193</v>
      </c>
      <c r="BE109" s="188">
        <f>IF(N109="základní",J109,0)</f>
        <v>0</v>
      </c>
      <c r="BF109" s="188">
        <f>IF(N109="snížená",J109,0)</f>
        <v>0</v>
      </c>
      <c r="BG109" s="188">
        <f>IF(N109="zákl. přenesená",J109,0)</f>
        <v>0</v>
      </c>
      <c r="BH109" s="188">
        <f>IF(N109="sníž. přenesená",J109,0)</f>
        <v>0</v>
      </c>
      <c r="BI109" s="188">
        <f>IF(N109="nulová",J109,0)</f>
        <v>0</v>
      </c>
      <c r="BJ109" s="20" t="s">
        <v>84</v>
      </c>
      <c r="BK109" s="188">
        <f>ROUND(I109*H109,2)</f>
        <v>0</v>
      </c>
      <c r="BL109" s="20" t="s">
        <v>91</v>
      </c>
      <c r="BM109" s="20" t="s">
        <v>700</v>
      </c>
    </row>
    <row r="110" spans="2:47" s="1" customFormat="1" ht="27">
      <c r="B110" s="37"/>
      <c r="D110" s="190" t="s">
        <v>208</v>
      </c>
      <c r="F110" s="208" t="s">
        <v>257</v>
      </c>
      <c r="I110" s="148"/>
      <c r="L110" s="37"/>
      <c r="M110" s="66"/>
      <c r="N110" s="38"/>
      <c r="O110" s="38"/>
      <c r="P110" s="38"/>
      <c r="Q110" s="38"/>
      <c r="R110" s="38"/>
      <c r="S110" s="38"/>
      <c r="T110" s="67"/>
      <c r="AT110" s="20" t="s">
        <v>208</v>
      </c>
      <c r="AU110" s="20" t="s">
        <v>88</v>
      </c>
    </row>
    <row r="111" spans="2:51" s="14" customFormat="1" ht="13.5">
      <c r="B111" s="209"/>
      <c r="D111" s="190" t="s">
        <v>201</v>
      </c>
      <c r="E111" s="210" t="s">
        <v>20</v>
      </c>
      <c r="F111" s="211" t="s">
        <v>701</v>
      </c>
      <c r="H111" s="212" t="s">
        <v>20</v>
      </c>
      <c r="I111" s="213"/>
      <c r="L111" s="209"/>
      <c r="M111" s="214"/>
      <c r="N111" s="215"/>
      <c r="O111" s="215"/>
      <c r="P111" s="215"/>
      <c r="Q111" s="215"/>
      <c r="R111" s="215"/>
      <c r="S111" s="215"/>
      <c r="T111" s="216"/>
      <c r="AT111" s="212" t="s">
        <v>201</v>
      </c>
      <c r="AU111" s="212" t="s">
        <v>88</v>
      </c>
      <c r="AV111" s="14" t="s">
        <v>22</v>
      </c>
      <c r="AW111" s="14" t="s">
        <v>37</v>
      </c>
      <c r="AX111" s="14" t="s">
        <v>74</v>
      </c>
      <c r="AY111" s="212" t="s">
        <v>193</v>
      </c>
    </row>
    <row r="112" spans="2:51" s="12" customFormat="1" ht="13.5">
      <c r="B112" s="189"/>
      <c r="D112" s="190" t="s">
        <v>201</v>
      </c>
      <c r="E112" s="191" t="s">
        <v>20</v>
      </c>
      <c r="F112" s="192" t="s">
        <v>680</v>
      </c>
      <c r="H112" s="193">
        <v>155.806</v>
      </c>
      <c r="I112" s="194"/>
      <c r="L112" s="189"/>
      <c r="M112" s="195"/>
      <c r="N112" s="196"/>
      <c r="O112" s="196"/>
      <c r="P112" s="196"/>
      <c r="Q112" s="196"/>
      <c r="R112" s="196"/>
      <c r="S112" s="196"/>
      <c r="T112" s="197"/>
      <c r="AT112" s="191" t="s">
        <v>201</v>
      </c>
      <c r="AU112" s="191" t="s">
        <v>88</v>
      </c>
      <c r="AV112" s="12" t="s">
        <v>84</v>
      </c>
      <c r="AW112" s="12" t="s">
        <v>37</v>
      </c>
      <c r="AX112" s="12" t="s">
        <v>74</v>
      </c>
      <c r="AY112" s="191" t="s">
        <v>193</v>
      </c>
    </row>
    <row r="113" spans="2:51" s="12" customFormat="1" ht="13.5">
      <c r="B113" s="189"/>
      <c r="D113" s="190" t="s">
        <v>201</v>
      </c>
      <c r="E113" s="191" t="s">
        <v>20</v>
      </c>
      <c r="F113" s="192" t="s">
        <v>681</v>
      </c>
      <c r="H113" s="193">
        <v>131.226</v>
      </c>
      <c r="I113" s="194"/>
      <c r="L113" s="189"/>
      <c r="M113" s="195"/>
      <c r="N113" s="196"/>
      <c r="O113" s="196"/>
      <c r="P113" s="196"/>
      <c r="Q113" s="196"/>
      <c r="R113" s="196"/>
      <c r="S113" s="196"/>
      <c r="T113" s="197"/>
      <c r="AT113" s="191" t="s">
        <v>201</v>
      </c>
      <c r="AU113" s="191" t="s">
        <v>88</v>
      </c>
      <c r="AV113" s="12" t="s">
        <v>84</v>
      </c>
      <c r="AW113" s="12" t="s">
        <v>37</v>
      </c>
      <c r="AX113" s="12" t="s">
        <v>74</v>
      </c>
      <c r="AY113" s="191" t="s">
        <v>193</v>
      </c>
    </row>
    <row r="114" spans="2:51" s="14" customFormat="1" ht="13.5">
      <c r="B114" s="209"/>
      <c r="D114" s="190" t="s">
        <v>201</v>
      </c>
      <c r="E114" s="210" t="s">
        <v>20</v>
      </c>
      <c r="F114" s="211" t="s">
        <v>702</v>
      </c>
      <c r="H114" s="212" t="s">
        <v>20</v>
      </c>
      <c r="I114" s="213"/>
      <c r="L114" s="209"/>
      <c r="M114" s="214"/>
      <c r="N114" s="215"/>
      <c r="O114" s="215"/>
      <c r="P114" s="215"/>
      <c r="Q114" s="215"/>
      <c r="R114" s="215"/>
      <c r="S114" s="215"/>
      <c r="T114" s="216"/>
      <c r="AT114" s="212" t="s">
        <v>201</v>
      </c>
      <c r="AU114" s="212" t="s">
        <v>88</v>
      </c>
      <c r="AV114" s="14" t="s">
        <v>22</v>
      </c>
      <c r="AW114" s="14" t="s">
        <v>37</v>
      </c>
      <c r="AX114" s="14" t="s">
        <v>74</v>
      </c>
      <c r="AY114" s="212" t="s">
        <v>193</v>
      </c>
    </row>
    <row r="115" spans="2:51" s="12" customFormat="1" ht="13.5">
      <c r="B115" s="189"/>
      <c r="D115" s="190" t="s">
        <v>201</v>
      </c>
      <c r="E115" s="191" t="s">
        <v>20</v>
      </c>
      <c r="F115" s="192" t="s">
        <v>682</v>
      </c>
      <c r="H115" s="193">
        <v>5.06</v>
      </c>
      <c r="I115" s="194"/>
      <c r="L115" s="189"/>
      <c r="M115" s="195"/>
      <c r="N115" s="196"/>
      <c r="O115" s="196"/>
      <c r="P115" s="196"/>
      <c r="Q115" s="196"/>
      <c r="R115" s="196"/>
      <c r="S115" s="196"/>
      <c r="T115" s="197"/>
      <c r="AT115" s="191" t="s">
        <v>201</v>
      </c>
      <c r="AU115" s="191" t="s">
        <v>88</v>
      </c>
      <c r="AV115" s="12" t="s">
        <v>84</v>
      </c>
      <c r="AW115" s="12" t="s">
        <v>37</v>
      </c>
      <c r="AX115" s="12" t="s">
        <v>74</v>
      </c>
      <c r="AY115" s="191" t="s">
        <v>193</v>
      </c>
    </row>
    <row r="116" spans="2:51" s="14" customFormat="1" ht="13.5">
      <c r="B116" s="209"/>
      <c r="D116" s="190" t="s">
        <v>201</v>
      </c>
      <c r="E116" s="210" t="s">
        <v>20</v>
      </c>
      <c r="F116" s="211" t="s">
        <v>683</v>
      </c>
      <c r="H116" s="212" t="s">
        <v>20</v>
      </c>
      <c r="I116" s="213"/>
      <c r="L116" s="209"/>
      <c r="M116" s="214"/>
      <c r="N116" s="215"/>
      <c r="O116" s="215"/>
      <c r="P116" s="215"/>
      <c r="Q116" s="215"/>
      <c r="R116" s="215"/>
      <c r="S116" s="215"/>
      <c r="T116" s="216"/>
      <c r="AT116" s="212" t="s">
        <v>201</v>
      </c>
      <c r="AU116" s="212" t="s">
        <v>88</v>
      </c>
      <c r="AV116" s="14" t="s">
        <v>22</v>
      </c>
      <c r="AW116" s="14" t="s">
        <v>37</v>
      </c>
      <c r="AX116" s="14" t="s">
        <v>74</v>
      </c>
      <c r="AY116" s="212" t="s">
        <v>193</v>
      </c>
    </row>
    <row r="117" spans="2:51" s="12" customFormat="1" ht="13.5">
      <c r="B117" s="189"/>
      <c r="D117" s="190" t="s">
        <v>201</v>
      </c>
      <c r="E117" s="191" t="s">
        <v>20</v>
      </c>
      <c r="F117" s="192" t="s">
        <v>684</v>
      </c>
      <c r="H117" s="193">
        <v>-12.96</v>
      </c>
      <c r="I117" s="194"/>
      <c r="L117" s="189"/>
      <c r="M117" s="195"/>
      <c r="N117" s="196"/>
      <c r="O117" s="196"/>
      <c r="P117" s="196"/>
      <c r="Q117" s="196"/>
      <c r="R117" s="196"/>
      <c r="S117" s="196"/>
      <c r="T117" s="197"/>
      <c r="AT117" s="191" t="s">
        <v>201</v>
      </c>
      <c r="AU117" s="191" t="s">
        <v>88</v>
      </c>
      <c r="AV117" s="12" t="s">
        <v>84</v>
      </c>
      <c r="AW117" s="12" t="s">
        <v>37</v>
      </c>
      <c r="AX117" s="12" t="s">
        <v>74</v>
      </c>
      <c r="AY117" s="191" t="s">
        <v>193</v>
      </c>
    </row>
    <row r="118" spans="2:51" s="12" customFormat="1" ht="13.5">
      <c r="B118" s="189"/>
      <c r="D118" s="190" t="s">
        <v>201</v>
      </c>
      <c r="E118" s="191" t="s">
        <v>20</v>
      </c>
      <c r="F118" s="192" t="s">
        <v>685</v>
      </c>
      <c r="H118" s="193">
        <v>-41.28</v>
      </c>
      <c r="I118" s="194"/>
      <c r="L118" s="189"/>
      <c r="M118" s="195"/>
      <c r="N118" s="196"/>
      <c r="O118" s="196"/>
      <c r="P118" s="196"/>
      <c r="Q118" s="196"/>
      <c r="R118" s="196"/>
      <c r="S118" s="196"/>
      <c r="T118" s="197"/>
      <c r="AT118" s="191" t="s">
        <v>201</v>
      </c>
      <c r="AU118" s="191" t="s">
        <v>88</v>
      </c>
      <c r="AV118" s="12" t="s">
        <v>84</v>
      </c>
      <c r="AW118" s="12" t="s">
        <v>37</v>
      </c>
      <c r="AX118" s="12" t="s">
        <v>74</v>
      </c>
      <c r="AY118" s="191" t="s">
        <v>193</v>
      </c>
    </row>
    <row r="119" spans="2:51" s="12" customFormat="1" ht="13.5">
      <c r="B119" s="189"/>
      <c r="D119" s="190" t="s">
        <v>201</v>
      </c>
      <c r="E119" s="191" t="s">
        <v>20</v>
      </c>
      <c r="F119" s="192" t="s">
        <v>686</v>
      </c>
      <c r="H119" s="193">
        <v>-7.68</v>
      </c>
      <c r="I119" s="194"/>
      <c r="L119" s="189"/>
      <c r="M119" s="195"/>
      <c r="N119" s="196"/>
      <c r="O119" s="196"/>
      <c r="P119" s="196"/>
      <c r="Q119" s="196"/>
      <c r="R119" s="196"/>
      <c r="S119" s="196"/>
      <c r="T119" s="197"/>
      <c r="AT119" s="191" t="s">
        <v>201</v>
      </c>
      <c r="AU119" s="191" t="s">
        <v>88</v>
      </c>
      <c r="AV119" s="12" t="s">
        <v>84</v>
      </c>
      <c r="AW119" s="12" t="s">
        <v>37</v>
      </c>
      <c r="AX119" s="12" t="s">
        <v>74</v>
      </c>
      <c r="AY119" s="191" t="s">
        <v>193</v>
      </c>
    </row>
    <row r="120" spans="2:51" s="12" customFormat="1" ht="13.5">
      <c r="B120" s="189"/>
      <c r="D120" s="190" t="s">
        <v>201</v>
      </c>
      <c r="E120" s="191" t="s">
        <v>20</v>
      </c>
      <c r="F120" s="192" t="s">
        <v>687</v>
      </c>
      <c r="H120" s="193">
        <v>-1.24</v>
      </c>
      <c r="I120" s="194"/>
      <c r="L120" s="189"/>
      <c r="M120" s="195"/>
      <c r="N120" s="196"/>
      <c r="O120" s="196"/>
      <c r="P120" s="196"/>
      <c r="Q120" s="196"/>
      <c r="R120" s="196"/>
      <c r="S120" s="196"/>
      <c r="T120" s="197"/>
      <c r="AT120" s="191" t="s">
        <v>201</v>
      </c>
      <c r="AU120" s="191" t="s">
        <v>88</v>
      </c>
      <c r="AV120" s="12" t="s">
        <v>84</v>
      </c>
      <c r="AW120" s="12" t="s">
        <v>37</v>
      </c>
      <c r="AX120" s="12" t="s">
        <v>74</v>
      </c>
      <c r="AY120" s="191" t="s">
        <v>193</v>
      </c>
    </row>
    <row r="121" spans="2:51" s="12" customFormat="1" ht="13.5">
      <c r="B121" s="189"/>
      <c r="D121" s="190" t="s">
        <v>201</v>
      </c>
      <c r="E121" s="191" t="s">
        <v>20</v>
      </c>
      <c r="F121" s="192" t="s">
        <v>688</v>
      </c>
      <c r="H121" s="193">
        <v>-14.701</v>
      </c>
      <c r="I121" s="194"/>
      <c r="L121" s="189"/>
      <c r="M121" s="195"/>
      <c r="N121" s="196"/>
      <c r="O121" s="196"/>
      <c r="P121" s="196"/>
      <c r="Q121" s="196"/>
      <c r="R121" s="196"/>
      <c r="S121" s="196"/>
      <c r="T121" s="197"/>
      <c r="AT121" s="191" t="s">
        <v>201</v>
      </c>
      <c r="AU121" s="191" t="s">
        <v>88</v>
      </c>
      <c r="AV121" s="12" t="s">
        <v>84</v>
      </c>
      <c r="AW121" s="12" t="s">
        <v>37</v>
      </c>
      <c r="AX121" s="12" t="s">
        <v>74</v>
      </c>
      <c r="AY121" s="191" t="s">
        <v>193</v>
      </c>
    </row>
    <row r="122" spans="2:51" s="13" customFormat="1" ht="13.5">
      <c r="B122" s="198"/>
      <c r="D122" s="199" t="s">
        <v>201</v>
      </c>
      <c r="E122" s="200" t="s">
        <v>20</v>
      </c>
      <c r="F122" s="201" t="s">
        <v>203</v>
      </c>
      <c r="H122" s="202">
        <v>214.231</v>
      </c>
      <c r="I122" s="203"/>
      <c r="L122" s="198"/>
      <c r="M122" s="204"/>
      <c r="N122" s="205"/>
      <c r="O122" s="205"/>
      <c r="P122" s="205"/>
      <c r="Q122" s="205"/>
      <c r="R122" s="205"/>
      <c r="S122" s="205"/>
      <c r="T122" s="206"/>
      <c r="AT122" s="207" t="s">
        <v>201</v>
      </c>
      <c r="AU122" s="207" t="s">
        <v>88</v>
      </c>
      <c r="AV122" s="13" t="s">
        <v>91</v>
      </c>
      <c r="AW122" s="13" t="s">
        <v>37</v>
      </c>
      <c r="AX122" s="13" t="s">
        <v>22</v>
      </c>
      <c r="AY122" s="207" t="s">
        <v>193</v>
      </c>
    </row>
    <row r="123" spans="2:65" s="1" customFormat="1" ht="22.5" customHeight="1">
      <c r="B123" s="176"/>
      <c r="C123" s="217" t="s">
        <v>94</v>
      </c>
      <c r="D123" s="217" t="s">
        <v>212</v>
      </c>
      <c r="E123" s="218" t="s">
        <v>703</v>
      </c>
      <c r="F123" s="219" t="s">
        <v>704</v>
      </c>
      <c r="G123" s="220" t="s">
        <v>130</v>
      </c>
      <c r="H123" s="221">
        <v>55.086</v>
      </c>
      <c r="I123" s="222"/>
      <c r="J123" s="223">
        <f>ROUND(I123*H123,2)</f>
        <v>0</v>
      </c>
      <c r="K123" s="219" t="s">
        <v>20</v>
      </c>
      <c r="L123" s="224"/>
      <c r="M123" s="225" t="s">
        <v>20</v>
      </c>
      <c r="N123" s="226" t="s">
        <v>46</v>
      </c>
      <c r="O123" s="38"/>
      <c r="P123" s="186">
        <f>O123*H123</f>
        <v>0</v>
      </c>
      <c r="Q123" s="186">
        <v>0.0015</v>
      </c>
      <c r="R123" s="186">
        <f>Q123*H123</f>
        <v>0.082629</v>
      </c>
      <c r="S123" s="186">
        <v>0</v>
      </c>
      <c r="T123" s="187">
        <f>S123*H123</f>
        <v>0</v>
      </c>
      <c r="AR123" s="20" t="s">
        <v>103</v>
      </c>
      <c r="AT123" s="20" t="s">
        <v>212</v>
      </c>
      <c r="AU123" s="20" t="s">
        <v>88</v>
      </c>
      <c r="AY123" s="20" t="s">
        <v>193</v>
      </c>
      <c r="BE123" s="188">
        <f>IF(N123="základní",J123,0)</f>
        <v>0</v>
      </c>
      <c r="BF123" s="188">
        <f>IF(N123="snížená",J123,0)</f>
        <v>0</v>
      </c>
      <c r="BG123" s="188">
        <f>IF(N123="zákl. přenesená",J123,0)</f>
        <v>0</v>
      </c>
      <c r="BH123" s="188">
        <f>IF(N123="sníž. přenesená",J123,0)</f>
        <v>0</v>
      </c>
      <c r="BI123" s="188">
        <f>IF(N123="nulová",J123,0)</f>
        <v>0</v>
      </c>
      <c r="BJ123" s="20" t="s">
        <v>84</v>
      </c>
      <c r="BK123" s="188">
        <f>ROUND(I123*H123,2)</f>
        <v>0</v>
      </c>
      <c r="BL123" s="20" t="s">
        <v>91</v>
      </c>
      <c r="BM123" s="20" t="s">
        <v>705</v>
      </c>
    </row>
    <row r="124" spans="2:51" s="14" customFormat="1" ht="13.5">
      <c r="B124" s="209"/>
      <c r="D124" s="190" t="s">
        <v>201</v>
      </c>
      <c r="E124" s="210" t="s">
        <v>20</v>
      </c>
      <c r="F124" s="211" t="s">
        <v>706</v>
      </c>
      <c r="H124" s="212" t="s">
        <v>20</v>
      </c>
      <c r="I124" s="213"/>
      <c r="L124" s="209"/>
      <c r="M124" s="214"/>
      <c r="N124" s="215"/>
      <c r="O124" s="215"/>
      <c r="P124" s="215"/>
      <c r="Q124" s="215"/>
      <c r="R124" s="215"/>
      <c r="S124" s="215"/>
      <c r="T124" s="216"/>
      <c r="AT124" s="212" t="s">
        <v>201</v>
      </c>
      <c r="AU124" s="212" t="s">
        <v>88</v>
      </c>
      <c r="AV124" s="14" t="s">
        <v>22</v>
      </c>
      <c r="AW124" s="14" t="s">
        <v>37</v>
      </c>
      <c r="AX124" s="14" t="s">
        <v>74</v>
      </c>
      <c r="AY124" s="212" t="s">
        <v>193</v>
      </c>
    </row>
    <row r="125" spans="2:51" s="12" customFormat="1" ht="13.5">
      <c r="B125" s="189"/>
      <c r="D125" s="190" t="s">
        <v>201</v>
      </c>
      <c r="E125" s="191" t="s">
        <v>20</v>
      </c>
      <c r="F125" s="192" t="s">
        <v>707</v>
      </c>
      <c r="H125" s="193">
        <v>52.463</v>
      </c>
      <c r="I125" s="194"/>
      <c r="L125" s="189"/>
      <c r="M125" s="195"/>
      <c r="N125" s="196"/>
      <c r="O125" s="196"/>
      <c r="P125" s="196"/>
      <c r="Q125" s="196"/>
      <c r="R125" s="196"/>
      <c r="S125" s="196"/>
      <c r="T125" s="197"/>
      <c r="AT125" s="191" t="s">
        <v>201</v>
      </c>
      <c r="AU125" s="191" t="s">
        <v>88</v>
      </c>
      <c r="AV125" s="12" t="s">
        <v>84</v>
      </c>
      <c r="AW125" s="12" t="s">
        <v>37</v>
      </c>
      <c r="AX125" s="12" t="s">
        <v>74</v>
      </c>
      <c r="AY125" s="191" t="s">
        <v>193</v>
      </c>
    </row>
    <row r="126" spans="2:51" s="13" customFormat="1" ht="13.5">
      <c r="B126" s="198"/>
      <c r="D126" s="190" t="s">
        <v>201</v>
      </c>
      <c r="E126" s="239" t="s">
        <v>20</v>
      </c>
      <c r="F126" s="240" t="s">
        <v>203</v>
      </c>
      <c r="H126" s="241">
        <v>52.463</v>
      </c>
      <c r="I126" s="203"/>
      <c r="L126" s="198"/>
      <c r="M126" s="204"/>
      <c r="N126" s="205"/>
      <c r="O126" s="205"/>
      <c r="P126" s="205"/>
      <c r="Q126" s="205"/>
      <c r="R126" s="205"/>
      <c r="S126" s="205"/>
      <c r="T126" s="206"/>
      <c r="AT126" s="207" t="s">
        <v>201</v>
      </c>
      <c r="AU126" s="207" t="s">
        <v>88</v>
      </c>
      <c r="AV126" s="13" t="s">
        <v>91</v>
      </c>
      <c r="AW126" s="13" t="s">
        <v>37</v>
      </c>
      <c r="AX126" s="13" t="s">
        <v>22</v>
      </c>
      <c r="AY126" s="207" t="s">
        <v>193</v>
      </c>
    </row>
    <row r="127" spans="2:51" s="12" customFormat="1" ht="13.5">
      <c r="B127" s="189"/>
      <c r="D127" s="199" t="s">
        <v>201</v>
      </c>
      <c r="F127" s="227" t="s">
        <v>708</v>
      </c>
      <c r="H127" s="228">
        <v>55.086</v>
      </c>
      <c r="I127" s="194"/>
      <c r="L127" s="189"/>
      <c r="M127" s="195"/>
      <c r="N127" s="196"/>
      <c r="O127" s="196"/>
      <c r="P127" s="196"/>
      <c r="Q127" s="196"/>
      <c r="R127" s="196"/>
      <c r="S127" s="196"/>
      <c r="T127" s="197"/>
      <c r="AT127" s="191" t="s">
        <v>201</v>
      </c>
      <c r="AU127" s="191" t="s">
        <v>88</v>
      </c>
      <c r="AV127" s="12" t="s">
        <v>84</v>
      </c>
      <c r="AW127" s="12" t="s">
        <v>4</v>
      </c>
      <c r="AX127" s="12" t="s">
        <v>22</v>
      </c>
      <c r="AY127" s="191" t="s">
        <v>193</v>
      </c>
    </row>
    <row r="128" spans="2:65" s="1" customFormat="1" ht="22.5" customHeight="1">
      <c r="B128" s="176"/>
      <c r="C128" s="217" t="s">
        <v>97</v>
      </c>
      <c r="D128" s="217" t="s">
        <v>212</v>
      </c>
      <c r="E128" s="218" t="s">
        <v>709</v>
      </c>
      <c r="F128" s="219" t="s">
        <v>710</v>
      </c>
      <c r="G128" s="220" t="s">
        <v>130</v>
      </c>
      <c r="H128" s="221">
        <v>161.499</v>
      </c>
      <c r="I128" s="222"/>
      <c r="J128" s="223">
        <f>ROUND(I128*H128,2)</f>
        <v>0</v>
      </c>
      <c r="K128" s="219" t="s">
        <v>206</v>
      </c>
      <c r="L128" s="224"/>
      <c r="M128" s="225" t="s">
        <v>20</v>
      </c>
      <c r="N128" s="226" t="s">
        <v>46</v>
      </c>
      <c r="O128" s="38"/>
      <c r="P128" s="186">
        <f>O128*H128</f>
        <v>0</v>
      </c>
      <c r="Q128" s="186">
        <v>0.00115</v>
      </c>
      <c r="R128" s="186">
        <f>Q128*H128</f>
        <v>0.18572385</v>
      </c>
      <c r="S128" s="186">
        <v>0</v>
      </c>
      <c r="T128" s="187">
        <f>S128*H128</f>
        <v>0</v>
      </c>
      <c r="AR128" s="20" t="s">
        <v>103</v>
      </c>
      <c r="AT128" s="20" t="s">
        <v>212</v>
      </c>
      <c r="AU128" s="20" t="s">
        <v>88</v>
      </c>
      <c r="AY128" s="20" t="s">
        <v>193</v>
      </c>
      <c r="BE128" s="188">
        <f>IF(N128="základní",J128,0)</f>
        <v>0</v>
      </c>
      <c r="BF128" s="188">
        <f>IF(N128="snížená",J128,0)</f>
        <v>0</v>
      </c>
      <c r="BG128" s="188">
        <f>IF(N128="zákl. přenesená",J128,0)</f>
        <v>0</v>
      </c>
      <c r="BH128" s="188">
        <f>IF(N128="sníž. přenesená",J128,0)</f>
        <v>0</v>
      </c>
      <c r="BI128" s="188">
        <f>IF(N128="nulová",J128,0)</f>
        <v>0</v>
      </c>
      <c r="BJ128" s="20" t="s">
        <v>84</v>
      </c>
      <c r="BK128" s="188">
        <f>ROUND(I128*H128,2)</f>
        <v>0</v>
      </c>
      <c r="BL128" s="20" t="s">
        <v>91</v>
      </c>
      <c r="BM128" s="20" t="s">
        <v>711</v>
      </c>
    </row>
    <row r="129" spans="2:47" s="1" customFormat="1" ht="40.5">
      <c r="B129" s="37"/>
      <c r="D129" s="190" t="s">
        <v>208</v>
      </c>
      <c r="F129" s="208" t="s">
        <v>712</v>
      </c>
      <c r="I129" s="148"/>
      <c r="L129" s="37"/>
      <c r="M129" s="66"/>
      <c r="N129" s="38"/>
      <c r="O129" s="38"/>
      <c r="P129" s="38"/>
      <c r="Q129" s="38"/>
      <c r="R129" s="38"/>
      <c r="S129" s="38"/>
      <c r="T129" s="67"/>
      <c r="AT129" s="20" t="s">
        <v>208</v>
      </c>
      <c r="AU129" s="20" t="s">
        <v>88</v>
      </c>
    </row>
    <row r="130" spans="2:47" s="1" customFormat="1" ht="27">
      <c r="B130" s="37"/>
      <c r="D130" s="190" t="s">
        <v>241</v>
      </c>
      <c r="F130" s="229" t="s">
        <v>713</v>
      </c>
      <c r="I130" s="148"/>
      <c r="L130" s="37"/>
      <c r="M130" s="66"/>
      <c r="N130" s="38"/>
      <c r="O130" s="38"/>
      <c r="P130" s="38"/>
      <c r="Q130" s="38"/>
      <c r="R130" s="38"/>
      <c r="S130" s="38"/>
      <c r="T130" s="67"/>
      <c r="AT130" s="20" t="s">
        <v>241</v>
      </c>
      <c r="AU130" s="20" t="s">
        <v>88</v>
      </c>
    </row>
    <row r="131" spans="2:51" s="12" customFormat="1" ht="13.5">
      <c r="B131" s="189"/>
      <c r="D131" s="190" t="s">
        <v>201</v>
      </c>
      <c r="E131" s="191" t="s">
        <v>20</v>
      </c>
      <c r="F131" s="192" t="s">
        <v>714</v>
      </c>
      <c r="H131" s="193">
        <v>235.149</v>
      </c>
      <c r="I131" s="194"/>
      <c r="L131" s="189"/>
      <c r="M131" s="195"/>
      <c r="N131" s="196"/>
      <c r="O131" s="196"/>
      <c r="P131" s="196"/>
      <c r="Q131" s="196"/>
      <c r="R131" s="196"/>
      <c r="S131" s="196"/>
      <c r="T131" s="197"/>
      <c r="AT131" s="191" t="s">
        <v>201</v>
      </c>
      <c r="AU131" s="191" t="s">
        <v>88</v>
      </c>
      <c r="AV131" s="12" t="s">
        <v>84</v>
      </c>
      <c r="AW131" s="12" t="s">
        <v>37</v>
      </c>
      <c r="AX131" s="12" t="s">
        <v>74</v>
      </c>
      <c r="AY131" s="191" t="s">
        <v>193</v>
      </c>
    </row>
    <row r="132" spans="2:51" s="12" customFormat="1" ht="13.5">
      <c r="B132" s="189"/>
      <c r="D132" s="190" t="s">
        <v>201</v>
      </c>
      <c r="E132" s="191" t="s">
        <v>20</v>
      </c>
      <c r="F132" s="192" t="s">
        <v>715</v>
      </c>
      <c r="H132" s="193">
        <v>-55.086</v>
      </c>
      <c r="I132" s="194"/>
      <c r="L132" s="189"/>
      <c r="M132" s="195"/>
      <c r="N132" s="196"/>
      <c r="O132" s="196"/>
      <c r="P132" s="196"/>
      <c r="Q132" s="196"/>
      <c r="R132" s="196"/>
      <c r="S132" s="196"/>
      <c r="T132" s="197"/>
      <c r="AT132" s="191" t="s">
        <v>201</v>
      </c>
      <c r="AU132" s="191" t="s">
        <v>88</v>
      </c>
      <c r="AV132" s="12" t="s">
        <v>84</v>
      </c>
      <c r="AW132" s="12" t="s">
        <v>37</v>
      </c>
      <c r="AX132" s="12" t="s">
        <v>74</v>
      </c>
      <c r="AY132" s="191" t="s">
        <v>193</v>
      </c>
    </row>
    <row r="133" spans="2:51" s="12" customFormat="1" ht="13.5">
      <c r="B133" s="189"/>
      <c r="D133" s="190" t="s">
        <v>201</v>
      </c>
      <c r="E133" s="191" t="s">
        <v>20</v>
      </c>
      <c r="F133" s="192" t="s">
        <v>716</v>
      </c>
      <c r="H133" s="193">
        <v>-18.564</v>
      </c>
      <c r="I133" s="194"/>
      <c r="L133" s="189"/>
      <c r="M133" s="195"/>
      <c r="N133" s="196"/>
      <c r="O133" s="196"/>
      <c r="P133" s="196"/>
      <c r="Q133" s="196"/>
      <c r="R133" s="196"/>
      <c r="S133" s="196"/>
      <c r="T133" s="197"/>
      <c r="AT133" s="191" t="s">
        <v>201</v>
      </c>
      <c r="AU133" s="191" t="s">
        <v>88</v>
      </c>
      <c r="AV133" s="12" t="s">
        <v>84</v>
      </c>
      <c r="AW133" s="12" t="s">
        <v>37</v>
      </c>
      <c r="AX133" s="12" t="s">
        <v>74</v>
      </c>
      <c r="AY133" s="191" t="s">
        <v>193</v>
      </c>
    </row>
    <row r="134" spans="2:51" s="13" customFormat="1" ht="13.5">
      <c r="B134" s="198"/>
      <c r="D134" s="199" t="s">
        <v>201</v>
      </c>
      <c r="E134" s="200" t="s">
        <v>20</v>
      </c>
      <c r="F134" s="201" t="s">
        <v>203</v>
      </c>
      <c r="H134" s="202">
        <v>161.499</v>
      </c>
      <c r="I134" s="203"/>
      <c r="L134" s="198"/>
      <c r="M134" s="204"/>
      <c r="N134" s="205"/>
      <c r="O134" s="205"/>
      <c r="P134" s="205"/>
      <c r="Q134" s="205"/>
      <c r="R134" s="205"/>
      <c r="S134" s="205"/>
      <c r="T134" s="206"/>
      <c r="AT134" s="207" t="s">
        <v>201</v>
      </c>
      <c r="AU134" s="207" t="s">
        <v>88</v>
      </c>
      <c r="AV134" s="13" t="s">
        <v>91</v>
      </c>
      <c r="AW134" s="13" t="s">
        <v>37</v>
      </c>
      <c r="AX134" s="13" t="s">
        <v>22</v>
      </c>
      <c r="AY134" s="207" t="s">
        <v>193</v>
      </c>
    </row>
    <row r="135" spans="2:65" s="1" customFormat="1" ht="31.5" customHeight="1">
      <c r="B135" s="176"/>
      <c r="C135" s="177" t="s">
        <v>100</v>
      </c>
      <c r="D135" s="177" t="s">
        <v>197</v>
      </c>
      <c r="E135" s="178" t="s">
        <v>365</v>
      </c>
      <c r="F135" s="179" t="s">
        <v>366</v>
      </c>
      <c r="G135" s="180" t="s">
        <v>130</v>
      </c>
      <c r="H135" s="181">
        <v>214.231</v>
      </c>
      <c r="I135" s="182"/>
      <c r="J135" s="183">
        <f>ROUND(I135*H135,2)</f>
        <v>0</v>
      </c>
      <c r="K135" s="179" t="s">
        <v>206</v>
      </c>
      <c r="L135" s="37"/>
      <c r="M135" s="184" t="s">
        <v>20</v>
      </c>
      <c r="N135" s="185" t="s">
        <v>46</v>
      </c>
      <c r="O135" s="38"/>
      <c r="P135" s="186">
        <f>O135*H135</f>
        <v>0</v>
      </c>
      <c r="Q135" s="186">
        <v>6E-05</v>
      </c>
      <c r="R135" s="186">
        <f>Q135*H135</f>
        <v>0.01285386</v>
      </c>
      <c r="S135" s="186">
        <v>0</v>
      </c>
      <c r="T135" s="187">
        <f>S135*H135</f>
        <v>0</v>
      </c>
      <c r="AR135" s="20" t="s">
        <v>91</v>
      </c>
      <c r="AT135" s="20" t="s">
        <v>197</v>
      </c>
      <c r="AU135" s="20" t="s">
        <v>88</v>
      </c>
      <c r="AY135" s="20" t="s">
        <v>193</v>
      </c>
      <c r="BE135" s="188">
        <f>IF(N135="základní",J135,0)</f>
        <v>0</v>
      </c>
      <c r="BF135" s="188">
        <f>IF(N135="snížená",J135,0)</f>
        <v>0</v>
      </c>
      <c r="BG135" s="188">
        <f>IF(N135="zákl. přenesená",J135,0)</f>
        <v>0</v>
      </c>
      <c r="BH135" s="188">
        <f>IF(N135="sníž. přenesená",J135,0)</f>
        <v>0</v>
      </c>
      <c r="BI135" s="188">
        <f>IF(N135="nulová",J135,0)</f>
        <v>0</v>
      </c>
      <c r="BJ135" s="20" t="s">
        <v>84</v>
      </c>
      <c r="BK135" s="188">
        <f>ROUND(I135*H135,2)</f>
        <v>0</v>
      </c>
      <c r="BL135" s="20" t="s">
        <v>91</v>
      </c>
      <c r="BM135" s="20" t="s">
        <v>717</v>
      </c>
    </row>
    <row r="136" spans="2:47" s="1" customFormat="1" ht="27">
      <c r="B136" s="37"/>
      <c r="D136" s="199" t="s">
        <v>208</v>
      </c>
      <c r="F136" s="254" t="s">
        <v>368</v>
      </c>
      <c r="I136" s="148"/>
      <c r="L136" s="37"/>
      <c r="M136" s="66"/>
      <c r="N136" s="38"/>
      <c r="O136" s="38"/>
      <c r="P136" s="38"/>
      <c r="Q136" s="38"/>
      <c r="R136" s="38"/>
      <c r="S136" s="38"/>
      <c r="T136" s="67"/>
      <c r="AT136" s="20" t="s">
        <v>208</v>
      </c>
      <c r="AU136" s="20" t="s">
        <v>88</v>
      </c>
    </row>
    <row r="137" spans="2:65" s="1" customFormat="1" ht="31.5" customHeight="1">
      <c r="B137" s="176"/>
      <c r="C137" s="177" t="s">
        <v>103</v>
      </c>
      <c r="D137" s="177" t="s">
        <v>197</v>
      </c>
      <c r="E137" s="178" t="s">
        <v>370</v>
      </c>
      <c r="F137" s="179" t="s">
        <v>371</v>
      </c>
      <c r="G137" s="180" t="s">
        <v>130</v>
      </c>
      <c r="H137" s="181">
        <v>17.68</v>
      </c>
      <c r="I137" s="182"/>
      <c r="J137" s="183">
        <f>ROUND(I137*H137,2)</f>
        <v>0</v>
      </c>
      <c r="K137" s="179" t="s">
        <v>206</v>
      </c>
      <c r="L137" s="37"/>
      <c r="M137" s="184" t="s">
        <v>20</v>
      </c>
      <c r="N137" s="185" t="s">
        <v>46</v>
      </c>
      <c r="O137" s="38"/>
      <c r="P137" s="186">
        <f>O137*H137</f>
        <v>0</v>
      </c>
      <c r="Q137" s="186">
        <v>6E-05</v>
      </c>
      <c r="R137" s="186">
        <f>Q137*H137</f>
        <v>0.0010608</v>
      </c>
      <c r="S137" s="186">
        <v>0</v>
      </c>
      <c r="T137" s="187">
        <f>S137*H137</f>
        <v>0</v>
      </c>
      <c r="AR137" s="20" t="s">
        <v>91</v>
      </c>
      <c r="AT137" s="20" t="s">
        <v>197</v>
      </c>
      <c r="AU137" s="20" t="s">
        <v>88</v>
      </c>
      <c r="AY137" s="20" t="s">
        <v>193</v>
      </c>
      <c r="BE137" s="188">
        <f>IF(N137="základní",J137,0)</f>
        <v>0</v>
      </c>
      <c r="BF137" s="188">
        <f>IF(N137="snížená",J137,0)</f>
        <v>0</v>
      </c>
      <c r="BG137" s="188">
        <f>IF(N137="zákl. přenesená",J137,0)</f>
        <v>0</v>
      </c>
      <c r="BH137" s="188">
        <f>IF(N137="sníž. přenesená",J137,0)</f>
        <v>0</v>
      </c>
      <c r="BI137" s="188">
        <f>IF(N137="nulová",J137,0)</f>
        <v>0</v>
      </c>
      <c r="BJ137" s="20" t="s">
        <v>84</v>
      </c>
      <c r="BK137" s="188">
        <f>ROUND(I137*H137,2)</f>
        <v>0</v>
      </c>
      <c r="BL137" s="20" t="s">
        <v>91</v>
      </c>
      <c r="BM137" s="20" t="s">
        <v>718</v>
      </c>
    </row>
    <row r="138" spans="2:47" s="1" customFormat="1" ht="27">
      <c r="B138" s="37"/>
      <c r="D138" s="199" t="s">
        <v>208</v>
      </c>
      <c r="F138" s="254" t="s">
        <v>373</v>
      </c>
      <c r="I138" s="148"/>
      <c r="L138" s="37"/>
      <c r="M138" s="66"/>
      <c r="N138" s="38"/>
      <c r="O138" s="38"/>
      <c r="P138" s="38"/>
      <c r="Q138" s="38"/>
      <c r="R138" s="38"/>
      <c r="S138" s="38"/>
      <c r="T138" s="67"/>
      <c r="AT138" s="20" t="s">
        <v>208</v>
      </c>
      <c r="AU138" s="20" t="s">
        <v>88</v>
      </c>
    </row>
    <row r="139" spans="2:65" s="1" customFormat="1" ht="22.5" customHeight="1">
      <c r="B139" s="176"/>
      <c r="C139" s="177" t="s">
        <v>106</v>
      </c>
      <c r="D139" s="177" t="s">
        <v>197</v>
      </c>
      <c r="E139" s="178" t="s">
        <v>375</v>
      </c>
      <c r="F139" s="179" t="s">
        <v>376</v>
      </c>
      <c r="G139" s="180" t="s">
        <v>330</v>
      </c>
      <c r="H139" s="181">
        <v>83.275</v>
      </c>
      <c r="I139" s="182"/>
      <c r="J139" s="183">
        <f>ROUND(I139*H139,2)</f>
        <v>0</v>
      </c>
      <c r="K139" s="179" t="s">
        <v>206</v>
      </c>
      <c r="L139" s="37"/>
      <c r="M139" s="184" t="s">
        <v>20</v>
      </c>
      <c r="N139" s="185" t="s">
        <v>46</v>
      </c>
      <c r="O139" s="38"/>
      <c r="P139" s="186">
        <f>O139*H139</f>
        <v>0</v>
      </c>
      <c r="Q139" s="186">
        <v>6E-05</v>
      </c>
      <c r="R139" s="186">
        <f>Q139*H139</f>
        <v>0.0049965</v>
      </c>
      <c r="S139" s="186">
        <v>0</v>
      </c>
      <c r="T139" s="187">
        <f>S139*H139</f>
        <v>0</v>
      </c>
      <c r="AR139" s="20" t="s">
        <v>91</v>
      </c>
      <c r="AT139" s="20" t="s">
        <v>197</v>
      </c>
      <c r="AU139" s="20" t="s">
        <v>88</v>
      </c>
      <c r="AY139" s="20" t="s">
        <v>193</v>
      </c>
      <c r="BE139" s="188">
        <f>IF(N139="základní",J139,0)</f>
        <v>0</v>
      </c>
      <c r="BF139" s="188">
        <f>IF(N139="snížená",J139,0)</f>
        <v>0</v>
      </c>
      <c r="BG139" s="188">
        <f>IF(N139="zákl. přenesená",J139,0)</f>
        <v>0</v>
      </c>
      <c r="BH139" s="188">
        <f>IF(N139="sníž. přenesená",J139,0)</f>
        <v>0</v>
      </c>
      <c r="BI139" s="188">
        <f>IF(N139="nulová",J139,0)</f>
        <v>0</v>
      </c>
      <c r="BJ139" s="20" t="s">
        <v>84</v>
      </c>
      <c r="BK139" s="188">
        <f>ROUND(I139*H139,2)</f>
        <v>0</v>
      </c>
      <c r="BL139" s="20" t="s">
        <v>91</v>
      </c>
      <c r="BM139" s="20" t="s">
        <v>719</v>
      </c>
    </row>
    <row r="140" spans="2:47" s="1" customFormat="1" ht="13.5">
      <c r="B140" s="37"/>
      <c r="D140" s="190" t="s">
        <v>208</v>
      </c>
      <c r="F140" s="208" t="s">
        <v>376</v>
      </c>
      <c r="I140" s="148"/>
      <c r="L140" s="37"/>
      <c r="M140" s="66"/>
      <c r="N140" s="38"/>
      <c r="O140" s="38"/>
      <c r="P140" s="38"/>
      <c r="Q140" s="38"/>
      <c r="R140" s="38"/>
      <c r="S140" s="38"/>
      <c r="T140" s="67"/>
      <c r="AT140" s="20" t="s">
        <v>208</v>
      </c>
      <c r="AU140" s="20" t="s">
        <v>88</v>
      </c>
    </row>
    <row r="141" spans="2:51" s="12" customFormat="1" ht="13.5">
      <c r="B141" s="189"/>
      <c r="D141" s="199" t="s">
        <v>201</v>
      </c>
      <c r="E141" s="238" t="s">
        <v>20</v>
      </c>
      <c r="F141" s="227" t="s">
        <v>720</v>
      </c>
      <c r="H141" s="228">
        <v>83.275</v>
      </c>
      <c r="I141" s="194"/>
      <c r="L141" s="189"/>
      <c r="M141" s="195"/>
      <c r="N141" s="196"/>
      <c r="O141" s="196"/>
      <c r="P141" s="196"/>
      <c r="Q141" s="196"/>
      <c r="R141" s="196"/>
      <c r="S141" s="196"/>
      <c r="T141" s="197"/>
      <c r="AT141" s="191" t="s">
        <v>201</v>
      </c>
      <c r="AU141" s="191" t="s">
        <v>88</v>
      </c>
      <c r="AV141" s="12" t="s">
        <v>84</v>
      </c>
      <c r="AW141" s="12" t="s">
        <v>37</v>
      </c>
      <c r="AX141" s="12" t="s">
        <v>22</v>
      </c>
      <c r="AY141" s="191" t="s">
        <v>193</v>
      </c>
    </row>
    <row r="142" spans="2:65" s="1" customFormat="1" ht="22.5" customHeight="1">
      <c r="B142" s="176"/>
      <c r="C142" s="217" t="s">
        <v>27</v>
      </c>
      <c r="D142" s="217" t="s">
        <v>212</v>
      </c>
      <c r="E142" s="218" t="s">
        <v>721</v>
      </c>
      <c r="F142" s="219" t="s">
        <v>722</v>
      </c>
      <c r="G142" s="220" t="s">
        <v>330</v>
      </c>
      <c r="H142" s="221">
        <v>87.439</v>
      </c>
      <c r="I142" s="222"/>
      <c r="J142" s="223">
        <f>ROUND(I142*H142,2)</f>
        <v>0</v>
      </c>
      <c r="K142" s="219" t="s">
        <v>206</v>
      </c>
      <c r="L142" s="224"/>
      <c r="M142" s="225" t="s">
        <v>20</v>
      </c>
      <c r="N142" s="226" t="s">
        <v>46</v>
      </c>
      <c r="O142" s="38"/>
      <c r="P142" s="186">
        <f>O142*H142</f>
        <v>0</v>
      </c>
      <c r="Q142" s="186">
        <v>0.00032</v>
      </c>
      <c r="R142" s="186">
        <f>Q142*H142</f>
        <v>0.02798048</v>
      </c>
      <c r="S142" s="186">
        <v>0</v>
      </c>
      <c r="T142" s="187">
        <f>S142*H142</f>
        <v>0</v>
      </c>
      <c r="AR142" s="20" t="s">
        <v>103</v>
      </c>
      <c r="AT142" s="20" t="s">
        <v>212</v>
      </c>
      <c r="AU142" s="20" t="s">
        <v>88</v>
      </c>
      <c r="AY142" s="20" t="s">
        <v>193</v>
      </c>
      <c r="BE142" s="188">
        <f>IF(N142="základní",J142,0)</f>
        <v>0</v>
      </c>
      <c r="BF142" s="188">
        <f>IF(N142="snížená",J142,0)</f>
        <v>0</v>
      </c>
      <c r="BG142" s="188">
        <f>IF(N142="zákl. přenesená",J142,0)</f>
        <v>0</v>
      </c>
      <c r="BH142" s="188">
        <f>IF(N142="sníž. přenesená",J142,0)</f>
        <v>0</v>
      </c>
      <c r="BI142" s="188">
        <f>IF(N142="nulová",J142,0)</f>
        <v>0</v>
      </c>
      <c r="BJ142" s="20" t="s">
        <v>84</v>
      </c>
      <c r="BK142" s="188">
        <f>ROUND(I142*H142,2)</f>
        <v>0</v>
      </c>
      <c r="BL142" s="20" t="s">
        <v>91</v>
      </c>
      <c r="BM142" s="20" t="s">
        <v>723</v>
      </c>
    </row>
    <row r="143" spans="2:47" s="1" customFormat="1" ht="27">
      <c r="B143" s="37"/>
      <c r="D143" s="190" t="s">
        <v>208</v>
      </c>
      <c r="F143" s="208" t="s">
        <v>724</v>
      </c>
      <c r="I143" s="148"/>
      <c r="L143" s="37"/>
      <c r="M143" s="66"/>
      <c r="N143" s="38"/>
      <c r="O143" s="38"/>
      <c r="P143" s="38"/>
      <c r="Q143" s="38"/>
      <c r="R143" s="38"/>
      <c r="S143" s="38"/>
      <c r="T143" s="67"/>
      <c r="AT143" s="20" t="s">
        <v>208</v>
      </c>
      <c r="AU143" s="20" t="s">
        <v>88</v>
      </c>
    </row>
    <row r="144" spans="2:51" s="12" customFormat="1" ht="13.5">
      <c r="B144" s="189"/>
      <c r="D144" s="199" t="s">
        <v>201</v>
      </c>
      <c r="E144" s="238" t="s">
        <v>20</v>
      </c>
      <c r="F144" s="227" t="s">
        <v>725</v>
      </c>
      <c r="H144" s="228">
        <v>87.439</v>
      </c>
      <c r="I144" s="194"/>
      <c r="L144" s="189"/>
      <c r="M144" s="195"/>
      <c r="N144" s="196"/>
      <c r="O144" s="196"/>
      <c r="P144" s="196"/>
      <c r="Q144" s="196"/>
      <c r="R144" s="196"/>
      <c r="S144" s="196"/>
      <c r="T144" s="197"/>
      <c r="AT144" s="191" t="s">
        <v>201</v>
      </c>
      <c r="AU144" s="191" t="s">
        <v>88</v>
      </c>
      <c r="AV144" s="12" t="s">
        <v>84</v>
      </c>
      <c r="AW144" s="12" t="s">
        <v>37</v>
      </c>
      <c r="AX144" s="12" t="s">
        <v>22</v>
      </c>
      <c r="AY144" s="191" t="s">
        <v>193</v>
      </c>
    </row>
    <row r="145" spans="2:65" s="1" customFormat="1" ht="22.5" customHeight="1">
      <c r="B145" s="176"/>
      <c r="C145" s="177" t="s">
        <v>111</v>
      </c>
      <c r="D145" s="177" t="s">
        <v>197</v>
      </c>
      <c r="E145" s="178" t="s">
        <v>386</v>
      </c>
      <c r="F145" s="179" t="s">
        <v>387</v>
      </c>
      <c r="G145" s="180" t="s">
        <v>330</v>
      </c>
      <c r="H145" s="181">
        <v>329.8</v>
      </c>
      <c r="I145" s="182"/>
      <c r="J145" s="183">
        <f>ROUND(I145*H145,2)</f>
        <v>0</v>
      </c>
      <c r="K145" s="179" t="s">
        <v>206</v>
      </c>
      <c r="L145" s="37"/>
      <c r="M145" s="184" t="s">
        <v>20</v>
      </c>
      <c r="N145" s="185" t="s">
        <v>46</v>
      </c>
      <c r="O145" s="38"/>
      <c r="P145" s="186">
        <f>O145*H145</f>
        <v>0</v>
      </c>
      <c r="Q145" s="186">
        <v>0.00025</v>
      </c>
      <c r="R145" s="186">
        <f>Q145*H145</f>
        <v>0.08245000000000001</v>
      </c>
      <c r="S145" s="186">
        <v>0</v>
      </c>
      <c r="T145" s="187">
        <f>S145*H145</f>
        <v>0</v>
      </c>
      <c r="AR145" s="20" t="s">
        <v>91</v>
      </c>
      <c r="AT145" s="20" t="s">
        <v>197</v>
      </c>
      <c r="AU145" s="20" t="s">
        <v>88</v>
      </c>
      <c r="AY145" s="20" t="s">
        <v>193</v>
      </c>
      <c r="BE145" s="188">
        <f>IF(N145="základní",J145,0)</f>
        <v>0</v>
      </c>
      <c r="BF145" s="188">
        <f>IF(N145="snížená",J145,0)</f>
        <v>0</v>
      </c>
      <c r="BG145" s="188">
        <f>IF(N145="zákl. přenesená",J145,0)</f>
        <v>0</v>
      </c>
      <c r="BH145" s="188">
        <f>IF(N145="sníž. přenesená",J145,0)</f>
        <v>0</v>
      </c>
      <c r="BI145" s="188">
        <f>IF(N145="nulová",J145,0)</f>
        <v>0</v>
      </c>
      <c r="BJ145" s="20" t="s">
        <v>84</v>
      </c>
      <c r="BK145" s="188">
        <f>ROUND(I145*H145,2)</f>
        <v>0</v>
      </c>
      <c r="BL145" s="20" t="s">
        <v>91</v>
      </c>
      <c r="BM145" s="20" t="s">
        <v>726</v>
      </c>
    </row>
    <row r="146" spans="2:47" s="1" customFormat="1" ht="13.5">
      <c r="B146" s="37"/>
      <c r="D146" s="190" t="s">
        <v>208</v>
      </c>
      <c r="F146" s="208" t="s">
        <v>387</v>
      </c>
      <c r="I146" s="148"/>
      <c r="L146" s="37"/>
      <c r="M146" s="66"/>
      <c r="N146" s="38"/>
      <c r="O146" s="38"/>
      <c r="P146" s="38"/>
      <c r="Q146" s="38"/>
      <c r="R146" s="38"/>
      <c r="S146" s="38"/>
      <c r="T146" s="67"/>
      <c r="AT146" s="20" t="s">
        <v>208</v>
      </c>
      <c r="AU146" s="20" t="s">
        <v>88</v>
      </c>
    </row>
    <row r="147" spans="2:51" s="12" customFormat="1" ht="13.5">
      <c r="B147" s="189"/>
      <c r="D147" s="199" t="s">
        <v>201</v>
      </c>
      <c r="E147" s="238" t="s">
        <v>20</v>
      </c>
      <c r="F147" s="227" t="s">
        <v>727</v>
      </c>
      <c r="H147" s="228">
        <v>329.8</v>
      </c>
      <c r="I147" s="194"/>
      <c r="L147" s="189"/>
      <c r="M147" s="195"/>
      <c r="N147" s="196"/>
      <c r="O147" s="196"/>
      <c r="P147" s="196"/>
      <c r="Q147" s="196"/>
      <c r="R147" s="196"/>
      <c r="S147" s="196"/>
      <c r="T147" s="197"/>
      <c r="AT147" s="191" t="s">
        <v>201</v>
      </c>
      <c r="AU147" s="191" t="s">
        <v>88</v>
      </c>
      <c r="AV147" s="12" t="s">
        <v>84</v>
      </c>
      <c r="AW147" s="12" t="s">
        <v>37</v>
      </c>
      <c r="AX147" s="12" t="s">
        <v>22</v>
      </c>
      <c r="AY147" s="191" t="s">
        <v>193</v>
      </c>
    </row>
    <row r="148" spans="2:65" s="1" customFormat="1" ht="22.5" customHeight="1">
      <c r="B148" s="176"/>
      <c r="C148" s="217" t="s">
        <v>114</v>
      </c>
      <c r="D148" s="217" t="s">
        <v>212</v>
      </c>
      <c r="E148" s="218" t="s">
        <v>391</v>
      </c>
      <c r="F148" s="219" t="s">
        <v>392</v>
      </c>
      <c r="G148" s="220" t="s">
        <v>330</v>
      </c>
      <c r="H148" s="221">
        <v>50.946</v>
      </c>
      <c r="I148" s="222"/>
      <c r="J148" s="223">
        <f>ROUND(I148*H148,2)</f>
        <v>0</v>
      </c>
      <c r="K148" s="219" t="s">
        <v>206</v>
      </c>
      <c r="L148" s="224"/>
      <c r="M148" s="225" t="s">
        <v>20</v>
      </c>
      <c r="N148" s="226" t="s">
        <v>46</v>
      </c>
      <c r="O148" s="38"/>
      <c r="P148" s="186">
        <f>O148*H148</f>
        <v>0</v>
      </c>
      <c r="Q148" s="186">
        <v>3E-05</v>
      </c>
      <c r="R148" s="186">
        <f>Q148*H148</f>
        <v>0.00152838</v>
      </c>
      <c r="S148" s="186">
        <v>0</v>
      </c>
      <c r="T148" s="187">
        <f>S148*H148</f>
        <v>0</v>
      </c>
      <c r="AR148" s="20" t="s">
        <v>103</v>
      </c>
      <c r="AT148" s="20" t="s">
        <v>212</v>
      </c>
      <c r="AU148" s="20" t="s">
        <v>88</v>
      </c>
      <c r="AY148" s="20" t="s">
        <v>193</v>
      </c>
      <c r="BE148" s="188">
        <f>IF(N148="základní",J148,0)</f>
        <v>0</v>
      </c>
      <c r="BF148" s="188">
        <f>IF(N148="snížená",J148,0)</f>
        <v>0</v>
      </c>
      <c r="BG148" s="188">
        <f>IF(N148="zákl. přenesená",J148,0)</f>
        <v>0</v>
      </c>
      <c r="BH148" s="188">
        <f>IF(N148="sníž. přenesená",J148,0)</f>
        <v>0</v>
      </c>
      <c r="BI148" s="188">
        <f>IF(N148="nulová",J148,0)</f>
        <v>0</v>
      </c>
      <c r="BJ148" s="20" t="s">
        <v>84</v>
      </c>
      <c r="BK148" s="188">
        <f>ROUND(I148*H148,2)</f>
        <v>0</v>
      </c>
      <c r="BL148" s="20" t="s">
        <v>91</v>
      </c>
      <c r="BM148" s="20" t="s">
        <v>728</v>
      </c>
    </row>
    <row r="149" spans="2:47" s="1" customFormat="1" ht="27">
      <c r="B149" s="37"/>
      <c r="D149" s="190" t="s">
        <v>208</v>
      </c>
      <c r="F149" s="208" t="s">
        <v>394</v>
      </c>
      <c r="I149" s="148"/>
      <c r="L149" s="37"/>
      <c r="M149" s="66"/>
      <c r="N149" s="38"/>
      <c r="O149" s="38"/>
      <c r="P149" s="38"/>
      <c r="Q149" s="38"/>
      <c r="R149" s="38"/>
      <c r="S149" s="38"/>
      <c r="T149" s="67"/>
      <c r="AT149" s="20" t="s">
        <v>208</v>
      </c>
      <c r="AU149" s="20" t="s">
        <v>88</v>
      </c>
    </row>
    <row r="150" spans="2:51" s="12" customFormat="1" ht="13.5">
      <c r="B150" s="189"/>
      <c r="D150" s="190" t="s">
        <v>201</v>
      </c>
      <c r="E150" s="191" t="s">
        <v>20</v>
      </c>
      <c r="F150" s="192" t="s">
        <v>729</v>
      </c>
      <c r="H150" s="193">
        <v>48.52</v>
      </c>
      <c r="I150" s="194"/>
      <c r="L150" s="189"/>
      <c r="M150" s="195"/>
      <c r="N150" s="196"/>
      <c r="O150" s="196"/>
      <c r="P150" s="196"/>
      <c r="Q150" s="196"/>
      <c r="R150" s="196"/>
      <c r="S150" s="196"/>
      <c r="T150" s="197"/>
      <c r="AT150" s="191" t="s">
        <v>201</v>
      </c>
      <c r="AU150" s="191" t="s">
        <v>88</v>
      </c>
      <c r="AV150" s="12" t="s">
        <v>84</v>
      </c>
      <c r="AW150" s="12" t="s">
        <v>37</v>
      </c>
      <c r="AX150" s="12" t="s">
        <v>22</v>
      </c>
      <c r="AY150" s="191" t="s">
        <v>193</v>
      </c>
    </row>
    <row r="151" spans="2:51" s="12" customFormat="1" ht="13.5">
      <c r="B151" s="189"/>
      <c r="D151" s="199" t="s">
        <v>201</v>
      </c>
      <c r="F151" s="227" t="s">
        <v>730</v>
      </c>
      <c r="H151" s="228">
        <v>50.946</v>
      </c>
      <c r="I151" s="194"/>
      <c r="L151" s="189"/>
      <c r="M151" s="195"/>
      <c r="N151" s="196"/>
      <c r="O151" s="196"/>
      <c r="P151" s="196"/>
      <c r="Q151" s="196"/>
      <c r="R151" s="196"/>
      <c r="S151" s="196"/>
      <c r="T151" s="197"/>
      <c r="AT151" s="191" t="s">
        <v>201</v>
      </c>
      <c r="AU151" s="191" t="s">
        <v>88</v>
      </c>
      <c r="AV151" s="12" t="s">
        <v>84</v>
      </c>
      <c r="AW151" s="12" t="s">
        <v>4</v>
      </c>
      <c r="AX151" s="12" t="s">
        <v>22</v>
      </c>
      <c r="AY151" s="191" t="s">
        <v>193</v>
      </c>
    </row>
    <row r="152" spans="2:65" s="1" customFormat="1" ht="22.5" customHeight="1">
      <c r="B152" s="176"/>
      <c r="C152" s="217" t="s">
        <v>117</v>
      </c>
      <c r="D152" s="217" t="s">
        <v>212</v>
      </c>
      <c r="E152" s="218" t="s">
        <v>406</v>
      </c>
      <c r="F152" s="219" t="s">
        <v>407</v>
      </c>
      <c r="G152" s="220" t="s">
        <v>330</v>
      </c>
      <c r="H152" s="221">
        <v>185.64</v>
      </c>
      <c r="I152" s="222"/>
      <c r="J152" s="223">
        <f>ROUND(I152*H152,2)</f>
        <v>0</v>
      </c>
      <c r="K152" s="219" t="s">
        <v>206</v>
      </c>
      <c r="L152" s="224"/>
      <c r="M152" s="225" t="s">
        <v>20</v>
      </c>
      <c r="N152" s="226" t="s">
        <v>46</v>
      </c>
      <c r="O152" s="38"/>
      <c r="P152" s="186">
        <f>O152*H152</f>
        <v>0</v>
      </c>
      <c r="Q152" s="186">
        <v>4E-05</v>
      </c>
      <c r="R152" s="186">
        <f>Q152*H152</f>
        <v>0.0074256</v>
      </c>
      <c r="S152" s="186">
        <v>0</v>
      </c>
      <c r="T152" s="187">
        <f>S152*H152</f>
        <v>0</v>
      </c>
      <c r="AR152" s="20" t="s">
        <v>103</v>
      </c>
      <c r="AT152" s="20" t="s">
        <v>212</v>
      </c>
      <c r="AU152" s="20" t="s">
        <v>88</v>
      </c>
      <c r="AY152" s="20" t="s">
        <v>193</v>
      </c>
      <c r="BE152" s="188">
        <f>IF(N152="základní",J152,0)</f>
        <v>0</v>
      </c>
      <c r="BF152" s="188">
        <f>IF(N152="snížená",J152,0)</f>
        <v>0</v>
      </c>
      <c r="BG152" s="188">
        <f>IF(N152="zákl. přenesená",J152,0)</f>
        <v>0</v>
      </c>
      <c r="BH152" s="188">
        <f>IF(N152="sníž. přenesená",J152,0)</f>
        <v>0</v>
      </c>
      <c r="BI152" s="188">
        <f>IF(N152="nulová",J152,0)</f>
        <v>0</v>
      </c>
      <c r="BJ152" s="20" t="s">
        <v>84</v>
      </c>
      <c r="BK152" s="188">
        <f>ROUND(I152*H152,2)</f>
        <v>0</v>
      </c>
      <c r="BL152" s="20" t="s">
        <v>91</v>
      </c>
      <c r="BM152" s="20" t="s">
        <v>731</v>
      </c>
    </row>
    <row r="153" spans="2:47" s="1" customFormat="1" ht="13.5">
      <c r="B153" s="37"/>
      <c r="D153" s="190" t="s">
        <v>208</v>
      </c>
      <c r="F153" s="208" t="s">
        <v>407</v>
      </c>
      <c r="I153" s="148"/>
      <c r="L153" s="37"/>
      <c r="M153" s="66"/>
      <c r="N153" s="38"/>
      <c r="O153" s="38"/>
      <c r="P153" s="38"/>
      <c r="Q153" s="38"/>
      <c r="R153" s="38"/>
      <c r="S153" s="38"/>
      <c r="T153" s="67"/>
      <c r="AT153" s="20" t="s">
        <v>208</v>
      </c>
      <c r="AU153" s="20" t="s">
        <v>88</v>
      </c>
    </row>
    <row r="154" spans="2:47" s="1" customFormat="1" ht="27">
      <c r="B154" s="37"/>
      <c r="D154" s="190" t="s">
        <v>241</v>
      </c>
      <c r="F154" s="229" t="s">
        <v>409</v>
      </c>
      <c r="I154" s="148"/>
      <c r="L154" s="37"/>
      <c r="M154" s="66"/>
      <c r="N154" s="38"/>
      <c r="O154" s="38"/>
      <c r="P154" s="38"/>
      <c r="Q154" s="38"/>
      <c r="R154" s="38"/>
      <c r="S154" s="38"/>
      <c r="T154" s="67"/>
      <c r="AT154" s="20" t="s">
        <v>241</v>
      </c>
      <c r="AU154" s="20" t="s">
        <v>88</v>
      </c>
    </row>
    <row r="155" spans="2:51" s="12" customFormat="1" ht="13.5">
      <c r="B155" s="189"/>
      <c r="D155" s="190" t="s">
        <v>201</v>
      </c>
      <c r="E155" s="191" t="s">
        <v>20</v>
      </c>
      <c r="F155" s="192" t="s">
        <v>732</v>
      </c>
      <c r="H155" s="193">
        <v>86.4</v>
      </c>
      <c r="I155" s="194"/>
      <c r="L155" s="189"/>
      <c r="M155" s="195"/>
      <c r="N155" s="196"/>
      <c r="O155" s="196"/>
      <c r="P155" s="196"/>
      <c r="Q155" s="196"/>
      <c r="R155" s="196"/>
      <c r="S155" s="196"/>
      <c r="T155" s="197"/>
      <c r="AT155" s="191" t="s">
        <v>201</v>
      </c>
      <c r="AU155" s="191" t="s">
        <v>88</v>
      </c>
      <c r="AV155" s="12" t="s">
        <v>84</v>
      </c>
      <c r="AW155" s="12" t="s">
        <v>37</v>
      </c>
      <c r="AX155" s="12" t="s">
        <v>74</v>
      </c>
      <c r="AY155" s="191" t="s">
        <v>193</v>
      </c>
    </row>
    <row r="156" spans="2:51" s="12" customFormat="1" ht="13.5">
      <c r="B156" s="189"/>
      <c r="D156" s="190" t="s">
        <v>201</v>
      </c>
      <c r="E156" s="191" t="s">
        <v>20</v>
      </c>
      <c r="F156" s="192" t="s">
        <v>733</v>
      </c>
      <c r="H156" s="193">
        <v>7.8</v>
      </c>
      <c r="I156" s="194"/>
      <c r="L156" s="189"/>
      <c r="M156" s="195"/>
      <c r="N156" s="196"/>
      <c r="O156" s="196"/>
      <c r="P156" s="196"/>
      <c r="Q156" s="196"/>
      <c r="R156" s="196"/>
      <c r="S156" s="196"/>
      <c r="T156" s="197"/>
      <c r="AT156" s="191" t="s">
        <v>201</v>
      </c>
      <c r="AU156" s="191" t="s">
        <v>88</v>
      </c>
      <c r="AV156" s="12" t="s">
        <v>84</v>
      </c>
      <c r="AW156" s="12" t="s">
        <v>37</v>
      </c>
      <c r="AX156" s="12" t="s">
        <v>74</v>
      </c>
      <c r="AY156" s="191" t="s">
        <v>193</v>
      </c>
    </row>
    <row r="157" spans="2:51" s="12" customFormat="1" ht="13.5">
      <c r="B157" s="189"/>
      <c r="D157" s="190" t="s">
        <v>201</v>
      </c>
      <c r="E157" s="191" t="s">
        <v>20</v>
      </c>
      <c r="F157" s="192" t="s">
        <v>734</v>
      </c>
      <c r="H157" s="193">
        <v>12.8</v>
      </c>
      <c r="I157" s="194"/>
      <c r="L157" s="189"/>
      <c r="M157" s="195"/>
      <c r="N157" s="196"/>
      <c r="O157" s="196"/>
      <c r="P157" s="196"/>
      <c r="Q157" s="196"/>
      <c r="R157" s="196"/>
      <c r="S157" s="196"/>
      <c r="T157" s="197"/>
      <c r="AT157" s="191" t="s">
        <v>201</v>
      </c>
      <c r="AU157" s="191" t="s">
        <v>88</v>
      </c>
      <c r="AV157" s="12" t="s">
        <v>84</v>
      </c>
      <c r="AW157" s="12" t="s">
        <v>37</v>
      </c>
      <c r="AX157" s="12" t="s">
        <v>74</v>
      </c>
      <c r="AY157" s="191" t="s">
        <v>193</v>
      </c>
    </row>
    <row r="158" spans="2:51" s="12" customFormat="1" ht="13.5">
      <c r="B158" s="189"/>
      <c r="D158" s="190" t="s">
        <v>201</v>
      </c>
      <c r="E158" s="191" t="s">
        <v>20</v>
      </c>
      <c r="F158" s="192" t="s">
        <v>735</v>
      </c>
      <c r="H158" s="193">
        <v>54</v>
      </c>
      <c r="I158" s="194"/>
      <c r="L158" s="189"/>
      <c r="M158" s="195"/>
      <c r="N158" s="196"/>
      <c r="O158" s="196"/>
      <c r="P158" s="196"/>
      <c r="Q158" s="196"/>
      <c r="R158" s="196"/>
      <c r="S158" s="196"/>
      <c r="T158" s="197"/>
      <c r="AT158" s="191" t="s">
        <v>201</v>
      </c>
      <c r="AU158" s="191" t="s">
        <v>88</v>
      </c>
      <c r="AV158" s="12" t="s">
        <v>84</v>
      </c>
      <c r="AW158" s="12" t="s">
        <v>37</v>
      </c>
      <c r="AX158" s="12" t="s">
        <v>74</v>
      </c>
      <c r="AY158" s="191" t="s">
        <v>193</v>
      </c>
    </row>
    <row r="159" spans="2:51" s="12" customFormat="1" ht="13.5">
      <c r="B159" s="189"/>
      <c r="D159" s="190" t="s">
        <v>201</v>
      </c>
      <c r="E159" s="191" t="s">
        <v>20</v>
      </c>
      <c r="F159" s="192" t="s">
        <v>736</v>
      </c>
      <c r="H159" s="193">
        <v>15.8</v>
      </c>
      <c r="I159" s="194"/>
      <c r="L159" s="189"/>
      <c r="M159" s="195"/>
      <c r="N159" s="196"/>
      <c r="O159" s="196"/>
      <c r="P159" s="196"/>
      <c r="Q159" s="196"/>
      <c r="R159" s="196"/>
      <c r="S159" s="196"/>
      <c r="T159" s="197"/>
      <c r="AT159" s="191" t="s">
        <v>201</v>
      </c>
      <c r="AU159" s="191" t="s">
        <v>88</v>
      </c>
      <c r="AV159" s="12" t="s">
        <v>84</v>
      </c>
      <c r="AW159" s="12" t="s">
        <v>37</v>
      </c>
      <c r="AX159" s="12" t="s">
        <v>74</v>
      </c>
      <c r="AY159" s="191" t="s">
        <v>193</v>
      </c>
    </row>
    <row r="160" spans="2:51" s="13" customFormat="1" ht="13.5">
      <c r="B160" s="198"/>
      <c r="D160" s="190" t="s">
        <v>201</v>
      </c>
      <c r="E160" s="239" t="s">
        <v>20</v>
      </c>
      <c r="F160" s="240" t="s">
        <v>203</v>
      </c>
      <c r="H160" s="241">
        <v>176.8</v>
      </c>
      <c r="I160" s="203"/>
      <c r="L160" s="198"/>
      <c r="M160" s="204"/>
      <c r="N160" s="205"/>
      <c r="O160" s="205"/>
      <c r="P160" s="205"/>
      <c r="Q160" s="205"/>
      <c r="R160" s="205"/>
      <c r="S160" s="205"/>
      <c r="T160" s="206"/>
      <c r="AT160" s="207" t="s">
        <v>201</v>
      </c>
      <c r="AU160" s="207" t="s">
        <v>88</v>
      </c>
      <c r="AV160" s="13" t="s">
        <v>91</v>
      </c>
      <c r="AW160" s="13" t="s">
        <v>37</v>
      </c>
      <c r="AX160" s="13" t="s">
        <v>22</v>
      </c>
      <c r="AY160" s="207" t="s">
        <v>193</v>
      </c>
    </row>
    <row r="161" spans="2:51" s="12" customFormat="1" ht="13.5">
      <c r="B161" s="189"/>
      <c r="D161" s="199" t="s">
        <v>201</v>
      </c>
      <c r="F161" s="227" t="s">
        <v>737</v>
      </c>
      <c r="H161" s="228">
        <v>185.64</v>
      </c>
      <c r="I161" s="194"/>
      <c r="L161" s="189"/>
      <c r="M161" s="195"/>
      <c r="N161" s="196"/>
      <c r="O161" s="196"/>
      <c r="P161" s="196"/>
      <c r="Q161" s="196"/>
      <c r="R161" s="196"/>
      <c r="S161" s="196"/>
      <c r="T161" s="197"/>
      <c r="AT161" s="191" t="s">
        <v>201</v>
      </c>
      <c r="AU161" s="191" t="s">
        <v>88</v>
      </c>
      <c r="AV161" s="12" t="s">
        <v>84</v>
      </c>
      <c r="AW161" s="12" t="s">
        <v>4</v>
      </c>
      <c r="AX161" s="12" t="s">
        <v>22</v>
      </c>
      <c r="AY161" s="191" t="s">
        <v>193</v>
      </c>
    </row>
    <row r="162" spans="2:65" s="1" customFormat="1" ht="22.5" customHeight="1">
      <c r="B162" s="176"/>
      <c r="C162" s="217" t="s">
        <v>275</v>
      </c>
      <c r="D162" s="217" t="s">
        <v>212</v>
      </c>
      <c r="E162" s="218" t="s">
        <v>417</v>
      </c>
      <c r="F162" s="219" t="s">
        <v>418</v>
      </c>
      <c r="G162" s="220" t="s">
        <v>330</v>
      </c>
      <c r="H162" s="221">
        <v>46.83</v>
      </c>
      <c r="I162" s="222"/>
      <c r="J162" s="223">
        <f>ROUND(I162*H162,2)</f>
        <v>0</v>
      </c>
      <c r="K162" s="219" t="s">
        <v>20</v>
      </c>
      <c r="L162" s="224"/>
      <c r="M162" s="225" t="s">
        <v>20</v>
      </c>
      <c r="N162" s="226" t="s">
        <v>46</v>
      </c>
      <c r="O162" s="38"/>
      <c r="P162" s="186">
        <f>O162*H162</f>
        <v>0</v>
      </c>
      <c r="Q162" s="186">
        <v>2E-05</v>
      </c>
      <c r="R162" s="186">
        <f>Q162*H162</f>
        <v>0.0009366</v>
      </c>
      <c r="S162" s="186">
        <v>0</v>
      </c>
      <c r="T162" s="187">
        <f>S162*H162</f>
        <v>0</v>
      </c>
      <c r="AR162" s="20" t="s">
        <v>103</v>
      </c>
      <c r="AT162" s="20" t="s">
        <v>212</v>
      </c>
      <c r="AU162" s="20" t="s">
        <v>88</v>
      </c>
      <c r="AY162" s="20" t="s">
        <v>193</v>
      </c>
      <c r="BE162" s="188">
        <f>IF(N162="základní",J162,0)</f>
        <v>0</v>
      </c>
      <c r="BF162" s="188">
        <f>IF(N162="snížená",J162,0)</f>
        <v>0</v>
      </c>
      <c r="BG162" s="188">
        <f>IF(N162="zákl. přenesená",J162,0)</f>
        <v>0</v>
      </c>
      <c r="BH162" s="188">
        <f>IF(N162="sníž. přenesená",J162,0)</f>
        <v>0</v>
      </c>
      <c r="BI162" s="188">
        <f>IF(N162="nulová",J162,0)</f>
        <v>0</v>
      </c>
      <c r="BJ162" s="20" t="s">
        <v>84</v>
      </c>
      <c r="BK162" s="188">
        <f>ROUND(I162*H162,2)</f>
        <v>0</v>
      </c>
      <c r="BL162" s="20" t="s">
        <v>91</v>
      </c>
      <c r="BM162" s="20" t="s">
        <v>738</v>
      </c>
    </row>
    <row r="163" spans="2:51" s="12" customFormat="1" ht="13.5">
      <c r="B163" s="189"/>
      <c r="D163" s="190" t="s">
        <v>201</v>
      </c>
      <c r="E163" s="191" t="s">
        <v>20</v>
      </c>
      <c r="F163" s="192" t="s">
        <v>739</v>
      </c>
      <c r="H163" s="193">
        <v>44.6</v>
      </c>
      <c r="I163" s="194"/>
      <c r="L163" s="189"/>
      <c r="M163" s="195"/>
      <c r="N163" s="196"/>
      <c r="O163" s="196"/>
      <c r="P163" s="196"/>
      <c r="Q163" s="196"/>
      <c r="R163" s="196"/>
      <c r="S163" s="196"/>
      <c r="T163" s="197"/>
      <c r="AT163" s="191" t="s">
        <v>201</v>
      </c>
      <c r="AU163" s="191" t="s">
        <v>88</v>
      </c>
      <c r="AV163" s="12" t="s">
        <v>84</v>
      </c>
      <c r="AW163" s="12" t="s">
        <v>37</v>
      </c>
      <c r="AX163" s="12" t="s">
        <v>22</v>
      </c>
      <c r="AY163" s="191" t="s">
        <v>193</v>
      </c>
    </row>
    <row r="164" spans="2:51" s="12" customFormat="1" ht="13.5">
      <c r="B164" s="189"/>
      <c r="D164" s="199" t="s">
        <v>201</v>
      </c>
      <c r="F164" s="227" t="s">
        <v>740</v>
      </c>
      <c r="H164" s="228">
        <v>46.83</v>
      </c>
      <c r="I164" s="194"/>
      <c r="L164" s="189"/>
      <c r="M164" s="195"/>
      <c r="N164" s="196"/>
      <c r="O164" s="196"/>
      <c r="P164" s="196"/>
      <c r="Q164" s="196"/>
      <c r="R164" s="196"/>
      <c r="S164" s="196"/>
      <c r="T164" s="197"/>
      <c r="AT164" s="191" t="s">
        <v>201</v>
      </c>
      <c r="AU164" s="191" t="s">
        <v>88</v>
      </c>
      <c r="AV164" s="12" t="s">
        <v>84</v>
      </c>
      <c r="AW164" s="12" t="s">
        <v>4</v>
      </c>
      <c r="AX164" s="12" t="s">
        <v>22</v>
      </c>
      <c r="AY164" s="191" t="s">
        <v>193</v>
      </c>
    </row>
    <row r="165" spans="2:65" s="1" customFormat="1" ht="22.5" customHeight="1">
      <c r="B165" s="176"/>
      <c r="C165" s="217" t="s">
        <v>8</v>
      </c>
      <c r="D165" s="217" t="s">
        <v>212</v>
      </c>
      <c r="E165" s="218" t="s">
        <v>426</v>
      </c>
      <c r="F165" s="219" t="s">
        <v>427</v>
      </c>
      <c r="G165" s="220" t="s">
        <v>330</v>
      </c>
      <c r="H165" s="221">
        <v>25.935</v>
      </c>
      <c r="I165" s="222"/>
      <c r="J165" s="223">
        <f>ROUND(I165*H165,2)</f>
        <v>0</v>
      </c>
      <c r="K165" s="219" t="s">
        <v>20</v>
      </c>
      <c r="L165" s="224"/>
      <c r="M165" s="225" t="s">
        <v>20</v>
      </c>
      <c r="N165" s="226" t="s">
        <v>46</v>
      </c>
      <c r="O165" s="38"/>
      <c r="P165" s="186">
        <f>O165*H165</f>
        <v>0</v>
      </c>
      <c r="Q165" s="186">
        <v>0.0004</v>
      </c>
      <c r="R165" s="186">
        <f>Q165*H165</f>
        <v>0.010374</v>
      </c>
      <c r="S165" s="186">
        <v>0</v>
      </c>
      <c r="T165" s="187">
        <f>S165*H165</f>
        <v>0</v>
      </c>
      <c r="AR165" s="20" t="s">
        <v>103</v>
      </c>
      <c r="AT165" s="20" t="s">
        <v>212</v>
      </c>
      <c r="AU165" s="20" t="s">
        <v>88</v>
      </c>
      <c r="AY165" s="20" t="s">
        <v>193</v>
      </c>
      <c r="BE165" s="188">
        <f>IF(N165="základní",J165,0)</f>
        <v>0</v>
      </c>
      <c r="BF165" s="188">
        <f>IF(N165="snížená",J165,0)</f>
        <v>0</v>
      </c>
      <c r="BG165" s="188">
        <f>IF(N165="zákl. přenesená",J165,0)</f>
        <v>0</v>
      </c>
      <c r="BH165" s="188">
        <f>IF(N165="sníž. přenesená",J165,0)</f>
        <v>0</v>
      </c>
      <c r="BI165" s="188">
        <f>IF(N165="nulová",J165,0)</f>
        <v>0</v>
      </c>
      <c r="BJ165" s="20" t="s">
        <v>84</v>
      </c>
      <c r="BK165" s="188">
        <f>ROUND(I165*H165,2)</f>
        <v>0</v>
      </c>
      <c r="BL165" s="20" t="s">
        <v>91</v>
      </c>
      <c r="BM165" s="20" t="s">
        <v>741</v>
      </c>
    </row>
    <row r="166" spans="2:51" s="12" customFormat="1" ht="13.5">
      <c r="B166" s="189"/>
      <c r="D166" s="190" t="s">
        <v>201</v>
      </c>
      <c r="E166" s="191" t="s">
        <v>20</v>
      </c>
      <c r="F166" s="192" t="s">
        <v>742</v>
      </c>
      <c r="H166" s="193">
        <v>24.7</v>
      </c>
      <c r="I166" s="194"/>
      <c r="L166" s="189"/>
      <c r="M166" s="195"/>
      <c r="N166" s="196"/>
      <c r="O166" s="196"/>
      <c r="P166" s="196"/>
      <c r="Q166" s="196"/>
      <c r="R166" s="196"/>
      <c r="S166" s="196"/>
      <c r="T166" s="197"/>
      <c r="AT166" s="191" t="s">
        <v>201</v>
      </c>
      <c r="AU166" s="191" t="s">
        <v>88</v>
      </c>
      <c r="AV166" s="12" t="s">
        <v>84</v>
      </c>
      <c r="AW166" s="12" t="s">
        <v>37</v>
      </c>
      <c r="AX166" s="12" t="s">
        <v>22</v>
      </c>
      <c r="AY166" s="191" t="s">
        <v>193</v>
      </c>
    </row>
    <row r="167" spans="2:51" s="12" customFormat="1" ht="13.5">
      <c r="B167" s="189"/>
      <c r="D167" s="199" t="s">
        <v>201</v>
      </c>
      <c r="F167" s="227" t="s">
        <v>743</v>
      </c>
      <c r="H167" s="228">
        <v>25.935</v>
      </c>
      <c r="I167" s="194"/>
      <c r="L167" s="189"/>
      <c r="M167" s="195"/>
      <c r="N167" s="196"/>
      <c r="O167" s="196"/>
      <c r="P167" s="196"/>
      <c r="Q167" s="196"/>
      <c r="R167" s="196"/>
      <c r="S167" s="196"/>
      <c r="T167" s="197"/>
      <c r="AT167" s="191" t="s">
        <v>201</v>
      </c>
      <c r="AU167" s="191" t="s">
        <v>88</v>
      </c>
      <c r="AV167" s="12" t="s">
        <v>84</v>
      </c>
      <c r="AW167" s="12" t="s">
        <v>4</v>
      </c>
      <c r="AX167" s="12" t="s">
        <v>22</v>
      </c>
      <c r="AY167" s="191" t="s">
        <v>193</v>
      </c>
    </row>
    <row r="168" spans="2:65" s="1" customFormat="1" ht="22.5" customHeight="1">
      <c r="B168" s="176"/>
      <c r="C168" s="217" t="s">
        <v>298</v>
      </c>
      <c r="D168" s="217" t="s">
        <v>212</v>
      </c>
      <c r="E168" s="218" t="s">
        <v>440</v>
      </c>
      <c r="F168" s="219" t="s">
        <v>744</v>
      </c>
      <c r="G168" s="220" t="s">
        <v>330</v>
      </c>
      <c r="H168" s="221">
        <v>11.004</v>
      </c>
      <c r="I168" s="222"/>
      <c r="J168" s="223">
        <f>ROUND(I168*H168,2)</f>
        <v>0</v>
      </c>
      <c r="K168" s="219" t="s">
        <v>206</v>
      </c>
      <c r="L168" s="224"/>
      <c r="M168" s="225" t="s">
        <v>20</v>
      </c>
      <c r="N168" s="226" t="s">
        <v>46</v>
      </c>
      <c r="O168" s="38"/>
      <c r="P168" s="186">
        <f>O168*H168</f>
        <v>0</v>
      </c>
      <c r="Q168" s="186">
        <v>0.0005</v>
      </c>
      <c r="R168" s="186">
        <f>Q168*H168</f>
        <v>0.005502</v>
      </c>
      <c r="S168" s="186">
        <v>0</v>
      </c>
      <c r="T168" s="187">
        <f>S168*H168</f>
        <v>0</v>
      </c>
      <c r="AR168" s="20" t="s">
        <v>103</v>
      </c>
      <c r="AT168" s="20" t="s">
        <v>212</v>
      </c>
      <c r="AU168" s="20" t="s">
        <v>88</v>
      </c>
      <c r="AY168" s="20" t="s">
        <v>193</v>
      </c>
      <c r="BE168" s="188">
        <f>IF(N168="základní",J168,0)</f>
        <v>0</v>
      </c>
      <c r="BF168" s="188">
        <f>IF(N168="snížená",J168,0)</f>
        <v>0</v>
      </c>
      <c r="BG168" s="188">
        <f>IF(N168="zákl. přenesená",J168,0)</f>
        <v>0</v>
      </c>
      <c r="BH168" s="188">
        <f>IF(N168="sníž. přenesená",J168,0)</f>
        <v>0</v>
      </c>
      <c r="BI168" s="188">
        <f>IF(N168="nulová",J168,0)</f>
        <v>0</v>
      </c>
      <c r="BJ168" s="20" t="s">
        <v>84</v>
      </c>
      <c r="BK168" s="188">
        <f>ROUND(I168*H168,2)</f>
        <v>0</v>
      </c>
      <c r="BL168" s="20" t="s">
        <v>91</v>
      </c>
      <c r="BM168" s="20" t="s">
        <v>745</v>
      </c>
    </row>
    <row r="169" spans="2:47" s="1" customFormat="1" ht="27">
      <c r="B169" s="37"/>
      <c r="D169" s="190" t="s">
        <v>208</v>
      </c>
      <c r="F169" s="208" t="s">
        <v>443</v>
      </c>
      <c r="I169" s="148"/>
      <c r="L169" s="37"/>
      <c r="M169" s="66"/>
      <c r="N169" s="38"/>
      <c r="O169" s="38"/>
      <c r="P169" s="38"/>
      <c r="Q169" s="38"/>
      <c r="R169" s="38"/>
      <c r="S169" s="38"/>
      <c r="T169" s="67"/>
      <c r="AT169" s="20" t="s">
        <v>208</v>
      </c>
      <c r="AU169" s="20" t="s">
        <v>88</v>
      </c>
    </row>
    <row r="170" spans="2:51" s="12" customFormat="1" ht="13.5">
      <c r="B170" s="189"/>
      <c r="D170" s="190" t="s">
        <v>201</v>
      </c>
      <c r="E170" s="191" t="s">
        <v>20</v>
      </c>
      <c r="F170" s="192" t="s">
        <v>746</v>
      </c>
      <c r="H170" s="193">
        <v>10.48</v>
      </c>
      <c r="I170" s="194"/>
      <c r="L170" s="189"/>
      <c r="M170" s="195"/>
      <c r="N170" s="196"/>
      <c r="O170" s="196"/>
      <c r="P170" s="196"/>
      <c r="Q170" s="196"/>
      <c r="R170" s="196"/>
      <c r="S170" s="196"/>
      <c r="T170" s="197"/>
      <c r="AT170" s="191" t="s">
        <v>201</v>
      </c>
      <c r="AU170" s="191" t="s">
        <v>88</v>
      </c>
      <c r="AV170" s="12" t="s">
        <v>84</v>
      </c>
      <c r="AW170" s="12" t="s">
        <v>37</v>
      </c>
      <c r="AX170" s="12" t="s">
        <v>22</v>
      </c>
      <c r="AY170" s="191" t="s">
        <v>193</v>
      </c>
    </row>
    <row r="171" spans="2:51" s="12" customFormat="1" ht="13.5">
      <c r="B171" s="189"/>
      <c r="D171" s="199" t="s">
        <v>201</v>
      </c>
      <c r="F171" s="227" t="s">
        <v>747</v>
      </c>
      <c r="H171" s="228">
        <v>11.004</v>
      </c>
      <c r="I171" s="194"/>
      <c r="L171" s="189"/>
      <c r="M171" s="195"/>
      <c r="N171" s="196"/>
      <c r="O171" s="196"/>
      <c r="P171" s="196"/>
      <c r="Q171" s="196"/>
      <c r="R171" s="196"/>
      <c r="S171" s="196"/>
      <c r="T171" s="197"/>
      <c r="AT171" s="191" t="s">
        <v>201</v>
      </c>
      <c r="AU171" s="191" t="s">
        <v>88</v>
      </c>
      <c r="AV171" s="12" t="s">
        <v>84</v>
      </c>
      <c r="AW171" s="12" t="s">
        <v>4</v>
      </c>
      <c r="AX171" s="12" t="s">
        <v>22</v>
      </c>
      <c r="AY171" s="191" t="s">
        <v>193</v>
      </c>
    </row>
    <row r="172" spans="2:65" s="1" customFormat="1" ht="22.5" customHeight="1">
      <c r="B172" s="176"/>
      <c r="C172" s="217" t="s">
        <v>304</v>
      </c>
      <c r="D172" s="217" t="s">
        <v>212</v>
      </c>
      <c r="E172" s="218" t="s">
        <v>447</v>
      </c>
      <c r="F172" s="219" t="s">
        <v>448</v>
      </c>
      <c r="G172" s="220" t="s">
        <v>330</v>
      </c>
      <c r="H172" s="221">
        <v>25.935</v>
      </c>
      <c r="I172" s="222"/>
      <c r="J172" s="223">
        <f>ROUND(I172*H172,2)</f>
        <v>0</v>
      </c>
      <c r="K172" s="219" t="s">
        <v>20</v>
      </c>
      <c r="L172" s="224"/>
      <c r="M172" s="225" t="s">
        <v>20</v>
      </c>
      <c r="N172" s="226" t="s">
        <v>46</v>
      </c>
      <c r="O172" s="38"/>
      <c r="P172" s="186">
        <f>O172*H172</f>
        <v>0</v>
      </c>
      <c r="Q172" s="186">
        <v>0.0004</v>
      </c>
      <c r="R172" s="186">
        <f>Q172*H172</f>
        <v>0.010374</v>
      </c>
      <c r="S172" s="186">
        <v>0</v>
      </c>
      <c r="T172" s="187">
        <f>S172*H172</f>
        <v>0</v>
      </c>
      <c r="AR172" s="20" t="s">
        <v>103</v>
      </c>
      <c r="AT172" s="20" t="s">
        <v>212</v>
      </c>
      <c r="AU172" s="20" t="s">
        <v>88</v>
      </c>
      <c r="AY172" s="20" t="s">
        <v>193</v>
      </c>
      <c r="BE172" s="188">
        <f>IF(N172="základní",J172,0)</f>
        <v>0</v>
      </c>
      <c r="BF172" s="188">
        <f>IF(N172="snížená",J172,0)</f>
        <v>0</v>
      </c>
      <c r="BG172" s="188">
        <f>IF(N172="zákl. přenesená",J172,0)</f>
        <v>0</v>
      </c>
      <c r="BH172" s="188">
        <f>IF(N172="sníž. přenesená",J172,0)</f>
        <v>0</v>
      </c>
      <c r="BI172" s="188">
        <f>IF(N172="nulová",J172,0)</f>
        <v>0</v>
      </c>
      <c r="BJ172" s="20" t="s">
        <v>84</v>
      </c>
      <c r="BK172" s="188">
        <f>ROUND(I172*H172,2)</f>
        <v>0</v>
      </c>
      <c r="BL172" s="20" t="s">
        <v>91</v>
      </c>
      <c r="BM172" s="20" t="s">
        <v>748</v>
      </c>
    </row>
    <row r="173" spans="2:51" s="12" customFormat="1" ht="13.5">
      <c r="B173" s="189"/>
      <c r="D173" s="190" t="s">
        <v>201</v>
      </c>
      <c r="E173" s="191" t="s">
        <v>20</v>
      </c>
      <c r="F173" s="192" t="s">
        <v>742</v>
      </c>
      <c r="H173" s="193">
        <v>24.7</v>
      </c>
      <c r="I173" s="194"/>
      <c r="L173" s="189"/>
      <c r="M173" s="195"/>
      <c r="N173" s="196"/>
      <c r="O173" s="196"/>
      <c r="P173" s="196"/>
      <c r="Q173" s="196"/>
      <c r="R173" s="196"/>
      <c r="S173" s="196"/>
      <c r="T173" s="197"/>
      <c r="AT173" s="191" t="s">
        <v>201</v>
      </c>
      <c r="AU173" s="191" t="s">
        <v>88</v>
      </c>
      <c r="AV173" s="12" t="s">
        <v>84</v>
      </c>
      <c r="AW173" s="12" t="s">
        <v>37</v>
      </c>
      <c r="AX173" s="12" t="s">
        <v>22</v>
      </c>
      <c r="AY173" s="191" t="s">
        <v>193</v>
      </c>
    </row>
    <row r="174" spans="2:51" s="12" customFormat="1" ht="13.5">
      <c r="B174" s="189"/>
      <c r="D174" s="199" t="s">
        <v>201</v>
      </c>
      <c r="F174" s="227" t="s">
        <v>743</v>
      </c>
      <c r="H174" s="228">
        <v>25.935</v>
      </c>
      <c r="I174" s="194"/>
      <c r="L174" s="189"/>
      <c r="M174" s="195"/>
      <c r="N174" s="196"/>
      <c r="O174" s="196"/>
      <c r="P174" s="196"/>
      <c r="Q174" s="196"/>
      <c r="R174" s="196"/>
      <c r="S174" s="196"/>
      <c r="T174" s="197"/>
      <c r="AT174" s="191" t="s">
        <v>201</v>
      </c>
      <c r="AU174" s="191" t="s">
        <v>88</v>
      </c>
      <c r="AV174" s="12" t="s">
        <v>84</v>
      </c>
      <c r="AW174" s="12" t="s">
        <v>4</v>
      </c>
      <c r="AX174" s="12" t="s">
        <v>22</v>
      </c>
      <c r="AY174" s="191" t="s">
        <v>193</v>
      </c>
    </row>
    <row r="175" spans="2:65" s="1" customFormat="1" ht="31.5" customHeight="1">
      <c r="B175" s="176"/>
      <c r="C175" s="177" t="s">
        <v>312</v>
      </c>
      <c r="D175" s="177" t="s">
        <v>197</v>
      </c>
      <c r="E175" s="178" t="s">
        <v>749</v>
      </c>
      <c r="F175" s="179" t="s">
        <v>750</v>
      </c>
      <c r="G175" s="180" t="s">
        <v>130</v>
      </c>
      <c r="H175" s="181">
        <v>218.891</v>
      </c>
      <c r="I175" s="182"/>
      <c r="J175" s="183">
        <f>ROUND(I175*H175,2)</f>
        <v>0</v>
      </c>
      <c r="K175" s="179" t="s">
        <v>206</v>
      </c>
      <c r="L175" s="37"/>
      <c r="M175" s="184" t="s">
        <v>20</v>
      </c>
      <c r="N175" s="185" t="s">
        <v>46</v>
      </c>
      <c r="O175" s="38"/>
      <c r="P175" s="186">
        <f>O175*H175</f>
        <v>0</v>
      </c>
      <c r="Q175" s="186">
        <v>0.00628</v>
      </c>
      <c r="R175" s="186">
        <f>Q175*H175</f>
        <v>1.37463548</v>
      </c>
      <c r="S175" s="186">
        <v>0</v>
      </c>
      <c r="T175" s="187">
        <f>S175*H175</f>
        <v>0</v>
      </c>
      <c r="AR175" s="20" t="s">
        <v>91</v>
      </c>
      <c r="AT175" s="20" t="s">
        <v>197</v>
      </c>
      <c r="AU175" s="20" t="s">
        <v>88</v>
      </c>
      <c r="AY175" s="20" t="s">
        <v>193</v>
      </c>
      <c r="BE175" s="188">
        <f>IF(N175="základní",J175,0)</f>
        <v>0</v>
      </c>
      <c r="BF175" s="188">
        <f>IF(N175="snížená",J175,0)</f>
        <v>0</v>
      </c>
      <c r="BG175" s="188">
        <f>IF(N175="zákl. přenesená",J175,0)</f>
        <v>0</v>
      </c>
      <c r="BH175" s="188">
        <f>IF(N175="sníž. přenesená",J175,0)</f>
        <v>0</v>
      </c>
      <c r="BI175" s="188">
        <f>IF(N175="nulová",J175,0)</f>
        <v>0</v>
      </c>
      <c r="BJ175" s="20" t="s">
        <v>84</v>
      </c>
      <c r="BK175" s="188">
        <f>ROUND(I175*H175,2)</f>
        <v>0</v>
      </c>
      <c r="BL175" s="20" t="s">
        <v>91</v>
      </c>
      <c r="BM175" s="20" t="s">
        <v>751</v>
      </c>
    </row>
    <row r="176" spans="2:47" s="1" customFormat="1" ht="27">
      <c r="B176" s="37"/>
      <c r="D176" s="190" t="s">
        <v>208</v>
      </c>
      <c r="F176" s="208" t="s">
        <v>752</v>
      </c>
      <c r="I176" s="148"/>
      <c r="L176" s="37"/>
      <c r="M176" s="66"/>
      <c r="N176" s="38"/>
      <c r="O176" s="38"/>
      <c r="P176" s="38"/>
      <c r="Q176" s="38"/>
      <c r="R176" s="38"/>
      <c r="S176" s="38"/>
      <c r="T176" s="67"/>
      <c r="AT176" s="20" t="s">
        <v>208</v>
      </c>
      <c r="AU176" s="20" t="s">
        <v>88</v>
      </c>
    </row>
    <row r="177" spans="2:51" s="14" customFormat="1" ht="13.5">
      <c r="B177" s="209"/>
      <c r="D177" s="190" t="s">
        <v>201</v>
      </c>
      <c r="E177" s="210" t="s">
        <v>20</v>
      </c>
      <c r="F177" s="211" t="s">
        <v>753</v>
      </c>
      <c r="H177" s="212" t="s">
        <v>20</v>
      </c>
      <c r="I177" s="213"/>
      <c r="L177" s="209"/>
      <c r="M177" s="214"/>
      <c r="N177" s="215"/>
      <c r="O177" s="215"/>
      <c r="P177" s="215"/>
      <c r="Q177" s="215"/>
      <c r="R177" s="215"/>
      <c r="S177" s="215"/>
      <c r="T177" s="216"/>
      <c r="AT177" s="212" t="s">
        <v>201</v>
      </c>
      <c r="AU177" s="212" t="s">
        <v>88</v>
      </c>
      <c r="AV177" s="14" t="s">
        <v>22</v>
      </c>
      <c r="AW177" s="14" t="s">
        <v>37</v>
      </c>
      <c r="AX177" s="14" t="s">
        <v>74</v>
      </c>
      <c r="AY177" s="212" t="s">
        <v>193</v>
      </c>
    </row>
    <row r="178" spans="2:51" s="12" customFormat="1" ht="13.5">
      <c r="B178" s="189"/>
      <c r="D178" s="190" t="s">
        <v>201</v>
      </c>
      <c r="E178" s="191" t="s">
        <v>20</v>
      </c>
      <c r="F178" s="192" t="s">
        <v>680</v>
      </c>
      <c r="H178" s="193">
        <v>155.806</v>
      </c>
      <c r="I178" s="194"/>
      <c r="L178" s="189"/>
      <c r="M178" s="195"/>
      <c r="N178" s="196"/>
      <c r="O178" s="196"/>
      <c r="P178" s="196"/>
      <c r="Q178" s="196"/>
      <c r="R178" s="196"/>
      <c r="S178" s="196"/>
      <c r="T178" s="197"/>
      <c r="AT178" s="191" t="s">
        <v>201</v>
      </c>
      <c r="AU178" s="191" t="s">
        <v>88</v>
      </c>
      <c r="AV178" s="12" t="s">
        <v>84</v>
      </c>
      <c r="AW178" s="12" t="s">
        <v>37</v>
      </c>
      <c r="AX178" s="12" t="s">
        <v>74</v>
      </c>
      <c r="AY178" s="191" t="s">
        <v>193</v>
      </c>
    </row>
    <row r="179" spans="2:51" s="12" customFormat="1" ht="13.5">
      <c r="B179" s="189"/>
      <c r="D179" s="190" t="s">
        <v>201</v>
      </c>
      <c r="E179" s="191" t="s">
        <v>20</v>
      </c>
      <c r="F179" s="192" t="s">
        <v>681</v>
      </c>
      <c r="H179" s="193">
        <v>131.226</v>
      </c>
      <c r="I179" s="194"/>
      <c r="L179" s="189"/>
      <c r="M179" s="195"/>
      <c r="N179" s="196"/>
      <c r="O179" s="196"/>
      <c r="P179" s="196"/>
      <c r="Q179" s="196"/>
      <c r="R179" s="196"/>
      <c r="S179" s="196"/>
      <c r="T179" s="197"/>
      <c r="AT179" s="191" t="s">
        <v>201</v>
      </c>
      <c r="AU179" s="191" t="s">
        <v>88</v>
      </c>
      <c r="AV179" s="12" t="s">
        <v>84</v>
      </c>
      <c r="AW179" s="12" t="s">
        <v>37</v>
      </c>
      <c r="AX179" s="12" t="s">
        <v>74</v>
      </c>
      <c r="AY179" s="191" t="s">
        <v>193</v>
      </c>
    </row>
    <row r="180" spans="2:51" s="14" customFormat="1" ht="13.5">
      <c r="B180" s="209"/>
      <c r="D180" s="190" t="s">
        <v>201</v>
      </c>
      <c r="E180" s="210" t="s">
        <v>20</v>
      </c>
      <c r="F180" s="211" t="s">
        <v>683</v>
      </c>
      <c r="H180" s="212" t="s">
        <v>20</v>
      </c>
      <c r="I180" s="213"/>
      <c r="L180" s="209"/>
      <c r="M180" s="214"/>
      <c r="N180" s="215"/>
      <c r="O180" s="215"/>
      <c r="P180" s="215"/>
      <c r="Q180" s="215"/>
      <c r="R180" s="215"/>
      <c r="S180" s="215"/>
      <c r="T180" s="216"/>
      <c r="AT180" s="212" t="s">
        <v>201</v>
      </c>
      <c r="AU180" s="212" t="s">
        <v>88</v>
      </c>
      <c r="AV180" s="14" t="s">
        <v>22</v>
      </c>
      <c r="AW180" s="14" t="s">
        <v>37</v>
      </c>
      <c r="AX180" s="14" t="s">
        <v>74</v>
      </c>
      <c r="AY180" s="212" t="s">
        <v>193</v>
      </c>
    </row>
    <row r="181" spans="2:51" s="12" customFormat="1" ht="13.5">
      <c r="B181" s="189"/>
      <c r="D181" s="190" t="s">
        <v>201</v>
      </c>
      <c r="E181" s="191" t="s">
        <v>20</v>
      </c>
      <c r="F181" s="192" t="s">
        <v>684</v>
      </c>
      <c r="H181" s="193">
        <v>-12.96</v>
      </c>
      <c r="I181" s="194"/>
      <c r="L181" s="189"/>
      <c r="M181" s="195"/>
      <c r="N181" s="196"/>
      <c r="O181" s="196"/>
      <c r="P181" s="196"/>
      <c r="Q181" s="196"/>
      <c r="R181" s="196"/>
      <c r="S181" s="196"/>
      <c r="T181" s="197"/>
      <c r="AT181" s="191" t="s">
        <v>201</v>
      </c>
      <c r="AU181" s="191" t="s">
        <v>88</v>
      </c>
      <c r="AV181" s="12" t="s">
        <v>84</v>
      </c>
      <c r="AW181" s="12" t="s">
        <v>37</v>
      </c>
      <c r="AX181" s="12" t="s">
        <v>74</v>
      </c>
      <c r="AY181" s="191" t="s">
        <v>193</v>
      </c>
    </row>
    <row r="182" spans="2:51" s="12" customFormat="1" ht="13.5">
      <c r="B182" s="189"/>
      <c r="D182" s="190" t="s">
        <v>201</v>
      </c>
      <c r="E182" s="191" t="s">
        <v>20</v>
      </c>
      <c r="F182" s="192" t="s">
        <v>685</v>
      </c>
      <c r="H182" s="193">
        <v>-41.28</v>
      </c>
      <c r="I182" s="194"/>
      <c r="L182" s="189"/>
      <c r="M182" s="195"/>
      <c r="N182" s="196"/>
      <c r="O182" s="196"/>
      <c r="P182" s="196"/>
      <c r="Q182" s="196"/>
      <c r="R182" s="196"/>
      <c r="S182" s="196"/>
      <c r="T182" s="197"/>
      <c r="AT182" s="191" t="s">
        <v>201</v>
      </c>
      <c r="AU182" s="191" t="s">
        <v>88</v>
      </c>
      <c r="AV182" s="12" t="s">
        <v>84</v>
      </c>
      <c r="AW182" s="12" t="s">
        <v>37</v>
      </c>
      <c r="AX182" s="12" t="s">
        <v>74</v>
      </c>
      <c r="AY182" s="191" t="s">
        <v>193</v>
      </c>
    </row>
    <row r="183" spans="2:51" s="12" customFormat="1" ht="13.5">
      <c r="B183" s="189"/>
      <c r="D183" s="190" t="s">
        <v>201</v>
      </c>
      <c r="E183" s="191" t="s">
        <v>20</v>
      </c>
      <c r="F183" s="192" t="s">
        <v>686</v>
      </c>
      <c r="H183" s="193">
        <v>-7.68</v>
      </c>
      <c r="I183" s="194"/>
      <c r="L183" s="189"/>
      <c r="M183" s="195"/>
      <c r="N183" s="196"/>
      <c r="O183" s="196"/>
      <c r="P183" s="196"/>
      <c r="Q183" s="196"/>
      <c r="R183" s="196"/>
      <c r="S183" s="196"/>
      <c r="T183" s="197"/>
      <c r="AT183" s="191" t="s">
        <v>201</v>
      </c>
      <c r="AU183" s="191" t="s">
        <v>88</v>
      </c>
      <c r="AV183" s="12" t="s">
        <v>84</v>
      </c>
      <c r="AW183" s="12" t="s">
        <v>37</v>
      </c>
      <c r="AX183" s="12" t="s">
        <v>74</v>
      </c>
      <c r="AY183" s="191" t="s">
        <v>193</v>
      </c>
    </row>
    <row r="184" spans="2:51" s="12" customFormat="1" ht="13.5">
      <c r="B184" s="189"/>
      <c r="D184" s="190" t="s">
        <v>201</v>
      </c>
      <c r="E184" s="191" t="s">
        <v>20</v>
      </c>
      <c r="F184" s="192" t="s">
        <v>687</v>
      </c>
      <c r="H184" s="193">
        <v>-1.24</v>
      </c>
      <c r="I184" s="194"/>
      <c r="L184" s="189"/>
      <c r="M184" s="195"/>
      <c r="N184" s="196"/>
      <c r="O184" s="196"/>
      <c r="P184" s="196"/>
      <c r="Q184" s="196"/>
      <c r="R184" s="196"/>
      <c r="S184" s="196"/>
      <c r="T184" s="197"/>
      <c r="AT184" s="191" t="s">
        <v>201</v>
      </c>
      <c r="AU184" s="191" t="s">
        <v>88</v>
      </c>
      <c r="AV184" s="12" t="s">
        <v>84</v>
      </c>
      <c r="AW184" s="12" t="s">
        <v>37</v>
      </c>
      <c r="AX184" s="12" t="s">
        <v>74</v>
      </c>
      <c r="AY184" s="191" t="s">
        <v>193</v>
      </c>
    </row>
    <row r="185" spans="2:51" s="12" customFormat="1" ht="13.5">
      <c r="B185" s="189"/>
      <c r="D185" s="190" t="s">
        <v>201</v>
      </c>
      <c r="E185" s="191" t="s">
        <v>20</v>
      </c>
      <c r="F185" s="192" t="s">
        <v>688</v>
      </c>
      <c r="H185" s="193">
        <v>-14.701</v>
      </c>
      <c r="I185" s="194"/>
      <c r="L185" s="189"/>
      <c r="M185" s="195"/>
      <c r="N185" s="196"/>
      <c r="O185" s="196"/>
      <c r="P185" s="196"/>
      <c r="Q185" s="196"/>
      <c r="R185" s="196"/>
      <c r="S185" s="196"/>
      <c r="T185" s="197"/>
      <c r="AT185" s="191" t="s">
        <v>201</v>
      </c>
      <c r="AU185" s="191" t="s">
        <v>88</v>
      </c>
      <c r="AV185" s="12" t="s">
        <v>84</v>
      </c>
      <c r="AW185" s="12" t="s">
        <v>37</v>
      </c>
      <c r="AX185" s="12" t="s">
        <v>74</v>
      </c>
      <c r="AY185" s="191" t="s">
        <v>193</v>
      </c>
    </row>
    <row r="186" spans="2:51" s="14" customFormat="1" ht="13.5">
      <c r="B186" s="209"/>
      <c r="D186" s="190" t="s">
        <v>201</v>
      </c>
      <c r="E186" s="210" t="s">
        <v>20</v>
      </c>
      <c r="F186" s="211" t="s">
        <v>689</v>
      </c>
      <c r="H186" s="212" t="s">
        <v>20</v>
      </c>
      <c r="I186" s="213"/>
      <c r="L186" s="209"/>
      <c r="M186" s="214"/>
      <c r="N186" s="215"/>
      <c r="O186" s="215"/>
      <c r="P186" s="215"/>
      <c r="Q186" s="215"/>
      <c r="R186" s="215"/>
      <c r="S186" s="215"/>
      <c r="T186" s="216"/>
      <c r="AT186" s="212" t="s">
        <v>201</v>
      </c>
      <c r="AU186" s="212" t="s">
        <v>88</v>
      </c>
      <c r="AV186" s="14" t="s">
        <v>22</v>
      </c>
      <c r="AW186" s="14" t="s">
        <v>37</v>
      </c>
      <c r="AX186" s="14" t="s">
        <v>74</v>
      </c>
      <c r="AY186" s="212" t="s">
        <v>193</v>
      </c>
    </row>
    <row r="187" spans="2:51" s="12" customFormat="1" ht="13.5">
      <c r="B187" s="189"/>
      <c r="D187" s="190" t="s">
        <v>201</v>
      </c>
      <c r="E187" s="191" t="s">
        <v>20</v>
      </c>
      <c r="F187" s="192" t="s">
        <v>690</v>
      </c>
      <c r="H187" s="193">
        <v>9.72</v>
      </c>
      <c r="I187" s="194"/>
      <c r="L187" s="189"/>
      <c r="M187" s="195"/>
      <c r="N187" s="196"/>
      <c r="O187" s="196"/>
      <c r="P187" s="196"/>
      <c r="Q187" s="196"/>
      <c r="R187" s="196"/>
      <c r="S187" s="196"/>
      <c r="T187" s="197"/>
      <c r="AT187" s="191" t="s">
        <v>201</v>
      </c>
      <c r="AU187" s="191" t="s">
        <v>88</v>
      </c>
      <c r="AV187" s="12" t="s">
        <v>84</v>
      </c>
      <c r="AW187" s="12" t="s">
        <v>37</v>
      </c>
      <c r="AX187" s="12" t="s">
        <v>74</v>
      </c>
      <c r="AY187" s="191" t="s">
        <v>193</v>
      </c>
    </row>
    <row r="188" spans="2:51" s="13" customFormat="1" ht="13.5">
      <c r="B188" s="198"/>
      <c r="D188" s="199" t="s">
        <v>201</v>
      </c>
      <c r="E188" s="200" t="s">
        <v>20</v>
      </c>
      <c r="F188" s="201" t="s">
        <v>203</v>
      </c>
      <c r="H188" s="202">
        <v>218.891</v>
      </c>
      <c r="I188" s="203"/>
      <c r="L188" s="198"/>
      <c r="M188" s="204"/>
      <c r="N188" s="205"/>
      <c r="O188" s="205"/>
      <c r="P188" s="205"/>
      <c r="Q188" s="205"/>
      <c r="R188" s="205"/>
      <c r="S188" s="205"/>
      <c r="T188" s="206"/>
      <c r="AT188" s="207" t="s">
        <v>201</v>
      </c>
      <c r="AU188" s="207" t="s">
        <v>88</v>
      </c>
      <c r="AV188" s="13" t="s">
        <v>91</v>
      </c>
      <c r="AW188" s="13" t="s">
        <v>37</v>
      </c>
      <c r="AX188" s="13" t="s">
        <v>22</v>
      </c>
      <c r="AY188" s="207" t="s">
        <v>193</v>
      </c>
    </row>
    <row r="189" spans="2:65" s="1" customFormat="1" ht="22.5" customHeight="1">
      <c r="B189" s="176"/>
      <c r="C189" s="177" t="s">
        <v>317</v>
      </c>
      <c r="D189" s="177" t="s">
        <v>197</v>
      </c>
      <c r="E189" s="178" t="s">
        <v>464</v>
      </c>
      <c r="F189" s="179" t="s">
        <v>465</v>
      </c>
      <c r="G189" s="180" t="s">
        <v>130</v>
      </c>
      <c r="H189" s="181">
        <v>77.861</v>
      </c>
      <c r="I189" s="182"/>
      <c r="J189" s="183">
        <f>ROUND(I189*H189,2)</f>
        <v>0</v>
      </c>
      <c r="K189" s="179" t="s">
        <v>206</v>
      </c>
      <c r="L189" s="37"/>
      <c r="M189" s="184" t="s">
        <v>20</v>
      </c>
      <c r="N189" s="185" t="s">
        <v>46</v>
      </c>
      <c r="O189" s="38"/>
      <c r="P189" s="186">
        <f>O189*H189</f>
        <v>0</v>
      </c>
      <c r="Q189" s="186">
        <v>0.00012</v>
      </c>
      <c r="R189" s="186">
        <f>Q189*H189</f>
        <v>0.00934332</v>
      </c>
      <c r="S189" s="186">
        <v>0</v>
      </c>
      <c r="T189" s="187">
        <f>S189*H189</f>
        <v>0</v>
      </c>
      <c r="AR189" s="20" t="s">
        <v>91</v>
      </c>
      <c r="AT189" s="20" t="s">
        <v>197</v>
      </c>
      <c r="AU189" s="20" t="s">
        <v>88</v>
      </c>
      <c r="AY189" s="20" t="s">
        <v>193</v>
      </c>
      <c r="BE189" s="188">
        <f>IF(N189="základní",J189,0)</f>
        <v>0</v>
      </c>
      <c r="BF189" s="188">
        <f>IF(N189="snížená",J189,0)</f>
        <v>0</v>
      </c>
      <c r="BG189" s="188">
        <f>IF(N189="zákl. přenesená",J189,0)</f>
        <v>0</v>
      </c>
      <c r="BH189" s="188">
        <f>IF(N189="sníž. přenesená",J189,0)</f>
        <v>0</v>
      </c>
      <c r="BI189" s="188">
        <f>IF(N189="nulová",J189,0)</f>
        <v>0</v>
      </c>
      <c r="BJ189" s="20" t="s">
        <v>84</v>
      </c>
      <c r="BK189" s="188">
        <f>ROUND(I189*H189,2)</f>
        <v>0</v>
      </c>
      <c r="BL189" s="20" t="s">
        <v>91</v>
      </c>
      <c r="BM189" s="20" t="s">
        <v>754</v>
      </c>
    </row>
    <row r="190" spans="2:47" s="1" customFormat="1" ht="27">
      <c r="B190" s="37"/>
      <c r="D190" s="190" t="s">
        <v>208</v>
      </c>
      <c r="F190" s="208" t="s">
        <v>467</v>
      </c>
      <c r="I190" s="148"/>
      <c r="L190" s="37"/>
      <c r="M190" s="66"/>
      <c r="N190" s="38"/>
      <c r="O190" s="38"/>
      <c r="P190" s="38"/>
      <c r="Q190" s="38"/>
      <c r="R190" s="38"/>
      <c r="S190" s="38"/>
      <c r="T190" s="67"/>
      <c r="AT190" s="20" t="s">
        <v>208</v>
      </c>
      <c r="AU190" s="20" t="s">
        <v>88</v>
      </c>
    </row>
    <row r="191" spans="2:51" s="14" customFormat="1" ht="13.5">
      <c r="B191" s="209"/>
      <c r="D191" s="190" t="s">
        <v>201</v>
      </c>
      <c r="E191" s="210" t="s">
        <v>20</v>
      </c>
      <c r="F191" s="211" t="s">
        <v>755</v>
      </c>
      <c r="H191" s="212" t="s">
        <v>20</v>
      </c>
      <c r="I191" s="213"/>
      <c r="L191" s="209"/>
      <c r="M191" s="214"/>
      <c r="N191" s="215"/>
      <c r="O191" s="215"/>
      <c r="P191" s="215"/>
      <c r="Q191" s="215"/>
      <c r="R191" s="215"/>
      <c r="S191" s="215"/>
      <c r="T191" s="216"/>
      <c r="AT191" s="212" t="s">
        <v>201</v>
      </c>
      <c r="AU191" s="212" t="s">
        <v>88</v>
      </c>
      <c r="AV191" s="14" t="s">
        <v>22</v>
      </c>
      <c r="AW191" s="14" t="s">
        <v>37</v>
      </c>
      <c r="AX191" s="14" t="s">
        <v>74</v>
      </c>
      <c r="AY191" s="212" t="s">
        <v>193</v>
      </c>
    </row>
    <row r="192" spans="2:51" s="12" customFormat="1" ht="13.5">
      <c r="B192" s="189"/>
      <c r="D192" s="190" t="s">
        <v>201</v>
      </c>
      <c r="E192" s="191" t="s">
        <v>20</v>
      </c>
      <c r="F192" s="192" t="s">
        <v>756</v>
      </c>
      <c r="H192" s="193">
        <v>12.96</v>
      </c>
      <c r="I192" s="194"/>
      <c r="L192" s="189"/>
      <c r="M192" s="195"/>
      <c r="N192" s="196"/>
      <c r="O192" s="196"/>
      <c r="P192" s="196"/>
      <c r="Q192" s="196"/>
      <c r="R192" s="196"/>
      <c r="S192" s="196"/>
      <c r="T192" s="197"/>
      <c r="AT192" s="191" t="s">
        <v>201</v>
      </c>
      <c r="AU192" s="191" t="s">
        <v>88</v>
      </c>
      <c r="AV192" s="12" t="s">
        <v>84</v>
      </c>
      <c r="AW192" s="12" t="s">
        <v>37</v>
      </c>
      <c r="AX192" s="12" t="s">
        <v>74</v>
      </c>
      <c r="AY192" s="191" t="s">
        <v>193</v>
      </c>
    </row>
    <row r="193" spans="2:51" s="12" customFormat="1" ht="13.5">
      <c r="B193" s="189"/>
      <c r="D193" s="190" t="s">
        <v>201</v>
      </c>
      <c r="E193" s="191" t="s">
        <v>20</v>
      </c>
      <c r="F193" s="192" t="s">
        <v>757</v>
      </c>
      <c r="H193" s="193">
        <v>41.28</v>
      </c>
      <c r="I193" s="194"/>
      <c r="L193" s="189"/>
      <c r="M193" s="195"/>
      <c r="N193" s="196"/>
      <c r="O193" s="196"/>
      <c r="P193" s="196"/>
      <c r="Q193" s="196"/>
      <c r="R193" s="196"/>
      <c r="S193" s="196"/>
      <c r="T193" s="197"/>
      <c r="AT193" s="191" t="s">
        <v>201</v>
      </c>
      <c r="AU193" s="191" t="s">
        <v>88</v>
      </c>
      <c r="AV193" s="12" t="s">
        <v>84</v>
      </c>
      <c r="AW193" s="12" t="s">
        <v>37</v>
      </c>
      <c r="AX193" s="12" t="s">
        <v>74</v>
      </c>
      <c r="AY193" s="191" t="s">
        <v>193</v>
      </c>
    </row>
    <row r="194" spans="2:51" s="12" customFormat="1" ht="13.5">
      <c r="B194" s="189"/>
      <c r="D194" s="190" t="s">
        <v>201</v>
      </c>
      <c r="E194" s="191" t="s">
        <v>20</v>
      </c>
      <c r="F194" s="192" t="s">
        <v>758</v>
      </c>
      <c r="H194" s="193">
        <v>7.68</v>
      </c>
      <c r="I194" s="194"/>
      <c r="L194" s="189"/>
      <c r="M194" s="195"/>
      <c r="N194" s="196"/>
      <c r="O194" s="196"/>
      <c r="P194" s="196"/>
      <c r="Q194" s="196"/>
      <c r="R194" s="196"/>
      <c r="S194" s="196"/>
      <c r="T194" s="197"/>
      <c r="AT194" s="191" t="s">
        <v>201</v>
      </c>
      <c r="AU194" s="191" t="s">
        <v>88</v>
      </c>
      <c r="AV194" s="12" t="s">
        <v>84</v>
      </c>
      <c r="AW194" s="12" t="s">
        <v>37</v>
      </c>
      <c r="AX194" s="12" t="s">
        <v>74</v>
      </c>
      <c r="AY194" s="191" t="s">
        <v>193</v>
      </c>
    </row>
    <row r="195" spans="2:51" s="12" customFormat="1" ht="13.5">
      <c r="B195" s="189"/>
      <c r="D195" s="190" t="s">
        <v>201</v>
      </c>
      <c r="E195" s="191" t="s">
        <v>20</v>
      </c>
      <c r="F195" s="192" t="s">
        <v>759</v>
      </c>
      <c r="H195" s="193">
        <v>1.24</v>
      </c>
      <c r="I195" s="194"/>
      <c r="L195" s="189"/>
      <c r="M195" s="195"/>
      <c r="N195" s="196"/>
      <c r="O195" s="196"/>
      <c r="P195" s="196"/>
      <c r="Q195" s="196"/>
      <c r="R195" s="196"/>
      <c r="S195" s="196"/>
      <c r="T195" s="197"/>
      <c r="AT195" s="191" t="s">
        <v>201</v>
      </c>
      <c r="AU195" s="191" t="s">
        <v>88</v>
      </c>
      <c r="AV195" s="12" t="s">
        <v>84</v>
      </c>
      <c r="AW195" s="12" t="s">
        <v>37</v>
      </c>
      <c r="AX195" s="12" t="s">
        <v>74</v>
      </c>
      <c r="AY195" s="191" t="s">
        <v>193</v>
      </c>
    </row>
    <row r="196" spans="2:51" s="12" customFormat="1" ht="13.5">
      <c r="B196" s="189"/>
      <c r="D196" s="190" t="s">
        <v>201</v>
      </c>
      <c r="E196" s="191" t="s">
        <v>20</v>
      </c>
      <c r="F196" s="192" t="s">
        <v>760</v>
      </c>
      <c r="H196" s="193">
        <v>14.701</v>
      </c>
      <c r="I196" s="194"/>
      <c r="L196" s="189"/>
      <c r="M196" s="195"/>
      <c r="N196" s="196"/>
      <c r="O196" s="196"/>
      <c r="P196" s="196"/>
      <c r="Q196" s="196"/>
      <c r="R196" s="196"/>
      <c r="S196" s="196"/>
      <c r="T196" s="197"/>
      <c r="AT196" s="191" t="s">
        <v>201</v>
      </c>
      <c r="AU196" s="191" t="s">
        <v>88</v>
      </c>
      <c r="AV196" s="12" t="s">
        <v>84</v>
      </c>
      <c r="AW196" s="12" t="s">
        <v>37</v>
      </c>
      <c r="AX196" s="12" t="s">
        <v>74</v>
      </c>
      <c r="AY196" s="191" t="s">
        <v>193</v>
      </c>
    </row>
    <row r="197" spans="2:51" s="13" customFormat="1" ht="13.5">
      <c r="B197" s="198"/>
      <c r="D197" s="199" t="s">
        <v>201</v>
      </c>
      <c r="E197" s="200" t="s">
        <v>20</v>
      </c>
      <c r="F197" s="201" t="s">
        <v>203</v>
      </c>
      <c r="H197" s="202">
        <v>77.861</v>
      </c>
      <c r="I197" s="203"/>
      <c r="L197" s="198"/>
      <c r="M197" s="204"/>
      <c r="N197" s="205"/>
      <c r="O197" s="205"/>
      <c r="P197" s="205"/>
      <c r="Q197" s="205"/>
      <c r="R197" s="205"/>
      <c r="S197" s="205"/>
      <c r="T197" s="206"/>
      <c r="AT197" s="207" t="s">
        <v>201</v>
      </c>
      <c r="AU197" s="207" t="s">
        <v>88</v>
      </c>
      <c r="AV197" s="13" t="s">
        <v>91</v>
      </c>
      <c r="AW197" s="13" t="s">
        <v>37</v>
      </c>
      <c r="AX197" s="13" t="s">
        <v>22</v>
      </c>
      <c r="AY197" s="207" t="s">
        <v>193</v>
      </c>
    </row>
    <row r="198" spans="2:65" s="1" customFormat="1" ht="22.5" customHeight="1">
      <c r="B198" s="176"/>
      <c r="C198" s="177" t="s">
        <v>323</v>
      </c>
      <c r="D198" s="177" t="s">
        <v>197</v>
      </c>
      <c r="E198" s="178" t="s">
        <v>476</v>
      </c>
      <c r="F198" s="179" t="s">
        <v>477</v>
      </c>
      <c r="G198" s="180" t="s">
        <v>130</v>
      </c>
      <c r="H198" s="181">
        <v>218.891</v>
      </c>
      <c r="I198" s="182"/>
      <c r="J198" s="183">
        <f>ROUND(I198*H198,2)</f>
        <v>0</v>
      </c>
      <c r="K198" s="179" t="s">
        <v>206</v>
      </c>
      <c r="L198" s="37"/>
      <c r="M198" s="184" t="s">
        <v>20</v>
      </c>
      <c r="N198" s="185" t="s">
        <v>46</v>
      </c>
      <c r="O198" s="38"/>
      <c r="P198" s="186">
        <f>O198*H198</f>
        <v>0</v>
      </c>
      <c r="Q198" s="186">
        <v>0</v>
      </c>
      <c r="R198" s="186">
        <f>Q198*H198</f>
        <v>0</v>
      </c>
      <c r="S198" s="186">
        <v>0</v>
      </c>
      <c r="T198" s="187">
        <f>S198*H198</f>
        <v>0</v>
      </c>
      <c r="AR198" s="20" t="s">
        <v>91</v>
      </c>
      <c r="AT198" s="20" t="s">
        <v>197</v>
      </c>
      <c r="AU198" s="20" t="s">
        <v>88</v>
      </c>
      <c r="AY198" s="20" t="s">
        <v>193</v>
      </c>
      <c r="BE198" s="188">
        <f>IF(N198="základní",J198,0)</f>
        <v>0</v>
      </c>
      <c r="BF198" s="188">
        <f>IF(N198="snížená",J198,0)</f>
        <v>0</v>
      </c>
      <c r="BG198" s="188">
        <f>IF(N198="zákl. přenesená",J198,0)</f>
        <v>0</v>
      </c>
      <c r="BH198" s="188">
        <f>IF(N198="sníž. přenesená",J198,0)</f>
        <v>0</v>
      </c>
      <c r="BI198" s="188">
        <f>IF(N198="nulová",J198,0)</f>
        <v>0</v>
      </c>
      <c r="BJ198" s="20" t="s">
        <v>84</v>
      </c>
      <c r="BK198" s="188">
        <f>ROUND(I198*H198,2)</f>
        <v>0</v>
      </c>
      <c r="BL198" s="20" t="s">
        <v>91</v>
      </c>
      <c r="BM198" s="20" t="s">
        <v>761</v>
      </c>
    </row>
    <row r="199" spans="2:47" s="1" customFormat="1" ht="13.5">
      <c r="B199" s="37"/>
      <c r="D199" s="190" t="s">
        <v>208</v>
      </c>
      <c r="F199" s="208" t="s">
        <v>479</v>
      </c>
      <c r="I199" s="148"/>
      <c r="L199" s="37"/>
      <c r="M199" s="66"/>
      <c r="N199" s="38"/>
      <c r="O199" s="38"/>
      <c r="P199" s="38"/>
      <c r="Q199" s="38"/>
      <c r="R199" s="38"/>
      <c r="S199" s="38"/>
      <c r="T199" s="67"/>
      <c r="AT199" s="20" t="s">
        <v>208</v>
      </c>
      <c r="AU199" s="20" t="s">
        <v>88</v>
      </c>
    </row>
    <row r="200" spans="2:63" s="11" customFormat="1" ht="29.25" customHeight="1">
      <c r="B200" s="160"/>
      <c r="D200" s="161" t="s">
        <v>73</v>
      </c>
      <c r="E200" s="171" t="s">
        <v>106</v>
      </c>
      <c r="F200" s="171" t="s">
        <v>480</v>
      </c>
      <c r="I200" s="163"/>
      <c r="J200" s="172">
        <f>BK200</f>
        <v>0</v>
      </c>
      <c r="L200" s="160"/>
      <c r="M200" s="165"/>
      <c r="N200" s="166"/>
      <c r="O200" s="166"/>
      <c r="P200" s="167">
        <f>P201</f>
        <v>0</v>
      </c>
      <c r="Q200" s="166"/>
      <c r="R200" s="167">
        <f>R201</f>
        <v>0</v>
      </c>
      <c r="S200" s="166"/>
      <c r="T200" s="168">
        <f>T201</f>
        <v>0</v>
      </c>
      <c r="AR200" s="161" t="s">
        <v>22</v>
      </c>
      <c r="AT200" s="169" t="s">
        <v>73</v>
      </c>
      <c r="AU200" s="169" t="s">
        <v>22</v>
      </c>
      <c r="AY200" s="161" t="s">
        <v>193</v>
      </c>
      <c r="BK200" s="170">
        <f>BK201</f>
        <v>0</v>
      </c>
    </row>
    <row r="201" spans="2:63" s="11" customFormat="1" ht="14.25" customHeight="1">
      <c r="B201" s="160"/>
      <c r="D201" s="173" t="s">
        <v>73</v>
      </c>
      <c r="E201" s="174" t="s">
        <v>523</v>
      </c>
      <c r="F201" s="174" t="s">
        <v>549</v>
      </c>
      <c r="I201" s="163"/>
      <c r="J201" s="175">
        <f>BK201</f>
        <v>0</v>
      </c>
      <c r="L201" s="160"/>
      <c r="M201" s="165"/>
      <c r="N201" s="166"/>
      <c r="O201" s="166"/>
      <c r="P201" s="167">
        <f>SUM(P202:P204)</f>
        <v>0</v>
      </c>
      <c r="Q201" s="166"/>
      <c r="R201" s="167">
        <f>SUM(R202:R204)</f>
        <v>0</v>
      </c>
      <c r="S201" s="166"/>
      <c r="T201" s="168">
        <f>SUM(T202:T204)</f>
        <v>0</v>
      </c>
      <c r="AR201" s="161" t="s">
        <v>22</v>
      </c>
      <c r="AT201" s="169" t="s">
        <v>73</v>
      </c>
      <c r="AU201" s="169" t="s">
        <v>84</v>
      </c>
      <c r="AY201" s="161" t="s">
        <v>193</v>
      </c>
      <c r="BK201" s="170">
        <f>SUM(BK202:BK204)</f>
        <v>0</v>
      </c>
    </row>
    <row r="202" spans="2:65" s="1" customFormat="1" ht="22.5" customHeight="1">
      <c r="B202" s="176"/>
      <c r="C202" s="177" t="s">
        <v>7</v>
      </c>
      <c r="D202" s="177" t="s">
        <v>197</v>
      </c>
      <c r="E202" s="178" t="s">
        <v>551</v>
      </c>
      <c r="F202" s="179" t="s">
        <v>552</v>
      </c>
      <c r="G202" s="180" t="s">
        <v>530</v>
      </c>
      <c r="H202" s="181">
        <v>3.994</v>
      </c>
      <c r="I202" s="182"/>
      <c r="J202" s="183">
        <f>ROUND(I202*H202,2)</f>
        <v>0</v>
      </c>
      <c r="K202" s="179" t="s">
        <v>206</v>
      </c>
      <c r="L202" s="37"/>
      <c r="M202" s="184" t="s">
        <v>20</v>
      </c>
      <c r="N202" s="185" t="s">
        <v>46</v>
      </c>
      <c r="O202" s="38"/>
      <c r="P202" s="186">
        <f>O202*H202</f>
        <v>0</v>
      </c>
      <c r="Q202" s="186">
        <v>0</v>
      </c>
      <c r="R202" s="186">
        <f>Q202*H202</f>
        <v>0</v>
      </c>
      <c r="S202" s="186">
        <v>0</v>
      </c>
      <c r="T202" s="187">
        <f>S202*H202</f>
        <v>0</v>
      </c>
      <c r="AR202" s="20" t="s">
        <v>91</v>
      </c>
      <c r="AT202" s="20" t="s">
        <v>197</v>
      </c>
      <c r="AU202" s="20" t="s">
        <v>88</v>
      </c>
      <c r="AY202" s="20" t="s">
        <v>193</v>
      </c>
      <c r="BE202" s="188">
        <f>IF(N202="základní",J202,0)</f>
        <v>0</v>
      </c>
      <c r="BF202" s="188">
        <f>IF(N202="snížená",J202,0)</f>
        <v>0</v>
      </c>
      <c r="BG202" s="188">
        <f>IF(N202="zákl. přenesená",J202,0)</f>
        <v>0</v>
      </c>
      <c r="BH202" s="188">
        <f>IF(N202="sníž. přenesená",J202,0)</f>
        <v>0</v>
      </c>
      <c r="BI202" s="188">
        <f>IF(N202="nulová",J202,0)</f>
        <v>0</v>
      </c>
      <c r="BJ202" s="20" t="s">
        <v>84</v>
      </c>
      <c r="BK202" s="188">
        <f>ROUND(I202*H202,2)</f>
        <v>0</v>
      </c>
      <c r="BL202" s="20" t="s">
        <v>91</v>
      </c>
      <c r="BM202" s="20" t="s">
        <v>762</v>
      </c>
    </row>
    <row r="203" spans="2:47" s="1" customFormat="1" ht="40.5">
      <c r="B203" s="37"/>
      <c r="D203" s="190" t="s">
        <v>208</v>
      </c>
      <c r="F203" s="208" t="s">
        <v>554</v>
      </c>
      <c r="I203" s="148"/>
      <c r="L203" s="37"/>
      <c r="M203" s="66"/>
      <c r="N203" s="38"/>
      <c r="O203" s="38"/>
      <c r="P203" s="38"/>
      <c r="Q203" s="38"/>
      <c r="R203" s="38"/>
      <c r="S203" s="38"/>
      <c r="T203" s="67"/>
      <c r="AT203" s="20" t="s">
        <v>208</v>
      </c>
      <c r="AU203" s="20" t="s">
        <v>88</v>
      </c>
    </row>
    <row r="204" spans="2:47" s="1" customFormat="1" ht="81">
      <c r="B204" s="37"/>
      <c r="D204" s="190" t="s">
        <v>533</v>
      </c>
      <c r="F204" s="229" t="s">
        <v>555</v>
      </c>
      <c r="I204" s="148"/>
      <c r="L204" s="37"/>
      <c r="M204" s="262"/>
      <c r="N204" s="258"/>
      <c r="O204" s="258"/>
      <c r="P204" s="258"/>
      <c r="Q204" s="258"/>
      <c r="R204" s="258"/>
      <c r="S204" s="258"/>
      <c r="T204" s="263"/>
      <c r="AT204" s="20" t="s">
        <v>533</v>
      </c>
      <c r="AU204" s="20" t="s">
        <v>88</v>
      </c>
    </row>
    <row r="205" spans="2:12" s="1" customFormat="1" ht="6.75" customHeight="1">
      <c r="B205" s="52"/>
      <c r="C205" s="53"/>
      <c r="D205" s="53"/>
      <c r="E205" s="53"/>
      <c r="F205" s="53"/>
      <c r="G205" s="53"/>
      <c r="H205" s="53"/>
      <c r="I205" s="126"/>
      <c r="J205" s="53"/>
      <c r="K205" s="53"/>
      <c r="L205" s="37"/>
    </row>
    <row r="458" ht="13.5">
      <c r="AT458" s="261"/>
    </row>
  </sheetData>
  <sheetProtection password="CC35" sheet="1" objects="1" scenarios="1" formatColumns="0" formatRows="0" sort="0" autoFilter="0"/>
  <autoFilter ref="C86:K86"/>
  <mergeCells count="12">
    <mergeCell ref="E51:H51"/>
    <mergeCell ref="E75:H75"/>
    <mergeCell ref="E77:H77"/>
    <mergeCell ref="E79:H79"/>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93</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763</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ROUND(J98,2)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ROUND(SUM(BE98:BE185),2)</f>
        <v>0</v>
      </c>
      <c r="G32" s="38"/>
      <c r="H32" s="38"/>
      <c r="I32" s="118">
        <v>0.21</v>
      </c>
      <c r="J32" s="117">
        <f>ROUND(ROUND((SUM(BE98:BE185)),2)*I32,2)</f>
        <v>0</v>
      </c>
      <c r="K32" s="41"/>
    </row>
    <row r="33" spans="2:11" s="1" customFormat="1" ht="14.25" customHeight="1">
      <c r="B33" s="37"/>
      <c r="C33" s="38"/>
      <c r="D33" s="38"/>
      <c r="E33" s="45" t="s">
        <v>46</v>
      </c>
      <c r="F33" s="117">
        <f>ROUND(SUM(BF98:BF185),2)</f>
        <v>0</v>
      </c>
      <c r="G33" s="38"/>
      <c r="H33" s="38"/>
      <c r="I33" s="118">
        <v>0.15</v>
      </c>
      <c r="J33" s="117">
        <f>ROUND(ROUND((SUM(BF98:BF185)),2)*I33,2)</f>
        <v>0</v>
      </c>
      <c r="K33" s="41"/>
    </row>
    <row r="34" spans="2:11" s="1" customFormat="1" ht="14.25" customHeight="1" hidden="1">
      <c r="B34" s="37"/>
      <c r="C34" s="38"/>
      <c r="D34" s="38"/>
      <c r="E34" s="45" t="s">
        <v>47</v>
      </c>
      <c r="F34" s="117">
        <f>ROUND(SUM(BG98:BG185),2)</f>
        <v>0</v>
      </c>
      <c r="G34" s="38"/>
      <c r="H34" s="38"/>
      <c r="I34" s="118">
        <v>0.21</v>
      </c>
      <c r="J34" s="117">
        <v>0</v>
      </c>
      <c r="K34" s="41"/>
    </row>
    <row r="35" spans="2:11" s="1" customFormat="1" ht="14.25" customHeight="1" hidden="1">
      <c r="B35" s="37"/>
      <c r="C35" s="38"/>
      <c r="D35" s="38"/>
      <c r="E35" s="45" t="s">
        <v>48</v>
      </c>
      <c r="F35" s="117">
        <f>ROUND(SUM(BH98:BH185),2)</f>
        <v>0</v>
      </c>
      <c r="G35" s="38"/>
      <c r="H35" s="38"/>
      <c r="I35" s="118">
        <v>0.15</v>
      </c>
      <c r="J35" s="117">
        <v>0</v>
      </c>
      <c r="K35" s="41"/>
    </row>
    <row r="36" spans="2:11" s="1" customFormat="1" ht="14.25" customHeight="1" hidden="1">
      <c r="B36" s="37"/>
      <c r="C36" s="38"/>
      <c r="D36" s="38"/>
      <c r="E36" s="45" t="s">
        <v>49</v>
      </c>
      <c r="F36" s="117">
        <f>ROUND(SUM(BI98:BI185),2)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4 - OKAPOVÉ CHODNÍKY</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J98</f>
        <v>0</v>
      </c>
      <c r="K60" s="41"/>
      <c r="AU60" s="20" t="s">
        <v>161</v>
      </c>
    </row>
    <row r="61" spans="2:11" s="8" customFormat="1" ht="24.75" customHeight="1">
      <c r="B61" s="134"/>
      <c r="C61" s="135"/>
      <c r="D61" s="136" t="s">
        <v>660</v>
      </c>
      <c r="E61" s="137"/>
      <c r="F61" s="137"/>
      <c r="G61" s="137"/>
      <c r="H61" s="137"/>
      <c r="I61" s="138"/>
      <c r="J61" s="139">
        <f>J99</f>
        <v>0</v>
      </c>
      <c r="K61" s="140"/>
    </row>
    <row r="62" spans="2:11" s="9" customFormat="1" ht="19.5" customHeight="1">
      <c r="B62" s="141"/>
      <c r="C62" s="142"/>
      <c r="D62" s="143" t="s">
        <v>764</v>
      </c>
      <c r="E62" s="144"/>
      <c r="F62" s="144"/>
      <c r="G62" s="144"/>
      <c r="H62" s="144"/>
      <c r="I62" s="145"/>
      <c r="J62" s="146">
        <f>J100</f>
        <v>0</v>
      </c>
      <c r="K62" s="147"/>
    </row>
    <row r="63" spans="2:11" s="9" customFormat="1" ht="19.5" customHeight="1">
      <c r="B63" s="141"/>
      <c r="C63" s="142"/>
      <c r="D63" s="143" t="s">
        <v>765</v>
      </c>
      <c r="E63" s="144"/>
      <c r="F63" s="144"/>
      <c r="G63" s="144"/>
      <c r="H63" s="144"/>
      <c r="I63" s="145"/>
      <c r="J63" s="146">
        <f>J111</f>
        <v>0</v>
      </c>
      <c r="K63" s="147"/>
    </row>
    <row r="64" spans="2:11" s="9" customFormat="1" ht="19.5" customHeight="1">
      <c r="B64" s="141"/>
      <c r="C64" s="142"/>
      <c r="D64" s="143" t="s">
        <v>766</v>
      </c>
      <c r="E64" s="144"/>
      <c r="F64" s="144"/>
      <c r="G64" s="144"/>
      <c r="H64" s="144"/>
      <c r="I64" s="145"/>
      <c r="J64" s="146">
        <f>J114</f>
        <v>0</v>
      </c>
      <c r="K64" s="147"/>
    </row>
    <row r="65" spans="2:11" s="9" customFormat="1" ht="19.5" customHeight="1">
      <c r="B65" s="141"/>
      <c r="C65" s="142"/>
      <c r="D65" s="143" t="s">
        <v>767</v>
      </c>
      <c r="E65" s="144"/>
      <c r="F65" s="144"/>
      <c r="G65" s="144"/>
      <c r="H65" s="144"/>
      <c r="I65" s="145"/>
      <c r="J65" s="146">
        <f>J120</f>
        <v>0</v>
      </c>
      <c r="K65" s="147"/>
    </row>
    <row r="66" spans="2:11" s="9" customFormat="1" ht="19.5" customHeight="1">
      <c r="B66" s="141"/>
      <c r="C66" s="142"/>
      <c r="D66" s="143" t="s">
        <v>163</v>
      </c>
      <c r="E66" s="144"/>
      <c r="F66" s="144"/>
      <c r="G66" s="144"/>
      <c r="H66" s="144"/>
      <c r="I66" s="145"/>
      <c r="J66" s="146">
        <f>J130</f>
        <v>0</v>
      </c>
      <c r="K66" s="147"/>
    </row>
    <row r="67" spans="2:11" s="9" customFormat="1" ht="14.25" customHeight="1">
      <c r="B67" s="141"/>
      <c r="C67" s="142"/>
      <c r="D67" s="143" t="s">
        <v>768</v>
      </c>
      <c r="E67" s="144"/>
      <c r="F67" s="144"/>
      <c r="G67" s="144"/>
      <c r="H67" s="144"/>
      <c r="I67" s="145"/>
      <c r="J67" s="146">
        <f>J131</f>
        <v>0</v>
      </c>
      <c r="K67" s="147"/>
    </row>
    <row r="68" spans="2:11" s="9" customFormat="1" ht="14.25" customHeight="1">
      <c r="B68" s="141"/>
      <c r="C68" s="142"/>
      <c r="D68" s="143" t="s">
        <v>769</v>
      </c>
      <c r="E68" s="144"/>
      <c r="F68" s="144"/>
      <c r="G68" s="144"/>
      <c r="H68" s="144"/>
      <c r="I68" s="145"/>
      <c r="J68" s="146">
        <f>J144</f>
        <v>0</v>
      </c>
      <c r="K68" s="147"/>
    </row>
    <row r="69" spans="2:11" s="9" customFormat="1" ht="19.5" customHeight="1">
      <c r="B69" s="141"/>
      <c r="C69" s="142"/>
      <c r="D69" s="143" t="s">
        <v>770</v>
      </c>
      <c r="E69" s="144"/>
      <c r="F69" s="144"/>
      <c r="G69" s="144"/>
      <c r="H69" s="144"/>
      <c r="I69" s="145"/>
      <c r="J69" s="146">
        <f>J147</f>
        <v>0</v>
      </c>
      <c r="K69" s="147"/>
    </row>
    <row r="70" spans="2:11" s="9" customFormat="1" ht="14.25" customHeight="1">
      <c r="B70" s="141"/>
      <c r="C70" s="142"/>
      <c r="D70" s="143" t="s">
        <v>771</v>
      </c>
      <c r="E70" s="144"/>
      <c r="F70" s="144"/>
      <c r="G70" s="144"/>
      <c r="H70" s="144"/>
      <c r="I70" s="145"/>
      <c r="J70" s="146">
        <f>J148</f>
        <v>0</v>
      </c>
      <c r="K70" s="147"/>
    </row>
    <row r="71" spans="2:11" s="9" customFormat="1" ht="14.25" customHeight="1">
      <c r="B71" s="141"/>
      <c r="C71" s="142"/>
      <c r="D71" s="143" t="s">
        <v>772</v>
      </c>
      <c r="E71" s="144"/>
      <c r="F71" s="144"/>
      <c r="G71" s="144"/>
      <c r="H71" s="144"/>
      <c r="I71" s="145"/>
      <c r="J71" s="146">
        <f>J160</f>
        <v>0</v>
      </c>
      <c r="K71" s="147"/>
    </row>
    <row r="72" spans="2:11" s="9" customFormat="1" ht="14.25" customHeight="1">
      <c r="B72" s="141"/>
      <c r="C72" s="142"/>
      <c r="D72" s="143" t="s">
        <v>661</v>
      </c>
      <c r="E72" s="144"/>
      <c r="F72" s="144"/>
      <c r="G72" s="144"/>
      <c r="H72" s="144"/>
      <c r="I72" s="145"/>
      <c r="J72" s="146">
        <f>J166</f>
        <v>0</v>
      </c>
      <c r="K72" s="147"/>
    </row>
    <row r="73" spans="2:11" s="9" customFormat="1" ht="21.75" customHeight="1">
      <c r="B73" s="141"/>
      <c r="C73" s="142"/>
      <c r="D73" s="143" t="s">
        <v>169</v>
      </c>
      <c r="E73" s="144"/>
      <c r="F73" s="144"/>
      <c r="G73" s="144"/>
      <c r="H73" s="144"/>
      <c r="I73" s="145"/>
      <c r="J73" s="146">
        <f>J167</f>
        <v>0</v>
      </c>
      <c r="K73" s="147"/>
    </row>
    <row r="74" spans="2:11" s="9" customFormat="1" ht="21.75" customHeight="1">
      <c r="B74" s="141"/>
      <c r="C74" s="142"/>
      <c r="D74" s="143" t="s">
        <v>170</v>
      </c>
      <c r="E74" s="144"/>
      <c r="F74" s="144"/>
      <c r="G74" s="144"/>
      <c r="H74" s="144"/>
      <c r="I74" s="145"/>
      <c r="J74" s="146">
        <f>J175</f>
        <v>0</v>
      </c>
      <c r="K74" s="147"/>
    </row>
    <row r="75" spans="2:11" s="8" customFormat="1" ht="24.75" customHeight="1">
      <c r="B75" s="134"/>
      <c r="C75" s="135"/>
      <c r="D75" s="136" t="s">
        <v>171</v>
      </c>
      <c r="E75" s="137"/>
      <c r="F75" s="137"/>
      <c r="G75" s="137"/>
      <c r="H75" s="137"/>
      <c r="I75" s="138"/>
      <c r="J75" s="139">
        <f>J178</f>
        <v>0</v>
      </c>
      <c r="K75" s="140"/>
    </row>
    <row r="76" spans="2:11" s="9" customFormat="1" ht="19.5" customHeight="1">
      <c r="B76" s="141"/>
      <c r="C76" s="142"/>
      <c r="D76" s="143" t="s">
        <v>773</v>
      </c>
      <c r="E76" s="144"/>
      <c r="F76" s="144"/>
      <c r="G76" s="144"/>
      <c r="H76" s="144"/>
      <c r="I76" s="145"/>
      <c r="J76" s="146">
        <f>J179</f>
        <v>0</v>
      </c>
      <c r="K76" s="147"/>
    </row>
    <row r="77" spans="2:11" s="1" customFormat="1" ht="21.75" customHeight="1">
      <c r="B77" s="37"/>
      <c r="C77" s="38"/>
      <c r="D77" s="38"/>
      <c r="E77" s="38"/>
      <c r="F77" s="38"/>
      <c r="G77" s="38"/>
      <c r="H77" s="38"/>
      <c r="I77" s="105"/>
      <c r="J77" s="38"/>
      <c r="K77" s="41"/>
    </row>
    <row r="78" spans="2:11" s="1" customFormat="1" ht="6.75" customHeight="1">
      <c r="B78" s="52"/>
      <c r="C78" s="53"/>
      <c r="D78" s="53"/>
      <c r="E78" s="53"/>
      <c r="F78" s="53"/>
      <c r="G78" s="53"/>
      <c r="H78" s="53"/>
      <c r="I78" s="126"/>
      <c r="J78" s="53"/>
      <c r="K78" s="54"/>
    </row>
    <row r="82" spans="2:12" s="1" customFormat="1" ht="6.75" customHeight="1">
      <c r="B82" s="55"/>
      <c r="C82" s="56"/>
      <c r="D82" s="56"/>
      <c r="E82" s="56"/>
      <c r="F82" s="56"/>
      <c r="G82" s="56"/>
      <c r="H82" s="56"/>
      <c r="I82" s="127"/>
      <c r="J82" s="56"/>
      <c r="K82" s="56"/>
      <c r="L82" s="37"/>
    </row>
    <row r="83" spans="2:12" s="1" customFormat="1" ht="36.75" customHeight="1">
      <c r="B83" s="37"/>
      <c r="C83" s="57" t="s">
        <v>178</v>
      </c>
      <c r="I83" s="148"/>
      <c r="L83" s="37"/>
    </row>
    <row r="84" spans="2:12" s="1" customFormat="1" ht="6.75" customHeight="1">
      <c r="B84" s="37"/>
      <c r="I84" s="148"/>
      <c r="L84" s="37"/>
    </row>
    <row r="85" spans="2:12" s="1" customFormat="1" ht="14.25" customHeight="1">
      <c r="B85" s="37"/>
      <c r="C85" s="59" t="s">
        <v>16</v>
      </c>
      <c r="I85" s="148"/>
      <c r="L85" s="37"/>
    </row>
    <row r="86" spans="2:12" s="1" customFormat="1" ht="22.5" customHeight="1">
      <c r="B86" s="37"/>
      <c r="E86" s="310" t="str">
        <f>E7</f>
        <v>Plzeň, K Pecím 10,12</v>
      </c>
      <c r="F86" s="269"/>
      <c r="G86" s="269"/>
      <c r="H86" s="269"/>
      <c r="I86" s="148"/>
      <c r="L86" s="37"/>
    </row>
    <row r="87" spans="2:12" ht="15">
      <c r="B87" s="24"/>
      <c r="C87" s="59" t="s">
        <v>143</v>
      </c>
      <c r="L87" s="24"/>
    </row>
    <row r="88" spans="2:12" s="1" customFormat="1" ht="22.5" customHeight="1">
      <c r="B88" s="37"/>
      <c r="E88" s="310" t="s">
        <v>146</v>
      </c>
      <c r="F88" s="269"/>
      <c r="G88" s="269"/>
      <c r="H88" s="269"/>
      <c r="I88" s="148"/>
      <c r="L88" s="37"/>
    </row>
    <row r="89" spans="2:12" s="1" customFormat="1" ht="14.25" customHeight="1">
      <c r="B89" s="37"/>
      <c r="C89" s="59" t="s">
        <v>149</v>
      </c>
      <c r="I89" s="148"/>
      <c r="L89" s="37"/>
    </row>
    <row r="90" spans="2:12" s="1" customFormat="1" ht="23.25" customHeight="1">
      <c r="B90" s="37"/>
      <c r="E90" s="287" t="str">
        <f>E11</f>
        <v>4 - OKAPOVÉ CHODNÍKY</v>
      </c>
      <c r="F90" s="269"/>
      <c r="G90" s="269"/>
      <c r="H90" s="269"/>
      <c r="I90" s="148"/>
      <c r="L90" s="37"/>
    </row>
    <row r="91" spans="2:12" s="1" customFormat="1" ht="6.75" customHeight="1">
      <c r="B91" s="37"/>
      <c r="I91" s="148"/>
      <c r="L91" s="37"/>
    </row>
    <row r="92" spans="2:12" s="1" customFormat="1" ht="18" customHeight="1">
      <c r="B92" s="37"/>
      <c r="C92" s="59" t="s">
        <v>23</v>
      </c>
      <c r="F92" s="149" t="str">
        <f>F14</f>
        <v>Plzeň, K Pecím 10,12 </v>
      </c>
      <c r="I92" s="150" t="s">
        <v>25</v>
      </c>
      <c r="J92" s="63" t="str">
        <f>IF(J14="","",J14)</f>
        <v>14. 9. 2016</v>
      </c>
      <c r="L92" s="37"/>
    </row>
    <row r="93" spans="2:12" s="1" customFormat="1" ht="6.75" customHeight="1">
      <c r="B93" s="37"/>
      <c r="I93" s="148"/>
      <c r="L93" s="37"/>
    </row>
    <row r="94" spans="2:12" s="1" customFormat="1" ht="15">
      <c r="B94" s="37"/>
      <c r="C94" s="59" t="s">
        <v>29</v>
      </c>
      <c r="F94" s="149" t="str">
        <f>E17</f>
        <v>SVJ K Pecím 10,12, Plzeň</v>
      </c>
      <c r="I94" s="150" t="s">
        <v>35</v>
      </c>
      <c r="J94" s="149" t="str">
        <f>E23</f>
        <v>Planstav a.s.</v>
      </c>
      <c r="L94" s="37"/>
    </row>
    <row r="95" spans="2:12" s="1" customFormat="1" ht="14.25" customHeight="1">
      <c r="B95" s="37"/>
      <c r="C95" s="59" t="s">
        <v>33</v>
      </c>
      <c r="F95" s="149">
        <f>IF(E20="","",E20)</f>
      </c>
      <c r="I95" s="148"/>
      <c r="L95" s="37"/>
    </row>
    <row r="96" spans="2:12" s="1" customFormat="1" ht="9.75" customHeight="1">
      <c r="B96" s="37"/>
      <c r="I96" s="148"/>
      <c r="L96" s="37"/>
    </row>
    <row r="97" spans="2:20" s="10" customFormat="1" ht="29.25" customHeight="1">
      <c r="B97" s="151"/>
      <c r="C97" s="152" t="s">
        <v>179</v>
      </c>
      <c r="D97" s="153" t="s">
        <v>59</v>
      </c>
      <c r="E97" s="153" t="s">
        <v>55</v>
      </c>
      <c r="F97" s="153" t="s">
        <v>180</v>
      </c>
      <c r="G97" s="153" t="s">
        <v>181</v>
      </c>
      <c r="H97" s="153" t="s">
        <v>182</v>
      </c>
      <c r="I97" s="154" t="s">
        <v>183</v>
      </c>
      <c r="J97" s="153" t="s">
        <v>159</v>
      </c>
      <c r="K97" s="155" t="s">
        <v>184</v>
      </c>
      <c r="L97" s="151"/>
      <c r="M97" s="70" t="s">
        <v>185</v>
      </c>
      <c r="N97" s="71" t="s">
        <v>44</v>
      </c>
      <c r="O97" s="71" t="s">
        <v>186</v>
      </c>
      <c r="P97" s="71" t="s">
        <v>187</v>
      </c>
      <c r="Q97" s="71" t="s">
        <v>188</v>
      </c>
      <c r="R97" s="71" t="s">
        <v>189</v>
      </c>
      <c r="S97" s="71" t="s">
        <v>190</v>
      </c>
      <c r="T97" s="72" t="s">
        <v>191</v>
      </c>
    </row>
    <row r="98" spans="2:63" s="1" customFormat="1" ht="29.25" customHeight="1">
      <c r="B98" s="37"/>
      <c r="C98" s="74" t="s">
        <v>160</v>
      </c>
      <c r="I98" s="148"/>
      <c r="J98" s="156">
        <f>BK98</f>
        <v>0</v>
      </c>
      <c r="L98" s="37"/>
      <c r="M98" s="73"/>
      <c r="N98" s="64"/>
      <c r="O98" s="64"/>
      <c r="P98" s="157">
        <f>P99+P178</f>
        <v>0</v>
      </c>
      <c r="Q98" s="64"/>
      <c r="R98" s="157">
        <f>R99+R178</f>
        <v>31.510177829999996</v>
      </c>
      <c r="S98" s="64"/>
      <c r="T98" s="158">
        <f>T99+T178</f>
        <v>16.271</v>
      </c>
      <c r="AT98" s="20" t="s">
        <v>73</v>
      </c>
      <c r="AU98" s="20" t="s">
        <v>161</v>
      </c>
      <c r="BK98" s="159">
        <f>BK99+BK178</f>
        <v>0</v>
      </c>
    </row>
    <row r="99" spans="2:63" s="11" customFormat="1" ht="36.75" customHeight="1">
      <c r="B99" s="160"/>
      <c r="D99" s="161" t="s">
        <v>73</v>
      </c>
      <c r="E99" s="162" t="s">
        <v>192</v>
      </c>
      <c r="F99" s="162" t="s">
        <v>662</v>
      </c>
      <c r="I99" s="163"/>
      <c r="J99" s="164">
        <f>BK99</f>
        <v>0</v>
      </c>
      <c r="L99" s="160"/>
      <c r="M99" s="165"/>
      <c r="N99" s="166"/>
      <c r="O99" s="166"/>
      <c r="P99" s="167">
        <f>P100+P111+P114+P120+P130+P147</f>
        <v>0</v>
      </c>
      <c r="Q99" s="166"/>
      <c r="R99" s="167">
        <f>R100+R111+R114+R120+R130+R147</f>
        <v>31.481125829999996</v>
      </c>
      <c r="S99" s="166"/>
      <c r="T99" s="168">
        <f>T100+T111+T114+T120+T130+T147</f>
        <v>16.271</v>
      </c>
      <c r="AR99" s="161" t="s">
        <v>22</v>
      </c>
      <c r="AT99" s="169" t="s">
        <v>73</v>
      </c>
      <c r="AU99" s="169" t="s">
        <v>74</v>
      </c>
      <c r="AY99" s="161" t="s">
        <v>193</v>
      </c>
      <c r="BK99" s="170">
        <f>BK100+BK111+BK114+BK120+BK130+BK147</f>
        <v>0</v>
      </c>
    </row>
    <row r="100" spans="2:63" s="11" customFormat="1" ht="19.5" customHeight="1">
      <c r="B100" s="160"/>
      <c r="D100" s="173" t="s">
        <v>73</v>
      </c>
      <c r="E100" s="174" t="s">
        <v>22</v>
      </c>
      <c r="F100" s="174" t="s">
        <v>774</v>
      </c>
      <c r="I100" s="163"/>
      <c r="J100" s="175">
        <f>BK100</f>
        <v>0</v>
      </c>
      <c r="L100" s="160"/>
      <c r="M100" s="165"/>
      <c r="N100" s="166"/>
      <c r="O100" s="166"/>
      <c r="P100" s="167">
        <f>SUM(P101:P110)</f>
        <v>0</v>
      </c>
      <c r="Q100" s="166"/>
      <c r="R100" s="167">
        <f>SUM(R101:R110)</f>
        <v>0</v>
      </c>
      <c r="S100" s="166"/>
      <c r="T100" s="168">
        <f>SUM(T101:T110)</f>
        <v>14.843</v>
      </c>
      <c r="AR100" s="161" t="s">
        <v>22</v>
      </c>
      <c r="AT100" s="169" t="s">
        <v>73</v>
      </c>
      <c r="AU100" s="169" t="s">
        <v>22</v>
      </c>
      <c r="AY100" s="161" t="s">
        <v>193</v>
      </c>
      <c r="BK100" s="170">
        <f>SUM(BK101:BK110)</f>
        <v>0</v>
      </c>
    </row>
    <row r="101" spans="2:65" s="1" customFormat="1" ht="22.5" customHeight="1">
      <c r="B101" s="176"/>
      <c r="C101" s="177" t="s">
        <v>22</v>
      </c>
      <c r="D101" s="177" t="s">
        <v>197</v>
      </c>
      <c r="E101" s="178" t="s">
        <v>775</v>
      </c>
      <c r="F101" s="179" t="s">
        <v>776</v>
      </c>
      <c r="G101" s="180" t="s">
        <v>130</v>
      </c>
      <c r="H101" s="181">
        <v>32.28</v>
      </c>
      <c r="I101" s="182"/>
      <c r="J101" s="183">
        <f>ROUND(I101*H101,2)</f>
        <v>0</v>
      </c>
      <c r="K101" s="179" t="s">
        <v>206</v>
      </c>
      <c r="L101" s="37"/>
      <c r="M101" s="184" t="s">
        <v>20</v>
      </c>
      <c r="N101" s="185" t="s">
        <v>46</v>
      </c>
      <c r="O101" s="38"/>
      <c r="P101" s="186">
        <f>O101*H101</f>
        <v>0</v>
      </c>
      <c r="Q101" s="186">
        <v>0</v>
      </c>
      <c r="R101" s="186">
        <f>Q101*H101</f>
        <v>0</v>
      </c>
      <c r="S101" s="186">
        <v>0.225</v>
      </c>
      <c r="T101" s="187">
        <f>S101*H101</f>
        <v>7.263000000000001</v>
      </c>
      <c r="AR101" s="20" t="s">
        <v>91</v>
      </c>
      <c r="AT101" s="20" t="s">
        <v>197</v>
      </c>
      <c r="AU101" s="20" t="s">
        <v>84</v>
      </c>
      <c r="AY101" s="20" t="s">
        <v>193</v>
      </c>
      <c r="BE101" s="188">
        <f>IF(N101="základní",J101,0)</f>
        <v>0</v>
      </c>
      <c r="BF101" s="188">
        <f>IF(N101="snížená",J101,0)</f>
        <v>0</v>
      </c>
      <c r="BG101" s="188">
        <f>IF(N101="zákl. přenesená",J101,0)</f>
        <v>0</v>
      </c>
      <c r="BH101" s="188">
        <f>IF(N101="sníž. přenesená",J101,0)</f>
        <v>0</v>
      </c>
      <c r="BI101" s="188">
        <f>IF(N101="nulová",J101,0)</f>
        <v>0</v>
      </c>
      <c r="BJ101" s="20" t="s">
        <v>84</v>
      </c>
      <c r="BK101" s="188">
        <f>ROUND(I101*H101,2)</f>
        <v>0</v>
      </c>
      <c r="BL101" s="20" t="s">
        <v>91</v>
      </c>
      <c r="BM101" s="20" t="s">
        <v>777</v>
      </c>
    </row>
    <row r="102" spans="2:47" s="1" customFormat="1" ht="40.5">
      <c r="B102" s="37"/>
      <c r="D102" s="190" t="s">
        <v>208</v>
      </c>
      <c r="F102" s="208" t="s">
        <v>778</v>
      </c>
      <c r="I102" s="148"/>
      <c r="L102" s="37"/>
      <c r="M102" s="66"/>
      <c r="N102" s="38"/>
      <c r="O102" s="38"/>
      <c r="P102" s="38"/>
      <c r="Q102" s="38"/>
      <c r="R102" s="38"/>
      <c r="S102" s="38"/>
      <c r="T102" s="67"/>
      <c r="AT102" s="20" t="s">
        <v>208</v>
      </c>
      <c r="AU102" s="20" t="s">
        <v>84</v>
      </c>
    </row>
    <row r="103" spans="2:51" s="14" customFormat="1" ht="13.5">
      <c r="B103" s="209"/>
      <c r="D103" s="190" t="s">
        <v>201</v>
      </c>
      <c r="E103" s="210" t="s">
        <v>20</v>
      </c>
      <c r="F103" s="211" t="s">
        <v>779</v>
      </c>
      <c r="H103" s="212" t="s">
        <v>20</v>
      </c>
      <c r="I103" s="213"/>
      <c r="L103" s="209"/>
      <c r="M103" s="214"/>
      <c r="N103" s="215"/>
      <c r="O103" s="215"/>
      <c r="P103" s="215"/>
      <c r="Q103" s="215"/>
      <c r="R103" s="215"/>
      <c r="S103" s="215"/>
      <c r="T103" s="216"/>
      <c r="AT103" s="212" t="s">
        <v>201</v>
      </c>
      <c r="AU103" s="212" t="s">
        <v>84</v>
      </c>
      <c r="AV103" s="14" t="s">
        <v>22</v>
      </c>
      <c r="AW103" s="14" t="s">
        <v>37</v>
      </c>
      <c r="AX103" s="14" t="s">
        <v>74</v>
      </c>
      <c r="AY103" s="212" t="s">
        <v>193</v>
      </c>
    </row>
    <row r="104" spans="2:51" s="12" customFormat="1" ht="13.5">
      <c r="B104" s="189"/>
      <c r="D104" s="190" t="s">
        <v>201</v>
      </c>
      <c r="E104" s="191" t="s">
        <v>20</v>
      </c>
      <c r="F104" s="192" t="s">
        <v>780</v>
      </c>
      <c r="H104" s="193">
        <v>17.04</v>
      </c>
      <c r="I104" s="194"/>
      <c r="L104" s="189"/>
      <c r="M104" s="195"/>
      <c r="N104" s="196"/>
      <c r="O104" s="196"/>
      <c r="P104" s="196"/>
      <c r="Q104" s="196"/>
      <c r="R104" s="196"/>
      <c r="S104" s="196"/>
      <c r="T104" s="197"/>
      <c r="AT104" s="191" t="s">
        <v>201</v>
      </c>
      <c r="AU104" s="191" t="s">
        <v>84</v>
      </c>
      <c r="AV104" s="12" t="s">
        <v>84</v>
      </c>
      <c r="AW104" s="12" t="s">
        <v>37</v>
      </c>
      <c r="AX104" s="12" t="s">
        <v>74</v>
      </c>
      <c r="AY104" s="191" t="s">
        <v>193</v>
      </c>
    </row>
    <row r="105" spans="2:51" s="12" customFormat="1" ht="13.5">
      <c r="B105" s="189"/>
      <c r="D105" s="190" t="s">
        <v>201</v>
      </c>
      <c r="E105" s="191" t="s">
        <v>20</v>
      </c>
      <c r="F105" s="192" t="s">
        <v>781</v>
      </c>
      <c r="H105" s="193">
        <v>7.44</v>
      </c>
      <c r="I105" s="194"/>
      <c r="L105" s="189"/>
      <c r="M105" s="195"/>
      <c r="N105" s="196"/>
      <c r="O105" s="196"/>
      <c r="P105" s="196"/>
      <c r="Q105" s="196"/>
      <c r="R105" s="196"/>
      <c r="S105" s="196"/>
      <c r="T105" s="197"/>
      <c r="AT105" s="191" t="s">
        <v>201</v>
      </c>
      <c r="AU105" s="191" t="s">
        <v>84</v>
      </c>
      <c r="AV105" s="12" t="s">
        <v>84</v>
      </c>
      <c r="AW105" s="12" t="s">
        <v>37</v>
      </c>
      <c r="AX105" s="12" t="s">
        <v>74</v>
      </c>
      <c r="AY105" s="191" t="s">
        <v>193</v>
      </c>
    </row>
    <row r="106" spans="2:51" s="12" customFormat="1" ht="13.5">
      <c r="B106" s="189"/>
      <c r="D106" s="190" t="s">
        <v>201</v>
      </c>
      <c r="E106" s="191" t="s">
        <v>20</v>
      </c>
      <c r="F106" s="192" t="s">
        <v>782</v>
      </c>
      <c r="H106" s="193">
        <v>7.8</v>
      </c>
      <c r="I106" s="194"/>
      <c r="L106" s="189"/>
      <c r="M106" s="195"/>
      <c r="N106" s="196"/>
      <c r="O106" s="196"/>
      <c r="P106" s="196"/>
      <c r="Q106" s="196"/>
      <c r="R106" s="196"/>
      <c r="S106" s="196"/>
      <c r="T106" s="197"/>
      <c r="AT106" s="191" t="s">
        <v>201</v>
      </c>
      <c r="AU106" s="191" t="s">
        <v>84</v>
      </c>
      <c r="AV106" s="12" t="s">
        <v>84</v>
      </c>
      <c r="AW106" s="12" t="s">
        <v>37</v>
      </c>
      <c r="AX106" s="12" t="s">
        <v>74</v>
      </c>
      <c r="AY106" s="191" t="s">
        <v>193</v>
      </c>
    </row>
    <row r="107" spans="2:51" s="13" customFormat="1" ht="13.5">
      <c r="B107" s="198"/>
      <c r="D107" s="199" t="s">
        <v>201</v>
      </c>
      <c r="E107" s="200" t="s">
        <v>20</v>
      </c>
      <c r="F107" s="201" t="s">
        <v>203</v>
      </c>
      <c r="H107" s="202">
        <v>32.28</v>
      </c>
      <c r="I107" s="203"/>
      <c r="L107" s="198"/>
      <c r="M107" s="204"/>
      <c r="N107" s="205"/>
      <c r="O107" s="205"/>
      <c r="P107" s="205"/>
      <c r="Q107" s="205"/>
      <c r="R107" s="205"/>
      <c r="S107" s="205"/>
      <c r="T107" s="206"/>
      <c r="AT107" s="207" t="s">
        <v>201</v>
      </c>
      <c r="AU107" s="207" t="s">
        <v>84</v>
      </c>
      <c r="AV107" s="13" t="s">
        <v>91</v>
      </c>
      <c r="AW107" s="13" t="s">
        <v>37</v>
      </c>
      <c r="AX107" s="13" t="s">
        <v>22</v>
      </c>
      <c r="AY107" s="207" t="s">
        <v>193</v>
      </c>
    </row>
    <row r="108" spans="2:65" s="1" customFormat="1" ht="22.5" customHeight="1">
      <c r="B108" s="176"/>
      <c r="C108" s="177" t="s">
        <v>84</v>
      </c>
      <c r="D108" s="177" t="s">
        <v>197</v>
      </c>
      <c r="E108" s="178" t="s">
        <v>783</v>
      </c>
      <c r="F108" s="179" t="s">
        <v>784</v>
      </c>
      <c r="G108" s="180" t="s">
        <v>130</v>
      </c>
      <c r="H108" s="181">
        <v>15.16</v>
      </c>
      <c r="I108" s="182"/>
      <c r="J108" s="183">
        <f>ROUND(I108*H108,2)</f>
        <v>0</v>
      </c>
      <c r="K108" s="179" t="s">
        <v>206</v>
      </c>
      <c r="L108" s="37"/>
      <c r="M108" s="184" t="s">
        <v>20</v>
      </c>
      <c r="N108" s="185" t="s">
        <v>46</v>
      </c>
      <c r="O108" s="38"/>
      <c r="P108" s="186">
        <f>O108*H108</f>
        <v>0</v>
      </c>
      <c r="Q108" s="186">
        <v>0</v>
      </c>
      <c r="R108" s="186">
        <f>Q108*H108</f>
        <v>0</v>
      </c>
      <c r="S108" s="186">
        <v>0.5</v>
      </c>
      <c r="T108" s="187">
        <f>S108*H108</f>
        <v>7.58</v>
      </c>
      <c r="AR108" s="20" t="s">
        <v>91</v>
      </c>
      <c r="AT108" s="20" t="s">
        <v>197</v>
      </c>
      <c r="AU108" s="20" t="s">
        <v>84</v>
      </c>
      <c r="AY108" s="20" t="s">
        <v>193</v>
      </c>
      <c r="BE108" s="188">
        <f>IF(N108="základní",J108,0)</f>
        <v>0</v>
      </c>
      <c r="BF108" s="188">
        <f>IF(N108="snížená",J108,0)</f>
        <v>0</v>
      </c>
      <c r="BG108" s="188">
        <f>IF(N108="zákl. přenesená",J108,0)</f>
        <v>0</v>
      </c>
      <c r="BH108" s="188">
        <f>IF(N108="sníž. přenesená",J108,0)</f>
        <v>0</v>
      </c>
      <c r="BI108" s="188">
        <f>IF(N108="nulová",J108,0)</f>
        <v>0</v>
      </c>
      <c r="BJ108" s="20" t="s">
        <v>84</v>
      </c>
      <c r="BK108" s="188">
        <f>ROUND(I108*H108,2)</f>
        <v>0</v>
      </c>
      <c r="BL108" s="20" t="s">
        <v>91</v>
      </c>
      <c r="BM108" s="20" t="s">
        <v>785</v>
      </c>
    </row>
    <row r="109" spans="2:47" s="1" customFormat="1" ht="40.5">
      <c r="B109" s="37"/>
      <c r="D109" s="190" t="s">
        <v>208</v>
      </c>
      <c r="F109" s="208" t="s">
        <v>786</v>
      </c>
      <c r="I109" s="148"/>
      <c r="L109" s="37"/>
      <c r="M109" s="66"/>
      <c r="N109" s="38"/>
      <c r="O109" s="38"/>
      <c r="P109" s="38"/>
      <c r="Q109" s="38"/>
      <c r="R109" s="38"/>
      <c r="S109" s="38"/>
      <c r="T109" s="67"/>
      <c r="AT109" s="20" t="s">
        <v>208</v>
      </c>
      <c r="AU109" s="20" t="s">
        <v>84</v>
      </c>
    </row>
    <row r="110" spans="2:51" s="12" customFormat="1" ht="13.5">
      <c r="B110" s="189"/>
      <c r="D110" s="190" t="s">
        <v>201</v>
      </c>
      <c r="E110" s="191" t="s">
        <v>20</v>
      </c>
      <c r="F110" s="192" t="s">
        <v>787</v>
      </c>
      <c r="H110" s="193">
        <v>15.16</v>
      </c>
      <c r="I110" s="194"/>
      <c r="L110" s="189"/>
      <c r="M110" s="195"/>
      <c r="N110" s="196"/>
      <c r="O110" s="196"/>
      <c r="P110" s="196"/>
      <c r="Q110" s="196"/>
      <c r="R110" s="196"/>
      <c r="S110" s="196"/>
      <c r="T110" s="197"/>
      <c r="AT110" s="191" t="s">
        <v>201</v>
      </c>
      <c r="AU110" s="191" t="s">
        <v>84</v>
      </c>
      <c r="AV110" s="12" t="s">
        <v>84</v>
      </c>
      <c r="AW110" s="12" t="s">
        <v>37</v>
      </c>
      <c r="AX110" s="12" t="s">
        <v>22</v>
      </c>
      <c r="AY110" s="191" t="s">
        <v>193</v>
      </c>
    </row>
    <row r="111" spans="2:63" s="11" customFormat="1" ht="29.25" customHeight="1">
      <c r="B111" s="160"/>
      <c r="D111" s="173" t="s">
        <v>73</v>
      </c>
      <c r="E111" s="174" t="s">
        <v>88</v>
      </c>
      <c r="F111" s="174" t="s">
        <v>788</v>
      </c>
      <c r="I111" s="163"/>
      <c r="J111" s="175">
        <f>BK111</f>
        <v>0</v>
      </c>
      <c r="L111" s="160"/>
      <c r="M111" s="165"/>
      <c r="N111" s="166"/>
      <c r="O111" s="166"/>
      <c r="P111" s="167">
        <f>SUM(P112:P113)</f>
        <v>0</v>
      </c>
      <c r="Q111" s="166"/>
      <c r="R111" s="167">
        <f>SUM(R112:R113)</f>
        <v>0.55608</v>
      </c>
      <c r="S111" s="166"/>
      <c r="T111" s="168">
        <f>SUM(T112:T113)</f>
        <v>0</v>
      </c>
      <c r="AR111" s="161" t="s">
        <v>22</v>
      </c>
      <c r="AT111" s="169" t="s">
        <v>73</v>
      </c>
      <c r="AU111" s="169" t="s">
        <v>22</v>
      </c>
      <c r="AY111" s="161" t="s">
        <v>193</v>
      </c>
      <c r="BK111" s="170">
        <f>SUM(BK112:BK113)</f>
        <v>0</v>
      </c>
    </row>
    <row r="112" spans="2:65" s="1" customFormat="1" ht="22.5" customHeight="1">
      <c r="B112" s="176"/>
      <c r="C112" s="177" t="s">
        <v>88</v>
      </c>
      <c r="D112" s="177" t="s">
        <v>197</v>
      </c>
      <c r="E112" s="178" t="s">
        <v>789</v>
      </c>
      <c r="F112" s="179" t="s">
        <v>790</v>
      </c>
      <c r="G112" s="180" t="s">
        <v>330</v>
      </c>
      <c r="H112" s="181">
        <v>12</v>
      </c>
      <c r="I112" s="182"/>
      <c r="J112" s="183">
        <f>ROUND(I112*H112,2)</f>
        <v>0</v>
      </c>
      <c r="K112" s="179" t="s">
        <v>20</v>
      </c>
      <c r="L112" s="37"/>
      <c r="M112" s="184" t="s">
        <v>20</v>
      </c>
      <c r="N112" s="185" t="s">
        <v>46</v>
      </c>
      <c r="O112" s="38"/>
      <c r="P112" s="186">
        <f>O112*H112</f>
        <v>0</v>
      </c>
      <c r="Q112" s="186">
        <v>0.04634</v>
      </c>
      <c r="R112" s="186">
        <f>Q112*H112</f>
        <v>0.55608</v>
      </c>
      <c r="S112" s="186">
        <v>0</v>
      </c>
      <c r="T112" s="187">
        <f>S112*H112</f>
        <v>0</v>
      </c>
      <c r="AR112" s="20" t="s">
        <v>91</v>
      </c>
      <c r="AT112" s="20" t="s">
        <v>197</v>
      </c>
      <c r="AU112" s="20" t="s">
        <v>84</v>
      </c>
      <c r="AY112" s="20" t="s">
        <v>193</v>
      </c>
      <c r="BE112" s="188">
        <f>IF(N112="základní",J112,0)</f>
        <v>0</v>
      </c>
      <c r="BF112" s="188">
        <f>IF(N112="snížená",J112,0)</f>
        <v>0</v>
      </c>
      <c r="BG112" s="188">
        <f>IF(N112="zákl. přenesená",J112,0)</f>
        <v>0</v>
      </c>
      <c r="BH112" s="188">
        <f>IF(N112="sníž. přenesená",J112,0)</f>
        <v>0</v>
      </c>
      <c r="BI112" s="188">
        <f>IF(N112="nulová",J112,0)</f>
        <v>0</v>
      </c>
      <c r="BJ112" s="20" t="s">
        <v>84</v>
      </c>
      <c r="BK112" s="188">
        <f>ROUND(I112*H112,2)</f>
        <v>0</v>
      </c>
      <c r="BL112" s="20" t="s">
        <v>91</v>
      </c>
      <c r="BM112" s="20" t="s">
        <v>791</v>
      </c>
    </row>
    <row r="113" spans="2:51" s="12" customFormat="1" ht="13.5">
      <c r="B113" s="189"/>
      <c r="D113" s="190" t="s">
        <v>201</v>
      </c>
      <c r="E113" s="191" t="s">
        <v>20</v>
      </c>
      <c r="F113" s="192" t="s">
        <v>792</v>
      </c>
      <c r="H113" s="193">
        <v>12</v>
      </c>
      <c r="I113" s="194"/>
      <c r="L113" s="189"/>
      <c r="M113" s="195"/>
      <c r="N113" s="196"/>
      <c r="O113" s="196"/>
      <c r="P113" s="196"/>
      <c r="Q113" s="196"/>
      <c r="R113" s="196"/>
      <c r="S113" s="196"/>
      <c r="T113" s="197"/>
      <c r="AT113" s="191" t="s">
        <v>201</v>
      </c>
      <c r="AU113" s="191" t="s">
        <v>84</v>
      </c>
      <c r="AV113" s="12" t="s">
        <v>84</v>
      </c>
      <c r="AW113" s="12" t="s">
        <v>37</v>
      </c>
      <c r="AX113" s="12" t="s">
        <v>22</v>
      </c>
      <c r="AY113" s="191" t="s">
        <v>193</v>
      </c>
    </row>
    <row r="114" spans="2:63" s="11" customFormat="1" ht="29.25" customHeight="1">
      <c r="B114" s="160"/>
      <c r="D114" s="173" t="s">
        <v>73</v>
      </c>
      <c r="E114" s="174" t="s">
        <v>91</v>
      </c>
      <c r="F114" s="174" t="s">
        <v>793</v>
      </c>
      <c r="I114" s="163"/>
      <c r="J114" s="175">
        <f>BK114</f>
        <v>0</v>
      </c>
      <c r="L114" s="160"/>
      <c r="M114" s="165"/>
      <c r="N114" s="166"/>
      <c r="O114" s="166"/>
      <c r="P114" s="167">
        <f>SUM(P115:P119)</f>
        <v>0</v>
      </c>
      <c r="Q114" s="166"/>
      <c r="R114" s="167">
        <f>SUM(R115:R119)</f>
        <v>5.5230912</v>
      </c>
      <c r="S114" s="166"/>
      <c r="T114" s="168">
        <f>SUM(T115:T119)</f>
        <v>0</v>
      </c>
      <c r="AR114" s="161" t="s">
        <v>22</v>
      </c>
      <c r="AT114" s="169" t="s">
        <v>73</v>
      </c>
      <c r="AU114" s="169" t="s">
        <v>22</v>
      </c>
      <c r="AY114" s="161" t="s">
        <v>193</v>
      </c>
      <c r="BK114" s="170">
        <f>SUM(BK115:BK119)</f>
        <v>0</v>
      </c>
    </row>
    <row r="115" spans="2:65" s="1" customFormat="1" ht="31.5" customHeight="1">
      <c r="B115" s="176"/>
      <c r="C115" s="177" t="s">
        <v>91</v>
      </c>
      <c r="D115" s="177" t="s">
        <v>197</v>
      </c>
      <c r="E115" s="178" t="s">
        <v>794</v>
      </c>
      <c r="F115" s="179" t="s">
        <v>795</v>
      </c>
      <c r="G115" s="180" t="s">
        <v>130</v>
      </c>
      <c r="H115" s="181">
        <v>15.16</v>
      </c>
      <c r="I115" s="182"/>
      <c r="J115" s="183">
        <f>ROUND(I115*H115,2)</f>
        <v>0</v>
      </c>
      <c r="K115" s="179" t="s">
        <v>206</v>
      </c>
      <c r="L115" s="37"/>
      <c r="M115" s="184" t="s">
        <v>20</v>
      </c>
      <c r="N115" s="185" t="s">
        <v>46</v>
      </c>
      <c r="O115" s="38"/>
      <c r="P115" s="186">
        <f>O115*H115</f>
        <v>0</v>
      </c>
      <c r="Q115" s="186">
        <v>0.16192</v>
      </c>
      <c r="R115" s="186">
        <f>Q115*H115</f>
        <v>2.4547072</v>
      </c>
      <c r="S115" s="186">
        <v>0</v>
      </c>
      <c r="T115" s="187">
        <f>S115*H115</f>
        <v>0</v>
      </c>
      <c r="AR115" s="20" t="s">
        <v>91</v>
      </c>
      <c r="AT115" s="20" t="s">
        <v>197</v>
      </c>
      <c r="AU115" s="20" t="s">
        <v>84</v>
      </c>
      <c r="AY115" s="20" t="s">
        <v>193</v>
      </c>
      <c r="BE115" s="188">
        <f>IF(N115="základní",J115,0)</f>
        <v>0</v>
      </c>
      <c r="BF115" s="188">
        <f>IF(N115="snížená",J115,0)</f>
        <v>0</v>
      </c>
      <c r="BG115" s="188">
        <f>IF(N115="zákl. přenesená",J115,0)</f>
        <v>0</v>
      </c>
      <c r="BH115" s="188">
        <f>IF(N115="sníž. přenesená",J115,0)</f>
        <v>0</v>
      </c>
      <c r="BI115" s="188">
        <f>IF(N115="nulová",J115,0)</f>
        <v>0</v>
      </c>
      <c r="BJ115" s="20" t="s">
        <v>84</v>
      </c>
      <c r="BK115" s="188">
        <f>ROUND(I115*H115,2)</f>
        <v>0</v>
      </c>
      <c r="BL115" s="20" t="s">
        <v>91</v>
      </c>
      <c r="BM115" s="20" t="s">
        <v>796</v>
      </c>
    </row>
    <row r="116" spans="2:47" s="1" customFormat="1" ht="27">
      <c r="B116" s="37"/>
      <c r="D116" s="199" t="s">
        <v>208</v>
      </c>
      <c r="F116" s="254" t="s">
        <v>797</v>
      </c>
      <c r="I116" s="148"/>
      <c r="L116" s="37"/>
      <c r="M116" s="66"/>
      <c r="N116" s="38"/>
      <c r="O116" s="38"/>
      <c r="P116" s="38"/>
      <c r="Q116" s="38"/>
      <c r="R116" s="38"/>
      <c r="S116" s="38"/>
      <c r="T116" s="67"/>
      <c r="AT116" s="20" t="s">
        <v>208</v>
      </c>
      <c r="AU116" s="20" t="s">
        <v>84</v>
      </c>
    </row>
    <row r="117" spans="2:65" s="1" customFormat="1" ht="22.5" customHeight="1">
      <c r="B117" s="176"/>
      <c r="C117" s="177" t="s">
        <v>94</v>
      </c>
      <c r="D117" s="177" t="s">
        <v>197</v>
      </c>
      <c r="E117" s="178" t="s">
        <v>798</v>
      </c>
      <c r="F117" s="179" t="s">
        <v>799</v>
      </c>
      <c r="G117" s="180" t="s">
        <v>130</v>
      </c>
      <c r="H117" s="181">
        <v>151.6</v>
      </c>
      <c r="I117" s="182"/>
      <c r="J117" s="183">
        <f>ROUND(I117*H117,2)</f>
        <v>0</v>
      </c>
      <c r="K117" s="179" t="s">
        <v>206</v>
      </c>
      <c r="L117" s="37"/>
      <c r="M117" s="184" t="s">
        <v>20</v>
      </c>
      <c r="N117" s="185" t="s">
        <v>46</v>
      </c>
      <c r="O117" s="38"/>
      <c r="P117" s="186">
        <f>O117*H117</f>
        <v>0</v>
      </c>
      <c r="Q117" s="186">
        <v>0.02024</v>
      </c>
      <c r="R117" s="186">
        <f>Q117*H117</f>
        <v>3.068384</v>
      </c>
      <c r="S117" s="186">
        <v>0</v>
      </c>
      <c r="T117" s="187">
        <f>S117*H117</f>
        <v>0</v>
      </c>
      <c r="AR117" s="20" t="s">
        <v>91</v>
      </c>
      <c r="AT117" s="20" t="s">
        <v>197</v>
      </c>
      <c r="AU117" s="20" t="s">
        <v>84</v>
      </c>
      <c r="AY117" s="20" t="s">
        <v>193</v>
      </c>
      <c r="BE117" s="188">
        <f>IF(N117="základní",J117,0)</f>
        <v>0</v>
      </c>
      <c r="BF117" s="188">
        <f>IF(N117="snížená",J117,0)</f>
        <v>0</v>
      </c>
      <c r="BG117" s="188">
        <f>IF(N117="zákl. přenesená",J117,0)</f>
        <v>0</v>
      </c>
      <c r="BH117" s="188">
        <f>IF(N117="sníž. přenesená",J117,0)</f>
        <v>0</v>
      </c>
      <c r="BI117" s="188">
        <f>IF(N117="nulová",J117,0)</f>
        <v>0</v>
      </c>
      <c r="BJ117" s="20" t="s">
        <v>84</v>
      </c>
      <c r="BK117" s="188">
        <f>ROUND(I117*H117,2)</f>
        <v>0</v>
      </c>
      <c r="BL117" s="20" t="s">
        <v>91</v>
      </c>
      <c r="BM117" s="20" t="s">
        <v>800</v>
      </c>
    </row>
    <row r="118" spans="2:47" s="1" customFormat="1" ht="27">
      <c r="B118" s="37"/>
      <c r="D118" s="190" t="s">
        <v>208</v>
      </c>
      <c r="F118" s="208" t="s">
        <v>801</v>
      </c>
      <c r="I118" s="148"/>
      <c r="L118" s="37"/>
      <c r="M118" s="66"/>
      <c r="N118" s="38"/>
      <c r="O118" s="38"/>
      <c r="P118" s="38"/>
      <c r="Q118" s="38"/>
      <c r="R118" s="38"/>
      <c r="S118" s="38"/>
      <c r="T118" s="67"/>
      <c r="AT118" s="20" t="s">
        <v>208</v>
      </c>
      <c r="AU118" s="20" t="s">
        <v>84</v>
      </c>
    </row>
    <row r="119" spans="2:51" s="12" customFormat="1" ht="13.5">
      <c r="B119" s="189"/>
      <c r="D119" s="190" t="s">
        <v>201</v>
      </c>
      <c r="E119" s="191" t="s">
        <v>20</v>
      </c>
      <c r="F119" s="192" t="s">
        <v>802</v>
      </c>
      <c r="H119" s="193">
        <v>151.6</v>
      </c>
      <c r="I119" s="194"/>
      <c r="L119" s="189"/>
      <c r="M119" s="195"/>
      <c r="N119" s="196"/>
      <c r="O119" s="196"/>
      <c r="P119" s="196"/>
      <c r="Q119" s="196"/>
      <c r="R119" s="196"/>
      <c r="S119" s="196"/>
      <c r="T119" s="197"/>
      <c r="AT119" s="191" t="s">
        <v>201</v>
      </c>
      <c r="AU119" s="191" t="s">
        <v>84</v>
      </c>
      <c r="AV119" s="12" t="s">
        <v>84</v>
      </c>
      <c r="AW119" s="12" t="s">
        <v>37</v>
      </c>
      <c r="AX119" s="12" t="s">
        <v>22</v>
      </c>
      <c r="AY119" s="191" t="s">
        <v>193</v>
      </c>
    </row>
    <row r="120" spans="2:63" s="11" customFormat="1" ht="29.25" customHeight="1">
      <c r="B120" s="160"/>
      <c r="D120" s="173" t="s">
        <v>73</v>
      </c>
      <c r="E120" s="174" t="s">
        <v>94</v>
      </c>
      <c r="F120" s="174" t="s">
        <v>803</v>
      </c>
      <c r="I120" s="163"/>
      <c r="J120" s="175">
        <f>BK120</f>
        <v>0</v>
      </c>
      <c r="L120" s="160"/>
      <c r="M120" s="165"/>
      <c r="N120" s="166"/>
      <c r="O120" s="166"/>
      <c r="P120" s="167">
        <f>SUM(P121:P129)</f>
        <v>0</v>
      </c>
      <c r="Q120" s="166"/>
      <c r="R120" s="167">
        <f>SUM(R121:R129)</f>
        <v>13.9714296</v>
      </c>
      <c r="S120" s="166"/>
      <c r="T120" s="168">
        <f>SUM(T121:T129)</f>
        <v>0</v>
      </c>
      <c r="AR120" s="161" t="s">
        <v>22</v>
      </c>
      <c r="AT120" s="169" t="s">
        <v>73</v>
      </c>
      <c r="AU120" s="169" t="s">
        <v>22</v>
      </c>
      <c r="AY120" s="161" t="s">
        <v>193</v>
      </c>
      <c r="BK120" s="170">
        <f>SUM(BK121:BK129)</f>
        <v>0</v>
      </c>
    </row>
    <row r="121" spans="2:65" s="1" customFormat="1" ht="31.5" customHeight="1">
      <c r="B121" s="176"/>
      <c r="C121" s="177" t="s">
        <v>97</v>
      </c>
      <c r="D121" s="177" t="s">
        <v>197</v>
      </c>
      <c r="E121" s="178" t="s">
        <v>804</v>
      </c>
      <c r="F121" s="179" t="s">
        <v>805</v>
      </c>
      <c r="G121" s="180" t="s">
        <v>130</v>
      </c>
      <c r="H121" s="181">
        <v>32.28</v>
      </c>
      <c r="I121" s="182"/>
      <c r="J121" s="183">
        <f>ROUND(I121*H121,2)</f>
        <v>0</v>
      </c>
      <c r="K121" s="179" t="s">
        <v>206</v>
      </c>
      <c r="L121" s="37"/>
      <c r="M121" s="184" t="s">
        <v>20</v>
      </c>
      <c r="N121" s="185" t="s">
        <v>46</v>
      </c>
      <c r="O121" s="38"/>
      <c r="P121" s="186">
        <f>O121*H121</f>
        <v>0</v>
      </c>
      <c r="Q121" s="186">
        <v>0.05909</v>
      </c>
      <c r="R121" s="186">
        <f>Q121*H121</f>
        <v>1.9074252</v>
      </c>
      <c r="S121" s="186">
        <v>0</v>
      </c>
      <c r="T121" s="187">
        <f>S121*H121</f>
        <v>0</v>
      </c>
      <c r="AR121" s="20" t="s">
        <v>91</v>
      </c>
      <c r="AT121" s="20" t="s">
        <v>197</v>
      </c>
      <c r="AU121" s="20" t="s">
        <v>84</v>
      </c>
      <c r="AY121" s="20" t="s">
        <v>193</v>
      </c>
      <c r="BE121" s="188">
        <f>IF(N121="základní",J121,0)</f>
        <v>0</v>
      </c>
      <c r="BF121" s="188">
        <f>IF(N121="snížená",J121,0)</f>
        <v>0</v>
      </c>
      <c r="BG121" s="188">
        <f>IF(N121="zákl. přenesená",J121,0)</f>
        <v>0</v>
      </c>
      <c r="BH121" s="188">
        <f>IF(N121="sníž. přenesená",J121,0)</f>
        <v>0</v>
      </c>
      <c r="BI121" s="188">
        <f>IF(N121="nulová",J121,0)</f>
        <v>0</v>
      </c>
      <c r="BJ121" s="20" t="s">
        <v>84</v>
      </c>
      <c r="BK121" s="188">
        <f>ROUND(I121*H121,2)</f>
        <v>0</v>
      </c>
      <c r="BL121" s="20" t="s">
        <v>91</v>
      </c>
      <c r="BM121" s="20" t="s">
        <v>806</v>
      </c>
    </row>
    <row r="122" spans="2:47" s="1" customFormat="1" ht="40.5">
      <c r="B122" s="37"/>
      <c r="D122" s="190" t="s">
        <v>208</v>
      </c>
      <c r="F122" s="208" t="s">
        <v>807</v>
      </c>
      <c r="I122" s="148"/>
      <c r="L122" s="37"/>
      <c r="M122" s="66"/>
      <c r="N122" s="38"/>
      <c r="O122" s="38"/>
      <c r="P122" s="38"/>
      <c r="Q122" s="38"/>
      <c r="R122" s="38"/>
      <c r="S122" s="38"/>
      <c r="T122" s="67"/>
      <c r="AT122" s="20" t="s">
        <v>208</v>
      </c>
      <c r="AU122" s="20" t="s">
        <v>84</v>
      </c>
    </row>
    <row r="123" spans="2:51" s="14" customFormat="1" ht="13.5">
      <c r="B123" s="209"/>
      <c r="D123" s="190" t="s">
        <v>201</v>
      </c>
      <c r="E123" s="210" t="s">
        <v>20</v>
      </c>
      <c r="F123" s="211" t="s">
        <v>779</v>
      </c>
      <c r="H123" s="212" t="s">
        <v>20</v>
      </c>
      <c r="I123" s="213"/>
      <c r="L123" s="209"/>
      <c r="M123" s="214"/>
      <c r="N123" s="215"/>
      <c r="O123" s="215"/>
      <c r="P123" s="215"/>
      <c r="Q123" s="215"/>
      <c r="R123" s="215"/>
      <c r="S123" s="215"/>
      <c r="T123" s="216"/>
      <c r="AT123" s="212" t="s">
        <v>201</v>
      </c>
      <c r="AU123" s="212" t="s">
        <v>84</v>
      </c>
      <c r="AV123" s="14" t="s">
        <v>22</v>
      </c>
      <c r="AW123" s="14" t="s">
        <v>37</v>
      </c>
      <c r="AX123" s="14" t="s">
        <v>74</v>
      </c>
      <c r="AY123" s="212" t="s">
        <v>193</v>
      </c>
    </row>
    <row r="124" spans="2:51" s="12" customFormat="1" ht="13.5">
      <c r="B124" s="189"/>
      <c r="D124" s="190" t="s">
        <v>201</v>
      </c>
      <c r="E124" s="191" t="s">
        <v>20</v>
      </c>
      <c r="F124" s="192" t="s">
        <v>780</v>
      </c>
      <c r="H124" s="193">
        <v>17.04</v>
      </c>
      <c r="I124" s="194"/>
      <c r="L124" s="189"/>
      <c r="M124" s="195"/>
      <c r="N124" s="196"/>
      <c r="O124" s="196"/>
      <c r="P124" s="196"/>
      <c r="Q124" s="196"/>
      <c r="R124" s="196"/>
      <c r="S124" s="196"/>
      <c r="T124" s="197"/>
      <c r="AT124" s="191" t="s">
        <v>201</v>
      </c>
      <c r="AU124" s="191" t="s">
        <v>84</v>
      </c>
      <c r="AV124" s="12" t="s">
        <v>84</v>
      </c>
      <c r="AW124" s="12" t="s">
        <v>37</v>
      </c>
      <c r="AX124" s="12" t="s">
        <v>74</v>
      </c>
      <c r="AY124" s="191" t="s">
        <v>193</v>
      </c>
    </row>
    <row r="125" spans="2:51" s="12" customFormat="1" ht="13.5">
      <c r="B125" s="189"/>
      <c r="D125" s="190" t="s">
        <v>201</v>
      </c>
      <c r="E125" s="191" t="s">
        <v>20</v>
      </c>
      <c r="F125" s="192" t="s">
        <v>781</v>
      </c>
      <c r="H125" s="193">
        <v>7.44</v>
      </c>
      <c r="I125" s="194"/>
      <c r="L125" s="189"/>
      <c r="M125" s="195"/>
      <c r="N125" s="196"/>
      <c r="O125" s="196"/>
      <c r="P125" s="196"/>
      <c r="Q125" s="196"/>
      <c r="R125" s="196"/>
      <c r="S125" s="196"/>
      <c r="T125" s="197"/>
      <c r="AT125" s="191" t="s">
        <v>201</v>
      </c>
      <c r="AU125" s="191" t="s">
        <v>84</v>
      </c>
      <c r="AV125" s="12" t="s">
        <v>84</v>
      </c>
      <c r="AW125" s="12" t="s">
        <v>37</v>
      </c>
      <c r="AX125" s="12" t="s">
        <v>74</v>
      </c>
      <c r="AY125" s="191" t="s">
        <v>193</v>
      </c>
    </row>
    <row r="126" spans="2:51" s="12" customFormat="1" ht="13.5">
      <c r="B126" s="189"/>
      <c r="D126" s="190" t="s">
        <v>201</v>
      </c>
      <c r="E126" s="191" t="s">
        <v>20</v>
      </c>
      <c r="F126" s="192" t="s">
        <v>782</v>
      </c>
      <c r="H126" s="193">
        <v>7.8</v>
      </c>
      <c r="I126" s="194"/>
      <c r="L126" s="189"/>
      <c r="M126" s="195"/>
      <c r="N126" s="196"/>
      <c r="O126" s="196"/>
      <c r="P126" s="196"/>
      <c r="Q126" s="196"/>
      <c r="R126" s="196"/>
      <c r="S126" s="196"/>
      <c r="T126" s="197"/>
      <c r="AT126" s="191" t="s">
        <v>201</v>
      </c>
      <c r="AU126" s="191" t="s">
        <v>84</v>
      </c>
      <c r="AV126" s="12" t="s">
        <v>84</v>
      </c>
      <c r="AW126" s="12" t="s">
        <v>37</v>
      </c>
      <c r="AX126" s="12" t="s">
        <v>74</v>
      </c>
      <c r="AY126" s="191" t="s">
        <v>193</v>
      </c>
    </row>
    <row r="127" spans="2:51" s="13" customFormat="1" ht="13.5">
      <c r="B127" s="198"/>
      <c r="D127" s="199" t="s">
        <v>201</v>
      </c>
      <c r="E127" s="200" t="s">
        <v>20</v>
      </c>
      <c r="F127" s="201" t="s">
        <v>203</v>
      </c>
      <c r="H127" s="202">
        <v>32.28</v>
      </c>
      <c r="I127" s="203"/>
      <c r="L127" s="198"/>
      <c r="M127" s="204"/>
      <c r="N127" s="205"/>
      <c r="O127" s="205"/>
      <c r="P127" s="205"/>
      <c r="Q127" s="205"/>
      <c r="R127" s="205"/>
      <c r="S127" s="205"/>
      <c r="T127" s="206"/>
      <c r="AT127" s="207" t="s">
        <v>201</v>
      </c>
      <c r="AU127" s="207" t="s">
        <v>84</v>
      </c>
      <c r="AV127" s="13" t="s">
        <v>91</v>
      </c>
      <c r="AW127" s="13" t="s">
        <v>37</v>
      </c>
      <c r="AX127" s="13" t="s">
        <v>22</v>
      </c>
      <c r="AY127" s="207" t="s">
        <v>193</v>
      </c>
    </row>
    <row r="128" spans="2:65" s="1" customFormat="1" ht="22.5" customHeight="1">
      <c r="B128" s="176"/>
      <c r="C128" s="177" t="s">
        <v>100</v>
      </c>
      <c r="D128" s="177" t="s">
        <v>197</v>
      </c>
      <c r="E128" s="178" t="s">
        <v>808</v>
      </c>
      <c r="F128" s="179" t="s">
        <v>809</v>
      </c>
      <c r="G128" s="180" t="s">
        <v>130</v>
      </c>
      <c r="H128" s="181">
        <v>32.28</v>
      </c>
      <c r="I128" s="182"/>
      <c r="J128" s="183">
        <f>ROUND(I128*H128,2)</f>
        <v>0</v>
      </c>
      <c r="K128" s="179" t="s">
        <v>206</v>
      </c>
      <c r="L128" s="37"/>
      <c r="M128" s="184" t="s">
        <v>20</v>
      </c>
      <c r="N128" s="185" t="s">
        <v>46</v>
      </c>
      <c r="O128" s="38"/>
      <c r="P128" s="186">
        <f>O128*H128</f>
        <v>0</v>
      </c>
      <c r="Q128" s="186">
        <v>0.37373</v>
      </c>
      <c r="R128" s="186">
        <f>Q128*H128</f>
        <v>12.0640044</v>
      </c>
      <c r="S128" s="186">
        <v>0</v>
      </c>
      <c r="T128" s="187">
        <f>S128*H128</f>
        <v>0</v>
      </c>
      <c r="AR128" s="20" t="s">
        <v>91</v>
      </c>
      <c r="AT128" s="20" t="s">
        <v>197</v>
      </c>
      <c r="AU128" s="20" t="s">
        <v>84</v>
      </c>
      <c r="AY128" s="20" t="s">
        <v>193</v>
      </c>
      <c r="BE128" s="188">
        <f>IF(N128="základní",J128,0)</f>
        <v>0</v>
      </c>
      <c r="BF128" s="188">
        <f>IF(N128="snížená",J128,0)</f>
        <v>0</v>
      </c>
      <c r="BG128" s="188">
        <f>IF(N128="zákl. přenesená",J128,0)</f>
        <v>0</v>
      </c>
      <c r="BH128" s="188">
        <f>IF(N128="sníž. přenesená",J128,0)</f>
        <v>0</v>
      </c>
      <c r="BI128" s="188">
        <f>IF(N128="nulová",J128,0)</f>
        <v>0</v>
      </c>
      <c r="BJ128" s="20" t="s">
        <v>84</v>
      </c>
      <c r="BK128" s="188">
        <f>ROUND(I128*H128,2)</f>
        <v>0</v>
      </c>
      <c r="BL128" s="20" t="s">
        <v>91</v>
      </c>
      <c r="BM128" s="20" t="s">
        <v>810</v>
      </c>
    </row>
    <row r="129" spans="2:47" s="1" customFormat="1" ht="13.5">
      <c r="B129" s="37"/>
      <c r="D129" s="190" t="s">
        <v>208</v>
      </c>
      <c r="F129" s="208" t="s">
        <v>811</v>
      </c>
      <c r="I129" s="148"/>
      <c r="L129" s="37"/>
      <c r="M129" s="66"/>
      <c r="N129" s="38"/>
      <c r="O129" s="38"/>
      <c r="P129" s="38"/>
      <c r="Q129" s="38"/>
      <c r="R129" s="38"/>
      <c r="S129" s="38"/>
      <c r="T129" s="67"/>
      <c r="AT129" s="20" t="s">
        <v>208</v>
      </c>
      <c r="AU129" s="20" t="s">
        <v>84</v>
      </c>
    </row>
    <row r="130" spans="2:63" s="11" customFormat="1" ht="29.25" customHeight="1">
      <c r="B130" s="160"/>
      <c r="D130" s="161" t="s">
        <v>73</v>
      </c>
      <c r="E130" s="171" t="s">
        <v>97</v>
      </c>
      <c r="F130" s="171" t="s">
        <v>194</v>
      </c>
      <c r="I130" s="163"/>
      <c r="J130" s="172">
        <f>BK130</f>
        <v>0</v>
      </c>
      <c r="L130" s="160"/>
      <c r="M130" s="165"/>
      <c r="N130" s="166"/>
      <c r="O130" s="166"/>
      <c r="P130" s="167">
        <f>P131+P144</f>
        <v>0</v>
      </c>
      <c r="Q130" s="166"/>
      <c r="R130" s="167">
        <f>R131+R144</f>
        <v>5.353090400000001</v>
      </c>
      <c r="S130" s="166"/>
      <c r="T130" s="168">
        <f>T131+T144</f>
        <v>0</v>
      </c>
      <c r="AR130" s="161" t="s">
        <v>22</v>
      </c>
      <c r="AT130" s="169" t="s">
        <v>73</v>
      </c>
      <c r="AU130" s="169" t="s">
        <v>22</v>
      </c>
      <c r="AY130" s="161" t="s">
        <v>193</v>
      </c>
      <c r="BK130" s="170">
        <f>BK131+BK144</f>
        <v>0</v>
      </c>
    </row>
    <row r="131" spans="2:63" s="11" customFormat="1" ht="14.25" customHeight="1">
      <c r="B131" s="160"/>
      <c r="D131" s="173" t="s">
        <v>73</v>
      </c>
      <c r="E131" s="174" t="s">
        <v>195</v>
      </c>
      <c r="F131" s="174" t="s">
        <v>812</v>
      </c>
      <c r="I131" s="163"/>
      <c r="J131" s="175">
        <f>BK131</f>
        <v>0</v>
      </c>
      <c r="L131" s="160"/>
      <c r="M131" s="165"/>
      <c r="N131" s="166"/>
      <c r="O131" s="166"/>
      <c r="P131" s="167">
        <f>SUM(P132:P143)</f>
        <v>0</v>
      </c>
      <c r="Q131" s="166"/>
      <c r="R131" s="167">
        <f>SUM(R132:R143)</f>
        <v>1.2186552000000002</v>
      </c>
      <c r="S131" s="166"/>
      <c r="T131" s="168">
        <f>SUM(T132:T143)</f>
        <v>0</v>
      </c>
      <c r="AR131" s="161" t="s">
        <v>22</v>
      </c>
      <c r="AT131" s="169" t="s">
        <v>73</v>
      </c>
      <c r="AU131" s="169" t="s">
        <v>84</v>
      </c>
      <c r="AY131" s="161" t="s">
        <v>193</v>
      </c>
      <c r="BK131" s="170">
        <f>SUM(BK132:BK143)</f>
        <v>0</v>
      </c>
    </row>
    <row r="132" spans="2:65" s="1" customFormat="1" ht="22.5" customHeight="1">
      <c r="B132" s="176"/>
      <c r="C132" s="177" t="s">
        <v>103</v>
      </c>
      <c r="D132" s="177" t="s">
        <v>197</v>
      </c>
      <c r="E132" s="178" t="s">
        <v>813</v>
      </c>
      <c r="F132" s="179" t="s">
        <v>814</v>
      </c>
      <c r="G132" s="180" t="s">
        <v>130</v>
      </c>
      <c r="H132" s="181">
        <v>28.56</v>
      </c>
      <c r="I132" s="182"/>
      <c r="J132" s="183">
        <f>ROUND(I132*H132,2)</f>
        <v>0</v>
      </c>
      <c r="K132" s="179" t="s">
        <v>206</v>
      </c>
      <c r="L132" s="37"/>
      <c r="M132" s="184" t="s">
        <v>20</v>
      </c>
      <c r="N132" s="185" t="s">
        <v>46</v>
      </c>
      <c r="O132" s="38"/>
      <c r="P132" s="186">
        <f>O132*H132</f>
        <v>0</v>
      </c>
      <c r="Q132" s="186">
        <v>0.0315</v>
      </c>
      <c r="R132" s="186">
        <f>Q132*H132</f>
        <v>0.89964</v>
      </c>
      <c r="S132" s="186">
        <v>0</v>
      </c>
      <c r="T132" s="187">
        <f>S132*H132</f>
        <v>0</v>
      </c>
      <c r="AR132" s="20" t="s">
        <v>91</v>
      </c>
      <c r="AT132" s="20" t="s">
        <v>197</v>
      </c>
      <c r="AU132" s="20" t="s">
        <v>88</v>
      </c>
      <c r="AY132" s="20" t="s">
        <v>193</v>
      </c>
      <c r="BE132" s="188">
        <f>IF(N132="základní",J132,0)</f>
        <v>0</v>
      </c>
      <c r="BF132" s="188">
        <f>IF(N132="snížená",J132,0)</f>
        <v>0</v>
      </c>
      <c r="BG132" s="188">
        <f>IF(N132="zákl. přenesená",J132,0)</f>
        <v>0</v>
      </c>
      <c r="BH132" s="188">
        <f>IF(N132="sníž. přenesená",J132,0)</f>
        <v>0</v>
      </c>
      <c r="BI132" s="188">
        <f>IF(N132="nulová",J132,0)</f>
        <v>0</v>
      </c>
      <c r="BJ132" s="20" t="s">
        <v>84</v>
      </c>
      <c r="BK132" s="188">
        <f>ROUND(I132*H132,2)</f>
        <v>0</v>
      </c>
      <c r="BL132" s="20" t="s">
        <v>91</v>
      </c>
      <c r="BM132" s="20" t="s">
        <v>815</v>
      </c>
    </row>
    <row r="133" spans="2:47" s="1" customFormat="1" ht="13.5">
      <c r="B133" s="37"/>
      <c r="D133" s="190" t="s">
        <v>208</v>
      </c>
      <c r="F133" s="208" t="s">
        <v>816</v>
      </c>
      <c r="I133" s="148"/>
      <c r="L133" s="37"/>
      <c r="M133" s="66"/>
      <c r="N133" s="38"/>
      <c r="O133" s="38"/>
      <c r="P133" s="38"/>
      <c r="Q133" s="38"/>
      <c r="R133" s="38"/>
      <c r="S133" s="38"/>
      <c r="T133" s="67"/>
      <c r="AT133" s="20" t="s">
        <v>208</v>
      </c>
      <c r="AU133" s="20" t="s">
        <v>88</v>
      </c>
    </row>
    <row r="134" spans="2:51" s="14" customFormat="1" ht="13.5">
      <c r="B134" s="209"/>
      <c r="D134" s="190" t="s">
        <v>201</v>
      </c>
      <c r="E134" s="210" t="s">
        <v>20</v>
      </c>
      <c r="F134" s="211" t="s">
        <v>817</v>
      </c>
      <c r="H134" s="212" t="s">
        <v>20</v>
      </c>
      <c r="I134" s="213"/>
      <c r="L134" s="209"/>
      <c r="M134" s="214"/>
      <c r="N134" s="215"/>
      <c r="O134" s="215"/>
      <c r="P134" s="215"/>
      <c r="Q134" s="215"/>
      <c r="R134" s="215"/>
      <c r="S134" s="215"/>
      <c r="T134" s="216"/>
      <c r="AT134" s="212" t="s">
        <v>201</v>
      </c>
      <c r="AU134" s="212" t="s">
        <v>88</v>
      </c>
      <c r="AV134" s="14" t="s">
        <v>22</v>
      </c>
      <c r="AW134" s="14" t="s">
        <v>37</v>
      </c>
      <c r="AX134" s="14" t="s">
        <v>74</v>
      </c>
      <c r="AY134" s="212" t="s">
        <v>193</v>
      </c>
    </row>
    <row r="135" spans="2:51" s="12" customFormat="1" ht="13.5">
      <c r="B135" s="189"/>
      <c r="D135" s="190" t="s">
        <v>201</v>
      </c>
      <c r="E135" s="191" t="s">
        <v>20</v>
      </c>
      <c r="F135" s="192" t="s">
        <v>818</v>
      </c>
      <c r="H135" s="193">
        <v>28.56</v>
      </c>
      <c r="I135" s="194"/>
      <c r="L135" s="189"/>
      <c r="M135" s="195"/>
      <c r="N135" s="196"/>
      <c r="O135" s="196"/>
      <c r="P135" s="196"/>
      <c r="Q135" s="196"/>
      <c r="R135" s="196"/>
      <c r="S135" s="196"/>
      <c r="T135" s="197"/>
      <c r="AT135" s="191" t="s">
        <v>201</v>
      </c>
      <c r="AU135" s="191" t="s">
        <v>88</v>
      </c>
      <c r="AV135" s="12" t="s">
        <v>84</v>
      </c>
      <c r="AW135" s="12" t="s">
        <v>37</v>
      </c>
      <c r="AX135" s="12" t="s">
        <v>74</v>
      </c>
      <c r="AY135" s="191" t="s">
        <v>193</v>
      </c>
    </row>
    <row r="136" spans="2:51" s="13" customFormat="1" ht="13.5">
      <c r="B136" s="198"/>
      <c r="D136" s="199" t="s">
        <v>201</v>
      </c>
      <c r="E136" s="200" t="s">
        <v>20</v>
      </c>
      <c r="F136" s="201" t="s">
        <v>203</v>
      </c>
      <c r="H136" s="202">
        <v>28.56</v>
      </c>
      <c r="I136" s="203"/>
      <c r="L136" s="198"/>
      <c r="M136" s="204"/>
      <c r="N136" s="205"/>
      <c r="O136" s="205"/>
      <c r="P136" s="205"/>
      <c r="Q136" s="205"/>
      <c r="R136" s="205"/>
      <c r="S136" s="205"/>
      <c r="T136" s="206"/>
      <c r="AT136" s="207" t="s">
        <v>201</v>
      </c>
      <c r="AU136" s="207" t="s">
        <v>88</v>
      </c>
      <c r="AV136" s="13" t="s">
        <v>91</v>
      </c>
      <c r="AW136" s="13" t="s">
        <v>37</v>
      </c>
      <c r="AX136" s="13" t="s">
        <v>22</v>
      </c>
      <c r="AY136" s="207" t="s">
        <v>193</v>
      </c>
    </row>
    <row r="137" spans="2:65" s="1" customFormat="1" ht="22.5" customHeight="1">
      <c r="B137" s="176"/>
      <c r="C137" s="177" t="s">
        <v>106</v>
      </c>
      <c r="D137" s="177" t="s">
        <v>197</v>
      </c>
      <c r="E137" s="178" t="s">
        <v>819</v>
      </c>
      <c r="F137" s="179" t="s">
        <v>820</v>
      </c>
      <c r="G137" s="180" t="s">
        <v>130</v>
      </c>
      <c r="H137" s="181">
        <v>28.56</v>
      </c>
      <c r="I137" s="182"/>
      <c r="J137" s="183">
        <f>ROUND(I137*H137,2)</f>
        <v>0</v>
      </c>
      <c r="K137" s="179" t="s">
        <v>206</v>
      </c>
      <c r="L137" s="37"/>
      <c r="M137" s="184" t="s">
        <v>20</v>
      </c>
      <c r="N137" s="185" t="s">
        <v>46</v>
      </c>
      <c r="O137" s="38"/>
      <c r="P137" s="186">
        <f>O137*H137</f>
        <v>0</v>
      </c>
      <c r="Q137" s="186">
        <v>0.00489</v>
      </c>
      <c r="R137" s="186">
        <f>Q137*H137</f>
        <v>0.1396584</v>
      </c>
      <c r="S137" s="186">
        <v>0</v>
      </c>
      <c r="T137" s="187">
        <f>S137*H137</f>
        <v>0</v>
      </c>
      <c r="AR137" s="20" t="s">
        <v>91</v>
      </c>
      <c r="AT137" s="20" t="s">
        <v>197</v>
      </c>
      <c r="AU137" s="20" t="s">
        <v>88</v>
      </c>
      <c r="AY137" s="20" t="s">
        <v>193</v>
      </c>
      <c r="BE137" s="188">
        <f>IF(N137="základní",J137,0)</f>
        <v>0</v>
      </c>
      <c r="BF137" s="188">
        <f>IF(N137="snížená",J137,0)</f>
        <v>0</v>
      </c>
      <c r="BG137" s="188">
        <f>IF(N137="zákl. přenesená",J137,0)</f>
        <v>0</v>
      </c>
      <c r="BH137" s="188">
        <f>IF(N137="sníž. přenesená",J137,0)</f>
        <v>0</v>
      </c>
      <c r="BI137" s="188">
        <f>IF(N137="nulová",J137,0)</f>
        <v>0</v>
      </c>
      <c r="BJ137" s="20" t="s">
        <v>84</v>
      </c>
      <c r="BK137" s="188">
        <f>ROUND(I137*H137,2)</f>
        <v>0</v>
      </c>
      <c r="BL137" s="20" t="s">
        <v>91</v>
      </c>
      <c r="BM137" s="20" t="s">
        <v>821</v>
      </c>
    </row>
    <row r="138" spans="2:47" s="1" customFormat="1" ht="27">
      <c r="B138" s="37"/>
      <c r="D138" s="199" t="s">
        <v>208</v>
      </c>
      <c r="F138" s="254" t="s">
        <v>822</v>
      </c>
      <c r="I138" s="148"/>
      <c r="L138" s="37"/>
      <c r="M138" s="66"/>
      <c r="N138" s="38"/>
      <c r="O138" s="38"/>
      <c r="P138" s="38"/>
      <c r="Q138" s="38"/>
      <c r="R138" s="38"/>
      <c r="S138" s="38"/>
      <c r="T138" s="67"/>
      <c r="AT138" s="20" t="s">
        <v>208</v>
      </c>
      <c r="AU138" s="20" t="s">
        <v>88</v>
      </c>
    </row>
    <row r="139" spans="2:65" s="1" customFormat="1" ht="31.5" customHeight="1">
      <c r="B139" s="176"/>
      <c r="C139" s="177" t="s">
        <v>27</v>
      </c>
      <c r="D139" s="177" t="s">
        <v>197</v>
      </c>
      <c r="E139" s="178" t="s">
        <v>749</v>
      </c>
      <c r="F139" s="179" t="s">
        <v>750</v>
      </c>
      <c r="G139" s="180" t="s">
        <v>130</v>
      </c>
      <c r="H139" s="181">
        <v>28.56</v>
      </c>
      <c r="I139" s="182"/>
      <c r="J139" s="183">
        <f>ROUND(I139*H139,2)</f>
        <v>0</v>
      </c>
      <c r="K139" s="179" t="s">
        <v>206</v>
      </c>
      <c r="L139" s="37"/>
      <c r="M139" s="184" t="s">
        <v>20</v>
      </c>
      <c r="N139" s="185" t="s">
        <v>46</v>
      </c>
      <c r="O139" s="38"/>
      <c r="P139" s="186">
        <f>O139*H139</f>
        <v>0</v>
      </c>
      <c r="Q139" s="186">
        <v>0.00628</v>
      </c>
      <c r="R139" s="186">
        <f>Q139*H139</f>
        <v>0.17935679999999998</v>
      </c>
      <c r="S139" s="186">
        <v>0</v>
      </c>
      <c r="T139" s="187">
        <f>S139*H139</f>
        <v>0</v>
      </c>
      <c r="AR139" s="20" t="s">
        <v>91</v>
      </c>
      <c r="AT139" s="20" t="s">
        <v>197</v>
      </c>
      <c r="AU139" s="20" t="s">
        <v>88</v>
      </c>
      <c r="AY139" s="20" t="s">
        <v>193</v>
      </c>
      <c r="BE139" s="188">
        <f>IF(N139="základní",J139,0)</f>
        <v>0</v>
      </c>
      <c r="BF139" s="188">
        <f>IF(N139="snížená",J139,0)</f>
        <v>0</v>
      </c>
      <c r="BG139" s="188">
        <f>IF(N139="zákl. přenesená",J139,0)</f>
        <v>0</v>
      </c>
      <c r="BH139" s="188">
        <f>IF(N139="sníž. přenesená",J139,0)</f>
        <v>0</v>
      </c>
      <c r="BI139" s="188">
        <f>IF(N139="nulová",J139,0)</f>
        <v>0</v>
      </c>
      <c r="BJ139" s="20" t="s">
        <v>84</v>
      </c>
      <c r="BK139" s="188">
        <f>ROUND(I139*H139,2)</f>
        <v>0</v>
      </c>
      <c r="BL139" s="20" t="s">
        <v>91</v>
      </c>
      <c r="BM139" s="20" t="s">
        <v>823</v>
      </c>
    </row>
    <row r="140" spans="2:47" s="1" customFormat="1" ht="27">
      <c r="B140" s="37"/>
      <c r="D140" s="190" t="s">
        <v>208</v>
      </c>
      <c r="F140" s="208" t="s">
        <v>752</v>
      </c>
      <c r="I140" s="148"/>
      <c r="L140" s="37"/>
      <c r="M140" s="66"/>
      <c r="N140" s="38"/>
      <c r="O140" s="38"/>
      <c r="P140" s="38"/>
      <c r="Q140" s="38"/>
      <c r="R140" s="38"/>
      <c r="S140" s="38"/>
      <c r="T140" s="67"/>
      <c r="AT140" s="20" t="s">
        <v>208</v>
      </c>
      <c r="AU140" s="20" t="s">
        <v>88</v>
      </c>
    </row>
    <row r="141" spans="2:51" s="14" customFormat="1" ht="13.5">
      <c r="B141" s="209"/>
      <c r="D141" s="190" t="s">
        <v>201</v>
      </c>
      <c r="E141" s="210" t="s">
        <v>20</v>
      </c>
      <c r="F141" s="211" t="s">
        <v>817</v>
      </c>
      <c r="H141" s="212" t="s">
        <v>20</v>
      </c>
      <c r="I141" s="213"/>
      <c r="L141" s="209"/>
      <c r="M141" s="214"/>
      <c r="N141" s="215"/>
      <c r="O141" s="215"/>
      <c r="P141" s="215"/>
      <c r="Q141" s="215"/>
      <c r="R141" s="215"/>
      <c r="S141" s="215"/>
      <c r="T141" s="216"/>
      <c r="AT141" s="212" t="s">
        <v>201</v>
      </c>
      <c r="AU141" s="212" t="s">
        <v>88</v>
      </c>
      <c r="AV141" s="14" t="s">
        <v>22</v>
      </c>
      <c r="AW141" s="14" t="s">
        <v>37</v>
      </c>
      <c r="AX141" s="14" t="s">
        <v>74</v>
      </c>
      <c r="AY141" s="212" t="s">
        <v>193</v>
      </c>
    </row>
    <row r="142" spans="2:51" s="12" customFormat="1" ht="13.5">
      <c r="B142" s="189"/>
      <c r="D142" s="190" t="s">
        <v>201</v>
      </c>
      <c r="E142" s="191" t="s">
        <v>20</v>
      </c>
      <c r="F142" s="192" t="s">
        <v>818</v>
      </c>
      <c r="H142" s="193">
        <v>28.56</v>
      </c>
      <c r="I142" s="194"/>
      <c r="L142" s="189"/>
      <c r="M142" s="195"/>
      <c r="N142" s="196"/>
      <c r="O142" s="196"/>
      <c r="P142" s="196"/>
      <c r="Q142" s="196"/>
      <c r="R142" s="196"/>
      <c r="S142" s="196"/>
      <c r="T142" s="197"/>
      <c r="AT142" s="191" t="s">
        <v>201</v>
      </c>
      <c r="AU142" s="191" t="s">
        <v>88</v>
      </c>
      <c r="AV142" s="12" t="s">
        <v>84</v>
      </c>
      <c r="AW142" s="12" t="s">
        <v>37</v>
      </c>
      <c r="AX142" s="12" t="s">
        <v>74</v>
      </c>
      <c r="AY142" s="191" t="s">
        <v>193</v>
      </c>
    </row>
    <row r="143" spans="2:51" s="13" customFormat="1" ht="13.5">
      <c r="B143" s="198"/>
      <c r="D143" s="190" t="s">
        <v>201</v>
      </c>
      <c r="E143" s="239" t="s">
        <v>20</v>
      </c>
      <c r="F143" s="240" t="s">
        <v>203</v>
      </c>
      <c r="H143" s="241">
        <v>28.56</v>
      </c>
      <c r="I143" s="203"/>
      <c r="L143" s="198"/>
      <c r="M143" s="204"/>
      <c r="N143" s="205"/>
      <c r="O143" s="205"/>
      <c r="P143" s="205"/>
      <c r="Q143" s="205"/>
      <c r="R143" s="205"/>
      <c r="S143" s="205"/>
      <c r="T143" s="206"/>
      <c r="AT143" s="207" t="s">
        <v>201</v>
      </c>
      <c r="AU143" s="207" t="s">
        <v>88</v>
      </c>
      <c r="AV143" s="13" t="s">
        <v>91</v>
      </c>
      <c r="AW143" s="13" t="s">
        <v>37</v>
      </c>
      <c r="AX143" s="13" t="s">
        <v>22</v>
      </c>
      <c r="AY143" s="207" t="s">
        <v>193</v>
      </c>
    </row>
    <row r="144" spans="2:63" s="11" customFormat="1" ht="21.75" customHeight="1">
      <c r="B144" s="160"/>
      <c r="D144" s="173" t="s">
        <v>73</v>
      </c>
      <c r="E144" s="174" t="s">
        <v>602</v>
      </c>
      <c r="F144" s="174" t="s">
        <v>824</v>
      </c>
      <c r="I144" s="163"/>
      <c r="J144" s="175">
        <f>BK144</f>
        <v>0</v>
      </c>
      <c r="L144" s="160"/>
      <c r="M144" s="165"/>
      <c r="N144" s="166"/>
      <c r="O144" s="166"/>
      <c r="P144" s="167">
        <f>SUM(P145:P146)</f>
        <v>0</v>
      </c>
      <c r="Q144" s="166"/>
      <c r="R144" s="167">
        <f>SUM(R145:R146)</f>
        <v>4.1344352</v>
      </c>
      <c r="S144" s="166"/>
      <c r="T144" s="168">
        <f>SUM(T145:T146)</f>
        <v>0</v>
      </c>
      <c r="AR144" s="161" t="s">
        <v>22</v>
      </c>
      <c r="AT144" s="169" t="s">
        <v>73</v>
      </c>
      <c r="AU144" s="169" t="s">
        <v>84</v>
      </c>
      <c r="AY144" s="161" t="s">
        <v>193</v>
      </c>
      <c r="BK144" s="170">
        <f>SUM(BK145:BK146)</f>
        <v>0</v>
      </c>
    </row>
    <row r="145" spans="2:65" s="1" customFormat="1" ht="22.5" customHeight="1">
      <c r="B145" s="176"/>
      <c r="C145" s="177" t="s">
        <v>111</v>
      </c>
      <c r="D145" s="177" t="s">
        <v>197</v>
      </c>
      <c r="E145" s="178" t="s">
        <v>825</v>
      </c>
      <c r="F145" s="179" t="s">
        <v>826</v>
      </c>
      <c r="G145" s="180" t="s">
        <v>130</v>
      </c>
      <c r="H145" s="181">
        <v>15.16</v>
      </c>
      <c r="I145" s="182"/>
      <c r="J145" s="183">
        <f>ROUND(I145*H145,2)</f>
        <v>0</v>
      </c>
      <c r="K145" s="179" t="s">
        <v>206</v>
      </c>
      <c r="L145" s="37"/>
      <c r="M145" s="184" t="s">
        <v>20</v>
      </c>
      <c r="N145" s="185" t="s">
        <v>46</v>
      </c>
      <c r="O145" s="38"/>
      <c r="P145" s="186">
        <f>O145*H145</f>
        <v>0</v>
      </c>
      <c r="Q145" s="186">
        <v>0.27272</v>
      </c>
      <c r="R145" s="186">
        <f>Q145*H145</f>
        <v>4.1344352</v>
      </c>
      <c r="S145" s="186">
        <v>0</v>
      </c>
      <c r="T145" s="187">
        <f>S145*H145</f>
        <v>0</v>
      </c>
      <c r="AR145" s="20" t="s">
        <v>91</v>
      </c>
      <c r="AT145" s="20" t="s">
        <v>197</v>
      </c>
      <c r="AU145" s="20" t="s">
        <v>88</v>
      </c>
      <c r="AY145" s="20" t="s">
        <v>193</v>
      </c>
      <c r="BE145" s="188">
        <f>IF(N145="základní",J145,0)</f>
        <v>0</v>
      </c>
      <c r="BF145" s="188">
        <f>IF(N145="snížená",J145,0)</f>
        <v>0</v>
      </c>
      <c r="BG145" s="188">
        <f>IF(N145="zákl. přenesená",J145,0)</f>
        <v>0</v>
      </c>
      <c r="BH145" s="188">
        <f>IF(N145="sníž. přenesená",J145,0)</f>
        <v>0</v>
      </c>
      <c r="BI145" s="188">
        <f>IF(N145="nulová",J145,0)</f>
        <v>0</v>
      </c>
      <c r="BJ145" s="20" t="s">
        <v>84</v>
      </c>
      <c r="BK145" s="188">
        <f>ROUND(I145*H145,2)</f>
        <v>0</v>
      </c>
      <c r="BL145" s="20" t="s">
        <v>91</v>
      </c>
      <c r="BM145" s="20" t="s">
        <v>827</v>
      </c>
    </row>
    <row r="146" spans="2:47" s="1" customFormat="1" ht="27">
      <c r="B146" s="37"/>
      <c r="D146" s="190" t="s">
        <v>208</v>
      </c>
      <c r="F146" s="208" t="s">
        <v>828</v>
      </c>
      <c r="I146" s="148"/>
      <c r="L146" s="37"/>
      <c r="M146" s="66"/>
      <c r="N146" s="38"/>
      <c r="O146" s="38"/>
      <c r="P146" s="38"/>
      <c r="Q146" s="38"/>
      <c r="R146" s="38"/>
      <c r="S146" s="38"/>
      <c r="T146" s="67"/>
      <c r="AT146" s="20" t="s">
        <v>208</v>
      </c>
      <c r="AU146" s="20" t="s">
        <v>88</v>
      </c>
    </row>
    <row r="147" spans="2:63" s="11" customFormat="1" ht="29.25" customHeight="1">
      <c r="B147" s="160"/>
      <c r="D147" s="161" t="s">
        <v>73</v>
      </c>
      <c r="E147" s="171" t="s">
        <v>106</v>
      </c>
      <c r="F147" s="171" t="s">
        <v>829</v>
      </c>
      <c r="I147" s="163"/>
      <c r="J147" s="172">
        <f>BK147</f>
        <v>0</v>
      </c>
      <c r="L147" s="160"/>
      <c r="M147" s="165"/>
      <c r="N147" s="166"/>
      <c r="O147" s="166"/>
      <c r="P147" s="167">
        <f>P148+P160+P166</f>
        <v>0</v>
      </c>
      <c r="Q147" s="166"/>
      <c r="R147" s="167">
        <f>R148+R160+R166</f>
        <v>6.07743463</v>
      </c>
      <c r="S147" s="166"/>
      <c r="T147" s="168">
        <f>T148+T160+T166</f>
        <v>1.428</v>
      </c>
      <c r="AR147" s="161" t="s">
        <v>22</v>
      </c>
      <c r="AT147" s="169" t="s">
        <v>73</v>
      </c>
      <c r="AU147" s="169" t="s">
        <v>22</v>
      </c>
      <c r="AY147" s="161" t="s">
        <v>193</v>
      </c>
      <c r="BK147" s="170">
        <f>BK148+BK160+BK166</f>
        <v>0</v>
      </c>
    </row>
    <row r="148" spans="2:63" s="11" customFormat="1" ht="14.25" customHeight="1">
      <c r="B148" s="160"/>
      <c r="D148" s="173" t="s">
        <v>73</v>
      </c>
      <c r="E148" s="174" t="s">
        <v>830</v>
      </c>
      <c r="F148" s="174" t="s">
        <v>831</v>
      </c>
      <c r="I148" s="163"/>
      <c r="J148" s="175">
        <f>BK148</f>
        <v>0</v>
      </c>
      <c r="L148" s="160"/>
      <c r="M148" s="165"/>
      <c r="N148" s="166"/>
      <c r="O148" s="166"/>
      <c r="P148" s="167">
        <f>SUM(P149:P159)</f>
        <v>0</v>
      </c>
      <c r="Q148" s="166"/>
      <c r="R148" s="167">
        <f>SUM(R149:R159)</f>
        <v>6.07743463</v>
      </c>
      <c r="S148" s="166"/>
      <c r="T148" s="168">
        <f>SUM(T149:T159)</f>
        <v>0</v>
      </c>
      <c r="AR148" s="161" t="s">
        <v>22</v>
      </c>
      <c r="AT148" s="169" t="s">
        <v>73</v>
      </c>
      <c r="AU148" s="169" t="s">
        <v>84</v>
      </c>
      <c r="AY148" s="161" t="s">
        <v>193</v>
      </c>
      <c r="BK148" s="170">
        <f>SUM(BK149:BK159)</f>
        <v>0</v>
      </c>
    </row>
    <row r="149" spans="2:65" s="1" customFormat="1" ht="22.5" customHeight="1">
      <c r="B149" s="176"/>
      <c r="C149" s="177" t="s">
        <v>114</v>
      </c>
      <c r="D149" s="177" t="s">
        <v>197</v>
      </c>
      <c r="E149" s="178" t="s">
        <v>832</v>
      </c>
      <c r="F149" s="179" t="s">
        <v>833</v>
      </c>
      <c r="G149" s="180" t="s">
        <v>330</v>
      </c>
      <c r="H149" s="181">
        <v>50.5</v>
      </c>
      <c r="I149" s="182"/>
      <c r="J149" s="183">
        <f>ROUND(I149*H149,2)</f>
        <v>0</v>
      </c>
      <c r="K149" s="179" t="s">
        <v>206</v>
      </c>
      <c r="L149" s="37"/>
      <c r="M149" s="184" t="s">
        <v>20</v>
      </c>
      <c r="N149" s="185" t="s">
        <v>46</v>
      </c>
      <c r="O149" s="38"/>
      <c r="P149" s="186">
        <f>O149*H149</f>
        <v>0</v>
      </c>
      <c r="Q149" s="186">
        <v>0.08531</v>
      </c>
      <c r="R149" s="186">
        <f>Q149*H149</f>
        <v>4.308155</v>
      </c>
      <c r="S149" s="186">
        <v>0</v>
      </c>
      <c r="T149" s="187">
        <f>S149*H149</f>
        <v>0</v>
      </c>
      <c r="AR149" s="20" t="s">
        <v>91</v>
      </c>
      <c r="AT149" s="20" t="s">
        <v>197</v>
      </c>
      <c r="AU149" s="20" t="s">
        <v>88</v>
      </c>
      <c r="AY149" s="20" t="s">
        <v>193</v>
      </c>
      <c r="BE149" s="188">
        <f>IF(N149="základní",J149,0)</f>
        <v>0</v>
      </c>
      <c r="BF149" s="188">
        <f>IF(N149="snížená",J149,0)</f>
        <v>0</v>
      </c>
      <c r="BG149" s="188">
        <f>IF(N149="zákl. přenesená",J149,0)</f>
        <v>0</v>
      </c>
      <c r="BH149" s="188">
        <f>IF(N149="sníž. přenesená",J149,0)</f>
        <v>0</v>
      </c>
      <c r="BI149" s="188">
        <f>IF(N149="nulová",J149,0)</f>
        <v>0</v>
      </c>
      <c r="BJ149" s="20" t="s">
        <v>84</v>
      </c>
      <c r="BK149" s="188">
        <f>ROUND(I149*H149,2)</f>
        <v>0</v>
      </c>
      <c r="BL149" s="20" t="s">
        <v>91</v>
      </c>
      <c r="BM149" s="20" t="s">
        <v>834</v>
      </c>
    </row>
    <row r="150" spans="2:47" s="1" customFormat="1" ht="27">
      <c r="B150" s="37"/>
      <c r="D150" s="190" t="s">
        <v>208</v>
      </c>
      <c r="F150" s="208" t="s">
        <v>835</v>
      </c>
      <c r="I150" s="148"/>
      <c r="L150" s="37"/>
      <c r="M150" s="66"/>
      <c r="N150" s="38"/>
      <c r="O150" s="38"/>
      <c r="P150" s="38"/>
      <c r="Q150" s="38"/>
      <c r="R150" s="38"/>
      <c r="S150" s="38"/>
      <c r="T150" s="67"/>
      <c r="AT150" s="20" t="s">
        <v>208</v>
      </c>
      <c r="AU150" s="20" t="s">
        <v>88</v>
      </c>
    </row>
    <row r="151" spans="2:51" s="12" customFormat="1" ht="13.5">
      <c r="B151" s="189"/>
      <c r="D151" s="199" t="s">
        <v>201</v>
      </c>
      <c r="E151" s="238" t="s">
        <v>20</v>
      </c>
      <c r="F151" s="227" t="s">
        <v>836</v>
      </c>
      <c r="H151" s="228">
        <v>50.5</v>
      </c>
      <c r="I151" s="194"/>
      <c r="L151" s="189"/>
      <c r="M151" s="195"/>
      <c r="N151" s="196"/>
      <c r="O151" s="196"/>
      <c r="P151" s="196"/>
      <c r="Q151" s="196"/>
      <c r="R151" s="196"/>
      <c r="S151" s="196"/>
      <c r="T151" s="197"/>
      <c r="AT151" s="191" t="s">
        <v>201</v>
      </c>
      <c r="AU151" s="191" t="s">
        <v>88</v>
      </c>
      <c r="AV151" s="12" t="s">
        <v>84</v>
      </c>
      <c r="AW151" s="12" t="s">
        <v>37</v>
      </c>
      <c r="AX151" s="12" t="s">
        <v>22</v>
      </c>
      <c r="AY151" s="191" t="s">
        <v>193</v>
      </c>
    </row>
    <row r="152" spans="2:65" s="1" customFormat="1" ht="22.5" customHeight="1">
      <c r="B152" s="176"/>
      <c r="C152" s="217" t="s">
        <v>117</v>
      </c>
      <c r="D152" s="217" t="s">
        <v>212</v>
      </c>
      <c r="E152" s="218" t="s">
        <v>837</v>
      </c>
      <c r="F152" s="219" t="s">
        <v>838</v>
      </c>
      <c r="G152" s="220" t="s">
        <v>520</v>
      </c>
      <c r="H152" s="221">
        <v>106</v>
      </c>
      <c r="I152" s="222"/>
      <c r="J152" s="223">
        <f>ROUND(I152*H152,2)</f>
        <v>0</v>
      </c>
      <c r="K152" s="219" t="s">
        <v>206</v>
      </c>
      <c r="L152" s="224"/>
      <c r="M152" s="225" t="s">
        <v>20</v>
      </c>
      <c r="N152" s="226" t="s">
        <v>46</v>
      </c>
      <c r="O152" s="38"/>
      <c r="P152" s="186">
        <f>O152*H152</f>
        <v>0</v>
      </c>
      <c r="Q152" s="186">
        <v>0.014</v>
      </c>
      <c r="R152" s="186">
        <f>Q152*H152</f>
        <v>1.484</v>
      </c>
      <c r="S152" s="186">
        <v>0</v>
      </c>
      <c r="T152" s="187">
        <f>S152*H152</f>
        <v>0</v>
      </c>
      <c r="AR152" s="20" t="s">
        <v>103</v>
      </c>
      <c r="AT152" s="20" t="s">
        <v>212</v>
      </c>
      <c r="AU152" s="20" t="s">
        <v>88</v>
      </c>
      <c r="AY152" s="20" t="s">
        <v>193</v>
      </c>
      <c r="BE152" s="188">
        <f>IF(N152="základní",J152,0)</f>
        <v>0</v>
      </c>
      <c r="BF152" s="188">
        <f>IF(N152="snížená",J152,0)</f>
        <v>0</v>
      </c>
      <c r="BG152" s="188">
        <f>IF(N152="zákl. přenesená",J152,0)</f>
        <v>0</v>
      </c>
      <c r="BH152" s="188">
        <f>IF(N152="sníž. přenesená",J152,0)</f>
        <v>0</v>
      </c>
      <c r="BI152" s="188">
        <f>IF(N152="nulová",J152,0)</f>
        <v>0</v>
      </c>
      <c r="BJ152" s="20" t="s">
        <v>84</v>
      </c>
      <c r="BK152" s="188">
        <f>ROUND(I152*H152,2)</f>
        <v>0</v>
      </c>
      <c r="BL152" s="20" t="s">
        <v>91</v>
      </c>
      <c r="BM152" s="20" t="s">
        <v>839</v>
      </c>
    </row>
    <row r="153" spans="2:47" s="1" customFormat="1" ht="13.5">
      <c r="B153" s="37"/>
      <c r="D153" s="190" t="s">
        <v>208</v>
      </c>
      <c r="F153" s="208" t="s">
        <v>838</v>
      </c>
      <c r="I153" s="148"/>
      <c r="L153" s="37"/>
      <c r="M153" s="66"/>
      <c r="N153" s="38"/>
      <c r="O153" s="38"/>
      <c r="P153" s="38"/>
      <c r="Q153" s="38"/>
      <c r="R153" s="38"/>
      <c r="S153" s="38"/>
      <c r="T153" s="67"/>
      <c r="AT153" s="20" t="s">
        <v>208</v>
      </c>
      <c r="AU153" s="20" t="s">
        <v>88</v>
      </c>
    </row>
    <row r="154" spans="2:51" s="12" customFormat="1" ht="13.5">
      <c r="B154" s="189"/>
      <c r="D154" s="190" t="s">
        <v>201</v>
      </c>
      <c r="E154" s="191" t="s">
        <v>20</v>
      </c>
      <c r="F154" s="192" t="s">
        <v>840</v>
      </c>
      <c r="H154" s="193">
        <v>104.03</v>
      </c>
      <c r="I154" s="194"/>
      <c r="L154" s="189"/>
      <c r="M154" s="195"/>
      <c r="N154" s="196"/>
      <c r="O154" s="196"/>
      <c r="P154" s="196"/>
      <c r="Q154" s="196"/>
      <c r="R154" s="196"/>
      <c r="S154" s="196"/>
      <c r="T154" s="197"/>
      <c r="AT154" s="191" t="s">
        <v>201</v>
      </c>
      <c r="AU154" s="191" t="s">
        <v>88</v>
      </c>
      <c r="AV154" s="12" t="s">
        <v>84</v>
      </c>
      <c r="AW154" s="12" t="s">
        <v>37</v>
      </c>
      <c r="AX154" s="12" t="s">
        <v>74</v>
      </c>
      <c r="AY154" s="191" t="s">
        <v>193</v>
      </c>
    </row>
    <row r="155" spans="2:51" s="15" customFormat="1" ht="13.5">
      <c r="B155" s="230"/>
      <c r="D155" s="190" t="s">
        <v>201</v>
      </c>
      <c r="E155" s="231" t="s">
        <v>20</v>
      </c>
      <c r="F155" s="232" t="s">
        <v>248</v>
      </c>
      <c r="H155" s="233">
        <v>104.03</v>
      </c>
      <c r="I155" s="234"/>
      <c r="L155" s="230"/>
      <c r="M155" s="235"/>
      <c r="N155" s="236"/>
      <c r="O155" s="236"/>
      <c r="P155" s="236"/>
      <c r="Q155" s="236"/>
      <c r="R155" s="236"/>
      <c r="S155" s="236"/>
      <c r="T155" s="237"/>
      <c r="AT155" s="231" t="s">
        <v>201</v>
      </c>
      <c r="AU155" s="231" t="s">
        <v>88</v>
      </c>
      <c r="AV155" s="15" t="s">
        <v>88</v>
      </c>
      <c r="AW155" s="15" t="s">
        <v>37</v>
      </c>
      <c r="AX155" s="15" t="s">
        <v>74</v>
      </c>
      <c r="AY155" s="231" t="s">
        <v>193</v>
      </c>
    </row>
    <row r="156" spans="2:51" s="12" customFormat="1" ht="13.5">
      <c r="B156" s="189"/>
      <c r="D156" s="199" t="s">
        <v>201</v>
      </c>
      <c r="E156" s="238" t="s">
        <v>20</v>
      </c>
      <c r="F156" s="227" t="s">
        <v>841</v>
      </c>
      <c r="H156" s="228">
        <v>106</v>
      </c>
      <c r="I156" s="194"/>
      <c r="L156" s="189"/>
      <c r="M156" s="195"/>
      <c r="N156" s="196"/>
      <c r="O156" s="196"/>
      <c r="P156" s="196"/>
      <c r="Q156" s="196"/>
      <c r="R156" s="196"/>
      <c r="S156" s="196"/>
      <c r="T156" s="197"/>
      <c r="AT156" s="191" t="s">
        <v>201</v>
      </c>
      <c r="AU156" s="191" t="s">
        <v>88</v>
      </c>
      <c r="AV156" s="12" t="s">
        <v>84</v>
      </c>
      <c r="AW156" s="12" t="s">
        <v>37</v>
      </c>
      <c r="AX156" s="12" t="s">
        <v>22</v>
      </c>
      <c r="AY156" s="191" t="s">
        <v>193</v>
      </c>
    </row>
    <row r="157" spans="2:65" s="1" customFormat="1" ht="22.5" customHeight="1">
      <c r="B157" s="176"/>
      <c r="C157" s="177" t="s">
        <v>275</v>
      </c>
      <c r="D157" s="177" t="s">
        <v>197</v>
      </c>
      <c r="E157" s="178" t="s">
        <v>842</v>
      </c>
      <c r="F157" s="179" t="s">
        <v>843</v>
      </c>
      <c r="G157" s="180" t="s">
        <v>530</v>
      </c>
      <c r="H157" s="181">
        <v>0.281</v>
      </c>
      <c r="I157" s="182"/>
      <c r="J157" s="183">
        <f>ROUND(I157*H157,2)</f>
        <v>0</v>
      </c>
      <c r="K157" s="179" t="s">
        <v>206</v>
      </c>
      <c r="L157" s="37"/>
      <c r="M157" s="184" t="s">
        <v>20</v>
      </c>
      <c r="N157" s="185" t="s">
        <v>46</v>
      </c>
      <c r="O157" s="38"/>
      <c r="P157" s="186">
        <f>O157*H157</f>
        <v>0</v>
      </c>
      <c r="Q157" s="186">
        <v>1.01523</v>
      </c>
      <c r="R157" s="186">
        <f>Q157*H157</f>
        <v>0.28527963000000006</v>
      </c>
      <c r="S157" s="186">
        <v>0</v>
      </c>
      <c r="T157" s="187">
        <f>S157*H157</f>
        <v>0</v>
      </c>
      <c r="AR157" s="20" t="s">
        <v>91</v>
      </c>
      <c r="AT157" s="20" t="s">
        <v>197</v>
      </c>
      <c r="AU157" s="20" t="s">
        <v>88</v>
      </c>
      <c r="AY157" s="20" t="s">
        <v>193</v>
      </c>
      <c r="BE157" s="188">
        <f>IF(N157="základní",J157,0)</f>
        <v>0</v>
      </c>
      <c r="BF157" s="188">
        <f>IF(N157="snížená",J157,0)</f>
        <v>0</v>
      </c>
      <c r="BG157" s="188">
        <f>IF(N157="zákl. přenesená",J157,0)</f>
        <v>0</v>
      </c>
      <c r="BH157" s="188">
        <f>IF(N157="sníž. přenesená",J157,0)</f>
        <v>0</v>
      </c>
      <c r="BI157" s="188">
        <f>IF(N157="nulová",J157,0)</f>
        <v>0</v>
      </c>
      <c r="BJ157" s="20" t="s">
        <v>84</v>
      </c>
      <c r="BK157" s="188">
        <f>ROUND(I157*H157,2)</f>
        <v>0</v>
      </c>
      <c r="BL157" s="20" t="s">
        <v>91</v>
      </c>
      <c r="BM157" s="20" t="s">
        <v>844</v>
      </c>
    </row>
    <row r="158" spans="2:47" s="1" customFormat="1" ht="13.5">
      <c r="B158" s="37"/>
      <c r="D158" s="190" t="s">
        <v>208</v>
      </c>
      <c r="F158" s="208" t="s">
        <v>845</v>
      </c>
      <c r="I158" s="148"/>
      <c r="L158" s="37"/>
      <c r="M158" s="66"/>
      <c r="N158" s="38"/>
      <c r="O158" s="38"/>
      <c r="P158" s="38"/>
      <c r="Q158" s="38"/>
      <c r="R158" s="38"/>
      <c r="S158" s="38"/>
      <c r="T158" s="67"/>
      <c r="AT158" s="20" t="s">
        <v>208</v>
      </c>
      <c r="AU158" s="20" t="s">
        <v>88</v>
      </c>
    </row>
    <row r="159" spans="2:51" s="12" customFormat="1" ht="13.5">
      <c r="B159" s="189"/>
      <c r="D159" s="190" t="s">
        <v>201</v>
      </c>
      <c r="E159" s="191" t="s">
        <v>20</v>
      </c>
      <c r="F159" s="192" t="s">
        <v>846</v>
      </c>
      <c r="H159" s="193">
        <v>0.281</v>
      </c>
      <c r="I159" s="194"/>
      <c r="L159" s="189"/>
      <c r="M159" s="195"/>
      <c r="N159" s="196"/>
      <c r="O159" s="196"/>
      <c r="P159" s="196"/>
      <c r="Q159" s="196"/>
      <c r="R159" s="196"/>
      <c r="S159" s="196"/>
      <c r="T159" s="197"/>
      <c r="AT159" s="191" t="s">
        <v>201</v>
      </c>
      <c r="AU159" s="191" t="s">
        <v>88</v>
      </c>
      <c r="AV159" s="12" t="s">
        <v>84</v>
      </c>
      <c r="AW159" s="12" t="s">
        <v>37</v>
      </c>
      <c r="AX159" s="12" t="s">
        <v>22</v>
      </c>
      <c r="AY159" s="191" t="s">
        <v>193</v>
      </c>
    </row>
    <row r="160" spans="2:63" s="11" customFormat="1" ht="21.75" customHeight="1">
      <c r="B160" s="160"/>
      <c r="D160" s="173" t="s">
        <v>73</v>
      </c>
      <c r="E160" s="174" t="s">
        <v>847</v>
      </c>
      <c r="F160" s="174" t="s">
        <v>848</v>
      </c>
      <c r="I160" s="163"/>
      <c r="J160" s="175">
        <f>BK160</f>
        <v>0</v>
      </c>
      <c r="L160" s="160"/>
      <c r="M160" s="165"/>
      <c r="N160" s="166"/>
      <c r="O160" s="166"/>
      <c r="P160" s="167">
        <f>SUM(P161:P165)</f>
        <v>0</v>
      </c>
      <c r="Q160" s="166"/>
      <c r="R160" s="167">
        <f>SUM(R161:R165)</f>
        <v>0</v>
      </c>
      <c r="S160" s="166"/>
      <c r="T160" s="168">
        <f>SUM(T161:T165)</f>
        <v>1.428</v>
      </c>
      <c r="AR160" s="161" t="s">
        <v>22</v>
      </c>
      <c r="AT160" s="169" t="s">
        <v>73</v>
      </c>
      <c r="AU160" s="169" t="s">
        <v>84</v>
      </c>
      <c r="AY160" s="161" t="s">
        <v>193</v>
      </c>
      <c r="BK160" s="170">
        <f>SUM(BK161:BK165)</f>
        <v>0</v>
      </c>
    </row>
    <row r="161" spans="2:65" s="1" customFormat="1" ht="22.5" customHeight="1">
      <c r="B161" s="176"/>
      <c r="C161" s="177" t="s">
        <v>8</v>
      </c>
      <c r="D161" s="177" t="s">
        <v>197</v>
      </c>
      <c r="E161" s="178" t="s">
        <v>849</v>
      </c>
      <c r="F161" s="179" t="s">
        <v>850</v>
      </c>
      <c r="G161" s="180" t="s">
        <v>130</v>
      </c>
      <c r="H161" s="181">
        <v>28.56</v>
      </c>
      <c r="I161" s="182"/>
      <c r="J161" s="183">
        <f>ROUND(I161*H161,2)</f>
        <v>0</v>
      </c>
      <c r="K161" s="179" t="s">
        <v>206</v>
      </c>
      <c r="L161" s="37"/>
      <c r="M161" s="184" t="s">
        <v>20</v>
      </c>
      <c r="N161" s="185" t="s">
        <v>46</v>
      </c>
      <c r="O161" s="38"/>
      <c r="P161" s="186">
        <f>O161*H161</f>
        <v>0</v>
      </c>
      <c r="Q161" s="186">
        <v>0</v>
      </c>
      <c r="R161" s="186">
        <f>Q161*H161</f>
        <v>0</v>
      </c>
      <c r="S161" s="186">
        <v>0.05</v>
      </c>
      <c r="T161" s="187">
        <f>S161*H161</f>
        <v>1.428</v>
      </c>
      <c r="AR161" s="20" t="s">
        <v>91</v>
      </c>
      <c r="AT161" s="20" t="s">
        <v>197</v>
      </c>
      <c r="AU161" s="20" t="s">
        <v>88</v>
      </c>
      <c r="AY161" s="20" t="s">
        <v>193</v>
      </c>
      <c r="BE161" s="188">
        <f>IF(N161="základní",J161,0)</f>
        <v>0</v>
      </c>
      <c r="BF161" s="188">
        <f>IF(N161="snížená",J161,0)</f>
        <v>0</v>
      </c>
      <c r="BG161" s="188">
        <f>IF(N161="zákl. přenesená",J161,0)</f>
        <v>0</v>
      </c>
      <c r="BH161" s="188">
        <f>IF(N161="sníž. přenesená",J161,0)</f>
        <v>0</v>
      </c>
      <c r="BI161" s="188">
        <f>IF(N161="nulová",J161,0)</f>
        <v>0</v>
      </c>
      <c r="BJ161" s="20" t="s">
        <v>84</v>
      </c>
      <c r="BK161" s="188">
        <f>ROUND(I161*H161,2)</f>
        <v>0</v>
      </c>
      <c r="BL161" s="20" t="s">
        <v>91</v>
      </c>
      <c r="BM161" s="20" t="s">
        <v>851</v>
      </c>
    </row>
    <row r="162" spans="2:47" s="1" customFormat="1" ht="27">
      <c r="B162" s="37"/>
      <c r="D162" s="190" t="s">
        <v>208</v>
      </c>
      <c r="F162" s="208" t="s">
        <v>852</v>
      </c>
      <c r="I162" s="148"/>
      <c r="L162" s="37"/>
      <c r="M162" s="66"/>
      <c r="N162" s="38"/>
      <c r="O162" s="38"/>
      <c r="P162" s="38"/>
      <c r="Q162" s="38"/>
      <c r="R162" s="38"/>
      <c r="S162" s="38"/>
      <c r="T162" s="67"/>
      <c r="AT162" s="20" t="s">
        <v>208</v>
      </c>
      <c r="AU162" s="20" t="s">
        <v>88</v>
      </c>
    </row>
    <row r="163" spans="2:51" s="14" customFormat="1" ht="13.5">
      <c r="B163" s="209"/>
      <c r="D163" s="190" t="s">
        <v>201</v>
      </c>
      <c r="E163" s="210" t="s">
        <v>20</v>
      </c>
      <c r="F163" s="211" t="s">
        <v>817</v>
      </c>
      <c r="H163" s="212" t="s">
        <v>20</v>
      </c>
      <c r="I163" s="213"/>
      <c r="L163" s="209"/>
      <c r="M163" s="214"/>
      <c r="N163" s="215"/>
      <c r="O163" s="215"/>
      <c r="P163" s="215"/>
      <c r="Q163" s="215"/>
      <c r="R163" s="215"/>
      <c r="S163" s="215"/>
      <c r="T163" s="216"/>
      <c r="AT163" s="212" t="s">
        <v>201</v>
      </c>
      <c r="AU163" s="212" t="s">
        <v>88</v>
      </c>
      <c r="AV163" s="14" t="s">
        <v>22</v>
      </c>
      <c r="AW163" s="14" t="s">
        <v>37</v>
      </c>
      <c r="AX163" s="14" t="s">
        <v>74</v>
      </c>
      <c r="AY163" s="212" t="s">
        <v>193</v>
      </c>
    </row>
    <row r="164" spans="2:51" s="12" customFormat="1" ht="13.5">
      <c r="B164" s="189"/>
      <c r="D164" s="190" t="s">
        <v>201</v>
      </c>
      <c r="E164" s="191" t="s">
        <v>20</v>
      </c>
      <c r="F164" s="192" t="s">
        <v>818</v>
      </c>
      <c r="H164" s="193">
        <v>28.56</v>
      </c>
      <c r="I164" s="194"/>
      <c r="L164" s="189"/>
      <c r="M164" s="195"/>
      <c r="N164" s="196"/>
      <c r="O164" s="196"/>
      <c r="P164" s="196"/>
      <c r="Q164" s="196"/>
      <c r="R164" s="196"/>
      <c r="S164" s="196"/>
      <c r="T164" s="197"/>
      <c r="AT164" s="191" t="s">
        <v>201</v>
      </c>
      <c r="AU164" s="191" t="s">
        <v>88</v>
      </c>
      <c r="AV164" s="12" t="s">
        <v>84</v>
      </c>
      <c r="AW164" s="12" t="s">
        <v>37</v>
      </c>
      <c r="AX164" s="12" t="s">
        <v>74</v>
      </c>
      <c r="AY164" s="191" t="s">
        <v>193</v>
      </c>
    </row>
    <row r="165" spans="2:51" s="13" customFormat="1" ht="13.5">
      <c r="B165" s="198"/>
      <c r="D165" s="190" t="s">
        <v>201</v>
      </c>
      <c r="E165" s="239" t="s">
        <v>20</v>
      </c>
      <c r="F165" s="240" t="s">
        <v>203</v>
      </c>
      <c r="H165" s="241">
        <v>28.56</v>
      </c>
      <c r="I165" s="203"/>
      <c r="L165" s="198"/>
      <c r="M165" s="204"/>
      <c r="N165" s="205"/>
      <c r="O165" s="205"/>
      <c r="P165" s="205"/>
      <c r="Q165" s="205"/>
      <c r="R165" s="205"/>
      <c r="S165" s="205"/>
      <c r="T165" s="206"/>
      <c r="AT165" s="207" t="s">
        <v>201</v>
      </c>
      <c r="AU165" s="207" t="s">
        <v>88</v>
      </c>
      <c r="AV165" s="13" t="s">
        <v>91</v>
      </c>
      <c r="AW165" s="13" t="s">
        <v>37</v>
      </c>
      <c r="AX165" s="13" t="s">
        <v>22</v>
      </c>
      <c r="AY165" s="207" t="s">
        <v>193</v>
      </c>
    </row>
    <row r="166" spans="2:63" s="11" customFormat="1" ht="21.75" customHeight="1">
      <c r="B166" s="160"/>
      <c r="D166" s="161" t="s">
        <v>73</v>
      </c>
      <c r="E166" s="171" t="s">
        <v>523</v>
      </c>
      <c r="F166" s="171" t="s">
        <v>549</v>
      </c>
      <c r="I166" s="163"/>
      <c r="J166" s="172">
        <f>BK166</f>
        <v>0</v>
      </c>
      <c r="L166" s="160"/>
      <c r="M166" s="165"/>
      <c r="N166" s="166"/>
      <c r="O166" s="166"/>
      <c r="P166" s="167">
        <f>P167+P175</f>
        <v>0</v>
      </c>
      <c r="Q166" s="166"/>
      <c r="R166" s="167">
        <f>R167+R175</f>
        <v>0</v>
      </c>
      <c r="S166" s="166"/>
      <c r="T166" s="168">
        <f>T167+T175</f>
        <v>0</v>
      </c>
      <c r="AR166" s="161" t="s">
        <v>22</v>
      </c>
      <c r="AT166" s="169" t="s">
        <v>73</v>
      </c>
      <c r="AU166" s="169" t="s">
        <v>84</v>
      </c>
      <c r="AY166" s="161" t="s">
        <v>193</v>
      </c>
      <c r="BK166" s="170">
        <f>BK167+BK175</f>
        <v>0</v>
      </c>
    </row>
    <row r="167" spans="2:63" s="16" customFormat="1" ht="14.25" customHeight="1">
      <c r="B167" s="242"/>
      <c r="D167" s="243" t="s">
        <v>73</v>
      </c>
      <c r="E167" s="243" t="s">
        <v>525</v>
      </c>
      <c r="F167" s="243" t="s">
        <v>526</v>
      </c>
      <c r="I167" s="244"/>
      <c r="J167" s="245">
        <f>BK167</f>
        <v>0</v>
      </c>
      <c r="L167" s="242"/>
      <c r="M167" s="246"/>
      <c r="N167" s="247"/>
      <c r="O167" s="247"/>
      <c r="P167" s="248">
        <f>SUM(P168:P174)</f>
        <v>0</v>
      </c>
      <c r="Q167" s="247"/>
      <c r="R167" s="248">
        <f>SUM(R168:R174)</f>
        <v>0</v>
      </c>
      <c r="S167" s="247"/>
      <c r="T167" s="249">
        <f>SUM(T168:T174)</f>
        <v>0</v>
      </c>
      <c r="AR167" s="250" t="s">
        <v>22</v>
      </c>
      <c r="AT167" s="251" t="s">
        <v>73</v>
      </c>
      <c r="AU167" s="251" t="s">
        <v>88</v>
      </c>
      <c r="AY167" s="250" t="s">
        <v>193</v>
      </c>
      <c r="BK167" s="252">
        <f>SUM(BK168:BK174)</f>
        <v>0</v>
      </c>
    </row>
    <row r="168" spans="2:65" s="1" customFormat="1" ht="22.5" customHeight="1">
      <c r="B168" s="176"/>
      <c r="C168" s="177" t="s">
        <v>298</v>
      </c>
      <c r="D168" s="177" t="s">
        <v>197</v>
      </c>
      <c r="E168" s="178" t="s">
        <v>536</v>
      </c>
      <c r="F168" s="179" t="s">
        <v>537</v>
      </c>
      <c r="G168" s="180" t="s">
        <v>530</v>
      </c>
      <c r="H168" s="181">
        <v>16.271</v>
      </c>
      <c r="I168" s="182"/>
      <c r="J168" s="183">
        <f>ROUND(I168*H168,2)</f>
        <v>0</v>
      </c>
      <c r="K168" s="179" t="s">
        <v>206</v>
      </c>
      <c r="L168" s="37"/>
      <c r="M168" s="184" t="s">
        <v>20</v>
      </c>
      <c r="N168" s="185" t="s">
        <v>46</v>
      </c>
      <c r="O168" s="38"/>
      <c r="P168" s="186">
        <f>O168*H168</f>
        <v>0</v>
      </c>
      <c r="Q168" s="186">
        <v>0</v>
      </c>
      <c r="R168" s="186">
        <f>Q168*H168</f>
        <v>0</v>
      </c>
      <c r="S168" s="186">
        <v>0</v>
      </c>
      <c r="T168" s="187">
        <f>S168*H168</f>
        <v>0</v>
      </c>
      <c r="AR168" s="20" t="s">
        <v>91</v>
      </c>
      <c r="AT168" s="20" t="s">
        <v>197</v>
      </c>
      <c r="AU168" s="20" t="s">
        <v>91</v>
      </c>
      <c r="AY168" s="20" t="s">
        <v>193</v>
      </c>
      <c r="BE168" s="188">
        <f>IF(N168="základní",J168,0)</f>
        <v>0</v>
      </c>
      <c r="BF168" s="188">
        <f>IF(N168="snížená",J168,0)</f>
        <v>0</v>
      </c>
      <c r="BG168" s="188">
        <f>IF(N168="zákl. přenesená",J168,0)</f>
        <v>0</v>
      </c>
      <c r="BH168" s="188">
        <f>IF(N168="sníž. přenesená",J168,0)</f>
        <v>0</v>
      </c>
      <c r="BI168" s="188">
        <f>IF(N168="nulová",J168,0)</f>
        <v>0</v>
      </c>
      <c r="BJ168" s="20" t="s">
        <v>84</v>
      </c>
      <c r="BK168" s="188">
        <f>ROUND(I168*H168,2)</f>
        <v>0</v>
      </c>
      <c r="BL168" s="20" t="s">
        <v>91</v>
      </c>
      <c r="BM168" s="20" t="s">
        <v>853</v>
      </c>
    </row>
    <row r="169" spans="2:47" s="1" customFormat="1" ht="13.5">
      <c r="B169" s="37"/>
      <c r="D169" s="199" t="s">
        <v>208</v>
      </c>
      <c r="F169" s="254" t="s">
        <v>537</v>
      </c>
      <c r="I169" s="148"/>
      <c r="L169" s="37"/>
      <c r="M169" s="66"/>
      <c r="N169" s="38"/>
      <c r="O169" s="38"/>
      <c r="P169" s="38"/>
      <c r="Q169" s="38"/>
      <c r="R169" s="38"/>
      <c r="S169" s="38"/>
      <c r="T169" s="67"/>
      <c r="AT169" s="20" t="s">
        <v>208</v>
      </c>
      <c r="AU169" s="20" t="s">
        <v>91</v>
      </c>
    </row>
    <row r="170" spans="2:65" s="1" customFormat="1" ht="22.5" customHeight="1">
      <c r="B170" s="176"/>
      <c r="C170" s="177" t="s">
        <v>304</v>
      </c>
      <c r="D170" s="177" t="s">
        <v>197</v>
      </c>
      <c r="E170" s="178" t="s">
        <v>540</v>
      </c>
      <c r="F170" s="179" t="s">
        <v>541</v>
      </c>
      <c r="G170" s="180" t="s">
        <v>530</v>
      </c>
      <c r="H170" s="181">
        <v>146.439</v>
      </c>
      <c r="I170" s="182"/>
      <c r="J170" s="183">
        <f>ROUND(I170*H170,2)</f>
        <v>0</v>
      </c>
      <c r="K170" s="179" t="s">
        <v>206</v>
      </c>
      <c r="L170" s="37"/>
      <c r="M170" s="184" t="s">
        <v>20</v>
      </c>
      <c r="N170" s="185" t="s">
        <v>46</v>
      </c>
      <c r="O170" s="38"/>
      <c r="P170" s="186">
        <f>O170*H170</f>
        <v>0</v>
      </c>
      <c r="Q170" s="186">
        <v>0</v>
      </c>
      <c r="R170" s="186">
        <f>Q170*H170</f>
        <v>0</v>
      </c>
      <c r="S170" s="186">
        <v>0</v>
      </c>
      <c r="T170" s="187">
        <f>S170*H170</f>
        <v>0</v>
      </c>
      <c r="AR170" s="20" t="s">
        <v>91</v>
      </c>
      <c r="AT170" s="20" t="s">
        <v>197</v>
      </c>
      <c r="AU170" s="20" t="s">
        <v>91</v>
      </c>
      <c r="AY170" s="20" t="s">
        <v>193</v>
      </c>
      <c r="BE170" s="188">
        <f>IF(N170="základní",J170,0)</f>
        <v>0</v>
      </c>
      <c r="BF170" s="188">
        <f>IF(N170="snížená",J170,0)</f>
        <v>0</v>
      </c>
      <c r="BG170" s="188">
        <f>IF(N170="zákl. přenesená",J170,0)</f>
        <v>0</v>
      </c>
      <c r="BH170" s="188">
        <f>IF(N170="sníž. přenesená",J170,0)</f>
        <v>0</v>
      </c>
      <c r="BI170" s="188">
        <f>IF(N170="nulová",J170,0)</f>
        <v>0</v>
      </c>
      <c r="BJ170" s="20" t="s">
        <v>84</v>
      </c>
      <c r="BK170" s="188">
        <f>ROUND(I170*H170,2)</f>
        <v>0</v>
      </c>
      <c r="BL170" s="20" t="s">
        <v>91</v>
      </c>
      <c r="BM170" s="20" t="s">
        <v>854</v>
      </c>
    </row>
    <row r="171" spans="2:47" s="1" customFormat="1" ht="13.5">
      <c r="B171" s="37"/>
      <c r="D171" s="190" t="s">
        <v>208</v>
      </c>
      <c r="F171" s="208" t="s">
        <v>541</v>
      </c>
      <c r="I171" s="148"/>
      <c r="L171" s="37"/>
      <c r="M171" s="66"/>
      <c r="N171" s="38"/>
      <c r="O171" s="38"/>
      <c r="P171" s="38"/>
      <c r="Q171" s="38"/>
      <c r="R171" s="38"/>
      <c r="S171" s="38"/>
      <c r="T171" s="67"/>
      <c r="AT171" s="20" t="s">
        <v>208</v>
      </c>
      <c r="AU171" s="20" t="s">
        <v>91</v>
      </c>
    </row>
    <row r="172" spans="2:51" s="12" customFormat="1" ht="13.5">
      <c r="B172" s="189"/>
      <c r="D172" s="199" t="s">
        <v>201</v>
      </c>
      <c r="E172" s="238" t="s">
        <v>20</v>
      </c>
      <c r="F172" s="227" t="s">
        <v>855</v>
      </c>
      <c r="H172" s="228">
        <v>146.439</v>
      </c>
      <c r="I172" s="194"/>
      <c r="L172" s="189"/>
      <c r="M172" s="195"/>
      <c r="N172" s="196"/>
      <c r="O172" s="196"/>
      <c r="P172" s="196"/>
      <c r="Q172" s="196"/>
      <c r="R172" s="196"/>
      <c r="S172" s="196"/>
      <c r="T172" s="197"/>
      <c r="AT172" s="191" t="s">
        <v>201</v>
      </c>
      <c r="AU172" s="191" t="s">
        <v>91</v>
      </c>
      <c r="AV172" s="12" t="s">
        <v>84</v>
      </c>
      <c r="AW172" s="12" t="s">
        <v>37</v>
      </c>
      <c r="AX172" s="12" t="s">
        <v>22</v>
      </c>
      <c r="AY172" s="191" t="s">
        <v>193</v>
      </c>
    </row>
    <row r="173" spans="2:65" s="1" customFormat="1" ht="22.5" customHeight="1">
      <c r="B173" s="176"/>
      <c r="C173" s="177" t="s">
        <v>312</v>
      </c>
      <c r="D173" s="177" t="s">
        <v>197</v>
      </c>
      <c r="E173" s="178" t="s">
        <v>856</v>
      </c>
      <c r="F173" s="179" t="s">
        <v>857</v>
      </c>
      <c r="G173" s="180" t="s">
        <v>530</v>
      </c>
      <c r="H173" s="181">
        <v>16.271</v>
      </c>
      <c r="I173" s="182"/>
      <c r="J173" s="183">
        <f>ROUND(I173*H173,2)</f>
        <v>0</v>
      </c>
      <c r="K173" s="179" t="s">
        <v>206</v>
      </c>
      <c r="L173" s="37"/>
      <c r="M173" s="184" t="s">
        <v>20</v>
      </c>
      <c r="N173" s="185" t="s">
        <v>46</v>
      </c>
      <c r="O173" s="38"/>
      <c r="P173" s="186">
        <f>O173*H173</f>
        <v>0</v>
      </c>
      <c r="Q173" s="186">
        <v>0</v>
      </c>
      <c r="R173" s="186">
        <f>Q173*H173</f>
        <v>0</v>
      </c>
      <c r="S173" s="186">
        <v>0</v>
      </c>
      <c r="T173" s="187">
        <f>S173*H173</f>
        <v>0</v>
      </c>
      <c r="AR173" s="20" t="s">
        <v>91</v>
      </c>
      <c r="AT173" s="20" t="s">
        <v>197</v>
      </c>
      <c r="AU173" s="20" t="s">
        <v>91</v>
      </c>
      <c r="AY173" s="20" t="s">
        <v>193</v>
      </c>
      <c r="BE173" s="188">
        <f>IF(N173="základní",J173,0)</f>
        <v>0</v>
      </c>
      <c r="BF173" s="188">
        <f>IF(N173="snížená",J173,0)</f>
        <v>0</v>
      </c>
      <c r="BG173" s="188">
        <f>IF(N173="zákl. přenesená",J173,0)</f>
        <v>0</v>
      </c>
      <c r="BH173" s="188">
        <f>IF(N173="sníž. přenesená",J173,0)</f>
        <v>0</v>
      </c>
      <c r="BI173" s="188">
        <f>IF(N173="nulová",J173,0)</f>
        <v>0</v>
      </c>
      <c r="BJ173" s="20" t="s">
        <v>84</v>
      </c>
      <c r="BK173" s="188">
        <f>ROUND(I173*H173,2)</f>
        <v>0</v>
      </c>
      <c r="BL173" s="20" t="s">
        <v>91</v>
      </c>
      <c r="BM173" s="20" t="s">
        <v>858</v>
      </c>
    </row>
    <row r="174" spans="2:47" s="1" customFormat="1" ht="13.5">
      <c r="B174" s="37"/>
      <c r="D174" s="190" t="s">
        <v>208</v>
      </c>
      <c r="F174" s="208" t="s">
        <v>859</v>
      </c>
      <c r="I174" s="148"/>
      <c r="L174" s="37"/>
      <c r="M174" s="66"/>
      <c r="N174" s="38"/>
      <c r="O174" s="38"/>
      <c r="P174" s="38"/>
      <c r="Q174" s="38"/>
      <c r="R174" s="38"/>
      <c r="S174" s="38"/>
      <c r="T174" s="67"/>
      <c r="AT174" s="20" t="s">
        <v>208</v>
      </c>
      <c r="AU174" s="20" t="s">
        <v>91</v>
      </c>
    </row>
    <row r="175" spans="2:63" s="16" customFormat="1" ht="21" customHeight="1">
      <c r="B175" s="242"/>
      <c r="D175" s="243" t="s">
        <v>73</v>
      </c>
      <c r="E175" s="243" t="s">
        <v>548</v>
      </c>
      <c r="F175" s="243" t="s">
        <v>549</v>
      </c>
      <c r="I175" s="244"/>
      <c r="J175" s="245">
        <f>BK175</f>
        <v>0</v>
      </c>
      <c r="L175" s="242"/>
      <c r="M175" s="246"/>
      <c r="N175" s="247"/>
      <c r="O175" s="247"/>
      <c r="P175" s="248">
        <f>SUM(P176:P177)</f>
        <v>0</v>
      </c>
      <c r="Q175" s="247"/>
      <c r="R175" s="248">
        <f>SUM(R176:R177)</f>
        <v>0</v>
      </c>
      <c r="S175" s="247"/>
      <c r="T175" s="249">
        <f>SUM(T176:T177)</f>
        <v>0</v>
      </c>
      <c r="AR175" s="250" t="s">
        <v>22</v>
      </c>
      <c r="AT175" s="251" t="s">
        <v>73</v>
      </c>
      <c r="AU175" s="251" t="s">
        <v>88</v>
      </c>
      <c r="AY175" s="250" t="s">
        <v>193</v>
      </c>
      <c r="BK175" s="252">
        <f>SUM(BK176:BK177)</f>
        <v>0</v>
      </c>
    </row>
    <row r="176" spans="2:65" s="1" customFormat="1" ht="22.5" customHeight="1">
      <c r="B176" s="176"/>
      <c r="C176" s="177" t="s">
        <v>317</v>
      </c>
      <c r="D176" s="177" t="s">
        <v>197</v>
      </c>
      <c r="E176" s="178" t="s">
        <v>860</v>
      </c>
      <c r="F176" s="179" t="s">
        <v>861</v>
      </c>
      <c r="G176" s="180" t="s">
        <v>530</v>
      </c>
      <c r="H176" s="181">
        <v>31.481</v>
      </c>
      <c r="I176" s="182"/>
      <c r="J176" s="183">
        <f>ROUND(I176*H176,2)</f>
        <v>0</v>
      </c>
      <c r="K176" s="179" t="s">
        <v>206</v>
      </c>
      <c r="L176" s="37"/>
      <c r="M176" s="184" t="s">
        <v>20</v>
      </c>
      <c r="N176" s="185" t="s">
        <v>46</v>
      </c>
      <c r="O176" s="38"/>
      <c r="P176" s="186">
        <f>O176*H176</f>
        <v>0</v>
      </c>
      <c r="Q176" s="186">
        <v>0</v>
      </c>
      <c r="R176" s="186">
        <f>Q176*H176</f>
        <v>0</v>
      </c>
      <c r="S176" s="186">
        <v>0</v>
      </c>
      <c r="T176" s="187">
        <f>S176*H176</f>
        <v>0</v>
      </c>
      <c r="AR176" s="20" t="s">
        <v>91</v>
      </c>
      <c r="AT176" s="20" t="s">
        <v>197</v>
      </c>
      <c r="AU176" s="20" t="s">
        <v>91</v>
      </c>
      <c r="AY176" s="20" t="s">
        <v>193</v>
      </c>
      <c r="BE176" s="188">
        <f>IF(N176="základní",J176,0)</f>
        <v>0</v>
      </c>
      <c r="BF176" s="188">
        <f>IF(N176="snížená",J176,0)</f>
        <v>0</v>
      </c>
      <c r="BG176" s="188">
        <f>IF(N176="zákl. přenesená",J176,0)</f>
        <v>0</v>
      </c>
      <c r="BH176" s="188">
        <f>IF(N176="sníž. přenesená",J176,0)</f>
        <v>0</v>
      </c>
      <c r="BI176" s="188">
        <f>IF(N176="nulová",J176,0)</f>
        <v>0</v>
      </c>
      <c r="BJ176" s="20" t="s">
        <v>84</v>
      </c>
      <c r="BK176" s="188">
        <f>ROUND(I176*H176,2)</f>
        <v>0</v>
      </c>
      <c r="BL176" s="20" t="s">
        <v>91</v>
      </c>
      <c r="BM176" s="20" t="s">
        <v>862</v>
      </c>
    </row>
    <row r="177" spans="2:47" s="1" customFormat="1" ht="27">
      <c r="B177" s="37"/>
      <c r="D177" s="190" t="s">
        <v>208</v>
      </c>
      <c r="F177" s="208" t="s">
        <v>863</v>
      </c>
      <c r="I177" s="148"/>
      <c r="L177" s="37"/>
      <c r="M177" s="66"/>
      <c r="N177" s="38"/>
      <c r="O177" s="38"/>
      <c r="P177" s="38"/>
      <c r="Q177" s="38"/>
      <c r="R177" s="38"/>
      <c r="S177" s="38"/>
      <c r="T177" s="67"/>
      <c r="AT177" s="20" t="s">
        <v>208</v>
      </c>
      <c r="AU177" s="20" t="s">
        <v>91</v>
      </c>
    </row>
    <row r="178" spans="2:63" s="11" customFormat="1" ht="36.75" customHeight="1">
      <c r="B178" s="160"/>
      <c r="D178" s="161" t="s">
        <v>73</v>
      </c>
      <c r="E178" s="162" t="s">
        <v>556</v>
      </c>
      <c r="F178" s="162" t="s">
        <v>557</v>
      </c>
      <c r="I178" s="163"/>
      <c r="J178" s="164">
        <f>BK178</f>
        <v>0</v>
      </c>
      <c r="L178" s="160"/>
      <c r="M178" s="165"/>
      <c r="N178" s="166"/>
      <c r="O178" s="166"/>
      <c r="P178" s="167">
        <f>P179</f>
        <v>0</v>
      </c>
      <c r="Q178" s="166"/>
      <c r="R178" s="167">
        <f>R179</f>
        <v>0.029052</v>
      </c>
      <c r="S178" s="166"/>
      <c r="T178" s="168">
        <f>T179</f>
        <v>0</v>
      </c>
      <c r="AR178" s="161" t="s">
        <v>84</v>
      </c>
      <c r="AT178" s="169" t="s">
        <v>73</v>
      </c>
      <c r="AU178" s="169" t="s">
        <v>74</v>
      </c>
      <c r="AY178" s="161" t="s">
        <v>193</v>
      </c>
      <c r="BK178" s="170">
        <f>BK179</f>
        <v>0</v>
      </c>
    </row>
    <row r="179" spans="2:63" s="11" customFormat="1" ht="19.5" customHeight="1">
      <c r="B179" s="160"/>
      <c r="D179" s="173" t="s">
        <v>73</v>
      </c>
      <c r="E179" s="174" t="s">
        <v>864</v>
      </c>
      <c r="F179" s="174" t="s">
        <v>865</v>
      </c>
      <c r="I179" s="163"/>
      <c r="J179" s="175">
        <f>BK179</f>
        <v>0</v>
      </c>
      <c r="L179" s="160"/>
      <c r="M179" s="165"/>
      <c r="N179" s="166"/>
      <c r="O179" s="166"/>
      <c r="P179" s="167">
        <f>SUM(P180:P185)</f>
        <v>0</v>
      </c>
      <c r="Q179" s="166"/>
      <c r="R179" s="167">
        <f>SUM(R180:R185)</f>
        <v>0.029052</v>
      </c>
      <c r="S179" s="166"/>
      <c r="T179" s="168">
        <f>SUM(T180:T185)</f>
        <v>0</v>
      </c>
      <c r="AR179" s="161" t="s">
        <v>84</v>
      </c>
      <c r="AT179" s="169" t="s">
        <v>73</v>
      </c>
      <c r="AU179" s="169" t="s">
        <v>22</v>
      </c>
      <c r="AY179" s="161" t="s">
        <v>193</v>
      </c>
      <c r="BK179" s="170">
        <f>SUM(BK180:BK185)</f>
        <v>0</v>
      </c>
    </row>
    <row r="180" spans="2:65" s="1" customFormat="1" ht="22.5" customHeight="1">
      <c r="B180" s="176"/>
      <c r="C180" s="177" t="s">
        <v>323</v>
      </c>
      <c r="D180" s="177" t="s">
        <v>197</v>
      </c>
      <c r="E180" s="178" t="s">
        <v>866</v>
      </c>
      <c r="F180" s="179" t="s">
        <v>867</v>
      </c>
      <c r="G180" s="180" t="s">
        <v>130</v>
      </c>
      <c r="H180" s="181">
        <v>32.28</v>
      </c>
      <c r="I180" s="182"/>
      <c r="J180" s="183">
        <f>ROUND(I180*H180,2)</f>
        <v>0</v>
      </c>
      <c r="K180" s="179" t="s">
        <v>20</v>
      </c>
      <c r="L180" s="37"/>
      <c r="M180" s="184" t="s">
        <v>20</v>
      </c>
      <c r="N180" s="185" t="s">
        <v>46</v>
      </c>
      <c r="O180" s="38"/>
      <c r="P180" s="186">
        <f>O180*H180</f>
        <v>0</v>
      </c>
      <c r="Q180" s="186">
        <v>0.0009</v>
      </c>
      <c r="R180" s="186">
        <f>Q180*H180</f>
        <v>0.029052</v>
      </c>
      <c r="S180" s="186">
        <v>0</v>
      </c>
      <c r="T180" s="187">
        <f>S180*H180</f>
        <v>0</v>
      </c>
      <c r="AR180" s="20" t="s">
        <v>298</v>
      </c>
      <c r="AT180" s="20" t="s">
        <v>197</v>
      </c>
      <c r="AU180" s="20" t="s">
        <v>84</v>
      </c>
      <c r="AY180" s="20" t="s">
        <v>193</v>
      </c>
      <c r="BE180" s="188">
        <f>IF(N180="základní",J180,0)</f>
        <v>0</v>
      </c>
      <c r="BF180" s="188">
        <f>IF(N180="snížená",J180,0)</f>
        <v>0</v>
      </c>
      <c r="BG180" s="188">
        <f>IF(N180="zákl. přenesená",J180,0)</f>
        <v>0</v>
      </c>
      <c r="BH180" s="188">
        <f>IF(N180="sníž. přenesená",J180,0)</f>
        <v>0</v>
      </c>
      <c r="BI180" s="188">
        <f>IF(N180="nulová",J180,0)</f>
        <v>0</v>
      </c>
      <c r="BJ180" s="20" t="s">
        <v>84</v>
      </c>
      <c r="BK180" s="188">
        <f>ROUND(I180*H180,2)</f>
        <v>0</v>
      </c>
      <c r="BL180" s="20" t="s">
        <v>298</v>
      </c>
      <c r="BM180" s="20" t="s">
        <v>868</v>
      </c>
    </row>
    <row r="181" spans="2:51" s="14" customFormat="1" ht="13.5">
      <c r="B181" s="209"/>
      <c r="D181" s="190" t="s">
        <v>201</v>
      </c>
      <c r="E181" s="210" t="s">
        <v>20</v>
      </c>
      <c r="F181" s="211" t="s">
        <v>779</v>
      </c>
      <c r="H181" s="212" t="s">
        <v>20</v>
      </c>
      <c r="I181" s="213"/>
      <c r="L181" s="209"/>
      <c r="M181" s="214"/>
      <c r="N181" s="215"/>
      <c r="O181" s="215"/>
      <c r="P181" s="215"/>
      <c r="Q181" s="215"/>
      <c r="R181" s="215"/>
      <c r="S181" s="215"/>
      <c r="T181" s="216"/>
      <c r="AT181" s="212" t="s">
        <v>201</v>
      </c>
      <c r="AU181" s="212" t="s">
        <v>84</v>
      </c>
      <c r="AV181" s="14" t="s">
        <v>22</v>
      </c>
      <c r="AW181" s="14" t="s">
        <v>37</v>
      </c>
      <c r="AX181" s="14" t="s">
        <v>74</v>
      </c>
      <c r="AY181" s="212" t="s">
        <v>193</v>
      </c>
    </row>
    <row r="182" spans="2:51" s="12" customFormat="1" ht="13.5">
      <c r="B182" s="189"/>
      <c r="D182" s="190" t="s">
        <v>201</v>
      </c>
      <c r="E182" s="191" t="s">
        <v>20</v>
      </c>
      <c r="F182" s="192" t="s">
        <v>780</v>
      </c>
      <c r="H182" s="193">
        <v>17.04</v>
      </c>
      <c r="I182" s="194"/>
      <c r="L182" s="189"/>
      <c r="M182" s="195"/>
      <c r="N182" s="196"/>
      <c r="O182" s="196"/>
      <c r="P182" s="196"/>
      <c r="Q182" s="196"/>
      <c r="R182" s="196"/>
      <c r="S182" s="196"/>
      <c r="T182" s="197"/>
      <c r="AT182" s="191" t="s">
        <v>201</v>
      </c>
      <c r="AU182" s="191" t="s">
        <v>84</v>
      </c>
      <c r="AV182" s="12" t="s">
        <v>84</v>
      </c>
      <c r="AW182" s="12" t="s">
        <v>37</v>
      </c>
      <c r="AX182" s="12" t="s">
        <v>74</v>
      </c>
      <c r="AY182" s="191" t="s">
        <v>193</v>
      </c>
    </row>
    <row r="183" spans="2:51" s="12" customFormat="1" ht="13.5">
      <c r="B183" s="189"/>
      <c r="D183" s="190" t="s">
        <v>201</v>
      </c>
      <c r="E183" s="191" t="s">
        <v>20</v>
      </c>
      <c r="F183" s="192" t="s">
        <v>781</v>
      </c>
      <c r="H183" s="193">
        <v>7.44</v>
      </c>
      <c r="I183" s="194"/>
      <c r="L183" s="189"/>
      <c r="M183" s="195"/>
      <c r="N183" s="196"/>
      <c r="O183" s="196"/>
      <c r="P183" s="196"/>
      <c r="Q183" s="196"/>
      <c r="R183" s="196"/>
      <c r="S183" s="196"/>
      <c r="T183" s="197"/>
      <c r="AT183" s="191" t="s">
        <v>201</v>
      </c>
      <c r="AU183" s="191" t="s">
        <v>84</v>
      </c>
      <c r="AV183" s="12" t="s">
        <v>84</v>
      </c>
      <c r="AW183" s="12" t="s">
        <v>37</v>
      </c>
      <c r="AX183" s="12" t="s">
        <v>74</v>
      </c>
      <c r="AY183" s="191" t="s">
        <v>193</v>
      </c>
    </row>
    <row r="184" spans="2:51" s="12" customFormat="1" ht="13.5">
      <c r="B184" s="189"/>
      <c r="D184" s="190" t="s">
        <v>201</v>
      </c>
      <c r="E184" s="191" t="s">
        <v>20</v>
      </c>
      <c r="F184" s="192" t="s">
        <v>782</v>
      </c>
      <c r="H184" s="193">
        <v>7.8</v>
      </c>
      <c r="I184" s="194"/>
      <c r="L184" s="189"/>
      <c r="M184" s="195"/>
      <c r="N184" s="196"/>
      <c r="O184" s="196"/>
      <c r="P184" s="196"/>
      <c r="Q184" s="196"/>
      <c r="R184" s="196"/>
      <c r="S184" s="196"/>
      <c r="T184" s="197"/>
      <c r="AT184" s="191" t="s">
        <v>201</v>
      </c>
      <c r="AU184" s="191" t="s">
        <v>84</v>
      </c>
      <c r="AV184" s="12" t="s">
        <v>84</v>
      </c>
      <c r="AW184" s="12" t="s">
        <v>37</v>
      </c>
      <c r="AX184" s="12" t="s">
        <v>74</v>
      </c>
      <c r="AY184" s="191" t="s">
        <v>193</v>
      </c>
    </row>
    <row r="185" spans="2:51" s="13" customFormat="1" ht="13.5">
      <c r="B185" s="198"/>
      <c r="D185" s="190" t="s">
        <v>201</v>
      </c>
      <c r="E185" s="239" t="s">
        <v>20</v>
      </c>
      <c r="F185" s="240" t="s">
        <v>203</v>
      </c>
      <c r="H185" s="241">
        <v>32.28</v>
      </c>
      <c r="I185" s="203"/>
      <c r="L185" s="198"/>
      <c r="M185" s="264"/>
      <c r="N185" s="265"/>
      <c r="O185" s="265"/>
      <c r="P185" s="265"/>
      <c r="Q185" s="265"/>
      <c r="R185" s="265"/>
      <c r="S185" s="265"/>
      <c r="T185" s="266"/>
      <c r="AT185" s="207" t="s">
        <v>201</v>
      </c>
      <c r="AU185" s="207" t="s">
        <v>84</v>
      </c>
      <c r="AV185" s="13" t="s">
        <v>91</v>
      </c>
      <c r="AW185" s="13" t="s">
        <v>37</v>
      </c>
      <c r="AX185" s="13" t="s">
        <v>22</v>
      </c>
      <c r="AY185" s="207" t="s">
        <v>193</v>
      </c>
    </row>
    <row r="186" spans="2:12" s="1" customFormat="1" ht="6.75" customHeight="1">
      <c r="B186" s="52"/>
      <c r="C186" s="53"/>
      <c r="D186" s="53"/>
      <c r="E186" s="53"/>
      <c r="F186" s="53"/>
      <c r="G186" s="53"/>
      <c r="H186" s="53"/>
      <c r="I186" s="126"/>
      <c r="J186" s="53"/>
      <c r="K186" s="53"/>
      <c r="L186" s="37"/>
    </row>
    <row r="458" ht="13.5">
      <c r="AT458" s="261"/>
    </row>
  </sheetData>
  <sheetProtection password="CC35" sheet="1" objects="1" scenarios="1" formatColumns="0" formatRows="0" sort="0" autoFilter="0"/>
  <autoFilter ref="C97:K97"/>
  <mergeCells count="12">
    <mergeCell ref="E51:H51"/>
    <mergeCell ref="E86:H86"/>
    <mergeCell ref="E88:H88"/>
    <mergeCell ref="E90:H90"/>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96</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869</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ROUND(J100,2)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ROUND(SUM(BE100:BE286),2)</f>
        <v>0</v>
      </c>
      <c r="G32" s="38"/>
      <c r="H32" s="38"/>
      <c r="I32" s="118">
        <v>0.21</v>
      </c>
      <c r="J32" s="117">
        <f>ROUND(ROUND((SUM(BE100:BE286)),2)*I32,2)</f>
        <v>0</v>
      </c>
      <c r="K32" s="41"/>
    </row>
    <row r="33" spans="2:11" s="1" customFormat="1" ht="14.25" customHeight="1">
      <c r="B33" s="37"/>
      <c r="C33" s="38"/>
      <c r="D33" s="38"/>
      <c r="E33" s="45" t="s">
        <v>46</v>
      </c>
      <c r="F33" s="117">
        <f>ROUND(SUM(BF100:BF286),2)</f>
        <v>0</v>
      </c>
      <c r="G33" s="38"/>
      <c r="H33" s="38"/>
      <c r="I33" s="118">
        <v>0.15</v>
      </c>
      <c r="J33" s="117">
        <f>ROUND(ROUND((SUM(BF100:BF286)),2)*I33,2)</f>
        <v>0</v>
      </c>
      <c r="K33" s="41"/>
    </row>
    <row r="34" spans="2:11" s="1" customFormat="1" ht="14.25" customHeight="1" hidden="1">
      <c r="B34" s="37"/>
      <c r="C34" s="38"/>
      <c r="D34" s="38"/>
      <c r="E34" s="45" t="s">
        <v>47</v>
      </c>
      <c r="F34" s="117">
        <f>ROUND(SUM(BG100:BG286),2)</f>
        <v>0</v>
      </c>
      <c r="G34" s="38"/>
      <c r="H34" s="38"/>
      <c r="I34" s="118">
        <v>0.21</v>
      </c>
      <c r="J34" s="117">
        <v>0</v>
      </c>
      <c r="K34" s="41"/>
    </row>
    <row r="35" spans="2:11" s="1" customFormat="1" ht="14.25" customHeight="1" hidden="1">
      <c r="B35" s="37"/>
      <c r="C35" s="38"/>
      <c r="D35" s="38"/>
      <c r="E35" s="45" t="s">
        <v>48</v>
      </c>
      <c r="F35" s="117">
        <f>ROUND(SUM(BH100:BH286),2)</f>
        <v>0</v>
      </c>
      <c r="G35" s="38"/>
      <c r="H35" s="38"/>
      <c r="I35" s="118">
        <v>0.15</v>
      </c>
      <c r="J35" s="117">
        <v>0</v>
      </c>
      <c r="K35" s="41"/>
    </row>
    <row r="36" spans="2:11" s="1" customFormat="1" ht="14.25" customHeight="1" hidden="1">
      <c r="B36" s="37"/>
      <c r="C36" s="38"/>
      <c r="D36" s="38"/>
      <c r="E36" s="45" t="s">
        <v>49</v>
      </c>
      <c r="F36" s="117">
        <f>ROUND(SUM(BI100:BI286),2)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5 - STŘECHA</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J100</f>
        <v>0</v>
      </c>
      <c r="K60" s="41"/>
      <c r="AU60" s="20" t="s">
        <v>161</v>
      </c>
    </row>
    <row r="61" spans="2:11" s="8" customFormat="1" ht="24.75" customHeight="1">
      <c r="B61" s="134"/>
      <c r="C61" s="135"/>
      <c r="D61" s="136" t="s">
        <v>660</v>
      </c>
      <c r="E61" s="137"/>
      <c r="F61" s="137"/>
      <c r="G61" s="137"/>
      <c r="H61" s="137"/>
      <c r="I61" s="138"/>
      <c r="J61" s="139">
        <f>J101</f>
        <v>0</v>
      </c>
      <c r="K61" s="140"/>
    </row>
    <row r="62" spans="2:11" s="9" customFormat="1" ht="19.5" customHeight="1">
      <c r="B62" s="141"/>
      <c r="C62" s="142"/>
      <c r="D62" s="143" t="s">
        <v>765</v>
      </c>
      <c r="E62" s="144"/>
      <c r="F62" s="144"/>
      <c r="G62" s="144"/>
      <c r="H62" s="144"/>
      <c r="I62" s="145"/>
      <c r="J62" s="146">
        <f>J102</f>
        <v>0</v>
      </c>
      <c r="K62" s="147"/>
    </row>
    <row r="63" spans="2:11" s="9" customFormat="1" ht="19.5" customHeight="1">
      <c r="B63" s="141"/>
      <c r="C63" s="142"/>
      <c r="D63" s="143" t="s">
        <v>163</v>
      </c>
      <c r="E63" s="144"/>
      <c r="F63" s="144"/>
      <c r="G63" s="144"/>
      <c r="H63" s="144"/>
      <c r="I63" s="145"/>
      <c r="J63" s="146">
        <f>J108</f>
        <v>0</v>
      </c>
      <c r="K63" s="147"/>
    </row>
    <row r="64" spans="2:11" s="9" customFormat="1" ht="14.25" customHeight="1">
      <c r="B64" s="141"/>
      <c r="C64" s="142"/>
      <c r="D64" s="143" t="s">
        <v>164</v>
      </c>
      <c r="E64" s="144"/>
      <c r="F64" s="144"/>
      <c r="G64" s="144"/>
      <c r="H64" s="144"/>
      <c r="I64" s="145"/>
      <c r="J64" s="146">
        <f>J109</f>
        <v>0</v>
      </c>
      <c r="K64" s="147"/>
    </row>
    <row r="65" spans="2:11" s="9" customFormat="1" ht="14.25" customHeight="1">
      <c r="B65" s="141"/>
      <c r="C65" s="142"/>
      <c r="D65" s="143" t="s">
        <v>870</v>
      </c>
      <c r="E65" s="144"/>
      <c r="F65" s="144"/>
      <c r="G65" s="144"/>
      <c r="H65" s="144"/>
      <c r="I65" s="145"/>
      <c r="J65" s="146">
        <f>J173</f>
        <v>0</v>
      </c>
      <c r="K65" s="147"/>
    </row>
    <row r="66" spans="2:11" s="9" customFormat="1" ht="19.5" customHeight="1">
      <c r="B66" s="141"/>
      <c r="C66" s="142"/>
      <c r="D66" s="143" t="s">
        <v>770</v>
      </c>
      <c r="E66" s="144"/>
      <c r="F66" s="144"/>
      <c r="G66" s="144"/>
      <c r="H66" s="144"/>
      <c r="I66" s="145"/>
      <c r="J66" s="146">
        <f>J180</f>
        <v>0</v>
      </c>
      <c r="K66" s="147"/>
    </row>
    <row r="67" spans="2:11" s="9" customFormat="1" ht="14.25" customHeight="1">
      <c r="B67" s="141"/>
      <c r="C67" s="142"/>
      <c r="D67" s="143" t="s">
        <v>166</v>
      </c>
      <c r="E67" s="144"/>
      <c r="F67" s="144"/>
      <c r="G67" s="144"/>
      <c r="H67" s="144"/>
      <c r="I67" s="145"/>
      <c r="J67" s="146">
        <f>J181</f>
        <v>0</v>
      </c>
      <c r="K67" s="147"/>
    </row>
    <row r="68" spans="2:11" s="9" customFormat="1" ht="14.25" customHeight="1">
      <c r="B68" s="141"/>
      <c r="C68" s="142"/>
      <c r="D68" s="143" t="s">
        <v>871</v>
      </c>
      <c r="E68" s="144"/>
      <c r="F68" s="144"/>
      <c r="G68" s="144"/>
      <c r="H68" s="144"/>
      <c r="I68" s="145"/>
      <c r="J68" s="146">
        <f>J185</f>
        <v>0</v>
      </c>
      <c r="K68" s="147"/>
    </row>
    <row r="69" spans="2:11" s="9" customFormat="1" ht="14.25" customHeight="1">
      <c r="B69" s="141"/>
      <c r="C69" s="142"/>
      <c r="D69" s="143" t="s">
        <v>772</v>
      </c>
      <c r="E69" s="144"/>
      <c r="F69" s="144"/>
      <c r="G69" s="144"/>
      <c r="H69" s="144"/>
      <c r="I69" s="145"/>
      <c r="J69" s="146">
        <f>J192</f>
        <v>0</v>
      </c>
      <c r="K69" s="147"/>
    </row>
    <row r="70" spans="2:11" s="9" customFormat="1" ht="14.25" customHeight="1">
      <c r="B70" s="141"/>
      <c r="C70" s="142"/>
      <c r="D70" s="143" t="s">
        <v>168</v>
      </c>
      <c r="E70" s="144"/>
      <c r="F70" s="144"/>
      <c r="G70" s="144"/>
      <c r="H70" s="144"/>
      <c r="I70" s="145"/>
      <c r="J70" s="146">
        <f>J195</f>
        <v>0</v>
      </c>
      <c r="K70" s="147"/>
    </row>
    <row r="71" spans="2:11" s="9" customFormat="1" ht="21.75" customHeight="1">
      <c r="B71" s="141"/>
      <c r="C71" s="142"/>
      <c r="D71" s="143" t="s">
        <v>169</v>
      </c>
      <c r="E71" s="144"/>
      <c r="F71" s="144"/>
      <c r="G71" s="144"/>
      <c r="H71" s="144"/>
      <c r="I71" s="145"/>
      <c r="J71" s="146">
        <f>J196</f>
        <v>0</v>
      </c>
      <c r="K71" s="147"/>
    </row>
    <row r="72" spans="2:11" s="9" customFormat="1" ht="21.75" customHeight="1">
      <c r="B72" s="141"/>
      <c r="C72" s="142"/>
      <c r="D72" s="143" t="s">
        <v>170</v>
      </c>
      <c r="E72" s="144"/>
      <c r="F72" s="144"/>
      <c r="G72" s="144"/>
      <c r="H72" s="144"/>
      <c r="I72" s="145"/>
      <c r="J72" s="146">
        <f>J207</f>
        <v>0</v>
      </c>
      <c r="K72" s="147"/>
    </row>
    <row r="73" spans="2:11" s="8" customFormat="1" ht="24.75" customHeight="1">
      <c r="B73" s="134"/>
      <c r="C73" s="135"/>
      <c r="D73" s="136" t="s">
        <v>171</v>
      </c>
      <c r="E73" s="137"/>
      <c r="F73" s="137"/>
      <c r="G73" s="137"/>
      <c r="H73" s="137"/>
      <c r="I73" s="138"/>
      <c r="J73" s="139">
        <f>J211</f>
        <v>0</v>
      </c>
      <c r="K73" s="140"/>
    </row>
    <row r="74" spans="2:11" s="9" customFormat="1" ht="19.5" customHeight="1">
      <c r="B74" s="141"/>
      <c r="C74" s="142"/>
      <c r="D74" s="143" t="s">
        <v>872</v>
      </c>
      <c r="E74" s="144"/>
      <c r="F74" s="144"/>
      <c r="G74" s="144"/>
      <c r="H74" s="144"/>
      <c r="I74" s="145"/>
      <c r="J74" s="146">
        <f>J212</f>
        <v>0</v>
      </c>
      <c r="K74" s="147"/>
    </row>
    <row r="75" spans="2:11" s="9" customFormat="1" ht="19.5" customHeight="1">
      <c r="B75" s="141"/>
      <c r="C75" s="142"/>
      <c r="D75" s="143" t="s">
        <v>172</v>
      </c>
      <c r="E75" s="144"/>
      <c r="F75" s="144"/>
      <c r="G75" s="144"/>
      <c r="H75" s="144"/>
      <c r="I75" s="145"/>
      <c r="J75" s="146">
        <f>J235</f>
        <v>0</v>
      </c>
      <c r="K75" s="147"/>
    </row>
    <row r="76" spans="2:11" s="9" customFormat="1" ht="19.5" customHeight="1">
      <c r="B76" s="141"/>
      <c r="C76" s="142"/>
      <c r="D76" s="143" t="s">
        <v>873</v>
      </c>
      <c r="E76" s="144"/>
      <c r="F76" s="144"/>
      <c r="G76" s="144"/>
      <c r="H76" s="144"/>
      <c r="I76" s="145"/>
      <c r="J76" s="146">
        <f>J262</f>
        <v>0</v>
      </c>
      <c r="K76" s="147"/>
    </row>
    <row r="77" spans="2:11" s="9" customFormat="1" ht="19.5" customHeight="1">
      <c r="B77" s="141"/>
      <c r="C77" s="142"/>
      <c r="D77" s="143" t="s">
        <v>874</v>
      </c>
      <c r="E77" s="144"/>
      <c r="F77" s="144"/>
      <c r="G77" s="144"/>
      <c r="H77" s="144"/>
      <c r="I77" s="145"/>
      <c r="J77" s="146">
        <f>J282</f>
        <v>0</v>
      </c>
      <c r="K77" s="147"/>
    </row>
    <row r="78" spans="2:11" s="8" customFormat="1" ht="24.75" customHeight="1">
      <c r="B78" s="134"/>
      <c r="C78" s="135"/>
      <c r="D78" s="136" t="s">
        <v>176</v>
      </c>
      <c r="E78" s="137"/>
      <c r="F78" s="137"/>
      <c r="G78" s="137"/>
      <c r="H78" s="137"/>
      <c r="I78" s="138"/>
      <c r="J78" s="139">
        <f>J285</f>
        <v>0</v>
      </c>
      <c r="K78" s="140"/>
    </row>
    <row r="79" spans="2:11" s="1" customFormat="1" ht="21.75" customHeight="1">
      <c r="B79" s="37"/>
      <c r="C79" s="38"/>
      <c r="D79" s="38"/>
      <c r="E79" s="38"/>
      <c r="F79" s="38"/>
      <c r="G79" s="38"/>
      <c r="H79" s="38"/>
      <c r="I79" s="105"/>
      <c r="J79" s="38"/>
      <c r="K79" s="41"/>
    </row>
    <row r="80" spans="2:11" s="1" customFormat="1" ht="6.75" customHeight="1">
      <c r="B80" s="52"/>
      <c r="C80" s="53"/>
      <c r="D80" s="53"/>
      <c r="E80" s="53"/>
      <c r="F80" s="53"/>
      <c r="G80" s="53"/>
      <c r="H80" s="53"/>
      <c r="I80" s="126"/>
      <c r="J80" s="53"/>
      <c r="K80" s="54"/>
    </row>
    <row r="84" spans="2:12" s="1" customFormat="1" ht="6.75" customHeight="1">
      <c r="B84" s="55"/>
      <c r="C84" s="56"/>
      <c r="D84" s="56"/>
      <c r="E84" s="56"/>
      <c r="F84" s="56"/>
      <c r="G84" s="56"/>
      <c r="H84" s="56"/>
      <c r="I84" s="127"/>
      <c r="J84" s="56"/>
      <c r="K84" s="56"/>
      <c r="L84" s="37"/>
    </row>
    <row r="85" spans="2:12" s="1" customFormat="1" ht="36.75" customHeight="1">
      <c r="B85" s="37"/>
      <c r="C85" s="57" t="s">
        <v>178</v>
      </c>
      <c r="I85" s="148"/>
      <c r="L85" s="37"/>
    </row>
    <row r="86" spans="2:12" s="1" customFormat="1" ht="6.75" customHeight="1">
      <c r="B86" s="37"/>
      <c r="I86" s="148"/>
      <c r="L86" s="37"/>
    </row>
    <row r="87" spans="2:12" s="1" customFormat="1" ht="14.25" customHeight="1">
      <c r="B87" s="37"/>
      <c r="C87" s="59" t="s">
        <v>16</v>
      </c>
      <c r="I87" s="148"/>
      <c r="L87" s="37"/>
    </row>
    <row r="88" spans="2:12" s="1" customFormat="1" ht="22.5" customHeight="1">
      <c r="B88" s="37"/>
      <c r="E88" s="310" t="str">
        <f>E7</f>
        <v>Plzeň, K Pecím 10,12</v>
      </c>
      <c r="F88" s="269"/>
      <c r="G88" s="269"/>
      <c r="H88" s="269"/>
      <c r="I88" s="148"/>
      <c r="L88" s="37"/>
    </row>
    <row r="89" spans="2:12" ht="15">
      <c r="B89" s="24"/>
      <c r="C89" s="59" t="s">
        <v>143</v>
      </c>
      <c r="L89" s="24"/>
    </row>
    <row r="90" spans="2:12" s="1" customFormat="1" ht="22.5" customHeight="1">
      <c r="B90" s="37"/>
      <c r="E90" s="310" t="s">
        <v>146</v>
      </c>
      <c r="F90" s="269"/>
      <c r="G90" s="269"/>
      <c r="H90" s="269"/>
      <c r="I90" s="148"/>
      <c r="L90" s="37"/>
    </row>
    <row r="91" spans="2:12" s="1" customFormat="1" ht="14.25" customHeight="1">
      <c r="B91" s="37"/>
      <c r="C91" s="59" t="s">
        <v>149</v>
      </c>
      <c r="I91" s="148"/>
      <c r="L91" s="37"/>
    </row>
    <row r="92" spans="2:12" s="1" customFormat="1" ht="23.25" customHeight="1">
      <c r="B92" s="37"/>
      <c r="E92" s="287" t="str">
        <f>E11</f>
        <v>5 - STŘECHA</v>
      </c>
      <c r="F92" s="269"/>
      <c r="G92" s="269"/>
      <c r="H92" s="269"/>
      <c r="I92" s="148"/>
      <c r="L92" s="37"/>
    </row>
    <row r="93" spans="2:12" s="1" customFormat="1" ht="6.75" customHeight="1">
      <c r="B93" s="37"/>
      <c r="I93" s="148"/>
      <c r="L93" s="37"/>
    </row>
    <row r="94" spans="2:12" s="1" customFormat="1" ht="18" customHeight="1">
      <c r="B94" s="37"/>
      <c r="C94" s="59" t="s">
        <v>23</v>
      </c>
      <c r="F94" s="149" t="str">
        <f>F14</f>
        <v>Plzeň, K Pecím 10,12 </v>
      </c>
      <c r="I94" s="150" t="s">
        <v>25</v>
      </c>
      <c r="J94" s="63" t="str">
        <f>IF(J14="","",J14)</f>
        <v>14. 9. 2016</v>
      </c>
      <c r="L94" s="37"/>
    </row>
    <row r="95" spans="2:12" s="1" customFormat="1" ht="6.75" customHeight="1">
      <c r="B95" s="37"/>
      <c r="I95" s="148"/>
      <c r="L95" s="37"/>
    </row>
    <row r="96" spans="2:12" s="1" customFormat="1" ht="15">
      <c r="B96" s="37"/>
      <c r="C96" s="59" t="s">
        <v>29</v>
      </c>
      <c r="F96" s="149" t="str">
        <f>E17</f>
        <v>SVJ K Pecím 10,12, Plzeň</v>
      </c>
      <c r="I96" s="150" t="s">
        <v>35</v>
      </c>
      <c r="J96" s="149" t="str">
        <f>E23</f>
        <v>Planstav a.s.</v>
      </c>
      <c r="L96" s="37"/>
    </row>
    <row r="97" spans="2:12" s="1" customFormat="1" ht="14.25" customHeight="1">
      <c r="B97" s="37"/>
      <c r="C97" s="59" t="s">
        <v>33</v>
      </c>
      <c r="F97" s="149">
        <f>IF(E20="","",E20)</f>
      </c>
      <c r="I97" s="148"/>
      <c r="L97" s="37"/>
    </row>
    <row r="98" spans="2:12" s="1" customFormat="1" ht="9.75" customHeight="1">
      <c r="B98" s="37"/>
      <c r="I98" s="148"/>
      <c r="L98" s="37"/>
    </row>
    <row r="99" spans="2:20" s="10" customFormat="1" ht="29.25" customHeight="1">
      <c r="B99" s="151"/>
      <c r="C99" s="152" t="s">
        <v>179</v>
      </c>
      <c r="D99" s="153" t="s">
        <v>59</v>
      </c>
      <c r="E99" s="153" t="s">
        <v>55</v>
      </c>
      <c r="F99" s="153" t="s">
        <v>180</v>
      </c>
      <c r="G99" s="153" t="s">
        <v>181</v>
      </c>
      <c r="H99" s="153" t="s">
        <v>182</v>
      </c>
      <c r="I99" s="154" t="s">
        <v>183</v>
      </c>
      <c r="J99" s="153" t="s">
        <v>159</v>
      </c>
      <c r="K99" s="155" t="s">
        <v>184</v>
      </c>
      <c r="L99" s="151"/>
      <c r="M99" s="70" t="s">
        <v>185</v>
      </c>
      <c r="N99" s="71" t="s">
        <v>44</v>
      </c>
      <c r="O99" s="71" t="s">
        <v>186</v>
      </c>
      <c r="P99" s="71" t="s">
        <v>187</v>
      </c>
      <c r="Q99" s="71" t="s">
        <v>188</v>
      </c>
      <c r="R99" s="71" t="s">
        <v>189</v>
      </c>
      <c r="S99" s="71" t="s">
        <v>190</v>
      </c>
      <c r="T99" s="72" t="s">
        <v>191</v>
      </c>
    </row>
    <row r="100" spans="2:63" s="1" customFormat="1" ht="29.25" customHeight="1">
      <c r="B100" s="37"/>
      <c r="C100" s="74" t="s">
        <v>160</v>
      </c>
      <c r="I100" s="148"/>
      <c r="J100" s="156">
        <f>BK100</f>
        <v>0</v>
      </c>
      <c r="L100" s="37"/>
      <c r="M100" s="73"/>
      <c r="N100" s="64"/>
      <c r="O100" s="64"/>
      <c r="P100" s="157">
        <f>P101+P211+P285</f>
        <v>0</v>
      </c>
      <c r="Q100" s="64"/>
      <c r="R100" s="157">
        <f>R101+R211+R285</f>
        <v>14.388056340000002</v>
      </c>
      <c r="S100" s="64"/>
      <c r="T100" s="158">
        <f>T101+T211+T285</f>
        <v>3.92206</v>
      </c>
      <c r="AT100" s="20" t="s">
        <v>73</v>
      </c>
      <c r="AU100" s="20" t="s">
        <v>161</v>
      </c>
      <c r="BK100" s="159">
        <f>BK101+BK211+BK285</f>
        <v>0</v>
      </c>
    </row>
    <row r="101" spans="2:63" s="11" customFormat="1" ht="36.75" customHeight="1">
      <c r="B101" s="160"/>
      <c r="D101" s="161" t="s">
        <v>73</v>
      </c>
      <c r="E101" s="162" t="s">
        <v>192</v>
      </c>
      <c r="F101" s="162" t="s">
        <v>662</v>
      </c>
      <c r="I101" s="163"/>
      <c r="J101" s="164">
        <f>BK101</f>
        <v>0</v>
      </c>
      <c r="L101" s="160"/>
      <c r="M101" s="165"/>
      <c r="N101" s="166"/>
      <c r="O101" s="166"/>
      <c r="P101" s="167">
        <f>P102+P108+P180</f>
        <v>0</v>
      </c>
      <c r="Q101" s="166"/>
      <c r="R101" s="167">
        <f>R102+R108+R180</f>
        <v>4.38310324</v>
      </c>
      <c r="S101" s="166"/>
      <c r="T101" s="168">
        <f>T102+T108+T180</f>
        <v>1.7528</v>
      </c>
      <c r="AR101" s="161" t="s">
        <v>22</v>
      </c>
      <c r="AT101" s="169" t="s">
        <v>73</v>
      </c>
      <c r="AU101" s="169" t="s">
        <v>74</v>
      </c>
      <c r="AY101" s="161" t="s">
        <v>193</v>
      </c>
      <c r="BK101" s="170">
        <f>BK102+BK108+BK180</f>
        <v>0</v>
      </c>
    </row>
    <row r="102" spans="2:63" s="11" customFormat="1" ht="19.5" customHeight="1">
      <c r="B102" s="160"/>
      <c r="D102" s="173" t="s">
        <v>73</v>
      </c>
      <c r="E102" s="174" t="s">
        <v>88</v>
      </c>
      <c r="F102" s="174" t="s">
        <v>788</v>
      </c>
      <c r="I102" s="163"/>
      <c r="J102" s="175">
        <f>BK102</f>
        <v>0</v>
      </c>
      <c r="L102" s="160"/>
      <c r="M102" s="165"/>
      <c r="N102" s="166"/>
      <c r="O102" s="166"/>
      <c r="P102" s="167">
        <f>SUM(P103:P107)</f>
        <v>0</v>
      </c>
      <c r="Q102" s="166"/>
      <c r="R102" s="167">
        <f>SUM(R103:R107)</f>
        <v>1.17357955</v>
      </c>
      <c r="S102" s="166"/>
      <c r="T102" s="168">
        <f>SUM(T103:T107)</f>
        <v>0</v>
      </c>
      <c r="AR102" s="161" t="s">
        <v>22</v>
      </c>
      <c r="AT102" s="169" t="s">
        <v>73</v>
      </c>
      <c r="AU102" s="169" t="s">
        <v>22</v>
      </c>
      <c r="AY102" s="161" t="s">
        <v>193</v>
      </c>
      <c r="BK102" s="170">
        <f>SUM(BK103:BK107)</f>
        <v>0</v>
      </c>
    </row>
    <row r="103" spans="2:65" s="1" customFormat="1" ht="22.5" customHeight="1">
      <c r="B103" s="176"/>
      <c r="C103" s="177" t="s">
        <v>22</v>
      </c>
      <c r="D103" s="177" t="s">
        <v>197</v>
      </c>
      <c r="E103" s="178" t="s">
        <v>875</v>
      </c>
      <c r="F103" s="179" t="s">
        <v>876</v>
      </c>
      <c r="G103" s="180" t="s">
        <v>570</v>
      </c>
      <c r="H103" s="181">
        <v>1.087</v>
      </c>
      <c r="I103" s="182"/>
      <c r="J103" s="183">
        <f>ROUND(I103*H103,2)</f>
        <v>0</v>
      </c>
      <c r="K103" s="179" t="s">
        <v>206</v>
      </c>
      <c r="L103" s="37"/>
      <c r="M103" s="184" t="s">
        <v>20</v>
      </c>
      <c r="N103" s="185" t="s">
        <v>46</v>
      </c>
      <c r="O103" s="38"/>
      <c r="P103" s="186">
        <f>O103*H103</f>
        <v>0</v>
      </c>
      <c r="Q103" s="186">
        <v>1.07965</v>
      </c>
      <c r="R103" s="186">
        <f>Q103*H103</f>
        <v>1.17357955</v>
      </c>
      <c r="S103" s="186">
        <v>0</v>
      </c>
      <c r="T103" s="187">
        <f>S103*H103</f>
        <v>0</v>
      </c>
      <c r="AR103" s="20" t="s">
        <v>91</v>
      </c>
      <c r="AT103" s="20" t="s">
        <v>197</v>
      </c>
      <c r="AU103" s="20" t="s">
        <v>84</v>
      </c>
      <c r="AY103" s="20" t="s">
        <v>193</v>
      </c>
      <c r="BE103" s="188">
        <f>IF(N103="základní",J103,0)</f>
        <v>0</v>
      </c>
      <c r="BF103" s="188">
        <f>IF(N103="snížená",J103,0)</f>
        <v>0</v>
      </c>
      <c r="BG103" s="188">
        <f>IF(N103="zákl. přenesená",J103,0)</f>
        <v>0</v>
      </c>
      <c r="BH103" s="188">
        <f>IF(N103="sníž. přenesená",J103,0)</f>
        <v>0</v>
      </c>
      <c r="BI103" s="188">
        <f>IF(N103="nulová",J103,0)</f>
        <v>0</v>
      </c>
      <c r="BJ103" s="20" t="s">
        <v>84</v>
      </c>
      <c r="BK103" s="188">
        <f>ROUND(I103*H103,2)</f>
        <v>0</v>
      </c>
      <c r="BL103" s="20" t="s">
        <v>91</v>
      </c>
      <c r="BM103" s="20" t="s">
        <v>877</v>
      </c>
    </row>
    <row r="104" spans="2:47" s="1" customFormat="1" ht="27">
      <c r="B104" s="37"/>
      <c r="D104" s="190" t="s">
        <v>208</v>
      </c>
      <c r="F104" s="208" t="s">
        <v>878</v>
      </c>
      <c r="I104" s="148"/>
      <c r="L104" s="37"/>
      <c r="M104" s="66"/>
      <c r="N104" s="38"/>
      <c r="O104" s="38"/>
      <c r="P104" s="38"/>
      <c r="Q104" s="38"/>
      <c r="R104" s="38"/>
      <c r="S104" s="38"/>
      <c r="T104" s="67"/>
      <c r="AT104" s="20" t="s">
        <v>208</v>
      </c>
      <c r="AU104" s="20" t="s">
        <v>84</v>
      </c>
    </row>
    <row r="105" spans="2:51" s="12" customFormat="1" ht="13.5">
      <c r="B105" s="189"/>
      <c r="D105" s="190" t="s">
        <v>201</v>
      </c>
      <c r="E105" s="191" t="s">
        <v>20</v>
      </c>
      <c r="F105" s="192" t="s">
        <v>879</v>
      </c>
      <c r="H105" s="193">
        <v>0.99</v>
      </c>
      <c r="I105" s="194"/>
      <c r="L105" s="189"/>
      <c r="M105" s="195"/>
      <c r="N105" s="196"/>
      <c r="O105" s="196"/>
      <c r="P105" s="196"/>
      <c r="Q105" s="196"/>
      <c r="R105" s="196"/>
      <c r="S105" s="196"/>
      <c r="T105" s="197"/>
      <c r="AT105" s="191" t="s">
        <v>201</v>
      </c>
      <c r="AU105" s="191" t="s">
        <v>84</v>
      </c>
      <c r="AV105" s="12" t="s">
        <v>84</v>
      </c>
      <c r="AW105" s="12" t="s">
        <v>37</v>
      </c>
      <c r="AX105" s="12" t="s">
        <v>74</v>
      </c>
      <c r="AY105" s="191" t="s">
        <v>193</v>
      </c>
    </row>
    <row r="106" spans="2:51" s="12" customFormat="1" ht="13.5">
      <c r="B106" s="189"/>
      <c r="D106" s="190" t="s">
        <v>201</v>
      </c>
      <c r="E106" s="191" t="s">
        <v>20</v>
      </c>
      <c r="F106" s="192" t="s">
        <v>880</v>
      </c>
      <c r="H106" s="193">
        <v>0.097</v>
      </c>
      <c r="I106" s="194"/>
      <c r="L106" s="189"/>
      <c r="M106" s="195"/>
      <c r="N106" s="196"/>
      <c r="O106" s="196"/>
      <c r="P106" s="196"/>
      <c r="Q106" s="196"/>
      <c r="R106" s="196"/>
      <c r="S106" s="196"/>
      <c r="T106" s="197"/>
      <c r="AT106" s="191" t="s">
        <v>201</v>
      </c>
      <c r="AU106" s="191" t="s">
        <v>84</v>
      </c>
      <c r="AV106" s="12" t="s">
        <v>84</v>
      </c>
      <c r="AW106" s="12" t="s">
        <v>37</v>
      </c>
      <c r="AX106" s="12" t="s">
        <v>74</v>
      </c>
      <c r="AY106" s="191" t="s">
        <v>193</v>
      </c>
    </row>
    <row r="107" spans="2:51" s="13" customFormat="1" ht="13.5">
      <c r="B107" s="198"/>
      <c r="D107" s="190" t="s">
        <v>201</v>
      </c>
      <c r="E107" s="239" t="s">
        <v>20</v>
      </c>
      <c r="F107" s="240" t="s">
        <v>203</v>
      </c>
      <c r="H107" s="241">
        <v>1.087</v>
      </c>
      <c r="I107" s="203"/>
      <c r="L107" s="198"/>
      <c r="M107" s="204"/>
      <c r="N107" s="205"/>
      <c r="O107" s="205"/>
      <c r="P107" s="205"/>
      <c r="Q107" s="205"/>
      <c r="R107" s="205"/>
      <c r="S107" s="205"/>
      <c r="T107" s="206"/>
      <c r="AT107" s="207" t="s">
        <v>201</v>
      </c>
      <c r="AU107" s="207" t="s">
        <v>84</v>
      </c>
      <c r="AV107" s="13" t="s">
        <v>91</v>
      </c>
      <c r="AW107" s="13" t="s">
        <v>37</v>
      </c>
      <c r="AX107" s="13" t="s">
        <v>22</v>
      </c>
      <c r="AY107" s="207" t="s">
        <v>193</v>
      </c>
    </row>
    <row r="108" spans="2:63" s="11" customFormat="1" ht="29.25" customHeight="1">
      <c r="B108" s="160"/>
      <c r="D108" s="161" t="s">
        <v>73</v>
      </c>
      <c r="E108" s="171" t="s">
        <v>97</v>
      </c>
      <c r="F108" s="171" t="s">
        <v>194</v>
      </c>
      <c r="I108" s="163"/>
      <c r="J108" s="172">
        <f>BK108</f>
        <v>0</v>
      </c>
      <c r="L108" s="160"/>
      <c r="M108" s="165"/>
      <c r="N108" s="166"/>
      <c r="O108" s="166"/>
      <c r="P108" s="167">
        <f>P109+P173</f>
        <v>0</v>
      </c>
      <c r="Q108" s="166"/>
      <c r="R108" s="167">
        <f>R109+R173</f>
        <v>3.20463569</v>
      </c>
      <c r="S108" s="166"/>
      <c r="T108" s="168">
        <f>T109+T173</f>
        <v>0</v>
      </c>
      <c r="AR108" s="161" t="s">
        <v>22</v>
      </c>
      <c r="AT108" s="169" t="s">
        <v>73</v>
      </c>
      <c r="AU108" s="169" t="s">
        <v>22</v>
      </c>
      <c r="AY108" s="161" t="s">
        <v>193</v>
      </c>
      <c r="BK108" s="170">
        <f>BK109+BK173</f>
        <v>0</v>
      </c>
    </row>
    <row r="109" spans="2:63" s="11" customFormat="1" ht="14.25" customHeight="1">
      <c r="B109" s="160"/>
      <c r="D109" s="173" t="s">
        <v>73</v>
      </c>
      <c r="E109" s="174" t="s">
        <v>195</v>
      </c>
      <c r="F109" s="174" t="s">
        <v>196</v>
      </c>
      <c r="I109" s="163"/>
      <c r="J109" s="175">
        <f>BK109</f>
        <v>0</v>
      </c>
      <c r="L109" s="160"/>
      <c r="M109" s="165"/>
      <c r="N109" s="166"/>
      <c r="O109" s="166"/>
      <c r="P109" s="167">
        <f>SUM(P110:P172)</f>
        <v>0</v>
      </c>
      <c r="Q109" s="166"/>
      <c r="R109" s="167">
        <f>SUM(R110:R172)</f>
        <v>3.20343569</v>
      </c>
      <c r="S109" s="166"/>
      <c r="T109" s="168">
        <f>SUM(T110:T172)</f>
        <v>0</v>
      </c>
      <c r="AR109" s="161" t="s">
        <v>22</v>
      </c>
      <c r="AT109" s="169" t="s">
        <v>73</v>
      </c>
      <c r="AU109" s="169" t="s">
        <v>84</v>
      </c>
      <c r="AY109" s="161" t="s">
        <v>193</v>
      </c>
      <c r="BK109" s="170">
        <f>SUM(BK110:BK172)</f>
        <v>0</v>
      </c>
    </row>
    <row r="110" spans="2:65" s="1" customFormat="1" ht="22.5" customHeight="1">
      <c r="B110" s="176"/>
      <c r="C110" s="177" t="s">
        <v>84</v>
      </c>
      <c r="D110" s="177" t="s">
        <v>197</v>
      </c>
      <c r="E110" s="178" t="s">
        <v>198</v>
      </c>
      <c r="F110" s="179" t="s">
        <v>199</v>
      </c>
      <c r="G110" s="180" t="s">
        <v>130</v>
      </c>
      <c r="H110" s="181">
        <v>116.8</v>
      </c>
      <c r="I110" s="182"/>
      <c r="J110" s="183">
        <f>ROUND(I110*H110,2)</f>
        <v>0</v>
      </c>
      <c r="K110" s="179" t="s">
        <v>20</v>
      </c>
      <c r="L110" s="37"/>
      <c r="M110" s="184" t="s">
        <v>20</v>
      </c>
      <c r="N110" s="185" t="s">
        <v>46</v>
      </c>
      <c r="O110" s="38"/>
      <c r="P110" s="186">
        <f>O110*H110</f>
        <v>0</v>
      </c>
      <c r="Q110" s="186">
        <v>0.00047</v>
      </c>
      <c r="R110" s="186">
        <f>Q110*H110</f>
        <v>0.054896</v>
      </c>
      <c r="S110" s="186">
        <v>0</v>
      </c>
      <c r="T110" s="187">
        <f>S110*H110</f>
        <v>0</v>
      </c>
      <c r="AR110" s="20" t="s">
        <v>91</v>
      </c>
      <c r="AT110" s="20" t="s">
        <v>197</v>
      </c>
      <c r="AU110" s="20" t="s">
        <v>88</v>
      </c>
      <c r="AY110" s="20" t="s">
        <v>193</v>
      </c>
      <c r="BE110" s="188">
        <f>IF(N110="základní",J110,0)</f>
        <v>0</v>
      </c>
      <c r="BF110" s="188">
        <f>IF(N110="snížená",J110,0)</f>
        <v>0</v>
      </c>
      <c r="BG110" s="188">
        <f>IF(N110="zákl. přenesená",J110,0)</f>
        <v>0</v>
      </c>
      <c r="BH110" s="188">
        <f>IF(N110="sníž. přenesená",J110,0)</f>
        <v>0</v>
      </c>
      <c r="BI110" s="188">
        <f>IF(N110="nulová",J110,0)</f>
        <v>0</v>
      </c>
      <c r="BJ110" s="20" t="s">
        <v>84</v>
      </c>
      <c r="BK110" s="188">
        <f>ROUND(I110*H110,2)</f>
        <v>0</v>
      </c>
      <c r="BL110" s="20" t="s">
        <v>91</v>
      </c>
      <c r="BM110" s="20" t="s">
        <v>881</v>
      </c>
    </row>
    <row r="111" spans="2:51" s="14" customFormat="1" ht="13.5">
      <c r="B111" s="209"/>
      <c r="D111" s="190" t="s">
        <v>201</v>
      </c>
      <c r="E111" s="210" t="s">
        <v>20</v>
      </c>
      <c r="F111" s="211" t="s">
        <v>882</v>
      </c>
      <c r="H111" s="212" t="s">
        <v>20</v>
      </c>
      <c r="I111" s="213"/>
      <c r="L111" s="209"/>
      <c r="M111" s="214"/>
      <c r="N111" s="215"/>
      <c r="O111" s="215"/>
      <c r="P111" s="215"/>
      <c r="Q111" s="215"/>
      <c r="R111" s="215"/>
      <c r="S111" s="215"/>
      <c r="T111" s="216"/>
      <c r="AT111" s="212" t="s">
        <v>201</v>
      </c>
      <c r="AU111" s="212" t="s">
        <v>88</v>
      </c>
      <c r="AV111" s="14" t="s">
        <v>22</v>
      </c>
      <c r="AW111" s="14" t="s">
        <v>37</v>
      </c>
      <c r="AX111" s="14" t="s">
        <v>74</v>
      </c>
      <c r="AY111" s="212" t="s">
        <v>193</v>
      </c>
    </row>
    <row r="112" spans="2:51" s="12" customFormat="1" ht="13.5">
      <c r="B112" s="189"/>
      <c r="D112" s="190" t="s">
        <v>201</v>
      </c>
      <c r="E112" s="191" t="s">
        <v>20</v>
      </c>
      <c r="F112" s="192" t="s">
        <v>883</v>
      </c>
      <c r="H112" s="193">
        <v>120.32</v>
      </c>
      <c r="I112" s="194"/>
      <c r="L112" s="189"/>
      <c r="M112" s="195"/>
      <c r="N112" s="196"/>
      <c r="O112" s="196"/>
      <c r="P112" s="196"/>
      <c r="Q112" s="196"/>
      <c r="R112" s="196"/>
      <c r="S112" s="196"/>
      <c r="T112" s="197"/>
      <c r="AT112" s="191" t="s">
        <v>201</v>
      </c>
      <c r="AU112" s="191" t="s">
        <v>88</v>
      </c>
      <c r="AV112" s="12" t="s">
        <v>84</v>
      </c>
      <c r="AW112" s="12" t="s">
        <v>37</v>
      </c>
      <c r="AX112" s="12" t="s">
        <v>74</v>
      </c>
      <c r="AY112" s="191" t="s">
        <v>193</v>
      </c>
    </row>
    <row r="113" spans="2:51" s="12" customFormat="1" ht="13.5">
      <c r="B113" s="189"/>
      <c r="D113" s="190" t="s">
        <v>201</v>
      </c>
      <c r="E113" s="191" t="s">
        <v>20</v>
      </c>
      <c r="F113" s="192" t="s">
        <v>884</v>
      </c>
      <c r="H113" s="193">
        <v>-2.8</v>
      </c>
      <c r="I113" s="194"/>
      <c r="L113" s="189"/>
      <c r="M113" s="195"/>
      <c r="N113" s="196"/>
      <c r="O113" s="196"/>
      <c r="P113" s="196"/>
      <c r="Q113" s="196"/>
      <c r="R113" s="196"/>
      <c r="S113" s="196"/>
      <c r="T113" s="197"/>
      <c r="AT113" s="191" t="s">
        <v>201</v>
      </c>
      <c r="AU113" s="191" t="s">
        <v>88</v>
      </c>
      <c r="AV113" s="12" t="s">
        <v>84</v>
      </c>
      <c r="AW113" s="12" t="s">
        <v>37</v>
      </c>
      <c r="AX113" s="12" t="s">
        <v>74</v>
      </c>
      <c r="AY113" s="191" t="s">
        <v>193</v>
      </c>
    </row>
    <row r="114" spans="2:51" s="12" customFormat="1" ht="13.5">
      <c r="B114" s="189"/>
      <c r="D114" s="190" t="s">
        <v>201</v>
      </c>
      <c r="E114" s="191" t="s">
        <v>20</v>
      </c>
      <c r="F114" s="192" t="s">
        <v>885</v>
      </c>
      <c r="H114" s="193">
        <v>-0.72</v>
      </c>
      <c r="I114" s="194"/>
      <c r="L114" s="189"/>
      <c r="M114" s="195"/>
      <c r="N114" s="196"/>
      <c r="O114" s="196"/>
      <c r="P114" s="196"/>
      <c r="Q114" s="196"/>
      <c r="R114" s="196"/>
      <c r="S114" s="196"/>
      <c r="T114" s="197"/>
      <c r="AT114" s="191" t="s">
        <v>201</v>
      </c>
      <c r="AU114" s="191" t="s">
        <v>88</v>
      </c>
      <c r="AV114" s="12" t="s">
        <v>84</v>
      </c>
      <c r="AW114" s="12" t="s">
        <v>37</v>
      </c>
      <c r="AX114" s="12" t="s">
        <v>74</v>
      </c>
      <c r="AY114" s="191" t="s">
        <v>193</v>
      </c>
    </row>
    <row r="115" spans="2:51" s="13" customFormat="1" ht="13.5">
      <c r="B115" s="198"/>
      <c r="D115" s="199" t="s">
        <v>201</v>
      </c>
      <c r="E115" s="200" t="s">
        <v>20</v>
      </c>
      <c r="F115" s="201" t="s">
        <v>203</v>
      </c>
      <c r="H115" s="202">
        <v>116.8</v>
      </c>
      <c r="I115" s="203"/>
      <c r="L115" s="198"/>
      <c r="M115" s="204"/>
      <c r="N115" s="205"/>
      <c r="O115" s="205"/>
      <c r="P115" s="205"/>
      <c r="Q115" s="205"/>
      <c r="R115" s="205"/>
      <c r="S115" s="205"/>
      <c r="T115" s="206"/>
      <c r="AT115" s="207" t="s">
        <v>201</v>
      </c>
      <c r="AU115" s="207" t="s">
        <v>88</v>
      </c>
      <c r="AV115" s="13" t="s">
        <v>91</v>
      </c>
      <c r="AW115" s="13" t="s">
        <v>37</v>
      </c>
      <c r="AX115" s="13" t="s">
        <v>22</v>
      </c>
      <c r="AY115" s="207" t="s">
        <v>193</v>
      </c>
    </row>
    <row r="116" spans="2:65" s="1" customFormat="1" ht="22.5" customHeight="1">
      <c r="B116" s="176"/>
      <c r="C116" s="177" t="s">
        <v>88</v>
      </c>
      <c r="D116" s="177" t="s">
        <v>197</v>
      </c>
      <c r="E116" s="178" t="s">
        <v>254</v>
      </c>
      <c r="F116" s="179" t="s">
        <v>255</v>
      </c>
      <c r="G116" s="180" t="s">
        <v>130</v>
      </c>
      <c r="H116" s="181">
        <v>116.8</v>
      </c>
      <c r="I116" s="182"/>
      <c r="J116" s="183">
        <f>ROUND(I116*H116,2)</f>
        <v>0</v>
      </c>
      <c r="K116" s="179" t="s">
        <v>206</v>
      </c>
      <c r="L116" s="37"/>
      <c r="M116" s="184" t="s">
        <v>20</v>
      </c>
      <c r="N116" s="185" t="s">
        <v>46</v>
      </c>
      <c r="O116" s="38"/>
      <c r="P116" s="186">
        <f>O116*H116</f>
        <v>0</v>
      </c>
      <c r="Q116" s="186">
        <v>0.00825</v>
      </c>
      <c r="R116" s="186">
        <f>Q116*H116</f>
        <v>0.9636</v>
      </c>
      <c r="S116" s="186">
        <v>0</v>
      </c>
      <c r="T116" s="187">
        <f>S116*H116</f>
        <v>0</v>
      </c>
      <c r="AR116" s="20" t="s">
        <v>91</v>
      </c>
      <c r="AT116" s="20" t="s">
        <v>197</v>
      </c>
      <c r="AU116" s="20" t="s">
        <v>88</v>
      </c>
      <c r="AY116" s="20" t="s">
        <v>193</v>
      </c>
      <c r="BE116" s="188">
        <f>IF(N116="základní",J116,0)</f>
        <v>0</v>
      </c>
      <c r="BF116" s="188">
        <f>IF(N116="snížená",J116,0)</f>
        <v>0</v>
      </c>
      <c r="BG116" s="188">
        <f>IF(N116="zákl. přenesená",J116,0)</f>
        <v>0</v>
      </c>
      <c r="BH116" s="188">
        <f>IF(N116="sníž. přenesená",J116,0)</f>
        <v>0</v>
      </c>
      <c r="BI116" s="188">
        <f>IF(N116="nulová",J116,0)</f>
        <v>0</v>
      </c>
      <c r="BJ116" s="20" t="s">
        <v>84</v>
      </c>
      <c r="BK116" s="188">
        <f>ROUND(I116*H116,2)</f>
        <v>0</v>
      </c>
      <c r="BL116" s="20" t="s">
        <v>91</v>
      </c>
      <c r="BM116" s="20" t="s">
        <v>886</v>
      </c>
    </row>
    <row r="117" spans="2:47" s="1" customFormat="1" ht="27">
      <c r="B117" s="37"/>
      <c r="D117" s="199" t="s">
        <v>208</v>
      </c>
      <c r="F117" s="254" t="s">
        <v>257</v>
      </c>
      <c r="I117" s="148"/>
      <c r="L117" s="37"/>
      <c r="M117" s="66"/>
      <c r="N117" s="38"/>
      <c r="O117" s="38"/>
      <c r="P117" s="38"/>
      <c r="Q117" s="38"/>
      <c r="R117" s="38"/>
      <c r="S117" s="38"/>
      <c r="T117" s="67"/>
      <c r="AT117" s="20" t="s">
        <v>208</v>
      </c>
      <c r="AU117" s="20" t="s">
        <v>88</v>
      </c>
    </row>
    <row r="118" spans="2:65" s="1" customFormat="1" ht="22.5" customHeight="1">
      <c r="B118" s="176"/>
      <c r="C118" s="217" t="s">
        <v>91</v>
      </c>
      <c r="D118" s="217" t="s">
        <v>212</v>
      </c>
      <c r="E118" s="218" t="s">
        <v>265</v>
      </c>
      <c r="F118" s="219" t="s">
        <v>887</v>
      </c>
      <c r="G118" s="220" t="s">
        <v>130</v>
      </c>
      <c r="H118" s="221">
        <v>98.952</v>
      </c>
      <c r="I118" s="222"/>
      <c r="J118" s="223">
        <f>ROUND(I118*H118,2)</f>
        <v>0</v>
      </c>
      <c r="K118" s="219" t="s">
        <v>206</v>
      </c>
      <c r="L118" s="224"/>
      <c r="M118" s="225" t="s">
        <v>20</v>
      </c>
      <c r="N118" s="226" t="s">
        <v>46</v>
      </c>
      <c r="O118" s="38"/>
      <c r="P118" s="186">
        <f>O118*H118</f>
        <v>0</v>
      </c>
      <c r="Q118" s="186">
        <v>0.00085</v>
      </c>
      <c r="R118" s="186">
        <f>Q118*H118</f>
        <v>0.0841092</v>
      </c>
      <c r="S118" s="186">
        <v>0</v>
      </c>
      <c r="T118" s="187">
        <f>S118*H118</f>
        <v>0</v>
      </c>
      <c r="AR118" s="20" t="s">
        <v>103</v>
      </c>
      <c r="AT118" s="20" t="s">
        <v>212</v>
      </c>
      <c r="AU118" s="20" t="s">
        <v>88</v>
      </c>
      <c r="AY118" s="20" t="s">
        <v>193</v>
      </c>
      <c r="BE118" s="188">
        <f>IF(N118="základní",J118,0)</f>
        <v>0</v>
      </c>
      <c r="BF118" s="188">
        <f>IF(N118="snížená",J118,0)</f>
        <v>0</v>
      </c>
      <c r="BG118" s="188">
        <f>IF(N118="zákl. přenesená",J118,0)</f>
        <v>0</v>
      </c>
      <c r="BH118" s="188">
        <f>IF(N118="sníž. přenesená",J118,0)</f>
        <v>0</v>
      </c>
      <c r="BI118" s="188">
        <f>IF(N118="nulová",J118,0)</f>
        <v>0</v>
      </c>
      <c r="BJ118" s="20" t="s">
        <v>84</v>
      </c>
      <c r="BK118" s="188">
        <f>ROUND(I118*H118,2)</f>
        <v>0</v>
      </c>
      <c r="BL118" s="20" t="s">
        <v>91</v>
      </c>
      <c r="BM118" s="20" t="s">
        <v>888</v>
      </c>
    </row>
    <row r="119" spans="2:47" s="1" customFormat="1" ht="40.5">
      <c r="B119" s="37"/>
      <c r="D119" s="190" t="s">
        <v>208</v>
      </c>
      <c r="F119" s="208" t="s">
        <v>268</v>
      </c>
      <c r="I119" s="148"/>
      <c r="L119" s="37"/>
      <c r="M119" s="66"/>
      <c r="N119" s="38"/>
      <c r="O119" s="38"/>
      <c r="P119" s="38"/>
      <c r="Q119" s="38"/>
      <c r="R119" s="38"/>
      <c r="S119" s="38"/>
      <c r="T119" s="67"/>
      <c r="AT119" s="20" t="s">
        <v>208</v>
      </c>
      <c r="AU119" s="20" t="s">
        <v>88</v>
      </c>
    </row>
    <row r="120" spans="2:47" s="1" customFormat="1" ht="27">
      <c r="B120" s="37"/>
      <c r="D120" s="190" t="s">
        <v>241</v>
      </c>
      <c r="F120" s="229" t="s">
        <v>242</v>
      </c>
      <c r="I120" s="148"/>
      <c r="L120" s="37"/>
      <c r="M120" s="66"/>
      <c r="N120" s="38"/>
      <c r="O120" s="38"/>
      <c r="P120" s="38"/>
      <c r="Q120" s="38"/>
      <c r="R120" s="38"/>
      <c r="S120" s="38"/>
      <c r="T120" s="67"/>
      <c r="AT120" s="20" t="s">
        <v>241</v>
      </c>
      <c r="AU120" s="20" t="s">
        <v>88</v>
      </c>
    </row>
    <row r="121" spans="2:51" s="12" customFormat="1" ht="13.5">
      <c r="B121" s="189"/>
      <c r="D121" s="190" t="s">
        <v>201</v>
      </c>
      <c r="E121" s="191" t="s">
        <v>20</v>
      </c>
      <c r="F121" s="192" t="s">
        <v>889</v>
      </c>
      <c r="H121" s="193">
        <v>122.64</v>
      </c>
      <c r="I121" s="194"/>
      <c r="L121" s="189"/>
      <c r="M121" s="195"/>
      <c r="N121" s="196"/>
      <c r="O121" s="196"/>
      <c r="P121" s="196"/>
      <c r="Q121" s="196"/>
      <c r="R121" s="196"/>
      <c r="S121" s="196"/>
      <c r="T121" s="197"/>
      <c r="AT121" s="191" t="s">
        <v>201</v>
      </c>
      <c r="AU121" s="191" t="s">
        <v>88</v>
      </c>
      <c r="AV121" s="12" t="s">
        <v>84</v>
      </c>
      <c r="AW121" s="12" t="s">
        <v>37</v>
      </c>
      <c r="AX121" s="12" t="s">
        <v>74</v>
      </c>
      <c r="AY121" s="191" t="s">
        <v>193</v>
      </c>
    </row>
    <row r="122" spans="2:51" s="12" customFormat="1" ht="13.5">
      <c r="B122" s="189"/>
      <c r="D122" s="190" t="s">
        <v>201</v>
      </c>
      <c r="E122" s="191" t="s">
        <v>20</v>
      </c>
      <c r="F122" s="192" t="s">
        <v>890</v>
      </c>
      <c r="H122" s="193">
        <v>-23.688</v>
      </c>
      <c r="I122" s="194"/>
      <c r="L122" s="189"/>
      <c r="M122" s="195"/>
      <c r="N122" s="196"/>
      <c r="O122" s="196"/>
      <c r="P122" s="196"/>
      <c r="Q122" s="196"/>
      <c r="R122" s="196"/>
      <c r="S122" s="196"/>
      <c r="T122" s="197"/>
      <c r="AT122" s="191" t="s">
        <v>201</v>
      </c>
      <c r="AU122" s="191" t="s">
        <v>88</v>
      </c>
      <c r="AV122" s="12" t="s">
        <v>84</v>
      </c>
      <c r="AW122" s="12" t="s">
        <v>37</v>
      </c>
      <c r="AX122" s="12" t="s">
        <v>74</v>
      </c>
      <c r="AY122" s="191" t="s">
        <v>193</v>
      </c>
    </row>
    <row r="123" spans="2:51" s="13" customFormat="1" ht="13.5">
      <c r="B123" s="198"/>
      <c r="D123" s="199" t="s">
        <v>201</v>
      </c>
      <c r="E123" s="200" t="s">
        <v>20</v>
      </c>
      <c r="F123" s="201" t="s">
        <v>203</v>
      </c>
      <c r="H123" s="202">
        <v>98.952</v>
      </c>
      <c r="I123" s="203"/>
      <c r="L123" s="198"/>
      <c r="M123" s="204"/>
      <c r="N123" s="205"/>
      <c r="O123" s="205"/>
      <c r="P123" s="205"/>
      <c r="Q123" s="205"/>
      <c r="R123" s="205"/>
      <c r="S123" s="205"/>
      <c r="T123" s="206"/>
      <c r="AT123" s="207" t="s">
        <v>201</v>
      </c>
      <c r="AU123" s="207" t="s">
        <v>88</v>
      </c>
      <c r="AV123" s="13" t="s">
        <v>91</v>
      </c>
      <c r="AW123" s="13" t="s">
        <v>37</v>
      </c>
      <c r="AX123" s="13" t="s">
        <v>22</v>
      </c>
      <c r="AY123" s="207" t="s">
        <v>193</v>
      </c>
    </row>
    <row r="124" spans="2:65" s="1" customFormat="1" ht="22.5" customHeight="1">
      <c r="B124" s="176"/>
      <c r="C124" s="217" t="s">
        <v>94</v>
      </c>
      <c r="D124" s="217" t="s">
        <v>212</v>
      </c>
      <c r="E124" s="218" t="s">
        <v>703</v>
      </c>
      <c r="F124" s="219" t="s">
        <v>891</v>
      </c>
      <c r="G124" s="220" t="s">
        <v>130</v>
      </c>
      <c r="H124" s="221">
        <v>23.688</v>
      </c>
      <c r="I124" s="222"/>
      <c r="J124" s="223">
        <f>ROUND(I124*H124,2)</f>
        <v>0</v>
      </c>
      <c r="K124" s="219" t="s">
        <v>20</v>
      </c>
      <c r="L124" s="224"/>
      <c r="M124" s="225" t="s">
        <v>20</v>
      </c>
      <c r="N124" s="226" t="s">
        <v>46</v>
      </c>
      <c r="O124" s="38"/>
      <c r="P124" s="186">
        <f>O124*H124</f>
        <v>0</v>
      </c>
      <c r="Q124" s="186">
        <v>0.0015</v>
      </c>
      <c r="R124" s="186">
        <f>Q124*H124</f>
        <v>0.035532</v>
      </c>
      <c r="S124" s="186">
        <v>0</v>
      </c>
      <c r="T124" s="187">
        <f>S124*H124</f>
        <v>0</v>
      </c>
      <c r="AR124" s="20" t="s">
        <v>103</v>
      </c>
      <c r="AT124" s="20" t="s">
        <v>212</v>
      </c>
      <c r="AU124" s="20" t="s">
        <v>88</v>
      </c>
      <c r="AY124" s="20" t="s">
        <v>193</v>
      </c>
      <c r="BE124" s="188">
        <f>IF(N124="základní",J124,0)</f>
        <v>0</v>
      </c>
      <c r="BF124" s="188">
        <f>IF(N124="snížená",J124,0)</f>
        <v>0</v>
      </c>
      <c r="BG124" s="188">
        <f>IF(N124="zákl. přenesená",J124,0)</f>
        <v>0</v>
      </c>
      <c r="BH124" s="188">
        <f>IF(N124="sníž. přenesená",J124,0)</f>
        <v>0</v>
      </c>
      <c r="BI124" s="188">
        <f>IF(N124="nulová",J124,0)</f>
        <v>0</v>
      </c>
      <c r="BJ124" s="20" t="s">
        <v>84</v>
      </c>
      <c r="BK124" s="188">
        <f>ROUND(I124*H124,2)</f>
        <v>0</v>
      </c>
      <c r="BL124" s="20" t="s">
        <v>91</v>
      </c>
      <c r="BM124" s="20" t="s">
        <v>892</v>
      </c>
    </row>
    <row r="125" spans="2:51" s="12" customFormat="1" ht="13.5">
      <c r="B125" s="189"/>
      <c r="D125" s="199" t="s">
        <v>201</v>
      </c>
      <c r="E125" s="238" t="s">
        <v>20</v>
      </c>
      <c r="F125" s="227" t="s">
        <v>893</v>
      </c>
      <c r="H125" s="228">
        <v>23.688</v>
      </c>
      <c r="I125" s="194"/>
      <c r="L125" s="189"/>
      <c r="M125" s="195"/>
      <c r="N125" s="196"/>
      <c r="O125" s="196"/>
      <c r="P125" s="196"/>
      <c r="Q125" s="196"/>
      <c r="R125" s="196"/>
      <c r="S125" s="196"/>
      <c r="T125" s="197"/>
      <c r="AT125" s="191" t="s">
        <v>201</v>
      </c>
      <c r="AU125" s="191" t="s">
        <v>88</v>
      </c>
      <c r="AV125" s="12" t="s">
        <v>84</v>
      </c>
      <c r="AW125" s="12" t="s">
        <v>37</v>
      </c>
      <c r="AX125" s="12" t="s">
        <v>22</v>
      </c>
      <c r="AY125" s="191" t="s">
        <v>193</v>
      </c>
    </row>
    <row r="126" spans="2:65" s="1" customFormat="1" ht="31.5" customHeight="1">
      <c r="B126" s="176"/>
      <c r="C126" s="177" t="s">
        <v>97</v>
      </c>
      <c r="D126" s="177" t="s">
        <v>197</v>
      </c>
      <c r="E126" s="178" t="s">
        <v>365</v>
      </c>
      <c r="F126" s="179" t="s">
        <v>366</v>
      </c>
      <c r="G126" s="180" t="s">
        <v>130</v>
      </c>
      <c r="H126" s="181">
        <v>116.8</v>
      </c>
      <c r="I126" s="182"/>
      <c r="J126" s="183">
        <f>ROUND(I126*H126,2)</f>
        <v>0</v>
      </c>
      <c r="K126" s="179" t="s">
        <v>206</v>
      </c>
      <c r="L126" s="37"/>
      <c r="M126" s="184" t="s">
        <v>20</v>
      </c>
      <c r="N126" s="185" t="s">
        <v>46</v>
      </c>
      <c r="O126" s="38"/>
      <c r="P126" s="186">
        <f>O126*H126</f>
        <v>0</v>
      </c>
      <c r="Q126" s="186">
        <v>6E-05</v>
      </c>
      <c r="R126" s="186">
        <f>Q126*H126</f>
        <v>0.007008</v>
      </c>
      <c r="S126" s="186">
        <v>0</v>
      </c>
      <c r="T126" s="187">
        <f>S126*H126</f>
        <v>0</v>
      </c>
      <c r="AR126" s="20" t="s">
        <v>91</v>
      </c>
      <c r="AT126" s="20" t="s">
        <v>197</v>
      </c>
      <c r="AU126" s="20" t="s">
        <v>88</v>
      </c>
      <c r="AY126" s="20" t="s">
        <v>193</v>
      </c>
      <c r="BE126" s="188">
        <f>IF(N126="základní",J126,0)</f>
        <v>0</v>
      </c>
      <c r="BF126" s="188">
        <f>IF(N126="snížená",J126,0)</f>
        <v>0</v>
      </c>
      <c r="BG126" s="188">
        <f>IF(N126="zákl. přenesená",J126,0)</f>
        <v>0</v>
      </c>
      <c r="BH126" s="188">
        <f>IF(N126="sníž. přenesená",J126,0)</f>
        <v>0</v>
      </c>
      <c r="BI126" s="188">
        <f>IF(N126="nulová",J126,0)</f>
        <v>0</v>
      </c>
      <c r="BJ126" s="20" t="s">
        <v>84</v>
      </c>
      <c r="BK126" s="188">
        <f>ROUND(I126*H126,2)</f>
        <v>0</v>
      </c>
      <c r="BL126" s="20" t="s">
        <v>91</v>
      </c>
      <c r="BM126" s="20" t="s">
        <v>894</v>
      </c>
    </row>
    <row r="127" spans="2:47" s="1" customFormat="1" ht="27">
      <c r="B127" s="37"/>
      <c r="D127" s="199" t="s">
        <v>208</v>
      </c>
      <c r="F127" s="254" t="s">
        <v>368</v>
      </c>
      <c r="I127" s="148"/>
      <c r="L127" s="37"/>
      <c r="M127" s="66"/>
      <c r="N127" s="38"/>
      <c r="O127" s="38"/>
      <c r="P127" s="38"/>
      <c r="Q127" s="38"/>
      <c r="R127" s="38"/>
      <c r="S127" s="38"/>
      <c r="T127" s="67"/>
      <c r="AT127" s="20" t="s">
        <v>208</v>
      </c>
      <c r="AU127" s="20" t="s">
        <v>88</v>
      </c>
    </row>
    <row r="128" spans="2:65" s="1" customFormat="1" ht="22.5" customHeight="1">
      <c r="B128" s="176"/>
      <c r="C128" s="177" t="s">
        <v>100</v>
      </c>
      <c r="D128" s="177" t="s">
        <v>197</v>
      </c>
      <c r="E128" s="178" t="s">
        <v>375</v>
      </c>
      <c r="F128" s="179" t="s">
        <v>376</v>
      </c>
      <c r="G128" s="180" t="s">
        <v>330</v>
      </c>
      <c r="H128" s="181">
        <v>37.6</v>
      </c>
      <c r="I128" s="182"/>
      <c r="J128" s="183">
        <f>ROUND(I128*H128,2)</f>
        <v>0</v>
      </c>
      <c r="K128" s="179" t="s">
        <v>206</v>
      </c>
      <c r="L128" s="37"/>
      <c r="M128" s="184" t="s">
        <v>20</v>
      </c>
      <c r="N128" s="185" t="s">
        <v>46</v>
      </c>
      <c r="O128" s="38"/>
      <c r="P128" s="186">
        <f>O128*H128</f>
        <v>0</v>
      </c>
      <c r="Q128" s="186">
        <v>6E-05</v>
      </c>
      <c r="R128" s="186">
        <f>Q128*H128</f>
        <v>0.002256</v>
      </c>
      <c r="S128" s="186">
        <v>0</v>
      </c>
      <c r="T128" s="187">
        <f>S128*H128</f>
        <v>0</v>
      </c>
      <c r="AR128" s="20" t="s">
        <v>91</v>
      </c>
      <c r="AT128" s="20" t="s">
        <v>197</v>
      </c>
      <c r="AU128" s="20" t="s">
        <v>88</v>
      </c>
      <c r="AY128" s="20" t="s">
        <v>193</v>
      </c>
      <c r="BE128" s="188">
        <f>IF(N128="základní",J128,0)</f>
        <v>0</v>
      </c>
      <c r="BF128" s="188">
        <f>IF(N128="snížená",J128,0)</f>
        <v>0</v>
      </c>
      <c r="BG128" s="188">
        <f>IF(N128="zákl. přenesená",J128,0)</f>
        <v>0</v>
      </c>
      <c r="BH128" s="188">
        <f>IF(N128="sníž. přenesená",J128,0)</f>
        <v>0</v>
      </c>
      <c r="BI128" s="188">
        <f>IF(N128="nulová",J128,0)</f>
        <v>0</v>
      </c>
      <c r="BJ128" s="20" t="s">
        <v>84</v>
      </c>
      <c r="BK128" s="188">
        <f>ROUND(I128*H128,2)</f>
        <v>0</v>
      </c>
      <c r="BL128" s="20" t="s">
        <v>91</v>
      </c>
      <c r="BM128" s="20" t="s">
        <v>895</v>
      </c>
    </row>
    <row r="129" spans="2:47" s="1" customFormat="1" ht="13.5">
      <c r="B129" s="37"/>
      <c r="D129" s="190" t="s">
        <v>208</v>
      </c>
      <c r="F129" s="208" t="s">
        <v>376</v>
      </c>
      <c r="I129" s="148"/>
      <c r="L129" s="37"/>
      <c r="M129" s="66"/>
      <c r="N129" s="38"/>
      <c r="O129" s="38"/>
      <c r="P129" s="38"/>
      <c r="Q129" s="38"/>
      <c r="R129" s="38"/>
      <c r="S129" s="38"/>
      <c r="T129" s="67"/>
      <c r="AT129" s="20" t="s">
        <v>208</v>
      </c>
      <c r="AU129" s="20" t="s">
        <v>88</v>
      </c>
    </row>
    <row r="130" spans="2:51" s="12" customFormat="1" ht="13.5">
      <c r="B130" s="189"/>
      <c r="D130" s="199" t="s">
        <v>201</v>
      </c>
      <c r="E130" s="238" t="s">
        <v>20</v>
      </c>
      <c r="F130" s="227" t="s">
        <v>896</v>
      </c>
      <c r="H130" s="228">
        <v>37.6</v>
      </c>
      <c r="I130" s="194"/>
      <c r="L130" s="189"/>
      <c r="M130" s="195"/>
      <c r="N130" s="196"/>
      <c r="O130" s="196"/>
      <c r="P130" s="196"/>
      <c r="Q130" s="196"/>
      <c r="R130" s="196"/>
      <c r="S130" s="196"/>
      <c r="T130" s="197"/>
      <c r="AT130" s="191" t="s">
        <v>201</v>
      </c>
      <c r="AU130" s="191" t="s">
        <v>88</v>
      </c>
      <c r="AV130" s="12" t="s">
        <v>84</v>
      </c>
      <c r="AW130" s="12" t="s">
        <v>37</v>
      </c>
      <c r="AX130" s="12" t="s">
        <v>22</v>
      </c>
      <c r="AY130" s="191" t="s">
        <v>193</v>
      </c>
    </row>
    <row r="131" spans="2:65" s="1" customFormat="1" ht="22.5" customHeight="1">
      <c r="B131" s="176"/>
      <c r="C131" s="217" t="s">
        <v>103</v>
      </c>
      <c r="D131" s="217" t="s">
        <v>212</v>
      </c>
      <c r="E131" s="218" t="s">
        <v>721</v>
      </c>
      <c r="F131" s="219" t="s">
        <v>722</v>
      </c>
      <c r="G131" s="220" t="s">
        <v>330</v>
      </c>
      <c r="H131" s="221">
        <v>39.48</v>
      </c>
      <c r="I131" s="222"/>
      <c r="J131" s="223">
        <f>ROUND(I131*H131,2)</f>
        <v>0</v>
      </c>
      <c r="K131" s="219" t="s">
        <v>206</v>
      </c>
      <c r="L131" s="224"/>
      <c r="M131" s="225" t="s">
        <v>20</v>
      </c>
      <c r="N131" s="226" t="s">
        <v>46</v>
      </c>
      <c r="O131" s="38"/>
      <c r="P131" s="186">
        <f>O131*H131</f>
        <v>0</v>
      </c>
      <c r="Q131" s="186">
        <v>0.00032</v>
      </c>
      <c r="R131" s="186">
        <f>Q131*H131</f>
        <v>0.0126336</v>
      </c>
      <c r="S131" s="186">
        <v>0</v>
      </c>
      <c r="T131" s="187">
        <f>S131*H131</f>
        <v>0</v>
      </c>
      <c r="AR131" s="20" t="s">
        <v>103</v>
      </c>
      <c r="AT131" s="20" t="s">
        <v>212</v>
      </c>
      <c r="AU131" s="20" t="s">
        <v>88</v>
      </c>
      <c r="AY131" s="20" t="s">
        <v>193</v>
      </c>
      <c r="BE131" s="188">
        <f>IF(N131="základní",J131,0)</f>
        <v>0</v>
      </c>
      <c r="BF131" s="188">
        <f>IF(N131="snížená",J131,0)</f>
        <v>0</v>
      </c>
      <c r="BG131" s="188">
        <f>IF(N131="zákl. přenesená",J131,0)</f>
        <v>0</v>
      </c>
      <c r="BH131" s="188">
        <f>IF(N131="sníž. přenesená",J131,0)</f>
        <v>0</v>
      </c>
      <c r="BI131" s="188">
        <f>IF(N131="nulová",J131,0)</f>
        <v>0</v>
      </c>
      <c r="BJ131" s="20" t="s">
        <v>84</v>
      </c>
      <c r="BK131" s="188">
        <f>ROUND(I131*H131,2)</f>
        <v>0</v>
      </c>
      <c r="BL131" s="20" t="s">
        <v>91</v>
      </c>
      <c r="BM131" s="20" t="s">
        <v>897</v>
      </c>
    </row>
    <row r="132" spans="2:47" s="1" customFormat="1" ht="27">
      <c r="B132" s="37"/>
      <c r="D132" s="190" t="s">
        <v>208</v>
      </c>
      <c r="F132" s="208" t="s">
        <v>724</v>
      </c>
      <c r="I132" s="148"/>
      <c r="L132" s="37"/>
      <c r="M132" s="66"/>
      <c r="N132" s="38"/>
      <c r="O132" s="38"/>
      <c r="P132" s="38"/>
      <c r="Q132" s="38"/>
      <c r="R132" s="38"/>
      <c r="S132" s="38"/>
      <c r="T132" s="67"/>
      <c r="AT132" s="20" t="s">
        <v>208</v>
      </c>
      <c r="AU132" s="20" t="s">
        <v>88</v>
      </c>
    </row>
    <row r="133" spans="2:51" s="12" customFormat="1" ht="13.5">
      <c r="B133" s="189"/>
      <c r="D133" s="199" t="s">
        <v>201</v>
      </c>
      <c r="E133" s="238" t="s">
        <v>20</v>
      </c>
      <c r="F133" s="227" t="s">
        <v>898</v>
      </c>
      <c r="H133" s="228">
        <v>39.48</v>
      </c>
      <c r="I133" s="194"/>
      <c r="L133" s="189"/>
      <c r="M133" s="195"/>
      <c r="N133" s="196"/>
      <c r="O133" s="196"/>
      <c r="P133" s="196"/>
      <c r="Q133" s="196"/>
      <c r="R133" s="196"/>
      <c r="S133" s="196"/>
      <c r="T133" s="197"/>
      <c r="AT133" s="191" t="s">
        <v>201</v>
      </c>
      <c r="AU133" s="191" t="s">
        <v>88</v>
      </c>
      <c r="AV133" s="12" t="s">
        <v>84</v>
      </c>
      <c r="AW133" s="12" t="s">
        <v>37</v>
      </c>
      <c r="AX133" s="12" t="s">
        <v>22</v>
      </c>
      <c r="AY133" s="191" t="s">
        <v>193</v>
      </c>
    </row>
    <row r="134" spans="2:65" s="1" customFormat="1" ht="22.5" customHeight="1">
      <c r="B134" s="176"/>
      <c r="C134" s="177" t="s">
        <v>106</v>
      </c>
      <c r="D134" s="177" t="s">
        <v>197</v>
      </c>
      <c r="E134" s="178" t="s">
        <v>386</v>
      </c>
      <c r="F134" s="179" t="s">
        <v>387</v>
      </c>
      <c r="G134" s="180" t="s">
        <v>330</v>
      </c>
      <c r="H134" s="181">
        <v>82.56</v>
      </c>
      <c r="I134" s="182"/>
      <c r="J134" s="183">
        <f>ROUND(I134*H134,2)</f>
        <v>0</v>
      </c>
      <c r="K134" s="179" t="s">
        <v>206</v>
      </c>
      <c r="L134" s="37"/>
      <c r="M134" s="184" t="s">
        <v>20</v>
      </c>
      <c r="N134" s="185" t="s">
        <v>46</v>
      </c>
      <c r="O134" s="38"/>
      <c r="P134" s="186">
        <f>O134*H134</f>
        <v>0</v>
      </c>
      <c r="Q134" s="186">
        <v>0.00025</v>
      </c>
      <c r="R134" s="186">
        <f>Q134*H134</f>
        <v>0.020640000000000002</v>
      </c>
      <c r="S134" s="186">
        <v>0</v>
      </c>
      <c r="T134" s="187">
        <f>S134*H134</f>
        <v>0</v>
      </c>
      <c r="AR134" s="20" t="s">
        <v>91</v>
      </c>
      <c r="AT134" s="20" t="s">
        <v>197</v>
      </c>
      <c r="AU134" s="20" t="s">
        <v>88</v>
      </c>
      <c r="AY134" s="20" t="s">
        <v>193</v>
      </c>
      <c r="BE134" s="188">
        <f>IF(N134="základní",J134,0)</f>
        <v>0</v>
      </c>
      <c r="BF134" s="188">
        <f>IF(N134="snížená",J134,0)</f>
        <v>0</v>
      </c>
      <c r="BG134" s="188">
        <f>IF(N134="zákl. přenesená",J134,0)</f>
        <v>0</v>
      </c>
      <c r="BH134" s="188">
        <f>IF(N134="sníž. přenesená",J134,0)</f>
        <v>0</v>
      </c>
      <c r="BI134" s="188">
        <f>IF(N134="nulová",J134,0)</f>
        <v>0</v>
      </c>
      <c r="BJ134" s="20" t="s">
        <v>84</v>
      </c>
      <c r="BK134" s="188">
        <f>ROUND(I134*H134,2)</f>
        <v>0</v>
      </c>
      <c r="BL134" s="20" t="s">
        <v>91</v>
      </c>
      <c r="BM134" s="20" t="s">
        <v>899</v>
      </c>
    </row>
    <row r="135" spans="2:47" s="1" customFormat="1" ht="13.5">
      <c r="B135" s="37"/>
      <c r="D135" s="190" t="s">
        <v>208</v>
      </c>
      <c r="F135" s="208" t="s">
        <v>387</v>
      </c>
      <c r="I135" s="148"/>
      <c r="L135" s="37"/>
      <c r="M135" s="66"/>
      <c r="N135" s="38"/>
      <c r="O135" s="38"/>
      <c r="P135" s="38"/>
      <c r="Q135" s="38"/>
      <c r="R135" s="38"/>
      <c r="S135" s="38"/>
      <c r="T135" s="67"/>
      <c r="AT135" s="20" t="s">
        <v>208</v>
      </c>
      <c r="AU135" s="20" t="s">
        <v>88</v>
      </c>
    </row>
    <row r="136" spans="2:51" s="12" customFormat="1" ht="13.5">
      <c r="B136" s="189"/>
      <c r="D136" s="199" t="s">
        <v>201</v>
      </c>
      <c r="E136" s="238" t="s">
        <v>20</v>
      </c>
      <c r="F136" s="227" t="s">
        <v>900</v>
      </c>
      <c r="H136" s="228">
        <v>82.56</v>
      </c>
      <c r="I136" s="194"/>
      <c r="L136" s="189"/>
      <c r="M136" s="195"/>
      <c r="N136" s="196"/>
      <c r="O136" s="196"/>
      <c r="P136" s="196"/>
      <c r="Q136" s="196"/>
      <c r="R136" s="196"/>
      <c r="S136" s="196"/>
      <c r="T136" s="197"/>
      <c r="AT136" s="191" t="s">
        <v>201</v>
      </c>
      <c r="AU136" s="191" t="s">
        <v>88</v>
      </c>
      <c r="AV136" s="12" t="s">
        <v>84</v>
      </c>
      <c r="AW136" s="12" t="s">
        <v>37</v>
      </c>
      <c r="AX136" s="12" t="s">
        <v>22</v>
      </c>
      <c r="AY136" s="191" t="s">
        <v>193</v>
      </c>
    </row>
    <row r="137" spans="2:65" s="1" customFormat="1" ht="22.5" customHeight="1">
      <c r="B137" s="176"/>
      <c r="C137" s="217" t="s">
        <v>27</v>
      </c>
      <c r="D137" s="217" t="s">
        <v>212</v>
      </c>
      <c r="E137" s="218" t="s">
        <v>417</v>
      </c>
      <c r="F137" s="219" t="s">
        <v>418</v>
      </c>
      <c r="G137" s="220" t="s">
        <v>330</v>
      </c>
      <c r="H137" s="221">
        <v>11.34</v>
      </c>
      <c r="I137" s="222"/>
      <c r="J137" s="223">
        <f>ROUND(I137*H137,2)</f>
        <v>0</v>
      </c>
      <c r="K137" s="219" t="s">
        <v>20</v>
      </c>
      <c r="L137" s="224"/>
      <c r="M137" s="225" t="s">
        <v>20</v>
      </c>
      <c r="N137" s="226" t="s">
        <v>46</v>
      </c>
      <c r="O137" s="38"/>
      <c r="P137" s="186">
        <f>O137*H137</f>
        <v>0</v>
      </c>
      <c r="Q137" s="186">
        <v>2E-05</v>
      </c>
      <c r="R137" s="186">
        <f>Q137*H137</f>
        <v>0.0002268</v>
      </c>
      <c r="S137" s="186">
        <v>0</v>
      </c>
      <c r="T137" s="187">
        <f>S137*H137</f>
        <v>0</v>
      </c>
      <c r="AR137" s="20" t="s">
        <v>103</v>
      </c>
      <c r="AT137" s="20" t="s">
        <v>212</v>
      </c>
      <c r="AU137" s="20" t="s">
        <v>88</v>
      </c>
      <c r="AY137" s="20" t="s">
        <v>193</v>
      </c>
      <c r="BE137" s="188">
        <f>IF(N137="základní",J137,0)</f>
        <v>0</v>
      </c>
      <c r="BF137" s="188">
        <f>IF(N137="snížená",J137,0)</f>
        <v>0</v>
      </c>
      <c r="BG137" s="188">
        <f>IF(N137="zákl. přenesená",J137,0)</f>
        <v>0</v>
      </c>
      <c r="BH137" s="188">
        <f>IF(N137="sníž. přenesená",J137,0)</f>
        <v>0</v>
      </c>
      <c r="BI137" s="188">
        <f>IF(N137="nulová",J137,0)</f>
        <v>0</v>
      </c>
      <c r="BJ137" s="20" t="s">
        <v>84</v>
      </c>
      <c r="BK137" s="188">
        <f>ROUND(I137*H137,2)</f>
        <v>0</v>
      </c>
      <c r="BL137" s="20" t="s">
        <v>91</v>
      </c>
      <c r="BM137" s="20" t="s">
        <v>901</v>
      </c>
    </row>
    <row r="138" spans="2:51" s="12" customFormat="1" ht="13.5">
      <c r="B138" s="189"/>
      <c r="D138" s="190" t="s">
        <v>201</v>
      </c>
      <c r="E138" s="191" t="s">
        <v>20</v>
      </c>
      <c r="F138" s="192" t="s">
        <v>902</v>
      </c>
      <c r="H138" s="193">
        <v>7.2</v>
      </c>
      <c r="I138" s="194"/>
      <c r="L138" s="189"/>
      <c r="M138" s="195"/>
      <c r="N138" s="196"/>
      <c r="O138" s="196"/>
      <c r="P138" s="196"/>
      <c r="Q138" s="196"/>
      <c r="R138" s="196"/>
      <c r="S138" s="196"/>
      <c r="T138" s="197"/>
      <c r="AT138" s="191" t="s">
        <v>201</v>
      </c>
      <c r="AU138" s="191" t="s">
        <v>88</v>
      </c>
      <c r="AV138" s="12" t="s">
        <v>84</v>
      </c>
      <c r="AW138" s="12" t="s">
        <v>37</v>
      </c>
      <c r="AX138" s="12" t="s">
        <v>74</v>
      </c>
      <c r="AY138" s="191" t="s">
        <v>193</v>
      </c>
    </row>
    <row r="139" spans="2:51" s="12" customFormat="1" ht="13.5">
      <c r="B139" s="189"/>
      <c r="D139" s="190" t="s">
        <v>201</v>
      </c>
      <c r="E139" s="191" t="s">
        <v>20</v>
      </c>
      <c r="F139" s="192" t="s">
        <v>903</v>
      </c>
      <c r="H139" s="193">
        <v>3.6</v>
      </c>
      <c r="I139" s="194"/>
      <c r="L139" s="189"/>
      <c r="M139" s="195"/>
      <c r="N139" s="196"/>
      <c r="O139" s="196"/>
      <c r="P139" s="196"/>
      <c r="Q139" s="196"/>
      <c r="R139" s="196"/>
      <c r="S139" s="196"/>
      <c r="T139" s="197"/>
      <c r="AT139" s="191" t="s">
        <v>201</v>
      </c>
      <c r="AU139" s="191" t="s">
        <v>88</v>
      </c>
      <c r="AV139" s="12" t="s">
        <v>84</v>
      </c>
      <c r="AW139" s="12" t="s">
        <v>37</v>
      </c>
      <c r="AX139" s="12" t="s">
        <v>74</v>
      </c>
      <c r="AY139" s="191" t="s">
        <v>193</v>
      </c>
    </row>
    <row r="140" spans="2:51" s="13" customFormat="1" ht="13.5">
      <c r="B140" s="198"/>
      <c r="D140" s="190" t="s">
        <v>201</v>
      </c>
      <c r="E140" s="239" t="s">
        <v>20</v>
      </c>
      <c r="F140" s="240" t="s">
        <v>203</v>
      </c>
      <c r="H140" s="241">
        <v>10.8</v>
      </c>
      <c r="I140" s="203"/>
      <c r="L140" s="198"/>
      <c r="M140" s="204"/>
      <c r="N140" s="205"/>
      <c r="O140" s="205"/>
      <c r="P140" s="205"/>
      <c r="Q140" s="205"/>
      <c r="R140" s="205"/>
      <c r="S140" s="205"/>
      <c r="T140" s="206"/>
      <c r="AT140" s="207" t="s">
        <v>201</v>
      </c>
      <c r="AU140" s="207" t="s">
        <v>88</v>
      </c>
      <c r="AV140" s="13" t="s">
        <v>91</v>
      </c>
      <c r="AW140" s="13" t="s">
        <v>37</v>
      </c>
      <c r="AX140" s="13" t="s">
        <v>22</v>
      </c>
      <c r="AY140" s="207" t="s">
        <v>193</v>
      </c>
    </row>
    <row r="141" spans="2:51" s="12" customFormat="1" ht="13.5">
      <c r="B141" s="189"/>
      <c r="D141" s="199" t="s">
        <v>201</v>
      </c>
      <c r="F141" s="227" t="s">
        <v>904</v>
      </c>
      <c r="H141" s="228">
        <v>11.34</v>
      </c>
      <c r="I141" s="194"/>
      <c r="L141" s="189"/>
      <c r="M141" s="195"/>
      <c r="N141" s="196"/>
      <c r="O141" s="196"/>
      <c r="P141" s="196"/>
      <c r="Q141" s="196"/>
      <c r="R141" s="196"/>
      <c r="S141" s="196"/>
      <c r="T141" s="197"/>
      <c r="AT141" s="191" t="s">
        <v>201</v>
      </c>
      <c r="AU141" s="191" t="s">
        <v>88</v>
      </c>
      <c r="AV141" s="12" t="s">
        <v>84</v>
      </c>
      <c r="AW141" s="12" t="s">
        <v>4</v>
      </c>
      <c r="AX141" s="12" t="s">
        <v>22</v>
      </c>
      <c r="AY141" s="191" t="s">
        <v>193</v>
      </c>
    </row>
    <row r="142" spans="2:65" s="1" customFormat="1" ht="22.5" customHeight="1">
      <c r="B142" s="176"/>
      <c r="C142" s="217" t="s">
        <v>111</v>
      </c>
      <c r="D142" s="217" t="s">
        <v>212</v>
      </c>
      <c r="E142" s="218" t="s">
        <v>426</v>
      </c>
      <c r="F142" s="219" t="s">
        <v>427</v>
      </c>
      <c r="G142" s="220" t="s">
        <v>330</v>
      </c>
      <c r="H142" s="221">
        <v>4.725</v>
      </c>
      <c r="I142" s="222"/>
      <c r="J142" s="223">
        <f>ROUND(I142*H142,2)</f>
        <v>0</v>
      </c>
      <c r="K142" s="219" t="s">
        <v>20</v>
      </c>
      <c r="L142" s="224"/>
      <c r="M142" s="225" t="s">
        <v>20</v>
      </c>
      <c r="N142" s="226" t="s">
        <v>46</v>
      </c>
      <c r="O142" s="38"/>
      <c r="P142" s="186">
        <f>O142*H142</f>
        <v>0</v>
      </c>
      <c r="Q142" s="186">
        <v>0.0004</v>
      </c>
      <c r="R142" s="186">
        <f>Q142*H142</f>
        <v>0.00189</v>
      </c>
      <c r="S142" s="186">
        <v>0</v>
      </c>
      <c r="T142" s="187">
        <f>S142*H142</f>
        <v>0</v>
      </c>
      <c r="AR142" s="20" t="s">
        <v>103</v>
      </c>
      <c r="AT142" s="20" t="s">
        <v>212</v>
      </c>
      <c r="AU142" s="20" t="s">
        <v>88</v>
      </c>
      <c r="AY142" s="20" t="s">
        <v>193</v>
      </c>
      <c r="BE142" s="188">
        <f>IF(N142="základní",J142,0)</f>
        <v>0</v>
      </c>
      <c r="BF142" s="188">
        <f>IF(N142="snížená",J142,0)</f>
        <v>0</v>
      </c>
      <c r="BG142" s="188">
        <f>IF(N142="zákl. přenesená",J142,0)</f>
        <v>0</v>
      </c>
      <c r="BH142" s="188">
        <f>IF(N142="sníž. přenesená",J142,0)</f>
        <v>0</v>
      </c>
      <c r="BI142" s="188">
        <f>IF(N142="nulová",J142,0)</f>
        <v>0</v>
      </c>
      <c r="BJ142" s="20" t="s">
        <v>84</v>
      </c>
      <c r="BK142" s="188">
        <f>ROUND(I142*H142,2)</f>
        <v>0</v>
      </c>
      <c r="BL142" s="20" t="s">
        <v>91</v>
      </c>
      <c r="BM142" s="20" t="s">
        <v>905</v>
      </c>
    </row>
    <row r="143" spans="2:51" s="12" customFormat="1" ht="13.5">
      <c r="B143" s="189"/>
      <c r="D143" s="190" t="s">
        <v>201</v>
      </c>
      <c r="E143" s="191" t="s">
        <v>20</v>
      </c>
      <c r="F143" s="192" t="s">
        <v>906</v>
      </c>
      <c r="H143" s="193">
        <v>4.5</v>
      </c>
      <c r="I143" s="194"/>
      <c r="L143" s="189"/>
      <c r="M143" s="195"/>
      <c r="N143" s="196"/>
      <c r="O143" s="196"/>
      <c r="P143" s="196"/>
      <c r="Q143" s="196"/>
      <c r="R143" s="196"/>
      <c r="S143" s="196"/>
      <c r="T143" s="197"/>
      <c r="AT143" s="191" t="s">
        <v>201</v>
      </c>
      <c r="AU143" s="191" t="s">
        <v>88</v>
      </c>
      <c r="AV143" s="12" t="s">
        <v>84</v>
      </c>
      <c r="AW143" s="12" t="s">
        <v>37</v>
      </c>
      <c r="AX143" s="12" t="s">
        <v>22</v>
      </c>
      <c r="AY143" s="191" t="s">
        <v>193</v>
      </c>
    </row>
    <row r="144" spans="2:51" s="12" customFormat="1" ht="13.5">
      <c r="B144" s="189"/>
      <c r="D144" s="199" t="s">
        <v>201</v>
      </c>
      <c r="F144" s="227" t="s">
        <v>907</v>
      </c>
      <c r="H144" s="228">
        <v>4.725</v>
      </c>
      <c r="I144" s="194"/>
      <c r="L144" s="189"/>
      <c r="M144" s="195"/>
      <c r="N144" s="196"/>
      <c r="O144" s="196"/>
      <c r="P144" s="196"/>
      <c r="Q144" s="196"/>
      <c r="R144" s="196"/>
      <c r="S144" s="196"/>
      <c r="T144" s="197"/>
      <c r="AT144" s="191" t="s">
        <v>201</v>
      </c>
      <c r="AU144" s="191" t="s">
        <v>88</v>
      </c>
      <c r="AV144" s="12" t="s">
        <v>84</v>
      </c>
      <c r="AW144" s="12" t="s">
        <v>4</v>
      </c>
      <c r="AX144" s="12" t="s">
        <v>22</v>
      </c>
      <c r="AY144" s="191" t="s">
        <v>193</v>
      </c>
    </row>
    <row r="145" spans="2:65" s="1" customFormat="1" ht="22.5" customHeight="1">
      <c r="B145" s="176"/>
      <c r="C145" s="217" t="s">
        <v>114</v>
      </c>
      <c r="D145" s="217" t="s">
        <v>212</v>
      </c>
      <c r="E145" s="218" t="s">
        <v>391</v>
      </c>
      <c r="F145" s="219" t="s">
        <v>392</v>
      </c>
      <c r="G145" s="220" t="s">
        <v>330</v>
      </c>
      <c r="H145" s="221">
        <v>46.683</v>
      </c>
      <c r="I145" s="222"/>
      <c r="J145" s="223">
        <f>ROUND(I145*H145,2)</f>
        <v>0</v>
      </c>
      <c r="K145" s="219" t="s">
        <v>206</v>
      </c>
      <c r="L145" s="224"/>
      <c r="M145" s="225" t="s">
        <v>20</v>
      </c>
      <c r="N145" s="226" t="s">
        <v>46</v>
      </c>
      <c r="O145" s="38"/>
      <c r="P145" s="186">
        <f>O145*H145</f>
        <v>0</v>
      </c>
      <c r="Q145" s="186">
        <v>3E-05</v>
      </c>
      <c r="R145" s="186">
        <f>Q145*H145</f>
        <v>0.0014004900000000001</v>
      </c>
      <c r="S145" s="186">
        <v>0</v>
      </c>
      <c r="T145" s="187">
        <f>S145*H145</f>
        <v>0</v>
      </c>
      <c r="AR145" s="20" t="s">
        <v>103</v>
      </c>
      <c r="AT145" s="20" t="s">
        <v>212</v>
      </c>
      <c r="AU145" s="20" t="s">
        <v>88</v>
      </c>
      <c r="AY145" s="20" t="s">
        <v>193</v>
      </c>
      <c r="BE145" s="188">
        <f>IF(N145="základní",J145,0)</f>
        <v>0</v>
      </c>
      <c r="BF145" s="188">
        <f>IF(N145="snížená",J145,0)</f>
        <v>0</v>
      </c>
      <c r="BG145" s="188">
        <f>IF(N145="zákl. přenesená",J145,0)</f>
        <v>0</v>
      </c>
      <c r="BH145" s="188">
        <f>IF(N145="sníž. přenesená",J145,0)</f>
        <v>0</v>
      </c>
      <c r="BI145" s="188">
        <f>IF(N145="nulová",J145,0)</f>
        <v>0</v>
      </c>
      <c r="BJ145" s="20" t="s">
        <v>84</v>
      </c>
      <c r="BK145" s="188">
        <f>ROUND(I145*H145,2)</f>
        <v>0</v>
      </c>
      <c r="BL145" s="20" t="s">
        <v>91</v>
      </c>
      <c r="BM145" s="20" t="s">
        <v>908</v>
      </c>
    </row>
    <row r="146" spans="2:47" s="1" customFormat="1" ht="27">
      <c r="B146" s="37"/>
      <c r="D146" s="190" t="s">
        <v>208</v>
      </c>
      <c r="F146" s="208" t="s">
        <v>394</v>
      </c>
      <c r="I146" s="148"/>
      <c r="L146" s="37"/>
      <c r="M146" s="66"/>
      <c r="N146" s="38"/>
      <c r="O146" s="38"/>
      <c r="P146" s="38"/>
      <c r="Q146" s="38"/>
      <c r="R146" s="38"/>
      <c r="S146" s="38"/>
      <c r="T146" s="67"/>
      <c r="AT146" s="20" t="s">
        <v>208</v>
      </c>
      <c r="AU146" s="20" t="s">
        <v>88</v>
      </c>
    </row>
    <row r="147" spans="2:51" s="12" customFormat="1" ht="13.5">
      <c r="B147" s="189"/>
      <c r="D147" s="190" t="s">
        <v>201</v>
      </c>
      <c r="E147" s="191" t="s">
        <v>20</v>
      </c>
      <c r="F147" s="192" t="s">
        <v>909</v>
      </c>
      <c r="H147" s="193">
        <v>44.46</v>
      </c>
      <c r="I147" s="194"/>
      <c r="L147" s="189"/>
      <c r="M147" s="195"/>
      <c r="N147" s="196"/>
      <c r="O147" s="196"/>
      <c r="P147" s="196"/>
      <c r="Q147" s="196"/>
      <c r="R147" s="196"/>
      <c r="S147" s="196"/>
      <c r="T147" s="197"/>
      <c r="AT147" s="191" t="s">
        <v>201</v>
      </c>
      <c r="AU147" s="191" t="s">
        <v>88</v>
      </c>
      <c r="AV147" s="12" t="s">
        <v>84</v>
      </c>
      <c r="AW147" s="12" t="s">
        <v>37</v>
      </c>
      <c r="AX147" s="12" t="s">
        <v>22</v>
      </c>
      <c r="AY147" s="191" t="s">
        <v>193</v>
      </c>
    </row>
    <row r="148" spans="2:51" s="12" customFormat="1" ht="13.5">
      <c r="B148" s="189"/>
      <c r="D148" s="199" t="s">
        <v>201</v>
      </c>
      <c r="F148" s="227" t="s">
        <v>910</v>
      </c>
      <c r="H148" s="228">
        <v>46.683</v>
      </c>
      <c r="I148" s="194"/>
      <c r="L148" s="189"/>
      <c r="M148" s="195"/>
      <c r="N148" s="196"/>
      <c r="O148" s="196"/>
      <c r="P148" s="196"/>
      <c r="Q148" s="196"/>
      <c r="R148" s="196"/>
      <c r="S148" s="196"/>
      <c r="T148" s="197"/>
      <c r="AT148" s="191" t="s">
        <v>201</v>
      </c>
      <c r="AU148" s="191" t="s">
        <v>88</v>
      </c>
      <c r="AV148" s="12" t="s">
        <v>84</v>
      </c>
      <c r="AW148" s="12" t="s">
        <v>4</v>
      </c>
      <c r="AX148" s="12" t="s">
        <v>22</v>
      </c>
      <c r="AY148" s="191" t="s">
        <v>193</v>
      </c>
    </row>
    <row r="149" spans="2:65" s="1" customFormat="1" ht="22.5" customHeight="1">
      <c r="B149" s="176"/>
      <c r="C149" s="217" t="s">
        <v>117</v>
      </c>
      <c r="D149" s="217" t="s">
        <v>212</v>
      </c>
      <c r="E149" s="218" t="s">
        <v>406</v>
      </c>
      <c r="F149" s="219" t="s">
        <v>407</v>
      </c>
      <c r="G149" s="220" t="s">
        <v>330</v>
      </c>
      <c r="H149" s="221">
        <v>20.79</v>
      </c>
      <c r="I149" s="222"/>
      <c r="J149" s="223">
        <f>ROUND(I149*H149,2)</f>
        <v>0</v>
      </c>
      <c r="K149" s="219" t="s">
        <v>206</v>
      </c>
      <c r="L149" s="224"/>
      <c r="M149" s="225" t="s">
        <v>20</v>
      </c>
      <c r="N149" s="226" t="s">
        <v>46</v>
      </c>
      <c r="O149" s="38"/>
      <c r="P149" s="186">
        <f>O149*H149</f>
        <v>0</v>
      </c>
      <c r="Q149" s="186">
        <v>4E-05</v>
      </c>
      <c r="R149" s="186">
        <f>Q149*H149</f>
        <v>0.0008316</v>
      </c>
      <c r="S149" s="186">
        <v>0</v>
      </c>
      <c r="T149" s="187">
        <f>S149*H149</f>
        <v>0</v>
      </c>
      <c r="AR149" s="20" t="s">
        <v>103</v>
      </c>
      <c r="AT149" s="20" t="s">
        <v>212</v>
      </c>
      <c r="AU149" s="20" t="s">
        <v>88</v>
      </c>
      <c r="AY149" s="20" t="s">
        <v>193</v>
      </c>
      <c r="BE149" s="188">
        <f>IF(N149="základní",J149,0)</f>
        <v>0</v>
      </c>
      <c r="BF149" s="188">
        <f>IF(N149="snížená",J149,0)</f>
        <v>0</v>
      </c>
      <c r="BG149" s="188">
        <f>IF(N149="zákl. přenesená",J149,0)</f>
        <v>0</v>
      </c>
      <c r="BH149" s="188">
        <f>IF(N149="sníž. přenesená",J149,0)</f>
        <v>0</v>
      </c>
      <c r="BI149" s="188">
        <f>IF(N149="nulová",J149,0)</f>
        <v>0</v>
      </c>
      <c r="BJ149" s="20" t="s">
        <v>84</v>
      </c>
      <c r="BK149" s="188">
        <f>ROUND(I149*H149,2)</f>
        <v>0</v>
      </c>
      <c r="BL149" s="20" t="s">
        <v>91</v>
      </c>
      <c r="BM149" s="20" t="s">
        <v>911</v>
      </c>
    </row>
    <row r="150" spans="2:47" s="1" customFormat="1" ht="13.5">
      <c r="B150" s="37"/>
      <c r="D150" s="190" t="s">
        <v>208</v>
      </c>
      <c r="F150" s="208" t="s">
        <v>407</v>
      </c>
      <c r="I150" s="148"/>
      <c r="L150" s="37"/>
      <c r="M150" s="66"/>
      <c r="N150" s="38"/>
      <c r="O150" s="38"/>
      <c r="P150" s="38"/>
      <c r="Q150" s="38"/>
      <c r="R150" s="38"/>
      <c r="S150" s="38"/>
      <c r="T150" s="67"/>
      <c r="AT150" s="20" t="s">
        <v>208</v>
      </c>
      <c r="AU150" s="20" t="s">
        <v>88</v>
      </c>
    </row>
    <row r="151" spans="2:47" s="1" customFormat="1" ht="27">
      <c r="B151" s="37"/>
      <c r="D151" s="190" t="s">
        <v>241</v>
      </c>
      <c r="F151" s="229" t="s">
        <v>409</v>
      </c>
      <c r="I151" s="148"/>
      <c r="L151" s="37"/>
      <c r="M151" s="66"/>
      <c r="N151" s="38"/>
      <c r="O151" s="38"/>
      <c r="P151" s="38"/>
      <c r="Q151" s="38"/>
      <c r="R151" s="38"/>
      <c r="S151" s="38"/>
      <c r="T151" s="67"/>
      <c r="AT151" s="20" t="s">
        <v>241</v>
      </c>
      <c r="AU151" s="20" t="s">
        <v>88</v>
      </c>
    </row>
    <row r="152" spans="2:51" s="12" customFormat="1" ht="13.5">
      <c r="B152" s="189"/>
      <c r="D152" s="190" t="s">
        <v>201</v>
      </c>
      <c r="E152" s="191" t="s">
        <v>20</v>
      </c>
      <c r="F152" s="192" t="s">
        <v>912</v>
      </c>
      <c r="H152" s="193">
        <v>12.6</v>
      </c>
      <c r="I152" s="194"/>
      <c r="L152" s="189"/>
      <c r="M152" s="195"/>
      <c r="N152" s="196"/>
      <c r="O152" s="196"/>
      <c r="P152" s="196"/>
      <c r="Q152" s="196"/>
      <c r="R152" s="196"/>
      <c r="S152" s="196"/>
      <c r="T152" s="197"/>
      <c r="AT152" s="191" t="s">
        <v>201</v>
      </c>
      <c r="AU152" s="191" t="s">
        <v>88</v>
      </c>
      <c r="AV152" s="12" t="s">
        <v>84</v>
      </c>
      <c r="AW152" s="12" t="s">
        <v>37</v>
      </c>
      <c r="AX152" s="12" t="s">
        <v>74</v>
      </c>
      <c r="AY152" s="191" t="s">
        <v>193</v>
      </c>
    </row>
    <row r="153" spans="2:51" s="12" customFormat="1" ht="13.5">
      <c r="B153" s="189"/>
      <c r="D153" s="190" t="s">
        <v>201</v>
      </c>
      <c r="E153" s="191" t="s">
        <v>20</v>
      </c>
      <c r="F153" s="192" t="s">
        <v>913</v>
      </c>
      <c r="H153" s="193">
        <v>7.2</v>
      </c>
      <c r="I153" s="194"/>
      <c r="L153" s="189"/>
      <c r="M153" s="195"/>
      <c r="N153" s="196"/>
      <c r="O153" s="196"/>
      <c r="P153" s="196"/>
      <c r="Q153" s="196"/>
      <c r="R153" s="196"/>
      <c r="S153" s="196"/>
      <c r="T153" s="197"/>
      <c r="AT153" s="191" t="s">
        <v>201</v>
      </c>
      <c r="AU153" s="191" t="s">
        <v>88</v>
      </c>
      <c r="AV153" s="12" t="s">
        <v>84</v>
      </c>
      <c r="AW153" s="12" t="s">
        <v>37</v>
      </c>
      <c r="AX153" s="12" t="s">
        <v>74</v>
      </c>
      <c r="AY153" s="191" t="s">
        <v>193</v>
      </c>
    </row>
    <row r="154" spans="2:51" s="13" customFormat="1" ht="13.5">
      <c r="B154" s="198"/>
      <c r="D154" s="190" t="s">
        <v>201</v>
      </c>
      <c r="E154" s="239" t="s">
        <v>20</v>
      </c>
      <c r="F154" s="240" t="s">
        <v>203</v>
      </c>
      <c r="H154" s="241">
        <v>19.8</v>
      </c>
      <c r="I154" s="203"/>
      <c r="L154" s="198"/>
      <c r="M154" s="204"/>
      <c r="N154" s="205"/>
      <c r="O154" s="205"/>
      <c r="P154" s="205"/>
      <c r="Q154" s="205"/>
      <c r="R154" s="205"/>
      <c r="S154" s="205"/>
      <c r="T154" s="206"/>
      <c r="AT154" s="207" t="s">
        <v>201</v>
      </c>
      <c r="AU154" s="207" t="s">
        <v>88</v>
      </c>
      <c r="AV154" s="13" t="s">
        <v>91</v>
      </c>
      <c r="AW154" s="13" t="s">
        <v>37</v>
      </c>
      <c r="AX154" s="13" t="s">
        <v>22</v>
      </c>
      <c r="AY154" s="207" t="s">
        <v>193</v>
      </c>
    </row>
    <row r="155" spans="2:51" s="12" customFormat="1" ht="13.5">
      <c r="B155" s="189"/>
      <c r="D155" s="199" t="s">
        <v>201</v>
      </c>
      <c r="F155" s="227" t="s">
        <v>914</v>
      </c>
      <c r="H155" s="228">
        <v>20.79</v>
      </c>
      <c r="I155" s="194"/>
      <c r="L155" s="189"/>
      <c r="M155" s="195"/>
      <c r="N155" s="196"/>
      <c r="O155" s="196"/>
      <c r="P155" s="196"/>
      <c r="Q155" s="196"/>
      <c r="R155" s="196"/>
      <c r="S155" s="196"/>
      <c r="T155" s="197"/>
      <c r="AT155" s="191" t="s">
        <v>201</v>
      </c>
      <c r="AU155" s="191" t="s">
        <v>88</v>
      </c>
      <c r="AV155" s="12" t="s">
        <v>84</v>
      </c>
      <c r="AW155" s="12" t="s">
        <v>4</v>
      </c>
      <c r="AX155" s="12" t="s">
        <v>22</v>
      </c>
      <c r="AY155" s="191" t="s">
        <v>193</v>
      </c>
    </row>
    <row r="156" spans="2:65" s="1" customFormat="1" ht="22.5" customHeight="1">
      <c r="B156" s="176"/>
      <c r="C156" s="217" t="s">
        <v>275</v>
      </c>
      <c r="D156" s="217" t="s">
        <v>212</v>
      </c>
      <c r="E156" s="218" t="s">
        <v>447</v>
      </c>
      <c r="F156" s="219" t="s">
        <v>448</v>
      </c>
      <c r="G156" s="220" t="s">
        <v>330</v>
      </c>
      <c r="H156" s="221">
        <v>3.15</v>
      </c>
      <c r="I156" s="222"/>
      <c r="J156" s="223">
        <f>ROUND(I156*H156,2)</f>
        <v>0</v>
      </c>
      <c r="K156" s="219" t="s">
        <v>20</v>
      </c>
      <c r="L156" s="224"/>
      <c r="M156" s="225" t="s">
        <v>20</v>
      </c>
      <c r="N156" s="226" t="s">
        <v>46</v>
      </c>
      <c r="O156" s="38"/>
      <c r="P156" s="186">
        <f>O156*H156</f>
        <v>0</v>
      </c>
      <c r="Q156" s="186">
        <v>0.0004</v>
      </c>
      <c r="R156" s="186">
        <f>Q156*H156</f>
        <v>0.00126</v>
      </c>
      <c r="S156" s="186">
        <v>0</v>
      </c>
      <c r="T156" s="187">
        <f>S156*H156</f>
        <v>0</v>
      </c>
      <c r="AR156" s="20" t="s">
        <v>103</v>
      </c>
      <c r="AT156" s="20" t="s">
        <v>212</v>
      </c>
      <c r="AU156" s="20" t="s">
        <v>88</v>
      </c>
      <c r="AY156" s="20" t="s">
        <v>193</v>
      </c>
      <c r="BE156" s="188">
        <f>IF(N156="základní",J156,0)</f>
        <v>0</v>
      </c>
      <c r="BF156" s="188">
        <f>IF(N156="snížená",J156,0)</f>
        <v>0</v>
      </c>
      <c r="BG156" s="188">
        <f>IF(N156="zákl. přenesená",J156,0)</f>
        <v>0</v>
      </c>
      <c r="BH156" s="188">
        <f>IF(N156="sníž. přenesená",J156,0)</f>
        <v>0</v>
      </c>
      <c r="BI156" s="188">
        <f>IF(N156="nulová",J156,0)</f>
        <v>0</v>
      </c>
      <c r="BJ156" s="20" t="s">
        <v>84</v>
      </c>
      <c r="BK156" s="188">
        <f>ROUND(I156*H156,2)</f>
        <v>0</v>
      </c>
      <c r="BL156" s="20" t="s">
        <v>91</v>
      </c>
      <c r="BM156" s="20" t="s">
        <v>915</v>
      </c>
    </row>
    <row r="157" spans="2:51" s="12" customFormat="1" ht="13.5">
      <c r="B157" s="189"/>
      <c r="D157" s="190" t="s">
        <v>201</v>
      </c>
      <c r="E157" s="191" t="s">
        <v>20</v>
      </c>
      <c r="F157" s="192" t="s">
        <v>916</v>
      </c>
      <c r="H157" s="193">
        <v>3</v>
      </c>
      <c r="I157" s="194"/>
      <c r="L157" s="189"/>
      <c r="M157" s="195"/>
      <c r="N157" s="196"/>
      <c r="O157" s="196"/>
      <c r="P157" s="196"/>
      <c r="Q157" s="196"/>
      <c r="R157" s="196"/>
      <c r="S157" s="196"/>
      <c r="T157" s="197"/>
      <c r="AT157" s="191" t="s">
        <v>201</v>
      </c>
      <c r="AU157" s="191" t="s">
        <v>88</v>
      </c>
      <c r="AV157" s="12" t="s">
        <v>84</v>
      </c>
      <c r="AW157" s="12" t="s">
        <v>37</v>
      </c>
      <c r="AX157" s="12" t="s">
        <v>22</v>
      </c>
      <c r="AY157" s="191" t="s">
        <v>193</v>
      </c>
    </row>
    <row r="158" spans="2:51" s="12" customFormat="1" ht="13.5">
      <c r="B158" s="189"/>
      <c r="D158" s="199" t="s">
        <v>201</v>
      </c>
      <c r="F158" s="227" t="s">
        <v>917</v>
      </c>
      <c r="H158" s="228">
        <v>3.15</v>
      </c>
      <c r="I158" s="194"/>
      <c r="L158" s="189"/>
      <c r="M158" s="195"/>
      <c r="N158" s="196"/>
      <c r="O158" s="196"/>
      <c r="P158" s="196"/>
      <c r="Q158" s="196"/>
      <c r="R158" s="196"/>
      <c r="S158" s="196"/>
      <c r="T158" s="197"/>
      <c r="AT158" s="191" t="s">
        <v>201</v>
      </c>
      <c r="AU158" s="191" t="s">
        <v>88</v>
      </c>
      <c r="AV158" s="12" t="s">
        <v>84</v>
      </c>
      <c r="AW158" s="12" t="s">
        <v>4</v>
      </c>
      <c r="AX158" s="12" t="s">
        <v>22</v>
      </c>
      <c r="AY158" s="191" t="s">
        <v>193</v>
      </c>
    </row>
    <row r="159" spans="2:65" s="1" customFormat="1" ht="22.5" customHeight="1">
      <c r="B159" s="176"/>
      <c r="C159" s="177" t="s">
        <v>8</v>
      </c>
      <c r="D159" s="177" t="s">
        <v>197</v>
      </c>
      <c r="E159" s="178" t="s">
        <v>918</v>
      </c>
      <c r="F159" s="179" t="s">
        <v>919</v>
      </c>
      <c r="G159" s="180" t="s">
        <v>130</v>
      </c>
      <c r="H159" s="181">
        <v>116.8</v>
      </c>
      <c r="I159" s="182"/>
      <c r="J159" s="183">
        <f>ROUND(I159*H159,2)</f>
        <v>0</v>
      </c>
      <c r="K159" s="179" t="s">
        <v>206</v>
      </c>
      <c r="L159" s="37"/>
      <c r="M159" s="184" t="s">
        <v>20</v>
      </c>
      <c r="N159" s="185" t="s">
        <v>46</v>
      </c>
      <c r="O159" s="38"/>
      <c r="P159" s="186">
        <f>O159*H159</f>
        <v>0</v>
      </c>
      <c r="Q159" s="186">
        <v>0.01457</v>
      </c>
      <c r="R159" s="186">
        <f>Q159*H159</f>
        <v>1.701776</v>
      </c>
      <c r="S159" s="186">
        <v>0</v>
      </c>
      <c r="T159" s="187">
        <f>S159*H159</f>
        <v>0</v>
      </c>
      <c r="AR159" s="20" t="s">
        <v>91</v>
      </c>
      <c r="AT159" s="20" t="s">
        <v>197</v>
      </c>
      <c r="AU159" s="20" t="s">
        <v>88</v>
      </c>
      <c r="AY159" s="20" t="s">
        <v>193</v>
      </c>
      <c r="BE159" s="188">
        <f>IF(N159="základní",J159,0)</f>
        <v>0</v>
      </c>
      <c r="BF159" s="188">
        <f>IF(N159="snížená",J159,0)</f>
        <v>0</v>
      </c>
      <c r="BG159" s="188">
        <f>IF(N159="zákl. přenesená",J159,0)</f>
        <v>0</v>
      </c>
      <c r="BH159" s="188">
        <f>IF(N159="sníž. přenesená",J159,0)</f>
        <v>0</v>
      </c>
      <c r="BI159" s="188">
        <f>IF(N159="nulová",J159,0)</f>
        <v>0</v>
      </c>
      <c r="BJ159" s="20" t="s">
        <v>84</v>
      </c>
      <c r="BK159" s="188">
        <f>ROUND(I159*H159,2)</f>
        <v>0</v>
      </c>
      <c r="BL159" s="20" t="s">
        <v>91</v>
      </c>
      <c r="BM159" s="20" t="s">
        <v>920</v>
      </c>
    </row>
    <row r="160" spans="2:47" s="1" customFormat="1" ht="13.5">
      <c r="B160" s="37"/>
      <c r="D160" s="199" t="s">
        <v>208</v>
      </c>
      <c r="F160" s="254" t="s">
        <v>921</v>
      </c>
      <c r="I160" s="148"/>
      <c r="L160" s="37"/>
      <c r="M160" s="66"/>
      <c r="N160" s="38"/>
      <c r="O160" s="38"/>
      <c r="P160" s="38"/>
      <c r="Q160" s="38"/>
      <c r="R160" s="38"/>
      <c r="S160" s="38"/>
      <c r="T160" s="67"/>
      <c r="AT160" s="20" t="s">
        <v>208</v>
      </c>
      <c r="AU160" s="20" t="s">
        <v>88</v>
      </c>
    </row>
    <row r="161" spans="2:65" s="1" customFormat="1" ht="22.5" customHeight="1">
      <c r="B161" s="176"/>
      <c r="C161" s="177" t="s">
        <v>298</v>
      </c>
      <c r="D161" s="177" t="s">
        <v>197</v>
      </c>
      <c r="E161" s="178" t="s">
        <v>922</v>
      </c>
      <c r="F161" s="179" t="s">
        <v>923</v>
      </c>
      <c r="G161" s="180" t="s">
        <v>130</v>
      </c>
      <c r="H161" s="181">
        <v>117.52</v>
      </c>
      <c r="I161" s="182"/>
      <c r="J161" s="183">
        <f>ROUND(I161*H161,2)</f>
        <v>0</v>
      </c>
      <c r="K161" s="179" t="s">
        <v>206</v>
      </c>
      <c r="L161" s="37"/>
      <c r="M161" s="184" t="s">
        <v>20</v>
      </c>
      <c r="N161" s="185" t="s">
        <v>46</v>
      </c>
      <c r="O161" s="38"/>
      <c r="P161" s="186">
        <f>O161*H161</f>
        <v>0</v>
      </c>
      <c r="Q161" s="186">
        <v>0.00268</v>
      </c>
      <c r="R161" s="186">
        <f>Q161*H161</f>
        <v>0.3149536</v>
      </c>
      <c r="S161" s="186">
        <v>0</v>
      </c>
      <c r="T161" s="187">
        <f>S161*H161</f>
        <v>0</v>
      </c>
      <c r="AR161" s="20" t="s">
        <v>91</v>
      </c>
      <c r="AT161" s="20" t="s">
        <v>197</v>
      </c>
      <c r="AU161" s="20" t="s">
        <v>88</v>
      </c>
      <c r="AY161" s="20" t="s">
        <v>193</v>
      </c>
      <c r="BE161" s="188">
        <f>IF(N161="základní",J161,0)</f>
        <v>0</v>
      </c>
      <c r="BF161" s="188">
        <f>IF(N161="snížená",J161,0)</f>
        <v>0</v>
      </c>
      <c r="BG161" s="188">
        <f>IF(N161="zákl. přenesená",J161,0)</f>
        <v>0</v>
      </c>
      <c r="BH161" s="188">
        <f>IF(N161="sníž. přenesená",J161,0)</f>
        <v>0</v>
      </c>
      <c r="BI161" s="188">
        <f>IF(N161="nulová",J161,0)</f>
        <v>0</v>
      </c>
      <c r="BJ161" s="20" t="s">
        <v>84</v>
      </c>
      <c r="BK161" s="188">
        <f>ROUND(I161*H161,2)</f>
        <v>0</v>
      </c>
      <c r="BL161" s="20" t="s">
        <v>91</v>
      </c>
      <c r="BM161" s="20" t="s">
        <v>924</v>
      </c>
    </row>
    <row r="162" spans="2:47" s="1" customFormat="1" ht="27">
      <c r="B162" s="37"/>
      <c r="D162" s="190" t="s">
        <v>208</v>
      </c>
      <c r="F162" s="208" t="s">
        <v>925</v>
      </c>
      <c r="I162" s="148"/>
      <c r="L162" s="37"/>
      <c r="M162" s="66"/>
      <c r="N162" s="38"/>
      <c r="O162" s="38"/>
      <c r="P162" s="38"/>
      <c r="Q162" s="38"/>
      <c r="R162" s="38"/>
      <c r="S162" s="38"/>
      <c r="T162" s="67"/>
      <c r="AT162" s="20" t="s">
        <v>208</v>
      </c>
      <c r="AU162" s="20" t="s">
        <v>88</v>
      </c>
    </row>
    <row r="163" spans="2:51" s="12" customFormat="1" ht="13.5">
      <c r="B163" s="189"/>
      <c r="D163" s="190" t="s">
        <v>201</v>
      </c>
      <c r="E163" s="191" t="s">
        <v>20</v>
      </c>
      <c r="F163" s="192" t="s">
        <v>926</v>
      </c>
      <c r="H163" s="193">
        <v>116.8</v>
      </c>
      <c r="I163" s="194"/>
      <c r="L163" s="189"/>
      <c r="M163" s="195"/>
      <c r="N163" s="196"/>
      <c r="O163" s="196"/>
      <c r="P163" s="196"/>
      <c r="Q163" s="196"/>
      <c r="R163" s="196"/>
      <c r="S163" s="196"/>
      <c r="T163" s="197"/>
      <c r="AT163" s="191" t="s">
        <v>201</v>
      </c>
      <c r="AU163" s="191" t="s">
        <v>88</v>
      </c>
      <c r="AV163" s="12" t="s">
        <v>84</v>
      </c>
      <c r="AW163" s="12" t="s">
        <v>37</v>
      </c>
      <c r="AX163" s="12" t="s">
        <v>74</v>
      </c>
      <c r="AY163" s="191" t="s">
        <v>193</v>
      </c>
    </row>
    <row r="164" spans="2:51" s="12" customFormat="1" ht="13.5">
      <c r="B164" s="189"/>
      <c r="D164" s="190" t="s">
        <v>201</v>
      </c>
      <c r="E164" s="191" t="s">
        <v>20</v>
      </c>
      <c r="F164" s="192" t="s">
        <v>927</v>
      </c>
      <c r="H164" s="193">
        <v>0.72</v>
      </c>
      <c r="I164" s="194"/>
      <c r="L164" s="189"/>
      <c r="M164" s="195"/>
      <c r="N164" s="196"/>
      <c r="O164" s="196"/>
      <c r="P164" s="196"/>
      <c r="Q164" s="196"/>
      <c r="R164" s="196"/>
      <c r="S164" s="196"/>
      <c r="T164" s="197"/>
      <c r="AT164" s="191" t="s">
        <v>201</v>
      </c>
      <c r="AU164" s="191" t="s">
        <v>88</v>
      </c>
      <c r="AV164" s="12" t="s">
        <v>84</v>
      </c>
      <c r="AW164" s="12" t="s">
        <v>37</v>
      </c>
      <c r="AX164" s="12" t="s">
        <v>74</v>
      </c>
      <c r="AY164" s="191" t="s">
        <v>193</v>
      </c>
    </row>
    <row r="165" spans="2:51" s="13" customFormat="1" ht="13.5">
      <c r="B165" s="198"/>
      <c r="D165" s="199" t="s">
        <v>201</v>
      </c>
      <c r="E165" s="200" t="s">
        <v>20</v>
      </c>
      <c r="F165" s="201" t="s">
        <v>203</v>
      </c>
      <c r="H165" s="202">
        <v>117.52</v>
      </c>
      <c r="I165" s="203"/>
      <c r="L165" s="198"/>
      <c r="M165" s="204"/>
      <c r="N165" s="205"/>
      <c r="O165" s="205"/>
      <c r="P165" s="205"/>
      <c r="Q165" s="205"/>
      <c r="R165" s="205"/>
      <c r="S165" s="205"/>
      <c r="T165" s="206"/>
      <c r="AT165" s="207" t="s">
        <v>201</v>
      </c>
      <c r="AU165" s="207" t="s">
        <v>88</v>
      </c>
      <c r="AV165" s="13" t="s">
        <v>91</v>
      </c>
      <c r="AW165" s="13" t="s">
        <v>37</v>
      </c>
      <c r="AX165" s="13" t="s">
        <v>22</v>
      </c>
      <c r="AY165" s="207" t="s">
        <v>193</v>
      </c>
    </row>
    <row r="166" spans="2:65" s="1" customFormat="1" ht="22.5" customHeight="1">
      <c r="B166" s="176"/>
      <c r="C166" s="177" t="s">
        <v>304</v>
      </c>
      <c r="D166" s="177" t="s">
        <v>197</v>
      </c>
      <c r="E166" s="178" t="s">
        <v>464</v>
      </c>
      <c r="F166" s="179" t="s">
        <v>465</v>
      </c>
      <c r="G166" s="180" t="s">
        <v>130</v>
      </c>
      <c r="H166" s="181">
        <v>3.52</v>
      </c>
      <c r="I166" s="182"/>
      <c r="J166" s="183">
        <f>ROUND(I166*H166,2)</f>
        <v>0</v>
      </c>
      <c r="K166" s="179" t="s">
        <v>206</v>
      </c>
      <c r="L166" s="37"/>
      <c r="M166" s="184" t="s">
        <v>20</v>
      </c>
      <c r="N166" s="185" t="s">
        <v>46</v>
      </c>
      <c r="O166" s="38"/>
      <c r="P166" s="186">
        <f>O166*H166</f>
        <v>0</v>
      </c>
      <c r="Q166" s="186">
        <v>0.00012</v>
      </c>
      <c r="R166" s="186">
        <f>Q166*H166</f>
        <v>0.0004224</v>
      </c>
      <c r="S166" s="186">
        <v>0</v>
      </c>
      <c r="T166" s="187">
        <f>S166*H166</f>
        <v>0</v>
      </c>
      <c r="AR166" s="20" t="s">
        <v>91</v>
      </c>
      <c r="AT166" s="20" t="s">
        <v>197</v>
      </c>
      <c r="AU166" s="20" t="s">
        <v>88</v>
      </c>
      <c r="AY166" s="20" t="s">
        <v>193</v>
      </c>
      <c r="BE166" s="188">
        <f>IF(N166="základní",J166,0)</f>
        <v>0</v>
      </c>
      <c r="BF166" s="188">
        <f>IF(N166="snížená",J166,0)</f>
        <v>0</v>
      </c>
      <c r="BG166" s="188">
        <f>IF(N166="zákl. přenesená",J166,0)</f>
        <v>0</v>
      </c>
      <c r="BH166" s="188">
        <f>IF(N166="sníž. přenesená",J166,0)</f>
        <v>0</v>
      </c>
      <c r="BI166" s="188">
        <f>IF(N166="nulová",J166,0)</f>
        <v>0</v>
      </c>
      <c r="BJ166" s="20" t="s">
        <v>84</v>
      </c>
      <c r="BK166" s="188">
        <f>ROUND(I166*H166,2)</f>
        <v>0</v>
      </c>
      <c r="BL166" s="20" t="s">
        <v>91</v>
      </c>
      <c r="BM166" s="20" t="s">
        <v>928</v>
      </c>
    </row>
    <row r="167" spans="2:47" s="1" customFormat="1" ht="27">
      <c r="B167" s="37"/>
      <c r="D167" s="190" t="s">
        <v>208</v>
      </c>
      <c r="F167" s="208" t="s">
        <v>467</v>
      </c>
      <c r="I167" s="148"/>
      <c r="L167" s="37"/>
      <c r="M167" s="66"/>
      <c r="N167" s="38"/>
      <c r="O167" s="38"/>
      <c r="P167" s="38"/>
      <c r="Q167" s="38"/>
      <c r="R167" s="38"/>
      <c r="S167" s="38"/>
      <c r="T167" s="67"/>
      <c r="AT167" s="20" t="s">
        <v>208</v>
      </c>
      <c r="AU167" s="20" t="s">
        <v>88</v>
      </c>
    </row>
    <row r="168" spans="2:51" s="12" customFormat="1" ht="13.5">
      <c r="B168" s="189"/>
      <c r="D168" s="190" t="s">
        <v>201</v>
      </c>
      <c r="E168" s="191" t="s">
        <v>20</v>
      </c>
      <c r="F168" s="192" t="s">
        <v>929</v>
      </c>
      <c r="H168" s="193">
        <v>0.72</v>
      </c>
      <c r="I168" s="194"/>
      <c r="L168" s="189"/>
      <c r="M168" s="195"/>
      <c r="N168" s="196"/>
      <c r="O168" s="196"/>
      <c r="P168" s="196"/>
      <c r="Q168" s="196"/>
      <c r="R168" s="196"/>
      <c r="S168" s="196"/>
      <c r="T168" s="197"/>
      <c r="AT168" s="191" t="s">
        <v>201</v>
      </c>
      <c r="AU168" s="191" t="s">
        <v>88</v>
      </c>
      <c r="AV168" s="12" t="s">
        <v>84</v>
      </c>
      <c r="AW168" s="12" t="s">
        <v>37</v>
      </c>
      <c r="AX168" s="12" t="s">
        <v>74</v>
      </c>
      <c r="AY168" s="191" t="s">
        <v>193</v>
      </c>
    </row>
    <row r="169" spans="2:51" s="12" customFormat="1" ht="13.5">
      <c r="B169" s="189"/>
      <c r="D169" s="190" t="s">
        <v>201</v>
      </c>
      <c r="E169" s="191" t="s">
        <v>20</v>
      </c>
      <c r="F169" s="192" t="s">
        <v>930</v>
      </c>
      <c r="H169" s="193">
        <v>2.8</v>
      </c>
      <c r="I169" s="194"/>
      <c r="L169" s="189"/>
      <c r="M169" s="195"/>
      <c r="N169" s="196"/>
      <c r="O169" s="196"/>
      <c r="P169" s="196"/>
      <c r="Q169" s="196"/>
      <c r="R169" s="196"/>
      <c r="S169" s="196"/>
      <c r="T169" s="197"/>
      <c r="AT169" s="191" t="s">
        <v>201</v>
      </c>
      <c r="AU169" s="191" t="s">
        <v>88</v>
      </c>
      <c r="AV169" s="12" t="s">
        <v>84</v>
      </c>
      <c r="AW169" s="12" t="s">
        <v>37</v>
      </c>
      <c r="AX169" s="12" t="s">
        <v>74</v>
      </c>
      <c r="AY169" s="191" t="s">
        <v>193</v>
      </c>
    </row>
    <row r="170" spans="2:51" s="13" customFormat="1" ht="13.5">
      <c r="B170" s="198"/>
      <c r="D170" s="199" t="s">
        <v>201</v>
      </c>
      <c r="E170" s="200" t="s">
        <v>20</v>
      </c>
      <c r="F170" s="201" t="s">
        <v>203</v>
      </c>
      <c r="H170" s="202">
        <v>3.52</v>
      </c>
      <c r="I170" s="203"/>
      <c r="L170" s="198"/>
      <c r="M170" s="204"/>
      <c r="N170" s="205"/>
      <c r="O170" s="205"/>
      <c r="P170" s="205"/>
      <c r="Q170" s="205"/>
      <c r="R170" s="205"/>
      <c r="S170" s="205"/>
      <c r="T170" s="206"/>
      <c r="AT170" s="207" t="s">
        <v>201</v>
      </c>
      <c r="AU170" s="207" t="s">
        <v>88</v>
      </c>
      <c r="AV170" s="13" t="s">
        <v>91</v>
      </c>
      <c r="AW170" s="13" t="s">
        <v>37</v>
      </c>
      <c r="AX170" s="13" t="s">
        <v>22</v>
      </c>
      <c r="AY170" s="207" t="s">
        <v>193</v>
      </c>
    </row>
    <row r="171" spans="2:65" s="1" customFormat="1" ht="22.5" customHeight="1">
      <c r="B171" s="176"/>
      <c r="C171" s="177" t="s">
        <v>312</v>
      </c>
      <c r="D171" s="177" t="s">
        <v>197</v>
      </c>
      <c r="E171" s="178" t="s">
        <v>476</v>
      </c>
      <c r="F171" s="179" t="s">
        <v>477</v>
      </c>
      <c r="G171" s="180" t="s">
        <v>130</v>
      </c>
      <c r="H171" s="181">
        <v>116.8</v>
      </c>
      <c r="I171" s="182"/>
      <c r="J171" s="183">
        <f>ROUND(I171*H171,2)</f>
        <v>0</v>
      </c>
      <c r="K171" s="179" t="s">
        <v>206</v>
      </c>
      <c r="L171" s="37"/>
      <c r="M171" s="184" t="s">
        <v>20</v>
      </c>
      <c r="N171" s="185" t="s">
        <v>46</v>
      </c>
      <c r="O171" s="38"/>
      <c r="P171" s="186">
        <f>O171*H171</f>
        <v>0</v>
      </c>
      <c r="Q171" s="186">
        <v>0</v>
      </c>
      <c r="R171" s="186">
        <f>Q171*H171</f>
        <v>0</v>
      </c>
      <c r="S171" s="186">
        <v>0</v>
      </c>
      <c r="T171" s="187">
        <f>S171*H171</f>
        <v>0</v>
      </c>
      <c r="AR171" s="20" t="s">
        <v>91</v>
      </c>
      <c r="AT171" s="20" t="s">
        <v>197</v>
      </c>
      <c r="AU171" s="20" t="s">
        <v>88</v>
      </c>
      <c r="AY171" s="20" t="s">
        <v>193</v>
      </c>
      <c r="BE171" s="188">
        <f>IF(N171="základní",J171,0)</f>
        <v>0</v>
      </c>
      <c r="BF171" s="188">
        <f>IF(N171="snížená",J171,0)</f>
        <v>0</v>
      </c>
      <c r="BG171" s="188">
        <f>IF(N171="zákl. přenesená",J171,0)</f>
        <v>0</v>
      </c>
      <c r="BH171" s="188">
        <f>IF(N171="sníž. přenesená",J171,0)</f>
        <v>0</v>
      </c>
      <c r="BI171" s="188">
        <f>IF(N171="nulová",J171,0)</f>
        <v>0</v>
      </c>
      <c r="BJ171" s="20" t="s">
        <v>84</v>
      </c>
      <c r="BK171" s="188">
        <f>ROUND(I171*H171,2)</f>
        <v>0</v>
      </c>
      <c r="BL171" s="20" t="s">
        <v>91</v>
      </c>
      <c r="BM171" s="20" t="s">
        <v>931</v>
      </c>
    </row>
    <row r="172" spans="2:47" s="1" customFormat="1" ht="13.5">
      <c r="B172" s="37"/>
      <c r="D172" s="190" t="s">
        <v>208</v>
      </c>
      <c r="F172" s="208" t="s">
        <v>479</v>
      </c>
      <c r="I172" s="148"/>
      <c r="L172" s="37"/>
      <c r="M172" s="66"/>
      <c r="N172" s="38"/>
      <c r="O172" s="38"/>
      <c r="P172" s="38"/>
      <c r="Q172" s="38"/>
      <c r="R172" s="38"/>
      <c r="S172" s="38"/>
      <c r="T172" s="67"/>
      <c r="AT172" s="20" t="s">
        <v>208</v>
      </c>
      <c r="AU172" s="20" t="s">
        <v>88</v>
      </c>
    </row>
    <row r="173" spans="2:63" s="11" customFormat="1" ht="21.75" customHeight="1">
      <c r="B173" s="160"/>
      <c r="D173" s="173" t="s">
        <v>73</v>
      </c>
      <c r="E173" s="174" t="s">
        <v>609</v>
      </c>
      <c r="F173" s="174" t="s">
        <v>932</v>
      </c>
      <c r="I173" s="163"/>
      <c r="J173" s="175">
        <f>BK173</f>
        <v>0</v>
      </c>
      <c r="L173" s="160"/>
      <c r="M173" s="165"/>
      <c r="N173" s="166"/>
      <c r="O173" s="166"/>
      <c r="P173" s="167">
        <f>SUM(P174:P179)</f>
        <v>0</v>
      </c>
      <c r="Q173" s="166"/>
      <c r="R173" s="167">
        <f>SUM(R174:R179)</f>
        <v>0.0012000000000000001</v>
      </c>
      <c r="S173" s="166"/>
      <c r="T173" s="168">
        <f>SUM(T174:T179)</f>
        <v>0</v>
      </c>
      <c r="AR173" s="161" t="s">
        <v>22</v>
      </c>
      <c r="AT173" s="169" t="s">
        <v>73</v>
      </c>
      <c r="AU173" s="169" t="s">
        <v>84</v>
      </c>
      <c r="AY173" s="161" t="s">
        <v>193</v>
      </c>
      <c r="BK173" s="170">
        <f>SUM(BK174:BK179)</f>
        <v>0</v>
      </c>
    </row>
    <row r="174" spans="2:65" s="1" customFormat="1" ht="22.5" customHeight="1">
      <c r="B174" s="176"/>
      <c r="C174" s="177" t="s">
        <v>317</v>
      </c>
      <c r="D174" s="177" t="s">
        <v>197</v>
      </c>
      <c r="E174" s="178" t="s">
        <v>933</v>
      </c>
      <c r="F174" s="179" t="s">
        <v>934</v>
      </c>
      <c r="G174" s="180" t="s">
        <v>520</v>
      </c>
      <c r="H174" s="181">
        <v>24</v>
      </c>
      <c r="I174" s="182"/>
      <c r="J174" s="183">
        <f>ROUND(I174*H174,2)</f>
        <v>0</v>
      </c>
      <c r="K174" s="179" t="s">
        <v>206</v>
      </c>
      <c r="L174" s="37"/>
      <c r="M174" s="184" t="s">
        <v>20</v>
      </c>
      <c r="N174" s="185" t="s">
        <v>46</v>
      </c>
      <c r="O174" s="38"/>
      <c r="P174" s="186">
        <f>O174*H174</f>
        <v>0</v>
      </c>
      <c r="Q174" s="186">
        <v>0</v>
      </c>
      <c r="R174" s="186">
        <f>Q174*H174</f>
        <v>0</v>
      </c>
      <c r="S174" s="186">
        <v>0</v>
      </c>
      <c r="T174" s="187">
        <f>S174*H174</f>
        <v>0</v>
      </c>
      <c r="AR174" s="20" t="s">
        <v>91</v>
      </c>
      <c r="AT174" s="20" t="s">
        <v>197</v>
      </c>
      <c r="AU174" s="20" t="s">
        <v>88</v>
      </c>
      <c r="AY174" s="20" t="s">
        <v>193</v>
      </c>
      <c r="BE174" s="188">
        <f>IF(N174="základní",J174,0)</f>
        <v>0</v>
      </c>
      <c r="BF174" s="188">
        <f>IF(N174="snížená",J174,0)</f>
        <v>0</v>
      </c>
      <c r="BG174" s="188">
        <f>IF(N174="zákl. přenesená",J174,0)</f>
        <v>0</v>
      </c>
      <c r="BH174" s="188">
        <f>IF(N174="sníž. přenesená",J174,0)</f>
        <v>0</v>
      </c>
      <c r="BI174" s="188">
        <f>IF(N174="nulová",J174,0)</f>
        <v>0</v>
      </c>
      <c r="BJ174" s="20" t="s">
        <v>84</v>
      </c>
      <c r="BK174" s="188">
        <f>ROUND(I174*H174,2)</f>
        <v>0</v>
      </c>
      <c r="BL174" s="20" t="s">
        <v>91</v>
      </c>
      <c r="BM174" s="20" t="s">
        <v>935</v>
      </c>
    </row>
    <row r="175" spans="2:47" s="1" customFormat="1" ht="27">
      <c r="B175" s="37"/>
      <c r="D175" s="190" t="s">
        <v>208</v>
      </c>
      <c r="F175" s="208" t="s">
        <v>936</v>
      </c>
      <c r="I175" s="148"/>
      <c r="L175" s="37"/>
      <c r="M175" s="66"/>
      <c r="N175" s="38"/>
      <c r="O175" s="38"/>
      <c r="P175" s="38"/>
      <c r="Q175" s="38"/>
      <c r="R175" s="38"/>
      <c r="S175" s="38"/>
      <c r="T175" s="67"/>
      <c r="AT175" s="20" t="s">
        <v>208</v>
      </c>
      <c r="AU175" s="20" t="s">
        <v>88</v>
      </c>
    </row>
    <row r="176" spans="2:51" s="14" customFormat="1" ht="27">
      <c r="B176" s="209"/>
      <c r="D176" s="190" t="s">
        <v>201</v>
      </c>
      <c r="E176" s="210" t="s">
        <v>20</v>
      </c>
      <c r="F176" s="211" t="s">
        <v>937</v>
      </c>
      <c r="H176" s="212" t="s">
        <v>20</v>
      </c>
      <c r="I176" s="213"/>
      <c r="L176" s="209"/>
      <c r="M176" s="214"/>
      <c r="N176" s="215"/>
      <c r="O176" s="215"/>
      <c r="P176" s="215"/>
      <c r="Q176" s="215"/>
      <c r="R176" s="215"/>
      <c r="S176" s="215"/>
      <c r="T176" s="216"/>
      <c r="AT176" s="212" t="s">
        <v>201</v>
      </c>
      <c r="AU176" s="212" t="s">
        <v>88</v>
      </c>
      <c r="AV176" s="14" t="s">
        <v>22</v>
      </c>
      <c r="AW176" s="14" t="s">
        <v>37</v>
      </c>
      <c r="AX176" s="14" t="s">
        <v>74</v>
      </c>
      <c r="AY176" s="212" t="s">
        <v>193</v>
      </c>
    </row>
    <row r="177" spans="2:51" s="12" customFormat="1" ht="13.5">
      <c r="B177" s="189"/>
      <c r="D177" s="190" t="s">
        <v>201</v>
      </c>
      <c r="E177" s="191" t="s">
        <v>20</v>
      </c>
      <c r="F177" s="192" t="s">
        <v>938</v>
      </c>
      <c r="H177" s="193">
        <v>24</v>
      </c>
      <c r="I177" s="194"/>
      <c r="L177" s="189"/>
      <c r="M177" s="195"/>
      <c r="N177" s="196"/>
      <c r="O177" s="196"/>
      <c r="P177" s="196"/>
      <c r="Q177" s="196"/>
      <c r="R177" s="196"/>
      <c r="S177" s="196"/>
      <c r="T177" s="197"/>
      <c r="AT177" s="191" t="s">
        <v>201</v>
      </c>
      <c r="AU177" s="191" t="s">
        <v>88</v>
      </c>
      <c r="AV177" s="12" t="s">
        <v>84</v>
      </c>
      <c r="AW177" s="12" t="s">
        <v>37</v>
      </c>
      <c r="AX177" s="12" t="s">
        <v>74</v>
      </c>
      <c r="AY177" s="191" t="s">
        <v>193</v>
      </c>
    </row>
    <row r="178" spans="2:51" s="13" customFormat="1" ht="13.5">
      <c r="B178" s="198"/>
      <c r="D178" s="199" t="s">
        <v>201</v>
      </c>
      <c r="E178" s="200" t="s">
        <v>20</v>
      </c>
      <c r="F178" s="201" t="s">
        <v>203</v>
      </c>
      <c r="H178" s="202">
        <v>24</v>
      </c>
      <c r="I178" s="203"/>
      <c r="L178" s="198"/>
      <c r="M178" s="204"/>
      <c r="N178" s="205"/>
      <c r="O178" s="205"/>
      <c r="P178" s="205"/>
      <c r="Q178" s="205"/>
      <c r="R178" s="205"/>
      <c r="S178" s="205"/>
      <c r="T178" s="206"/>
      <c r="AT178" s="207" t="s">
        <v>201</v>
      </c>
      <c r="AU178" s="207" t="s">
        <v>88</v>
      </c>
      <c r="AV178" s="13" t="s">
        <v>91</v>
      </c>
      <c r="AW178" s="13" t="s">
        <v>37</v>
      </c>
      <c r="AX178" s="13" t="s">
        <v>22</v>
      </c>
      <c r="AY178" s="207" t="s">
        <v>193</v>
      </c>
    </row>
    <row r="179" spans="2:65" s="1" customFormat="1" ht="22.5" customHeight="1">
      <c r="B179" s="176"/>
      <c r="C179" s="217" t="s">
        <v>323</v>
      </c>
      <c r="D179" s="217" t="s">
        <v>212</v>
      </c>
      <c r="E179" s="218" t="s">
        <v>939</v>
      </c>
      <c r="F179" s="219" t="s">
        <v>940</v>
      </c>
      <c r="G179" s="220" t="s">
        <v>520</v>
      </c>
      <c r="H179" s="221">
        <v>24</v>
      </c>
      <c r="I179" s="222"/>
      <c r="J179" s="223">
        <f>ROUND(I179*H179,2)</f>
        <v>0</v>
      </c>
      <c r="K179" s="219" t="s">
        <v>20</v>
      </c>
      <c r="L179" s="224"/>
      <c r="M179" s="225" t="s">
        <v>20</v>
      </c>
      <c r="N179" s="226" t="s">
        <v>46</v>
      </c>
      <c r="O179" s="38"/>
      <c r="P179" s="186">
        <f>O179*H179</f>
        <v>0</v>
      </c>
      <c r="Q179" s="186">
        <v>5E-05</v>
      </c>
      <c r="R179" s="186">
        <f>Q179*H179</f>
        <v>0.0012000000000000001</v>
      </c>
      <c r="S179" s="186">
        <v>0</v>
      </c>
      <c r="T179" s="187">
        <f>S179*H179</f>
        <v>0</v>
      </c>
      <c r="AR179" s="20" t="s">
        <v>103</v>
      </c>
      <c r="AT179" s="20" t="s">
        <v>212</v>
      </c>
      <c r="AU179" s="20" t="s">
        <v>88</v>
      </c>
      <c r="AY179" s="20" t="s">
        <v>193</v>
      </c>
      <c r="BE179" s="188">
        <f>IF(N179="základní",J179,0)</f>
        <v>0</v>
      </c>
      <c r="BF179" s="188">
        <f>IF(N179="snížená",J179,0)</f>
        <v>0</v>
      </c>
      <c r="BG179" s="188">
        <f>IF(N179="zákl. přenesená",J179,0)</f>
        <v>0</v>
      </c>
      <c r="BH179" s="188">
        <f>IF(N179="sníž. přenesená",J179,0)</f>
        <v>0</v>
      </c>
      <c r="BI179" s="188">
        <f>IF(N179="nulová",J179,0)</f>
        <v>0</v>
      </c>
      <c r="BJ179" s="20" t="s">
        <v>84</v>
      </c>
      <c r="BK179" s="188">
        <f>ROUND(I179*H179,2)</f>
        <v>0</v>
      </c>
      <c r="BL179" s="20" t="s">
        <v>91</v>
      </c>
      <c r="BM179" s="20" t="s">
        <v>941</v>
      </c>
    </row>
    <row r="180" spans="2:63" s="11" customFormat="1" ht="29.25" customHeight="1">
      <c r="B180" s="160"/>
      <c r="D180" s="161" t="s">
        <v>73</v>
      </c>
      <c r="E180" s="171" t="s">
        <v>106</v>
      </c>
      <c r="F180" s="171" t="s">
        <v>829</v>
      </c>
      <c r="I180" s="163"/>
      <c r="J180" s="172">
        <f>BK180</f>
        <v>0</v>
      </c>
      <c r="L180" s="160"/>
      <c r="M180" s="165"/>
      <c r="N180" s="166"/>
      <c r="O180" s="166"/>
      <c r="P180" s="167">
        <f>P181+P185+P192+P195</f>
        <v>0</v>
      </c>
      <c r="Q180" s="166"/>
      <c r="R180" s="167">
        <f>R181+R185+R192+R195</f>
        <v>0.004888</v>
      </c>
      <c r="S180" s="166"/>
      <c r="T180" s="168">
        <f>T181+T185+T192+T195</f>
        <v>1.7528</v>
      </c>
      <c r="AR180" s="161" t="s">
        <v>22</v>
      </c>
      <c r="AT180" s="169" t="s">
        <v>73</v>
      </c>
      <c r="AU180" s="169" t="s">
        <v>22</v>
      </c>
      <c r="AY180" s="161" t="s">
        <v>193</v>
      </c>
      <c r="BK180" s="170">
        <f>BK181+BK185+BK192+BK195</f>
        <v>0</v>
      </c>
    </row>
    <row r="181" spans="2:63" s="11" customFormat="1" ht="14.25" customHeight="1">
      <c r="B181" s="160"/>
      <c r="D181" s="173" t="s">
        <v>73</v>
      </c>
      <c r="E181" s="174" t="s">
        <v>481</v>
      </c>
      <c r="F181" s="174" t="s">
        <v>482</v>
      </c>
      <c r="I181" s="163"/>
      <c r="J181" s="175">
        <f>BK181</f>
        <v>0</v>
      </c>
      <c r="L181" s="160"/>
      <c r="M181" s="165"/>
      <c r="N181" s="166"/>
      <c r="O181" s="166"/>
      <c r="P181" s="167">
        <f>SUM(P182:P184)</f>
        <v>0</v>
      </c>
      <c r="Q181" s="166"/>
      <c r="R181" s="167">
        <f>SUM(R182:R184)</f>
        <v>0.004888</v>
      </c>
      <c r="S181" s="166"/>
      <c r="T181" s="168">
        <f>SUM(T182:T184)</f>
        <v>0</v>
      </c>
      <c r="AR181" s="161" t="s">
        <v>22</v>
      </c>
      <c r="AT181" s="169" t="s">
        <v>73</v>
      </c>
      <c r="AU181" s="169" t="s">
        <v>84</v>
      </c>
      <c r="AY181" s="161" t="s">
        <v>193</v>
      </c>
      <c r="BK181" s="170">
        <f>SUM(BK182:BK184)</f>
        <v>0</v>
      </c>
    </row>
    <row r="182" spans="2:65" s="1" customFormat="1" ht="31.5" customHeight="1">
      <c r="B182" s="176"/>
      <c r="C182" s="177" t="s">
        <v>7</v>
      </c>
      <c r="D182" s="177" t="s">
        <v>197</v>
      </c>
      <c r="E182" s="178" t="s">
        <v>942</v>
      </c>
      <c r="F182" s="179" t="s">
        <v>943</v>
      </c>
      <c r="G182" s="180" t="s">
        <v>130</v>
      </c>
      <c r="H182" s="181">
        <v>37.6</v>
      </c>
      <c r="I182" s="182"/>
      <c r="J182" s="183">
        <f>ROUND(I182*H182,2)</f>
        <v>0</v>
      </c>
      <c r="K182" s="179" t="s">
        <v>206</v>
      </c>
      <c r="L182" s="37"/>
      <c r="M182" s="184" t="s">
        <v>20</v>
      </c>
      <c r="N182" s="185" t="s">
        <v>46</v>
      </c>
      <c r="O182" s="38"/>
      <c r="P182" s="186">
        <f>O182*H182</f>
        <v>0</v>
      </c>
      <c r="Q182" s="186">
        <v>0.00013</v>
      </c>
      <c r="R182" s="186">
        <f>Q182*H182</f>
        <v>0.004888</v>
      </c>
      <c r="S182" s="186">
        <v>0</v>
      </c>
      <c r="T182" s="187">
        <f>S182*H182</f>
        <v>0</v>
      </c>
      <c r="AR182" s="20" t="s">
        <v>91</v>
      </c>
      <c r="AT182" s="20" t="s">
        <v>197</v>
      </c>
      <c r="AU182" s="20" t="s">
        <v>88</v>
      </c>
      <c r="AY182" s="20" t="s">
        <v>193</v>
      </c>
      <c r="BE182" s="188">
        <f>IF(N182="základní",J182,0)</f>
        <v>0</v>
      </c>
      <c r="BF182" s="188">
        <f>IF(N182="snížená",J182,0)</f>
        <v>0</v>
      </c>
      <c r="BG182" s="188">
        <f>IF(N182="zákl. přenesená",J182,0)</f>
        <v>0</v>
      </c>
      <c r="BH182" s="188">
        <f>IF(N182="sníž. přenesená",J182,0)</f>
        <v>0</v>
      </c>
      <c r="BI182" s="188">
        <f>IF(N182="nulová",J182,0)</f>
        <v>0</v>
      </c>
      <c r="BJ182" s="20" t="s">
        <v>84</v>
      </c>
      <c r="BK182" s="188">
        <f>ROUND(I182*H182,2)</f>
        <v>0</v>
      </c>
      <c r="BL182" s="20" t="s">
        <v>91</v>
      </c>
      <c r="BM182" s="20" t="s">
        <v>944</v>
      </c>
    </row>
    <row r="183" spans="2:47" s="1" customFormat="1" ht="27">
      <c r="B183" s="37"/>
      <c r="D183" s="190" t="s">
        <v>208</v>
      </c>
      <c r="F183" s="208" t="s">
        <v>945</v>
      </c>
      <c r="I183" s="148"/>
      <c r="L183" s="37"/>
      <c r="M183" s="66"/>
      <c r="N183" s="38"/>
      <c r="O183" s="38"/>
      <c r="P183" s="38"/>
      <c r="Q183" s="38"/>
      <c r="R183" s="38"/>
      <c r="S183" s="38"/>
      <c r="T183" s="67"/>
      <c r="AT183" s="20" t="s">
        <v>208</v>
      </c>
      <c r="AU183" s="20" t="s">
        <v>88</v>
      </c>
    </row>
    <row r="184" spans="2:51" s="12" customFormat="1" ht="13.5">
      <c r="B184" s="189"/>
      <c r="D184" s="190" t="s">
        <v>201</v>
      </c>
      <c r="E184" s="191" t="s">
        <v>20</v>
      </c>
      <c r="F184" s="192" t="s">
        <v>946</v>
      </c>
      <c r="H184" s="193">
        <v>37.6</v>
      </c>
      <c r="I184" s="194"/>
      <c r="L184" s="189"/>
      <c r="M184" s="195"/>
      <c r="N184" s="196"/>
      <c r="O184" s="196"/>
      <c r="P184" s="196"/>
      <c r="Q184" s="196"/>
      <c r="R184" s="196"/>
      <c r="S184" s="196"/>
      <c r="T184" s="197"/>
      <c r="AT184" s="191" t="s">
        <v>201</v>
      </c>
      <c r="AU184" s="191" t="s">
        <v>88</v>
      </c>
      <c r="AV184" s="12" t="s">
        <v>84</v>
      </c>
      <c r="AW184" s="12" t="s">
        <v>37</v>
      </c>
      <c r="AX184" s="12" t="s">
        <v>22</v>
      </c>
      <c r="AY184" s="191" t="s">
        <v>193</v>
      </c>
    </row>
    <row r="185" spans="2:63" s="11" customFormat="1" ht="21.75" customHeight="1">
      <c r="B185" s="160"/>
      <c r="D185" s="173" t="s">
        <v>73</v>
      </c>
      <c r="E185" s="174" t="s">
        <v>947</v>
      </c>
      <c r="F185" s="174" t="s">
        <v>948</v>
      </c>
      <c r="I185" s="163"/>
      <c r="J185" s="175">
        <f>BK185</f>
        <v>0</v>
      </c>
      <c r="L185" s="160"/>
      <c r="M185" s="165"/>
      <c r="N185" s="166"/>
      <c r="O185" s="166"/>
      <c r="P185" s="167">
        <f>SUM(P186:P191)</f>
        <v>0</v>
      </c>
      <c r="Q185" s="166"/>
      <c r="R185" s="167">
        <f>SUM(R186:R191)</f>
        <v>0</v>
      </c>
      <c r="S185" s="166"/>
      <c r="T185" s="168">
        <f>SUM(T186:T191)</f>
        <v>0.5848</v>
      </c>
      <c r="AR185" s="161" t="s">
        <v>22</v>
      </c>
      <c r="AT185" s="169" t="s">
        <v>73</v>
      </c>
      <c r="AU185" s="169" t="s">
        <v>84</v>
      </c>
      <c r="AY185" s="161" t="s">
        <v>193</v>
      </c>
      <c r="BK185" s="170">
        <f>SUM(BK186:BK191)</f>
        <v>0</v>
      </c>
    </row>
    <row r="186" spans="2:65" s="1" customFormat="1" ht="22.5" customHeight="1">
      <c r="B186" s="176"/>
      <c r="C186" s="177" t="s">
        <v>337</v>
      </c>
      <c r="D186" s="177" t="s">
        <v>197</v>
      </c>
      <c r="E186" s="178" t="s">
        <v>949</v>
      </c>
      <c r="F186" s="179" t="s">
        <v>950</v>
      </c>
      <c r="G186" s="180" t="s">
        <v>130</v>
      </c>
      <c r="H186" s="181">
        <v>4.32</v>
      </c>
      <c r="I186" s="182"/>
      <c r="J186" s="183">
        <f>ROUND(I186*H186,2)</f>
        <v>0</v>
      </c>
      <c r="K186" s="179" t="s">
        <v>206</v>
      </c>
      <c r="L186" s="37"/>
      <c r="M186" s="184" t="s">
        <v>20</v>
      </c>
      <c r="N186" s="185" t="s">
        <v>46</v>
      </c>
      <c r="O186" s="38"/>
      <c r="P186" s="186">
        <f>O186*H186</f>
        <v>0</v>
      </c>
      <c r="Q186" s="186">
        <v>0</v>
      </c>
      <c r="R186" s="186">
        <f>Q186*H186</f>
        <v>0</v>
      </c>
      <c r="S186" s="186">
        <v>0.065</v>
      </c>
      <c r="T186" s="187">
        <f>S186*H186</f>
        <v>0.28080000000000005</v>
      </c>
      <c r="AR186" s="20" t="s">
        <v>91</v>
      </c>
      <c r="AT186" s="20" t="s">
        <v>197</v>
      </c>
      <c r="AU186" s="20" t="s">
        <v>88</v>
      </c>
      <c r="AY186" s="20" t="s">
        <v>193</v>
      </c>
      <c r="BE186" s="188">
        <f>IF(N186="základní",J186,0)</f>
        <v>0</v>
      </c>
      <c r="BF186" s="188">
        <f>IF(N186="snížená",J186,0)</f>
        <v>0</v>
      </c>
      <c r="BG186" s="188">
        <f>IF(N186="zákl. přenesená",J186,0)</f>
        <v>0</v>
      </c>
      <c r="BH186" s="188">
        <f>IF(N186="sníž. přenesená",J186,0)</f>
        <v>0</v>
      </c>
      <c r="BI186" s="188">
        <f>IF(N186="nulová",J186,0)</f>
        <v>0</v>
      </c>
      <c r="BJ186" s="20" t="s">
        <v>84</v>
      </c>
      <c r="BK186" s="188">
        <f>ROUND(I186*H186,2)</f>
        <v>0</v>
      </c>
      <c r="BL186" s="20" t="s">
        <v>91</v>
      </c>
      <c r="BM186" s="20" t="s">
        <v>951</v>
      </c>
    </row>
    <row r="187" spans="2:47" s="1" customFormat="1" ht="27">
      <c r="B187" s="37"/>
      <c r="D187" s="190" t="s">
        <v>208</v>
      </c>
      <c r="F187" s="208" t="s">
        <v>952</v>
      </c>
      <c r="I187" s="148"/>
      <c r="L187" s="37"/>
      <c r="M187" s="66"/>
      <c r="N187" s="38"/>
      <c r="O187" s="38"/>
      <c r="P187" s="38"/>
      <c r="Q187" s="38"/>
      <c r="R187" s="38"/>
      <c r="S187" s="38"/>
      <c r="T187" s="67"/>
      <c r="AT187" s="20" t="s">
        <v>208</v>
      </c>
      <c r="AU187" s="20" t="s">
        <v>88</v>
      </c>
    </row>
    <row r="188" spans="2:51" s="12" customFormat="1" ht="13.5">
      <c r="B188" s="189"/>
      <c r="D188" s="199" t="s">
        <v>201</v>
      </c>
      <c r="E188" s="238" t="s">
        <v>20</v>
      </c>
      <c r="F188" s="227" t="s">
        <v>953</v>
      </c>
      <c r="H188" s="228">
        <v>4.32</v>
      </c>
      <c r="I188" s="194"/>
      <c r="L188" s="189"/>
      <c r="M188" s="195"/>
      <c r="N188" s="196"/>
      <c r="O188" s="196"/>
      <c r="P188" s="196"/>
      <c r="Q188" s="196"/>
      <c r="R188" s="196"/>
      <c r="S188" s="196"/>
      <c r="T188" s="197"/>
      <c r="AT188" s="191" t="s">
        <v>201</v>
      </c>
      <c r="AU188" s="191" t="s">
        <v>88</v>
      </c>
      <c r="AV188" s="12" t="s">
        <v>84</v>
      </c>
      <c r="AW188" s="12" t="s">
        <v>37</v>
      </c>
      <c r="AX188" s="12" t="s">
        <v>22</v>
      </c>
      <c r="AY188" s="191" t="s">
        <v>193</v>
      </c>
    </row>
    <row r="189" spans="2:65" s="1" customFormat="1" ht="22.5" customHeight="1">
      <c r="B189" s="176"/>
      <c r="C189" s="177" t="s">
        <v>343</v>
      </c>
      <c r="D189" s="177" t="s">
        <v>197</v>
      </c>
      <c r="E189" s="178" t="s">
        <v>954</v>
      </c>
      <c r="F189" s="179" t="s">
        <v>955</v>
      </c>
      <c r="G189" s="180" t="s">
        <v>130</v>
      </c>
      <c r="H189" s="181">
        <v>4</v>
      </c>
      <c r="I189" s="182"/>
      <c r="J189" s="183">
        <f>ROUND(I189*H189,2)</f>
        <v>0</v>
      </c>
      <c r="K189" s="179" t="s">
        <v>206</v>
      </c>
      <c r="L189" s="37"/>
      <c r="M189" s="184" t="s">
        <v>20</v>
      </c>
      <c r="N189" s="185" t="s">
        <v>46</v>
      </c>
      <c r="O189" s="38"/>
      <c r="P189" s="186">
        <f>O189*H189</f>
        <v>0</v>
      </c>
      <c r="Q189" s="186">
        <v>0</v>
      </c>
      <c r="R189" s="186">
        <f>Q189*H189</f>
        <v>0</v>
      </c>
      <c r="S189" s="186">
        <v>0.076</v>
      </c>
      <c r="T189" s="187">
        <f>S189*H189</f>
        <v>0.304</v>
      </c>
      <c r="AR189" s="20" t="s">
        <v>629</v>
      </c>
      <c r="AT189" s="20" t="s">
        <v>197</v>
      </c>
      <c r="AU189" s="20" t="s">
        <v>88</v>
      </c>
      <c r="AY189" s="20" t="s">
        <v>193</v>
      </c>
      <c r="BE189" s="188">
        <f>IF(N189="základní",J189,0)</f>
        <v>0</v>
      </c>
      <c r="BF189" s="188">
        <f>IF(N189="snížená",J189,0)</f>
        <v>0</v>
      </c>
      <c r="BG189" s="188">
        <f>IF(N189="zákl. přenesená",J189,0)</f>
        <v>0</v>
      </c>
      <c r="BH189" s="188">
        <f>IF(N189="sníž. přenesená",J189,0)</f>
        <v>0</v>
      </c>
      <c r="BI189" s="188">
        <f>IF(N189="nulová",J189,0)</f>
        <v>0</v>
      </c>
      <c r="BJ189" s="20" t="s">
        <v>84</v>
      </c>
      <c r="BK189" s="188">
        <f>ROUND(I189*H189,2)</f>
        <v>0</v>
      </c>
      <c r="BL189" s="20" t="s">
        <v>629</v>
      </c>
      <c r="BM189" s="20" t="s">
        <v>956</v>
      </c>
    </row>
    <row r="190" spans="2:47" s="1" customFormat="1" ht="27">
      <c r="B190" s="37"/>
      <c r="D190" s="190" t="s">
        <v>208</v>
      </c>
      <c r="F190" s="208" t="s">
        <v>957</v>
      </c>
      <c r="I190" s="148"/>
      <c r="L190" s="37"/>
      <c r="M190" s="66"/>
      <c r="N190" s="38"/>
      <c r="O190" s="38"/>
      <c r="P190" s="38"/>
      <c r="Q190" s="38"/>
      <c r="R190" s="38"/>
      <c r="S190" s="38"/>
      <c r="T190" s="67"/>
      <c r="AT190" s="20" t="s">
        <v>208</v>
      </c>
      <c r="AU190" s="20" t="s">
        <v>88</v>
      </c>
    </row>
    <row r="191" spans="2:51" s="12" customFormat="1" ht="13.5">
      <c r="B191" s="189"/>
      <c r="D191" s="190" t="s">
        <v>201</v>
      </c>
      <c r="E191" s="191" t="s">
        <v>20</v>
      </c>
      <c r="F191" s="192" t="s">
        <v>958</v>
      </c>
      <c r="H191" s="193">
        <v>4</v>
      </c>
      <c r="I191" s="194"/>
      <c r="L191" s="189"/>
      <c r="M191" s="195"/>
      <c r="N191" s="196"/>
      <c r="O191" s="196"/>
      <c r="P191" s="196"/>
      <c r="Q191" s="196"/>
      <c r="R191" s="196"/>
      <c r="S191" s="196"/>
      <c r="T191" s="197"/>
      <c r="AT191" s="191" t="s">
        <v>201</v>
      </c>
      <c r="AU191" s="191" t="s">
        <v>88</v>
      </c>
      <c r="AV191" s="12" t="s">
        <v>84</v>
      </c>
      <c r="AW191" s="12" t="s">
        <v>37</v>
      </c>
      <c r="AX191" s="12" t="s">
        <v>22</v>
      </c>
      <c r="AY191" s="191" t="s">
        <v>193</v>
      </c>
    </row>
    <row r="192" spans="2:63" s="11" customFormat="1" ht="21.75" customHeight="1">
      <c r="B192" s="160"/>
      <c r="D192" s="173" t="s">
        <v>73</v>
      </c>
      <c r="E192" s="174" t="s">
        <v>847</v>
      </c>
      <c r="F192" s="174" t="s">
        <v>848</v>
      </c>
      <c r="I192" s="163"/>
      <c r="J192" s="175">
        <f>BK192</f>
        <v>0</v>
      </c>
      <c r="L192" s="160"/>
      <c r="M192" s="165"/>
      <c r="N192" s="166"/>
      <c r="O192" s="166"/>
      <c r="P192" s="167">
        <f>SUM(P193:P194)</f>
        <v>0</v>
      </c>
      <c r="Q192" s="166"/>
      <c r="R192" s="167">
        <f>SUM(R193:R194)</f>
        <v>0</v>
      </c>
      <c r="S192" s="166"/>
      <c r="T192" s="168">
        <f>SUM(T193:T194)</f>
        <v>1.168</v>
      </c>
      <c r="AR192" s="161" t="s">
        <v>22</v>
      </c>
      <c r="AT192" s="169" t="s">
        <v>73</v>
      </c>
      <c r="AU192" s="169" t="s">
        <v>84</v>
      </c>
      <c r="AY192" s="161" t="s">
        <v>193</v>
      </c>
      <c r="BK192" s="170">
        <f>SUM(BK193:BK194)</f>
        <v>0</v>
      </c>
    </row>
    <row r="193" spans="2:65" s="1" customFormat="1" ht="22.5" customHeight="1">
      <c r="B193" s="176"/>
      <c r="C193" s="177" t="s">
        <v>352</v>
      </c>
      <c r="D193" s="177" t="s">
        <v>197</v>
      </c>
      <c r="E193" s="178" t="s">
        <v>959</v>
      </c>
      <c r="F193" s="179" t="s">
        <v>960</v>
      </c>
      <c r="G193" s="180" t="s">
        <v>130</v>
      </c>
      <c r="H193" s="181">
        <v>116.8</v>
      </c>
      <c r="I193" s="182"/>
      <c r="J193" s="183">
        <f>ROUND(I193*H193,2)</f>
        <v>0</v>
      </c>
      <c r="K193" s="179" t="s">
        <v>206</v>
      </c>
      <c r="L193" s="37"/>
      <c r="M193" s="184" t="s">
        <v>20</v>
      </c>
      <c r="N193" s="185" t="s">
        <v>46</v>
      </c>
      <c r="O193" s="38"/>
      <c r="P193" s="186">
        <f>O193*H193</f>
        <v>0</v>
      </c>
      <c r="Q193" s="186">
        <v>0</v>
      </c>
      <c r="R193" s="186">
        <f>Q193*H193</f>
        <v>0</v>
      </c>
      <c r="S193" s="186">
        <v>0.01</v>
      </c>
      <c r="T193" s="187">
        <f>S193*H193</f>
        <v>1.168</v>
      </c>
      <c r="AR193" s="20" t="s">
        <v>91</v>
      </c>
      <c r="AT193" s="20" t="s">
        <v>197</v>
      </c>
      <c r="AU193" s="20" t="s">
        <v>88</v>
      </c>
      <c r="AY193" s="20" t="s">
        <v>193</v>
      </c>
      <c r="BE193" s="188">
        <f>IF(N193="základní",J193,0)</f>
        <v>0</v>
      </c>
      <c r="BF193" s="188">
        <f>IF(N193="snížená",J193,0)</f>
        <v>0</v>
      </c>
      <c r="BG193" s="188">
        <f>IF(N193="zákl. přenesená",J193,0)</f>
        <v>0</v>
      </c>
      <c r="BH193" s="188">
        <f>IF(N193="sníž. přenesená",J193,0)</f>
        <v>0</v>
      </c>
      <c r="BI193" s="188">
        <f>IF(N193="nulová",J193,0)</f>
        <v>0</v>
      </c>
      <c r="BJ193" s="20" t="s">
        <v>84</v>
      </c>
      <c r="BK193" s="188">
        <f>ROUND(I193*H193,2)</f>
        <v>0</v>
      </c>
      <c r="BL193" s="20" t="s">
        <v>91</v>
      </c>
      <c r="BM193" s="20" t="s">
        <v>961</v>
      </c>
    </row>
    <row r="194" spans="2:47" s="1" customFormat="1" ht="27">
      <c r="B194" s="37"/>
      <c r="D194" s="190" t="s">
        <v>208</v>
      </c>
      <c r="F194" s="208" t="s">
        <v>962</v>
      </c>
      <c r="I194" s="148"/>
      <c r="L194" s="37"/>
      <c r="M194" s="66"/>
      <c r="N194" s="38"/>
      <c r="O194" s="38"/>
      <c r="P194" s="38"/>
      <c r="Q194" s="38"/>
      <c r="R194" s="38"/>
      <c r="S194" s="38"/>
      <c r="T194" s="67"/>
      <c r="AT194" s="20" t="s">
        <v>208</v>
      </c>
      <c r="AU194" s="20" t="s">
        <v>88</v>
      </c>
    </row>
    <row r="195" spans="2:63" s="11" customFormat="1" ht="21.75" customHeight="1">
      <c r="B195" s="160"/>
      <c r="D195" s="161" t="s">
        <v>73</v>
      </c>
      <c r="E195" s="171" t="s">
        <v>523</v>
      </c>
      <c r="F195" s="171" t="s">
        <v>524</v>
      </c>
      <c r="I195" s="163"/>
      <c r="J195" s="172">
        <f>BK195</f>
        <v>0</v>
      </c>
      <c r="L195" s="160"/>
      <c r="M195" s="165"/>
      <c r="N195" s="166"/>
      <c r="O195" s="166"/>
      <c r="P195" s="167">
        <f>P196+P207</f>
        <v>0</v>
      </c>
      <c r="Q195" s="166"/>
      <c r="R195" s="167">
        <f>R196+R207</f>
        <v>0</v>
      </c>
      <c r="S195" s="166"/>
      <c r="T195" s="168">
        <f>T196+T207</f>
        <v>0</v>
      </c>
      <c r="AR195" s="161" t="s">
        <v>22</v>
      </c>
      <c r="AT195" s="169" t="s">
        <v>73</v>
      </c>
      <c r="AU195" s="169" t="s">
        <v>84</v>
      </c>
      <c r="AY195" s="161" t="s">
        <v>193</v>
      </c>
      <c r="BK195" s="170">
        <f>BK196+BK207</f>
        <v>0</v>
      </c>
    </row>
    <row r="196" spans="2:63" s="16" customFormat="1" ht="14.25" customHeight="1">
      <c r="B196" s="242"/>
      <c r="D196" s="243" t="s">
        <v>73</v>
      </c>
      <c r="E196" s="243" t="s">
        <v>525</v>
      </c>
      <c r="F196" s="243" t="s">
        <v>526</v>
      </c>
      <c r="I196" s="244"/>
      <c r="J196" s="245">
        <f>BK196</f>
        <v>0</v>
      </c>
      <c r="L196" s="242"/>
      <c r="M196" s="246"/>
      <c r="N196" s="247"/>
      <c r="O196" s="247"/>
      <c r="P196" s="248">
        <f>SUM(P197:P206)</f>
        <v>0</v>
      </c>
      <c r="Q196" s="247"/>
      <c r="R196" s="248">
        <f>SUM(R197:R206)</f>
        <v>0</v>
      </c>
      <c r="S196" s="247"/>
      <c r="T196" s="249">
        <f>SUM(T197:T206)</f>
        <v>0</v>
      </c>
      <c r="AR196" s="250" t="s">
        <v>22</v>
      </c>
      <c r="AT196" s="251" t="s">
        <v>73</v>
      </c>
      <c r="AU196" s="251" t="s">
        <v>88</v>
      </c>
      <c r="AY196" s="250" t="s">
        <v>193</v>
      </c>
      <c r="BK196" s="252">
        <f>SUM(BK197:BK206)</f>
        <v>0</v>
      </c>
    </row>
    <row r="197" spans="2:65" s="1" customFormat="1" ht="31.5" customHeight="1">
      <c r="B197" s="176"/>
      <c r="C197" s="177" t="s">
        <v>355</v>
      </c>
      <c r="D197" s="177" t="s">
        <v>197</v>
      </c>
      <c r="E197" s="178" t="s">
        <v>528</v>
      </c>
      <c r="F197" s="179" t="s">
        <v>529</v>
      </c>
      <c r="G197" s="180" t="s">
        <v>530</v>
      </c>
      <c r="H197" s="181">
        <v>3.922</v>
      </c>
      <c r="I197" s="182"/>
      <c r="J197" s="183">
        <f>ROUND(I197*H197,2)</f>
        <v>0</v>
      </c>
      <c r="K197" s="179" t="s">
        <v>206</v>
      </c>
      <c r="L197" s="37"/>
      <c r="M197" s="184" t="s">
        <v>20</v>
      </c>
      <c r="N197" s="185" t="s">
        <v>46</v>
      </c>
      <c r="O197" s="38"/>
      <c r="P197" s="186">
        <f>O197*H197</f>
        <v>0</v>
      </c>
      <c r="Q197" s="186">
        <v>0</v>
      </c>
      <c r="R197" s="186">
        <f>Q197*H197</f>
        <v>0</v>
      </c>
      <c r="S197" s="186">
        <v>0</v>
      </c>
      <c r="T197" s="187">
        <f>S197*H197</f>
        <v>0</v>
      </c>
      <c r="AR197" s="20" t="s">
        <v>91</v>
      </c>
      <c r="AT197" s="20" t="s">
        <v>197</v>
      </c>
      <c r="AU197" s="20" t="s">
        <v>91</v>
      </c>
      <c r="AY197" s="20" t="s">
        <v>193</v>
      </c>
      <c r="BE197" s="188">
        <f>IF(N197="základní",J197,0)</f>
        <v>0</v>
      </c>
      <c r="BF197" s="188">
        <f>IF(N197="snížená",J197,0)</f>
        <v>0</v>
      </c>
      <c r="BG197" s="188">
        <f>IF(N197="zákl. přenesená",J197,0)</f>
        <v>0</v>
      </c>
      <c r="BH197" s="188">
        <f>IF(N197="sníž. přenesená",J197,0)</f>
        <v>0</v>
      </c>
      <c r="BI197" s="188">
        <f>IF(N197="nulová",J197,0)</f>
        <v>0</v>
      </c>
      <c r="BJ197" s="20" t="s">
        <v>84</v>
      </c>
      <c r="BK197" s="188">
        <f>ROUND(I197*H197,2)</f>
        <v>0</v>
      </c>
      <c r="BL197" s="20" t="s">
        <v>91</v>
      </c>
      <c r="BM197" s="20" t="s">
        <v>963</v>
      </c>
    </row>
    <row r="198" spans="2:47" s="1" customFormat="1" ht="27">
      <c r="B198" s="37"/>
      <c r="D198" s="190" t="s">
        <v>208</v>
      </c>
      <c r="F198" s="208" t="s">
        <v>532</v>
      </c>
      <c r="I198" s="148"/>
      <c r="L198" s="37"/>
      <c r="M198" s="66"/>
      <c r="N198" s="38"/>
      <c r="O198" s="38"/>
      <c r="P198" s="38"/>
      <c r="Q198" s="38"/>
      <c r="R198" s="38"/>
      <c r="S198" s="38"/>
      <c r="T198" s="67"/>
      <c r="AT198" s="20" t="s">
        <v>208</v>
      </c>
      <c r="AU198" s="20" t="s">
        <v>91</v>
      </c>
    </row>
    <row r="199" spans="2:47" s="1" customFormat="1" ht="94.5">
      <c r="B199" s="37"/>
      <c r="D199" s="199" t="s">
        <v>533</v>
      </c>
      <c r="F199" s="253" t="s">
        <v>534</v>
      </c>
      <c r="I199" s="148"/>
      <c r="L199" s="37"/>
      <c r="M199" s="66"/>
      <c r="N199" s="38"/>
      <c r="O199" s="38"/>
      <c r="P199" s="38"/>
      <c r="Q199" s="38"/>
      <c r="R199" s="38"/>
      <c r="S199" s="38"/>
      <c r="T199" s="67"/>
      <c r="AT199" s="20" t="s">
        <v>533</v>
      </c>
      <c r="AU199" s="20" t="s">
        <v>91</v>
      </c>
    </row>
    <row r="200" spans="2:65" s="1" customFormat="1" ht="22.5" customHeight="1">
      <c r="B200" s="176"/>
      <c r="C200" s="177" t="s">
        <v>364</v>
      </c>
      <c r="D200" s="177" t="s">
        <v>197</v>
      </c>
      <c r="E200" s="178" t="s">
        <v>536</v>
      </c>
      <c r="F200" s="179" t="s">
        <v>537</v>
      </c>
      <c r="G200" s="180" t="s">
        <v>530</v>
      </c>
      <c r="H200" s="181">
        <v>3.922</v>
      </c>
      <c r="I200" s="182"/>
      <c r="J200" s="183">
        <f>ROUND(I200*H200,2)</f>
        <v>0</v>
      </c>
      <c r="K200" s="179" t="s">
        <v>206</v>
      </c>
      <c r="L200" s="37"/>
      <c r="M200" s="184" t="s">
        <v>20</v>
      </c>
      <c r="N200" s="185" t="s">
        <v>46</v>
      </c>
      <c r="O200" s="38"/>
      <c r="P200" s="186">
        <f>O200*H200</f>
        <v>0</v>
      </c>
      <c r="Q200" s="186">
        <v>0</v>
      </c>
      <c r="R200" s="186">
        <f>Q200*H200</f>
        <v>0</v>
      </c>
      <c r="S200" s="186">
        <v>0</v>
      </c>
      <c r="T200" s="187">
        <f>S200*H200</f>
        <v>0</v>
      </c>
      <c r="AR200" s="20" t="s">
        <v>91</v>
      </c>
      <c r="AT200" s="20" t="s">
        <v>197</v>
      </c>
      <c r="AU200" s="20" t="s">
        <v>91</v>
      </c>
      <c r="AY200" s="20" t="s">
        <v>193</v>
      </c>
      <c r="BE200" s="188">
        <f>IF(N200="základní",J200,0)</f>
        <v>0</v>
      </c>
      <c r="BF200" s="188">
        <f>IF(N200="snížená",J200,0)</f>
        <v>0</v>
      </c>
      <c r="BG200" s="188">
        <f>IF(N200="zákl. přenesená",J200,0)</f>
        <v>0</v>
      </c>
      <c r="BH200" s="188">
        <f>IF(N200="sníž. přenesená",J200,0)</f>
        <v>0</v>
      </c>
      <c r="BI200" s="188">
        <f>IF(N200="nulová",J200,0)</f>
        <v>0</v>
      </c>
      <c r="BJ200" s="20" t="s">
        <v>84</v>
      </c>
      <c r="BK200" s="188">
        <f>ROUND(I200*H200,2)</f>
        <v>0</v>
      </c>
      <c r="BL200" s="20" t="s">
        <v>91</v>
      </c>
      <c r="BM200" s="20" t="s">
        <v>964</v>
      </c>
    </row>
    <row r="201" spans="2:47" s="1" customFormat="1" ht="13.5">
      <c r="B201" s="37"/>
      <c r="D201" s="199" t="s">
        <v>208</v>
      </c>
      <c r="F201" s="254" t="s">
        <v>537</v>
      </c>
      <c r="I201" s="148"/>
      <c r="L201" s="37"/>
      <c r="M201" s="66"/>
      <c r="N201" s="38"/>
      <c r="O201" s="38"/>
      <c r="P201" s="38"/>
      <c r="Q201" s="38"/>
      <c r="R201" s="38"/>
      <c r="S201" s="38"/>
      <c r="T201" s="67"/>
      <c r="AT201" s="20" t="s">
        <v>208</v>
      </c>
      <c r="AU201" s="20" t="s">
        <v>91</v>
      </c>
    </row>
    <row r="202" spans="2:65" s="1" customFormat="1" ht="22.5" customHeight="1">
      <c r="B202" s="176"/>
      <c r="C202" s="177" t="s">
        <v>369</v>
      </c>
      <c r="D202" s="177" t="s">
        <v>197</v>
      </c>
      <c r="E202" s="178" t="s">
        <v>540</v>
      </c>
      <c r="F202" s="179" t="s">
        <v>541</v>
      </c>
      <c r="G202" s="180" t="s">
        <v>530</v>
      </c>
      <c r="H202" s="181">
        <v>35.298</v>
      </c>
      <c r="I202" s="182"/>
      <c r="J202" s="183">
        <f>ROUND(I202*H202,2)</f>
        <v>0</v>
      </c>
      <c r="K202" s="179" t="s">
        <v>206</v>
      </c>
      <c r="L202" s="37"/>
      <c r="M202" s="184" t="s">
        <v>20</v>
      </c>
      <c r="N202" s="185" t="s">
        <v>46</v>
      </c>
      <c r="O202" s="38"/>
      <c r="P202" s="186">
        <f>O202*H202</f>
        <v>0</v>
      </c>
      <c r="Q202" s="186">
        <v>0</v>
      </c>
      <c r="R202" s="186">
        <f>Q202*H202</f>
        <v>0</v>
      </c>
      <c r="S202" s="186">
        <v>0</v>
      </c>
      <c r="T202" s="187">
        <f>S202*H202</f>
        <v>0</v>
      </c>
      <c r="AR202" s="20" t="s">
        <v>91</v>
      </c>
      <c r="AT202" s="20" t="s">
        <v>197</v>
      </c>
      <c r="AU202" s="20" t="s">
        <v>91</v>
      </c>
      <c r="AY202" s="20" t="s">
        <v>193</v>
      </c>
      <c r="BE202" s="188">
        <f>IF(N202="základní",J202,0)</f>
        <v>0</v>
      </c>
      <c r="BF202" s="188">
        <f>IF(N202="snížená",J202,0)</f>
        <v>0</v>
      </c>
      <c r="BG202" s="188">
        <f>IF(N202="zákl. přenesená",J202,0)</f>
        <v>0</v>
      </c>
      <c r="BH202" s="188">
        <f>IF(N202="sníž. přenesená",J202,0)</f>
        <v>0</v>
      </c>
      <c r="BI202" s="188">
        <f>IF(N202="nulová",J202,0)</f>
        <v>0</v>
      </c>
      <c r="BJ202" s="20" t="s">
        <v>84</v>
      </c>
      <c r="BK202" s="188">
        <f>ROUND(I202*H202,2)</f>
        <v>0</v>
      </c>
      <c r="BL202" s="20" t="s">
        <v>91</v>
      </c>
      <c r="BM202" s="20" t="s">
        <v>965</v>
      </c>
    </row>
    <row r="203" spans="2:47" s="1" customFormat="1" ht="13.5">
      <c r="B203" s="37"/>
      <c r="D203" s="190" t="s">
        <v>208</v>
      </c>
      <c r="F203" s="208" t="s">
        <v>541</v>
      </c>
      <c r="I203" s="148"/>
      <c r="L203" s="37"/>
      <c r="M203" s="66"/>
      <c r="N203" s="38"/>
      <c r="O203" s="38"/>
      <c r="P203" s="38"/>
      <c r="Q203" s="38"/>
      <c r="R203" s="38"/>
      <c r="S203" s="38"/>
      <c r="T203" s="67"/>
      <c r="AT203" s="20" t="s">
        <v>208</v>
      </c>
      <c r="AU203" s="20" t="s">
        <v>91</v>
      </c>
    </row>
    <row r="204" spans="2:51" s="12" customFormat="1" ht="13.5">
      <c r="B204" s="189"/>
      <c r="D204" s="199" t="s">
        <v>201</v>
      </c>
      <c r="E204" s="238" t="s">
        <v>20</v>
      </c>
      <c r="F204" s="227" t="s">
        <v>966</v>
      </c>
      <c r="H204" s="228">
        <v>35.298</v>
      </c>
      <c r="I204" s="194"/>
      <c r="L204" s="189"/>
      <c r="M204" s="195"/>
      <c r="N204" s="196"/>
      <c r="O204" s="196"/>
      <c r="P204" s="196"/>
      <c r="Q204" s="196"/>
      <c r="R204" s="196"/>
      <c r="S204" s="196"/>
      <c r="T204" s="197"/>
      <c r="AT204" s="191" t="s">
        <v>201</v>
      </c>
      <c r="AU204" s="191" t="s">
        <v>91</v>
      </c>
      <c r="AV204" s="12" t="s">
        <v>84</v>
      </c>
      <c r="AW204" s="12" t="s">
        <v>37</v>
      </c>
      <c r="AX204" s="12" t="s">
        <v>22</v>
      </c>
      <c r="AY204" s="191" t="s">
        <v>193</v>
      </c>
    </row>
    <row r="205" spans="2:65" s="1" customFormat="1" ht="22.5" customHeight="1">
      <c r="B205" s="176"/>
      <c r="C205" s="177" t="s">
        <v>374</v>
      </c>
      <c r="D205" s="177" t="s">
        <v>197</v>
      </c>
      <c r="E205" s="178" t="s">
        <v>545</v>
      </c>
      <c r="F205" s="179" t="s">
        <v>546</v>
      </c>
      <c r="G205" s="180" t="s">
        <v>530</v>
      </c>
      <c r="H205" s="181">
        <v>3.922</v>
      </c>
      <c r="I205" s="182"/>
      <c r="J205" s="183">
        <f>ROUND(I205*H205,2)</f>
        <v>0</v>
      </c>
      <c r="K205" s="179" t="s">
        <v>206</v>
      </c>
      <c r="L205" s="37"/>
      <c r="M205" s="184" t="s">
        <v>20</v>
      </c>
      <c r="N205" s="185" t="s">
        <v>46</v>
      </c>
      <c r="O205" s="38"/>
      <c r="P205" s="186">
        <f>O205*H205</f>
        <v>0</v>
      </c>
      <c r="Q205" s="186">
        <v>0</v>
      </c>
      <c r="R205" s="186">
        <f>Q205*H205</f>
        <v>0</v>
      </c>
      <c r="S205" s="186">
        <v>0</v>
      </c>
      <c r="T205" s="187">
        <f>S205*H205</f>
        <v>0</v>
      </c>
      <c r="AR205" s="20" t="s">
        <v>91</v>
      </c>
      <c r="AT205" s="20" t="s">
        <v>197</v>
      </c>
      <c r="AU205" s="20" t="s">
        <v>91</v>
      </c>
      <c r="AY205" s="20" t="s">
        <v>193</v>
      </c>
      <c r="BE205" s="188">
        <f>IF(N205="základní",J205,0)</f>
        <v>0</v>
      </c>
      <c r="BF205" s="188">
        <f>IF(N205="snížená",J205,0)</f>
        <v>0</v>
      </c>
      <c r="BG205" s="188">
        <f>IF(N205="zákl. přenesená",J205,0)</f>
        <v>0</v>
      </c>
      <c r="BH205" s="188">
        <f>IF(N205="sníž. přenesená",J205,0)</f>
        <v>0</v>
      </c>
      <c r="BI205" s="188">
        <f>IF(N205="nulová",J205,0)</f>
        <v>0</v>
      </c>
      <c r="BJ205" s="20" t="s">
        <v>84</v>
      </c>
      <c r="BK205" s="188">
        <f>ROUND(I205*H205,2)</f>
        <v>0</v>
      </c>
      <c r="BL205" s="20" t="s">
        <v>91</v>
      </c>
      <c r="BM205" s="20" t="s">
        <v>967</v>
      </c>
    </row>
    <row r="206" spans="2:47" s="1" customFormat="1" ht="13.5">
      <c r="B206" s="37"/>
      <c r="D206" s="190" t="s">
        <v>208</v>
      </c>
      <c r="F206" s="208" t="s">
        <v>546</v>
      </c>
      <c r="I206" s="148"/>
      <c r="L206" s="37"/>
      <c r="M206" s="66"/>
      <c r="N206" s="38"/>
      <c r="O206" s="38"/>
      <c r="P206" s="38"/>
      <c r="Q206" s="38"/>
      <c r="R206" s="38"/>
      <c r="S206" s="38"/>
      <c r="T206" s="67"/>
      <c r="AT206" s="20" t="s">
        <v>208</v>
      </c>
      <c r="AU206" s="20" t="s">
        <v>91</v>
      </c>
    </row>
    <row r="207" spans="2:63" s="16" customFormat="1" ht="21" customHeight="1">
      <c r="B207" s="242"/>
      <c r="D207" s="243" t="s">
        <v>73</v>
      </c>
      <c r="E207" s="243" t="s">
        <v>548</v>
      </c>
      <c r="F207" s="243" t="s">
        <v>549</v>
      </c>
      <c r="I207" s="244"/>
      <c r="J207" s="245">
        <f>BK207</f>
        <v>0</v>
      </c>
      <c r="L207" s="242"/>
      <c r="M207" s="246"/>
      <c r="N207" s="247"/>
      <c r="O207" s="247"/>
      <c r="P207" s="248">
        <f>SUM(P208:P210)</f>
        <v>0</v>
      </c>
      <c r="Q207" s="247"/>
      <c r="R207" s="248">
        <f>SUM(R208:R210)</f>
        <v>0</v>
      </c>
      <c r="S207" s="247"/>
      <c r="T207" s="249">
        <f>SUM(T208:T210)</f>
        <v>0</v>
      </c>
      <c r="AR207" s="250" t="s">
        <v>22</v>
      </c>
      <c r="AT207" s="251" t="s">
        <v>73</v>
      </c>
      <c r="AU207" s="251" t="s">
        <v>88</v>
      </c>
      <c r="AY207" s="250" t="s">
        <v>193</v>
      </c>
      <c r="BK207" s="252">
        <f>SUM(BK208:BK210)</f>
        <v>0</v>
      </c>
    </row>
    <row r="208" spans="2:65" s="1" customFormat="1" ht="22.5" customHeight="1">
      <c r="B208" s="176"/>
      <c r="C208" s="177" t="s">
        <v>379</v>
      </c>
      <c r="D208" s="177" t="s">
        <v>197</v>
      </c>
      <c r="E208" s="178" t="s">
        <v>551</v>
      </c>
      <c r="F208" s="179" t="s">
        <v>552</v>
      </c>
      <c r="G208" s="180" t="s">
        <v>530</v>
      </c>
      <c r="H208" s="181">
        <v>4.385</v>
      </c>
      <c r="I208" s="182"/>
      <c r="J208" s="183">
        <f>ROUND(I208*H208,2)</f>
        <v>0</v>
      </c>
      <c r="K208" s="179" t="s">
        <v>206</v>
      </c>
      <c r="L208" s="37"/>
      <c r="M208" s="184" t="s">
        <v>20</v>
      </c>
      <c r="N208" s="185" t="s">
        <v>46</v>
      </c>
      <c r="O208" s="38"/>
      <c r="P208" s="186">
        <f>O208*H208</f>
        <v>0</v>
      </c>
      <c r="Q208" s="186">
        <v>0</v>
      </c>
      <c r="R208" s="186">
        <f>Q208*H208</f>
        <v>0</v>
      </c>
      <c r="S208" s="186">
        <v>0</v>
      </c>
      <c r="T208" s="187">
        <f>S208*H208</f>
        <v>0</v>
      </c>
      <c r="AR208" s="20" t="s">
        <v>91</v>
      </c>
      <c r="AT208" s="20" t="s">
        <v>197</v>
      </c>
      <c r="AU208" s="20" t="s">
        <v>91</v>
      </c>
      <c r="AY208" s="20" t="s">
        <v>193</v>
      </c>
      <c r="BE208" s="188">
        <f>IF(N208="základní",J208,0)</f>
        <v>0</v>
      </c>
      <c r="BF208" s="188">
        <f>IF(N208="snížená",J208,0)</f>
        <v>0</v>
      </c>
      <c r="BG208" s="188">
        <f>IF(N208="zákl. přenesená",J208,0)</f>
        <v>0</v>
      </c>
      <c r="BH208" s="188">
        <f>IF(N208="sníž. přenesená",J208,0)</f>
        <v>0</v>
      </c>
      <c r="BI208" s="188">
        <f>IF(N208="nulová",J208,0)</f>
        <v>0</v>
      </c>
      <c r="BJ208" s="20" t="s">
        <v>84</v>
      </c>
      <c r="BK208" s="188">
        <f>ROUND(I208*H208,2)</f>
        <v>0</v>
      </c>
      <c r="BL208" s="20" t="s">
        <v>91</v>
      </c>
      <c r="BM208" s="20" t="s">
        <v>968</v>
      </c>
    </row>
    <row r="209" spans="2:47" s="1" customFormat="1" ht="40.5">
      <c r="B209" s="37"/>
      <c r="D209" s="190" t="s">
        <v>208</v>
      </c>
      <c r="F209" s="208" t="s">
        <v>554</v>
      </c>
      <c r="I209" s="148"/>
      <c r="L209" s="37"/>
      <c r="M209" s="66"/>
      <c r="N209" s="38"/>
      <c r="O209" s="38"/>
      <c r="P209" s="38"/>
      <c r="Q209" s="38"/>
      <c r="R209" s="38"/>
      <c r="S209" s="38"/>
      <c r="T209" s="67"/>
      <c r="AT209" s="20" t="s">
        <v>208</v>
      </c>
      <c r="AU209" s="20" t="s">
        <v>91</v>
      </c>
    </row>
    <row r="210" spans="2:47" s="1" customFormat="1" ht="81">
      <c r="B210" s="37"/>
      <c r="D210" s="190" t="s">
        <v>533</v>
      </c>
      <c r="F210" s="229" t="s">
        <v>555</v>
      </c>
      <c r="I210" s="148"/>
      <c r="L210" s="37"/>
      <c r="M210" s="66"/>
      <c r="N210" s="38"/>
      <c r="O210" s="38"/>
      <c r="P210" s="38"/>
      <c r="Q210" s="38"/>
      <c r="R210" s="38"/>
      <c r="S210" s="38"/>
      <c r="T210" s="67"/>
      <c r="AT210" s="20" t="s">
        <v>533</v>
      </c>
      <c r="AU210" s="20" t="s">
        <v>91</v>
      </c>
    </row>
    <row r="211" spans="2:63" s="11" customFormat="1" ht="36.75" customHeight="1">
      <c r="B211" s="160"/>
      <c r="D211" s="161" t="s">
        <v>73</v>
      </c>
      <c r="E211" s="162" t="s">
        <v>556</v>
      </c>
      <c r="F211" s="162" t="s">
        <v>557</v>
      </c>
      <c r="I211" s="163"/>
      <c r="J211" s="164">
        <f>BK211</f>
        <v>0</v>
      </c>
      <c r="L211" s="160"/>
      <c r="M211" s="165"/>
      <c r="N211" s="166"/>
      <c r="O211" s="166"/>
      <c r="P211" s="167">
        <f>P212+P235+P262+P282</f>
        <v>0</v>
      </c>
      <c r="Q211" s="166"/>
      <c r="R211" s="167">
        <f>R212+R235+R262+R282</f>
        <v>10.004953100000002</v>
      </c>
      <c r="S211" s="166"/>
      <c r="T211" s="168">
        <f>T212+T235+T262+T282</f>
        <v>2.16926</v>
      </c>
      <c r="AR211" s="161" t="s">
        <v>84</v>
      </c>
      <c r="AT211" s="169" t="s">
        <v>73</v>
      </c>
      <c r="AU211" s="169" t="s">
        <v>74</v>
      </c>
      <c r="AY211" s="161" t="s">
        <v>193</v>
      </c>
      <c r="BK211" s="170">
        <f>BK212+BK235+BK262+BK282</f>
        <v>0</v>
      </c>
    </row>
    <row r="212" spans="2:63" s="11" customFormat="1" ht="19.5" customHeight="1">
      <c r="B212" s="160"/>
      <c r="D212" s="173" t="s">
        <v>73</v>
      </c>
      <c r="E212" s="174" t="s">
        <v>969</v>
      </c>
      <c r="F212" s="174" t="s">
        <v>970</v>
      </c>
      <c r="I212" s="163"/>
      <c r="J212" s="175">
        <f>BK212</f>
        <v>0</v>
      </c>
      <c r="L212" s="160"/>
      <c r="M212" s="165"/>
      <c r="N212" s="166"/>
      <c r="O212" s="166"/>
      <c r="P212" s="167">
        <f>SUM(P213:P234)</f>
        <v>0</v>
      </c>
      <c r="Q212" s="166"/>
      <c r="R212" s="167">
        <f>SUM(R213:R234)</f>
        <v>6.038489700000001</v>
      </c>
      <c r="S212" s="166"/>
      <c r="T212" s="168">
        <f>SUM(T213:T234)</f>
        <v>2.12904</v>
      </c>
      <c r="AR212" s="161" t="s">
        <v>84</v>
      </c>
      <c r="AT212" s="169" t="s">
        <v>73</v>
      </c>
      <c r="AU212" s="169" t="s">
        <v>22</v>
      </c>
      <c r="AY212" s="161" t="s">
        <v>193</v>
      </c>
      <c r="BK212" s="170">
        <f>SUM(BK213:BK234)</f>
        <v>0</v>
      </c>
    </row>
    <row r="213" spans="2:65" s="1" customFormat="1" ht="31.5" customHeight="1">
      <c r="B213" s="176"/>
      <c r="C213" s="177" t="s">
        <v>385</v>
      </c>
      <c r="D213" s="177" t="s">
        <v>197</v>
      </c>
      <c r="E213" s="178" t="s">
        <v>971</v>
      </c>
      <c r="F213" s="179" t="s">
        <v>972</v>
      </c>
      <c r="G213" s="180" t="s">
        <v>130</v>
      </c>
      <c r="H213" s="181">
        <v>532.26</v>
      </c>
      <c r="I213" s="182"/>
      <c r="J213" s="183">
        <f>ROUND(I213*H213,2)</f>
        <v>0</v>
      </c>
      <c r="K213" s="179" t="s">
        <v>206</v>
      </c>
      <c r="L213" s="37"/>
      <c r="M213" s="184" t="s">
        <v>20</v>
      </c>
      <c r="N213" s="185" t="s">
        <v>46</v>
      </c>
      <c r="O213" s="38"/>
      <c r="P213" s="186">
        <f>O213*H213</f>
        <v>0</v>
      </c>
      <c r="Q213" s="186">
        <v>0</v>
      </c>
      <c r="R213" s="186">
        <f>Q213*H213</f>
        <v>0</v>
      </c>
      <c r="S213" s="186">
        <v>0.002</v>
      </c>
      <c r="T213" s="187">
        <f>S213*H213</f>
        <v>1.06452</v>
      </c>
      <c r="AR213" s="20" t="s">
        <v>298</v>
      </c>
      <c r="AT213" s="20" t="s">
        <v>197</v>
      </c>
      <c r="AU213" s="20" t="s">
        <v>84</v>
      </c>
      <c r="AY213" s="20" t="s">
        <v>193</v>
      </c>
      <c r="BE213" s="188">
        <f>IF(N213="základní",J213,0)</f>
        <v>0</v>
      </c>
      <c r="BF213" s="188">
        <f>IF(N213="snížená",J213,0)</f>
        <v>0</v>
      </c>
      <c r="BG213" s="188">
        <f>IF(N213="zákl. přenesená",J213,0)</f>
        <v>0</v>
      </c>
      <c r="BH213" s="188">
        <f>IF(N213="sníž. přenesená",J213,0)</f>
        <v>0</v>
      </c>
      <c r="BI213" s="188">
        <f>IF(N213="nulová",J213,0)</f>
        <v>0</v>
      </c>
      <c r="BJ213" s="20" t="s">
        <v>84</v>
      </c>
      <c r="BK213" s="188">
        <f>ROUND(I213*H213,2)</f>
        <v>0</v>
      </c>
      <c r="BL213" s="20" t="s">
        <v>298</v>
      </c>
      <c r="BM213" s="20" t="s">
        <v>973</v>
      </c>
    </row>
    <row r="214" spans="2:47" s="1" customFormat="1" ht="13.5">
      <c r="B214" s="37"/>
      <c r="D214" s="190" t="s">
        <v>208</v>
      </c>
      <c r="F214" s="208" t="s">
        <v>974</v>
      </c>
      <c r="I214" s="148"/>
      <c r="L214" s="37"/>
      <c r="M214" s="66"/>
      <c r="N214" s="38"/>
      <c r="O214" s="38"/>
      <c r="P214" s="38"/>
      <c r="Q214" s="38"/>
      <c r="R214" s="38"/>
      <c r="S214" s="38"/>
      <c r="T214" s="67"/>
      <c r="AT214" s="20" t="s">
        <v>208</v>
      </c>
      <c r="AU214" s="20" t="s">
        <v>84</v>
      </c>
    </row>
    <row r="215" spans="2:51" s="12" customFormat="1" ht="13.5">
      <c r="B215" s="189"/>
      <c r="D215" s="199" t="s">
        <v>201</v>
      </c>
      <c r="E215" s="238" t="s">
        <v>20</v>
      </c>
      <c r="F215" s="227" t="s">
        <v>975</v>
      </c>
      <c r="H215" s="228">
        <v>532.26</v>
      </c>
      <c r="I215" s="194"/>
      <c r="L215" s="189"/>
      <c r="M215" s="195"/>
      <c r="N215" s="196"/>
      <c r="O215" s="196"/>
      <c r="P215" s="196"/>
      <c r="Q215" s="196"/>
      <c r="R215" s="196"/>
      <c r="S215" s="196"/>
      <c r="T215" s="197"/>
      <c r="AT215" s="191" t="s">
        <v>201</v>
      </c>
      <c r="AU215" s="191" t="s">
        <v>84</v>
      </c>
      <c r="AV215" s="12" t="s">
        <v>84</v>
      </c>
      <c r="AW215" s="12" t="s">
        <v>37</v>
      </c>
      <c r="AX215" s="12" t="s">
        <v>22</v>
      </c>
      <c r="AY215" s="191" t="s">
        <v>193</v>
      </c>
    </row>
    <row r="216" spans="2:65" s="1" customFormat="1" ht="22.5" customHeight="1">
      <c r="B216" s="176"/>
      <c r="C216" s="177" t="s">
        <v>390</v>
      </c>
      <c r="D216" s="177" t="s">
        <v>197</v>
      </c>
      <c r="E216" s="178" t="s">
        <v>976</v>
      </c>
      <c r="F216" s="179" t="s">
        <v>977</v>
      </c>
      <c r="G216" s="180" t="s">
        <v>130</v>
      </c>
      <c r="H216" s="181">
        <v>532.26</v>
      </c>
      <c r="I216" s="182"/>
      <c r="J216" s="183">
        <f>ROUND(I216*H216,2)</f>
        <v>0</v>
      </c>
      <c r="K216" s="179" t="s">
        <v>20</v>
      </c>
      <c r="L216" s="37"/>
      <c r="M216" s="184" t="s">
        <v>20</v>
      </c>
      <c r="N216" s="185" t="s">
        <v>46</v>
      </c>
      <c r="O216" s="38"/>
      <c r="P216" s="186">
        <f>O216*H216</f>
        <v>0</v>
      </c>
      <c r="Q216" s="186">
        <v>0</v>
      </c>
      <c r="R216" s="186">
        <f>Q216*H216</f>
        <v>0</v>
      </c>
      <c r="S216" s="186">
        <v>0.002</v>
      </c>
      <c r="T216" s="187">
        <f>S216*H216</f>
        <v>1.06452</v>
      </c>
      <c r="AR216" s="20" t="s">
        <v>298</v>
      </c>
      <c r="AT216" s="20" t="s">
        <v>197</v>
      </c>
      <c r="AU216" s="20" t="s">
        <v>84</v>
      </c>
      <c r="AY216" s="20" t="s">
        <v>193</v>
      </c>
      <c r="BE216" s="188">
        <f>IF(N216="základní",J216,0)</f>
        <v>0</v>
      </c>
      <c r="BF216" s="188">
        <f>IF(N216="snížená",J216,0)</f>
        <v>0</v>
      </c>
      <c r="BG216" s="188">
        <f>IF(N216="zákl. přenesená",J216,0)</f>
        <v>0</v>
      </c>
      <c r="BH216" s="188">
        <f>IF(N216="sníž. přenesená",J216,0)</f>
        <v>0</v>
      </c>
      <c r="BI216" s="188">
        <f>IF(N216="nulová",J216,0)</f>
        <v>0</v>
      </c>
      <c r="BJ216" s="20" t="s">
        <v>84</v>
      </c>
      <c r="BK216" s="188">
        <f>ROUND(I216*H216,2)</f>
        <v>0</v>
      </c>
      <c r="BL216" s="20" t="s">
        <v>298</v>
      </c>
      <c r="BM216" s="20" t="s">
        <v>978</v>
      </c>
    </row>
    <row r="217" spans="2:65" s="1" customFormat="1" ht="22.5" customHeight="1">
      <c r="B217" s="176"/>
      <c r="C217" s="177" t="s">
        <v>397</v>
      </c>
      <c r="D217" s="177" t="s">
        <v>197</v>
      </c>
      <c r="E217" s="178" t="s">
        <v>979</v>
      </c>
      <c r="F217" s="179" t="s">
        <v>980</v>
      </c>
      <c r="G217" s="180" t="s">
        <v>130</v>
      </c>
      <c r="H217" s="181">
        <v>532.26</v>
      </c>
      <c r="I217" s="182"/>
      <c r="J217" s="183">
        <f>ROUND(I217*H217,2)</f>
        <v>0</v>
      </c>
      <c r="K217" s="179" t="s">
        <v>206</v>
      </c>
      <c r="L217" s="37"/>
      <c r="M217" s="184" t="s">
        <v>20</v>
      </c>
      <c r="N217" s="185" t="s">
        <v>46</v>
      </c>
      <c r="O217" s="38"/>
      <c r="P217" s="186">
        <f>O217*H217</f>
        <v>0</v>
      </c>
      <c r="Q217" s="186">
        <v>0</v>
      </c>
      <c r="R217" s="186">
        <f>Q217*H217</f>
        <v>0</v>
      </c>
      <c r="S217" s="186">
        <v>0</v>
      </c>
      <c r="T217" s="187">
        <f>S217*H217</f>
        <v>0</v>
      </c>
      <c r="AR217" s="20" t="s">
        <v>298</v>
      </c>
      <c r="AT217" s="20" t="s">
        <v>197</v>
      </c>
      <c r="AU217" s="20" t="s">
        <v>84</v>
      </c>
      <c r="AY217" s="20" t="s">
        <v>193</v>
      </c>
      <c r="BE217" s="188">
        <f>IF(N217="základní",J217,0)</f>
        <v>0</v>
      </c>
      <c r="BF217" s="188">
        <f>IF(N217="snížená",J217,0)</f>
        <v>0</v>
      </c>
      <c r="BG217" s="188">
        <f>IF(N217="zákl. přenesená",J217,0)</f>
        <v>0</v>
      </c>
      <c r="BH217" s="188">
        <f>IF(N217="sníž. přenesená",J217,0)</f>
        <v>0</v>
      </c>
      <c r="BI217" s="188">
        <f>IF(N217="nulová",J217,0)</f>
        <v>0</v>
      </c>
      <c r="BJ217" s="20" t="s">
        <v>84</v>
      </c>
      <c r="BK217" s="188">
        <f>ROUND(I217*H217,2)</f>
        <v>0</v>
      </c>
      <c r="BL217" s="20" t="s">
        <v>298</v>
      </c>
      <c r="BM217" s="20" t="s">
        <v>981</v>
      </c>
    </row>
    <row r="218" spans="2:47" s="1" customFormat="1" ht="27">
      <c r="B218" s="37"/>
      <c r="D218" s="199" t="s">
        <v>208</v>
      </c>
      <c r="F218" s="254" t="s">
        <v>982</v>
      </c>
      <c r="I218" s="148"/>
      <c r="L218" s="37"/>
      <c r="M218" s="66"/>
      <c r="N218" s="38"/>
      <c r="O218" s="38"/>
      <c r="P218" s="38"/>
      <c r="Q218" s="38"/>
      <c r="R218" s="38"/>
      <c r="S218" s="38"/>
      <c r="T218" s="67"/>
      <c r="AT218" s="20" t="s">
        <v>208</v>
      </c>
      <c r="AU218" s="20" t="s">
        <v>84</v>
      </c>
    </row>
    <row r="219" spans="2:65" s="1" customFormat="1" ht="22.5" customHeight="1">
      <c r="B219" s="176"/>
      <c r="C219" s="177" t="s">
        <v>405</v>
      </c>
      <c r="D219" s="177" t="s">
        <v>197</v>
      </c>
      <c r="E219" s="178" t="s">
        <v>983</v>
      </c>
      <c r="F219" s="179" t="s">
        <v>984</v>
      </c>
      <c r="G219" s="180" t="s">
        <v>130</v>
      </c>
      <c r="H219" s="181">
        <v>9.4</v>
      </c>
      <c r="I219" s="182"/>
      <c r="J219" s="183">
        <f>ROUND(I219*H219,2)</f>
        <v>0</v>
      </c>
      <c r="K219" s="179" t="s">
        <v>20</v>
      </c>
      <c r="L219" s="37"/>
      <c r="M219" s="184" t="s">
        <v>20</v>
      </c>
      <c r="N219" s="185" t="s">
        <v>46</v>
      </c>
      <c r="O219" s="38"/>
      <c r="P219" s="186">
        <f>O219*H219</f>
        <v>0</v>
      </c>
      <c r="Q219" s="186">
        <v>0</v>
      </c>
      <c r="R219" s="186">
        <f>Q219*H219</f>
        <v>0</v>
      </c>
      <c r="S219" s="186">
        <v>0</v>
      </c>
      <c r="T219" s="187">
        <f>S219*H219</f>
        <v>0</v>
      </c>
      <c r="AR219" s="20" t="s">
        <v>298</v>
      </c>
      <c r="AT219" s="20" t="s">
        <v>197</v>
      </c>
      <c r="AU219" s="20" t="s">
        <v>84</v>
      </c>
      <c r="AY219" s="20" t="s">
        <v>193</v>
      </c>
      <c r="BE219" s="188">
        <f>IF(N219="základní",J219,0)</f>
        <v>0</v>
      </c>
      <c r="BF219" s="188">
        <f>IF(N219="snížená",J219,0)</f>
        <v>0</v>
      </c>
      <c r="BG219" s="188">
        <f>IF(N219="zákl. přenesená",J219,0)</f>
        <v>0</v>
      </c>
      <c r="BH219" s="188">
        <f>IF(N219="sníž. přenesená",J219,0)</f>
        <v>0</v>
      </c>
      <c r="BI219" s="188">
        <f>IF(N219="nulová",J219,0)</f>
        <v>0</v>
      </c>
      <c r="BJ219" s="20" t="s">
        <v>84</v>
      </c>
      <c r="BK219" s="188">
        <f>ROUND(I219*H219,2)</f>
        <v>0</v>
      </c>
      <c r="BL219" s="20" t="s">
        <v>298</v>
      </c>
      <c r="BM219" s="20" t="s">
        <v>985</v>
      </c>
    </row>
    <row r="220" spans="2:65" s="1" customFormat="1" ht="22.5" customHeight="1">
      <c r="B220" s="176"/>
      <c r="C220" s="217" t="s">
        <v>416</v>
      </c>
      <c r="D220" s="217" t="s">
        <v>212</v>
      </c>
      <c r="E220" s="218" t="s">
        <v>986</v>
      </c>
      <c r="F220" s="219" t="s">
        <v>987</v>
      </c>
      <c r="G220" s="220" t="s">
        <v>130</v>
      </c>
      <c r="H220" s="221">
        <v>612.099</v>
      </c>
      <c r="I220" s="222"/>
      <c r="J220" s="223">
        <f>ROUND(I220*H220,2)</f>
        <v>0</v>
      </c>
      <c r="K220" s="219" t="s">
        <v>20</v>
      </c>
      <c r="L220" s="224"/>
      <c r="M220" s="225" t="s">
        <v>20</v>
      </c>
      <c r="N220" s="226" t="s">
        <v>46</v>
      </c>
      <c r="O220" s="38"/>
      <c r="P220" s="186">
        <f>O220*H220</f>
        <v>0</v>
      </c>
      <c r="Q220" s="186">
        <v>0.003</v>
      </c>
      <c r="R220" s="186">
        <f>Q220*H220</f>
        <v>1.836297</v>
      </c>
      <c r="S220" s="186">
        <v>0</v>
      </c>
      <c r="T220" s="187">
        <f>S220*H220</f>
        <v>0</v>
      </c>
      <c r="AR220" s="20" t="s">
        <v>397</v>
      </c>
      <c r="AT220" s="20" t="s">
        <v>212</v>
      </c>
      <c r="AU220" s="20" t="s">
        <v>84</v>
      </c>
      <c r="AY220" s="20" t="s">
        <v>193</v>
      </c>
      <c r="BE220" s="188">
        <f>IF(N220="základní",J220,0)</f>
        <v>0</v>
      </c>
      <c r="BF220" s="188">
        <f>IF(N220="snížená",J220,0)</f>
        <v>0</v>
      </c>
      <c r="BG220" s="188">
        <f>IF(N220="zákl. přenesená",J220,0)</f>
        <v>0</v>
      </c>
      <c r="BH220" s="188">
        <f>IF(N220="sníž. přenesená",J220,0)</f>
        <v>0</v>
      </c>
      <c r="BI220" s="188">
        <f>IF(N220="nulová",J220,0)</f>
        <v>0</v>
      </c>
      <c r="BJ220" s="20" t="s">
        <v>84</v>
      </c>
      <c r="BK220" s="188">
        <f>ROUND(I220*H220,2)</f>
        <v>0</v>
      </c>
      <c r="BL220" s="20" t="s">
        <v>298</v>
      </c>
      <c r="BM220" s="20" t="s">
        <v>988</v>
      </c>
    </row>
    <row r="221" spans="2:51" s="12" customFormat="1" ht="13.5">
      <c r="B221" s="189"/>
      <c r="D221" s="199" t="s">
        <v>201</v>
      </c>
      <c r="F221" s="227" t="s">
        <v>989</v>
      </c>
      <c r="H221" s="228">
        <v>612.099</v>
      </c>
      <c r="I221" s="194"/>
      <c r="L221" s="189"/>
      <c r="M221" s="195"/>
      <c r="N221" s="196"/>
      <c r="O221" s="196"/>
      <c r="P221" s="196"/>
      <c r="Q221" s="196"/>
      <c r="R221" s="196"/>
      <c r="S221" s="196"/>
      <c r="T221" s="197"/>
      <c r="AT221" s="191" t="s">
        <v>201</v>
      </c>
      <c r="AU221" s="191" t="s">
        <v>84</v>
      </c>
      <c r="AV221" s="12" t="s">
        <v>84</v>
      </c>
      <c r="AW221" s="12" t="s">
        <v>4</v>
      </c>
      <c r="AX221" s="12" t="s">
        <v>22</v>
      </c>
      <c r="AY221" s="191" t="s">
        <v>193</v>
      </c>
    </row>
    <row r="222" spans="2:65" s="1" customFormat="1" ht="22.5" customHeight="1">
      <c r="B222" s="176"/>
      <c r="C222" s="177" t="s">
        <v>425</v>
      </c>
      <c r="D222" s="177" t="s">
        <v>197</v>
      </c>
      <c r="E222" s="178" t="s">
        <v>990</v>
      </c>
      <c r="F222" s="179" t="s">
        <v>991</v>
      </c>
      <c r="G222" s="180" t="s">
        <v>130</v>
      </c>
      <c r="H222" s="181">
        <v>532.26</v>
      </c>
      <c r="I222" s="182"/>
      <c r="J222" s="183">
        <f>ROUND(I222*H222,2)</f>
        <v>0</v>
      </c>
      <c r="K222" s="179" t="s">
        <v>206</v>
      </c>
      <c r="L222" s="37"/>
      <c r="M222" s="184" t="s">
        <v>20</v>
      </c>
      <c r="N222" s="185" t="s">
        <v>46</v>
      </c>
      <c r="O222" s="38"/>
      <c r="P222" s="186">
        <f>O222*H222</f>
        <v>0</v>
      </c>
      <c r="Q222" s="186">
        <v>0.00088</v>
      </c>
      <c r="R222" s="186">
        <f>Q222*H222</f>
        <v>0.4683888</v>
      </c>
      <c r="S222" s="186">
        <v>0</v>
      </c>
      <c r="T222" s="187">
        <f>S222*H222</f>
        <v>0</v>
      </c>
      <c r="AR222" s="20" t="s">
        <v>298</v>
      </c>
      <c r="AT222" s="20" t="s">
        <v>197</v>
      </c>
      <c r="AU222" s="20" t="s">
        <v>84</v>
      </c>
      <c r="AY222" s="20" t="s">
        <v>193</v>
      </c>
      <c r="BE222" s="188">
        <f>IF(N222="základní",J222,0)</f>
        <v>0</v>
      </c>
      <c r="BF222" s="188">
        <f>IF(N222="snížená",J222,0)</f>
        <v>0</v>
      </c>
      <c r="BG222" s="188">
        <f>IF(N222="zákl. přenesená",J222,0)</f>
        <v>0</v>
      </c>
      <c r="BH222" s="188">
        <f>IF(N222="sníž. přenesená",J222,0)</f>
        <v>0</v>
      </c>
      <c r="BI222" s="188">
        <f>IF(N222="nulová",J222,0)</f>
        <v>0</v>
      </c>
      <c r="BJ222" s="20" t="s">
        <v>84</v>
      </c>
      <c r="BK222" s="188">
        <f>ROUND(I222*H222,2)</f>
        <v>0</v>
      </c>
      <c r="BL222" s="20" t="s">
        <v>298</v>
      </c>
      <c r="BM222" s="20" t="s">
        <v>992</v>
      </c>
    </row>
    <row r="223" spans="2:47" s="1" customFormat="1" ht="13.5">
      <c r="B223" s="37"/>
      <c r="D223" s="199" t="s">
        <v>208</v>
      </c>
      <c r="F223" s="254" t="s">
        <v>993</v>
      </c>
      <c r="I223" s="148"/>
      <c r="L223" s="37"/>
      <c r="M223" s="66"/>
      <c r="N223" s="38"/>
      <c r="O223" s="38"/>
      <c r="P223" s="38"/>
      <c r="Q223" s="38"/>
      <c r="R223" s="38"/>
      <c r="S223" s="38"/>
      <c r="T223" s="67"/>
      <c r="AT223" s="20" t="s">
        <v>208</v>
      </c>
      <c r="AU223" s="20" t="s">
        <v>84</v>
      </c>
    </row>
    <row r="224" spans="2:65" s="1" customFormat="1" ht="31.5" customHeight="1">
      <c r="B224" s="176"/>
      <c r="C224" s="177" t="s">
        <v>432</v>
      </c>
      <c r="D224" s="177" t="s">
        <v>197</v>
      </c>
      <c r="E224" s="178" t="s">
        <v>994</v>
      </c>
      <c r="F224" s="179" t="s">
        <v>995</v>
      </c>
      <c r="G224" s="180" t="s">
        <v>130</v>
      </c>
      <c r="H224" s="181">
        <v>9.4</v>
      </c>
      <c r="I224" s="182"/>
      <c r="J224" s="183">
        <f>ROUND(I224*H224,2)</f>
        <v>0</v>
      </c>
      <c r="K224" s="179" t="s">
        <v>206</v>
      </c>
      <c r="L224" s="37"/>
      <c r="M224" s="184" t="s">
        <v>20</v>
      </c>
      <c r="N224" s="185" t="s">
        <v>46</v>
      </c>
      <c r="O224" s="38"/>
      <c r="P224" s="186">
        <f>O224*H224</f>
        <v>0</v>
      </c>
      <c r="Q224" s="186">
        <v>0</v>
      </c>
      <c r="R224" s="186">
        <f>Q224*H224</f>
        <v>0</v>
      </c>
      <c r="S224" s="186">
        <v>0</v>
      </c>
      <c r="T224" s="187">
        <f>S224*H224</f>
        <v>0</v>
      </c>
      <c r="AR224" s="20" t="s">
        <v>298</v>
      </c>
      <c r="AT224" s="20" t="s">
        <v>197</v>
      </c>
      <c r="AU224" s="20" t="s">
        <v>84</v>
      </c>
      <c r="AY224" s="20" t="s">
        <v>193</v>
      </c>
      <c r="BE224" s="188">
        <f>IF(N224="základní",J224,0)</f>
        <v>0</v>
      </c>
      <c r="BF224" s="188">
        <f>IF(N224="snížená",J224,0)</f>
        <v>0</v>
      </c>
      <c r="BG224" s="188">
        <f>IF(N224="zákl. přenesená",J224,0)</f>
        <v>0</v>
      </c>
      <c r="BH224" s="188">
        <f>IF(N224="sníž. přenesená",J224,0)</f>
        <v>0</v>
      </c>
      <c r="BI224" s="188">
        <f>IF(N224="nulová",J224,0)</f>
        <v>0</v>
      </c>
      <c r="BJ224" s="20" t="s">
        <v>84</v>
      </c>
      <c r="BK224" s="188">
        <f>ROUND(I224*H224,2)</f>
        <v>0</v>
      </c>
      <c r="BL224" s="20" t="s">
        <v>298</v>
      </c>
      <c r="BM224" s="20" t="s">
        <v>996</v>
      </c>
    </row>
    <row r="225" spans="2:47" s="1" customFormat="1" ht="27">
      <c r="B225" s="37"/>
      <c r="D225" s="190" t="s">
        <v>208</v>
      </c>
      <c r="F225" s="208" t="s">
        <v>997</v>
      </c>
      <c r="I225" s="148"/>
      <c r="L225" s="37"/>
      <c r="M225" s="66"/>
      <c r="N225" s="38"/>
      <c r="O225" s="38"/>
      <c r="P225" s="38"/>
      <c r="Q225" s="38"/>
      <c r="R225" s="38"/>
      <c r="S225" s="38"/>
      <c r="T225" s="67"/>
      <c r="AT225" s="20" t="s">
        <v>208</v>
      </c>
      <c r="AU225" s="20" t="s">
        <v>84</v>
      </c>
    </row>
    <row r="226" spans="2:51" s="12" customFormat="1" ht="13.5">
      <c r="B226" s="189"/>
      <c r="D226" s="190" t="s">
        <v>201</v>
      </c>
      <c r="E226" s="191" t="s">
        <v>20</v>
      </c>
      <c r="F226" s="192" t="s">
        <v>998</v>
      </c>
      <c r="H226" s="193">
        <v>9.4</v>
      </c>
      <c r="I226" s="194"/>
      <c r="L226" s="189"/>
      <c r="M226" s="195"/>
      <c r="N226" s="196"/>
      <c r="O226" s="196"/>
      <c r="P226" s="196"/>
      <c r="Q226" s="196"/>
      <c r="R226" s="196"/>
      <c r="S226" s="196"/>
      <c r="T226" s="197"/>
      <c r="AT226" s="191" t="s">
        <v>201</v>
      </c>
      <c r="AU226" s="191" t="s">
        <v>84</v>
      </c>
      <c r="AV226" s="12" t="s">
        <v>84</v>
      </c>
      <c r="AW226" s="12" t="s">
        <v>37</v>
      </c>
      <c r="AX226" s="12" t="s">
        <v>74</v>
      </c>
      <c r="AY226" s="191" t="s">
        <v>193</v>
      </c>
    </row>
    <row r="227" spans="2:51" s="13" customFormat="1" ht="13.5">
      <c r="B227" s="198"/>
      <c r="D227" s="199" t="s">
        <v>201</v>
      </c>
      <c r="E227" s="200" t="s">
        <v>20</v>
      </c>
      <c r="F227" s="201" t="s">
        <v>203</v>
      </c>
      <c r="H227" s="202">
        <v>9.4</v>
      </c>
      <c r="I227" s="203"/>
      <c r="L227" s="198"/>
      <c r="M227" s="204"/>
      <c r="N227" s="205"/>
      <c r="O227" s="205"/>
      <c r="P227" s="205"/>
      <c r="Q227" s="205"/>
      <c r="R227" s="205"/>
      <c r="S227" s="205"/>
      <c r="T227" s="206"/>
      <c r="AT227" s="207" t="s">
        <v>201</v>
      </c>
      <c r="AU227" s="207" t="s">
        <v>84</v>
      </c>
      <c r="AV227" s="13" t="s">
        <v>91</v>
      </c>
      <c r="AW227" s="13" t="s">
        <v>37</v>
      </c>
      <c r="AX227" s="13" t="s">
        <v>22</v>
      </c>
      <c r="AY227" s="207" t="s">
        <v>193</v>
      </c>
    </row>
    <row r="228" spans="2:65" s="1" customFormat="1" ht="22.5" customHeight="1">
      <c r="B228" s="176"/>
      <c r="C228" s="217" t="s">
        <v>439</v>
      </c>
      <c r="D228" s="217" t="s">
        <v>212</v>
      </c>
      <c r="E228" s="218" t="s">
        <v>999</v>
      </c>
      <c r="F228" s="219" t="s">
        <v>1000</v>
      </c>
      <c r="G228" s="220" t="s">
        <v>130</v>
      </c>
      <c r="H228" s="221">
        <v>612.099</v>
      </c>
      <c r="I228" s="222"/>
      <c r="J228" s="223">
        <f>ROUND(I228*H228,2)</f>
        <v>0</v>
      </c>
      <c r="K228" s="219" t="s">
        <v>206</v>
      </c>
      <c r="L228" s="224"/>
      <c r="M228" s="225" t="s">
        <v>20</v>
      </c>
      <c r="N228" s="226" t="s">
        <v>46</v>
      </c>
      <c r="O228" s="38"/>
      <c r="P228" s="186">
        <f>O228*H228</f>
        <v>0</v>
      </c>
      <c r="Q228" s="186">
        <v>0.0061</v>
      </c>
      <c r="R228" s="186">
        <f>Q228*H228</f>
        <v>3.7338039000000007</v>
      </c>
      <c r="S228" s="186">
        <v>0</v>
      </c>
      <c r="T228" s="187">
        <f>S228*H228</f>
        <v>0</v>
      </c>
      <c r="AR228" s="20" t="s">
        <v>397</v>
      </c>
      <c r="AT228" s="20" t="s">
        <v>212</v>
      </c>
      <c r="AU228" s="20" t="s">
        <v>84</v>
      </c>
      <c r="AY228" s="20" t="s">
        <v>193</v>
      </c>
      <c r="BE228" s="188">
        <f>IF(N228="základní",J228,0)</f>
        <v>0</v>
      </c>
      <c r="BF228" s="188">
        <f>IF(N228="snížená",J228,0)</f>
        <v>0</v>
      </c>
      <c r="BG228" s="188">
        <f>IF(N228="zákl. přenesená",J228,0)</f>
        <v>0</v>
      </c>
      <c r="BH228" s="188">
        <f>IF(N228="sníž. přenesená",J228,0)</f>
        <v>0</v>
      </c>
      <c r="BI228" s="188">
        <f>IF(N228="nulová",J228,0)</f>
        <v>0</v>
      </c>
      <c r="BJ228" s="20" t="s">
        <v>84</v>
      </c>
      <c r="BK228" s="188">
        <f>ROUND(I228*H228,2)</f>
        <v>0</v>
      </c>
      <c r="BL228" s="20" t="s">
        <v>298</v>
      </c>
      <c r="BM228" s="20" t="s">
        <v>1001</v>
      </c>
    </row>
    <row r="229" spans="2:47" s="1" customFormat="1" ht="13.5">
      <c r="B229" s="37"/>
      <c r="D229" s="190" t="s">
        <v>208</v>
      </c>
      <c r="F229" s="208" t="s">
        <v>1000</v>
      </c>
      <c r="I229" s="148"/>
      <c r="L229" s="37"/>
      <c r="M229" s="66"/>
      <c r="N229" s="38"/>
      <c r="O229" s="38"/>
      <c r="P229" s="38"/>
      <c r="Q229" s="38"/>
      <c r="R229" s="38"/>
      <c r="S229" s="38"/>
      <c r="T229" s="67"/>
      <c r="AT229" s="20" t="s">
        <v>208</v>
      </c>
      <c r="AU229" s="20" t="s">
        <v>84</v>
      </c>
    </row>
    <row r="230" spans="2:51" s="12" customFormat="1" ht="13.5">
      <c r="B230" s="189"/>
      <c r="D230" s="190" t="s">
        <v>201</v>
      </c>
      <c r="E230" s="191" t="s">
        <v>20</v>
      </c>
      <c r="F230" s="192" t="s">
        <v>1002</v>
      </c>
      <c r="H230" s="193">
        <v>612.099</v>
      </c>
      <c r="I230" s="194"/>
      <c r="L230" s="189"/>
      <c r="M230" s="195"/>
      <c r="N230" s="196"/>
      <c r="O230" s="196"/>
      <c r="P230" s="196"/>
      <c r="Q230" s="196"/>
      <c r="R230" s="196"/>
      <c r="S230" s="196"/>
      <c r="T230" s="197"/>
      <c r="AT230" s="191" t="s">
        <v>201</v>
      </c>
      <c r="AU230" s="191" t="s">
        <v>84</v>
      </c>
      <c r="AV230" s="12" t="s">
        <v>84</v>
      </c>
      <c r="AW230" s="12" t="s">
        <v>37</v>
      </c>
      <c r="AX230" s="12" t="s">
        <v>74</v>
      </c>
      <c r="AY230" s="191" t="s">
        <v>193</v>
      </c>
    </row>
    <row r="231" spans="2:51" s="13" customFormat="1" ht="13.5">
      <c r="B231" s="198"/>
      <c r="D231" s="199" t="s">
        <v>201</v>
      </c>
      <c r="E231" s="200" t="s">
        <v>20</v>
      </c>
      <c r="F231" s="201" t="s">
        <v>203</v>
      </c>
      <c r="H231" s="202">
        <v>612.099</v>
      </c>
      <c r="I231" s="203"/>
      <c r="L231" s="198"/>
      <c r="M231" s="204"/>
      <c r="N231" s="205"/>
      <c r="O231" s="205"/>
      <c r="P231" s="205"/>
      <c r="Q231" s="205"/>
      <c r="R231" s="205"/>
      <c r="S231" s="205"/>
      <c r="T231" s="206"/>
      <c r="AT231" s="207" t="s">
        <v>201</v>
      </c>
      <c r="AU231" s="207" t="s">
        <v>84</v>
      </c>
      <c r="AV231" s="13" t="s">
        <v>91</v>
      </c>
      <c r="AW231" s="13" t="s">
        <v>37</v>
      </c>
      <c r="AX231" s="13" t="s">
        <v>22</v>
      </c>
      <c r="AY231" s="207" t="s">
        <v>193</v>
      </c>
    </row>
    <row r="232" spans="2:65" s="1" customFormat="1" ht="22.5" customHeight="1">
      <c r="B232" s="176"/>
      <c r="C232" s="177" t="s">
        <v>446</v>
      </c>
      <c r="D232" s="177" t="s">
        <v>197</v>
      </c>
      <c r="E232" s="178" t="s">
        <v>1003</v>
      </c>
      <c r="F232" s="179" t="s">
        <v>1004</v>
      </c>
      <c r="G232" s="180" t="s">
        <v>530</v>
      </c>
      <c r="H232" s="181">
        <v>6.038</v>
      </c>
      <c r="I232" s="182"/>
      <c r="J232" s="183">
        <f>ROUND(I232*H232,2)</f>
        <v>0</v>
      </c>
      <c r="K232" s="179" t="s">
        <v>206</v>
      </c>
      <c r="L232" s="37"/>
      <c r="M232" s="184" t="s">
        <v>20</v>
      </c>
      <c r="N232" s="185" t="s">
        <v>46</v>
      </c>
      <c r="O232" s="38"/>
      <c r="P232" s="186">
        <f>O232*H232</f>
        <v>0</v>
      </c>
      <c r="Q232" s="186">
        <v>0</v>
      </c>
      <c r="R232" s="186">
        <f>Q232*H232</f>
        <v>0</v>
      </c>
      <c r="S232" s="186">
        <v>0</v>
      </c>
      <c r="T232" s="187">
        <f>S232*H232</f>
        <v>0</v>
      </c>
      <c r="AR232" s="20" t="s">
        <v>298</v>
      </c>
      <c r="AT232" s="20" t="s">
        <v>197</v>
      </c>
      <c r="AU232" s="20" t="s">
        <v>84</v>
      </c>
      <c r="AY232" s="20" t="s">
        <v>193</v>
      </c>
      <c r="BE232" s="188">
        <f>IF(N232="základní",J232,0)</f>
        <v>0</v>
      </c>
      <c r="BF232" s="188">
        <f>IF(N232="snížená",J232,0)</f>
        <v>0</v>
      </c>
      <c r="BG232" s="188">
        <f>IF(N232="zákl. přenesená",J232,0)</f>
        <v>0</v>
      </c>
      <c r="BH232" s="188">
        <f>IF(N232="sníž. přenesená",J232,0)</f>
        <v>0</v>
      </c>
      <c r="BI232" s="188">
        <f>IF(N232="nulová",J232,0)</f>
        <v>0</v>
      </c>
      <c r="BJ232" s="20" t="s">
        <v>84</v>
      </c>
      <c r="BK232" s="188">
        <f>ROUND(I232*H232,2)</f>
        <v>0</v>
      </c>
      <c r="BL232" s="20" t="s">
        <v>298</v>
      </c>
      <c r="BM232" s="20" t="s">
        <v>1005</v>
      </c>
    </row>
    <row r="233" spans="2:47" s="1" customFormat="1" ht="27">
      <c r="B233" s="37"/>
      <c r="D233" s="190" t="s">
        <v>208</v>
      </c>
      <c r="F233" s="208" t="s">
        <v>1006</v>
      </c>
      <c r="I233" s="148"/>
      <c r="L233" s="37"/>
      <c r="M233" s="66"/>
      <c r="N233" s="38"/>
      <c r="O233" s="38"/>
      <c r="P233" s="38"/>
      <c r="Q233" s="38"/>
      <c r="R233" s="38"/>
      <c r="S233" s="38"/>
      <c r="T233" s="67"/>
      <c r="AT233" s="20" t="s">
        <v>208</v>
      </c>
      <c r="AU233" s="20" t="s">
        <v>84</v>
      </c>
    </row>
    <row r="234" spans="2:47" s="1" customFormat="1" ht="121.5">
      <c r="B234" s="37"/>
      <c r="D234" s="190" t="s">
        <v>533</v>
      </c>
      <c r="F234" s="229" t="s">
        <v>1007</v>
      </c>
      <c r="I234" s="148"/>
      <c r="L234" s="37"/>
      <c r="M234" s="66"/>
      <c r="N234" s="38"/>
      <c r="O234" s="38"/>
      <c r="P234" s="38"/>
      <c r="Q234" s="38"/>
      <c r="R234" s="38"/>
      <c r="S234" s="38"/>
      <c r="T234" s="67"/>
      <c r="AT234" s="20" t="s">
        <v>533</v>
      </c>
      <c r="AU234" s="20" t="s">
        <v>84</v>
      </c>
    </row>
    <row r="235" spans="2:63" s="11" customFormat="1" ht="29.25" customHeight="1">
      <c r="B235" s="160"/>
      <c r="D235" s="173" t="s">
        <v>73</v>
      </c>
      <c r="E235" s="174" t="s">
        <v>558</v>
      </c>
      <c r="F235" s="174" t="s">
        <v>559</v>
      </c>
      <c r="I235" s="163"/>
      <c r="J235" s="175">
        <f>BK235</f>
        <v>0</v>
      </c>
      <c r="L235" s="160"/>
      <c r="M235" s="165"/>
      <c r="N235" s="166"/>
      <c r="O235" s="166"/>
      <c r="P235" s="167">
        <f>SUM(P236:P261)</f>
        <v>0</v>
      </c>
      <c r="Q235" s="166"/>
      <c r="R235" s="167">
        <f>SUM(R236:R261)</f>
        <v>3.8709070000000003</v>
      </c>
      <c r="S235" s="166"/>
      <c r="T235" s="168">
        <f>SUM(T236:T261)</f>
        <v>0</v>
      </c>
      <c r="AR235" s="161" t="s">
        <v>84</v>
      </c>
      <c r="AT235" s="169" t="s">
        <v>73</v>
      </c>
      <c r="AU235" s="169" t="s">
        <v>22</v>
      </c>
      <c r="AY235" s="161" t="s">
        <v>193</v>
      </c>
      <c r="BK235" s="170">
        <f>SUM(BK236:BK261)</f>
        <v>0</v>
      </c>
    </row>
    <row r="236" spans="2:65" s="1" customFormat="1" ht="22.5" customHeight="1">
      <c r="B236" s="176"/>
      <c r="C236" s="177" t="s">
        <v>452</v>
      </c>
      <c r="D236" s="177" t="s">
        <v>197</v>
      </c>
      <c r="E236" s="178" t="s">
        <v>1008</v>
      </c>
      <c r="F236" s="179" t="s">
        <v>1009</v>
      </c>
      <c r="G236" s="180" t="s">
        <v>130</v>
      </c>
      <c r="H236" s="181">
        <v>28.08</v>
      </c>
      <c r="I236" s="182"/>
      <c r="J236" s="183">
        <f>ROUND(I236*H236,2)</f>
        <v>0</v>
      </c>
      <c r="K236" s="179" t="s">
        <v>206</v>
      </c>
      <c r="L236" s="37"/>
      <c r="M236" s="184" t="s">
        <v>20</v>
      </c>
      <c r="N236" s="185" t="s">
        <v>46</v>
      </c>
      <c r="O236" s="38"/>
      <c r="P236" s="186">
        <f>O236*H236</f>
        <v>0</v>
      </c>
      <c r="Q236" s="186">
        <v>0.006</v>
      </c>
      <c r="R236" s="186">
        <f>Q236*H236</f>
        <v>0.16848</v>
      </c>
      <c r="S236" s="186">
        <v>0</v>
      </c>
      <c r="T236" s="187">
        <f>S236*H236</f>
        <v>0</v>
      </c>
      <c r="AR236" s="20" t="s">
        <v>298</v>
      </c>
      <c r="AT236" s="20" t="s">
        <v>197</v>
      </c>
      <c r="AU236" s="20" t="s">
        <v>84</v>
      </c>
      <c r="AY236" s="20" t="s">
        <v>193</v>
      </c>
      <c r="BE236" s="188">
        <f>IF(N236="základní",J236,0)</f>
        <v>0</v>
      </c>
      <c r="BF236" s="188">
        <f>IF(N236="snížená",J236,0)</f>
        <v>0</v>
      </c>
      <c r="BG236" s="188">
        <f>IF(N236="zákl. přenesená",J236,0)</f>
        <v>0</v>
      </c>
      <c r="BH236" s="188">
        <f>IF(N236="sníž. přenesená",J236,0)</f>
        <v>0</v>
      </c>
      <c r="BI236" s="188">
        <f>IF(N236="nulová",J236,0)</f>
        <v>0</v>
      </c>
      <c r="BJ236" s="20" t="s">
        <v>84</v>
      </c>
      <c r="BK236" s="188">
        <f>ROUND(I236*H236,2)</f>
        <v>0</v>
      </c>
      <c r="BL236" s="20" t="s">
        <v>298</v>
      </c>
      <c r="BM236" s="20" t="s">
        <v>1010</v>
      </c>
    </row>
    <row r="237" spans="2:47" s="1" customFormat="1" ht="27">
      <c r="B237" s="37"/>
      <c r="D237" s="190" t="s">
        <v>208</v>
      </c>
      <c r="F237" s="208" t="s">
        <v>1011</v>
      </c>
      <c r="I237" s="148"/>
      <c r="L237" s="37"/>
      <c r="M237" s="66"/>
      <c r="N237" s="38"/>
      <c r="O237" s="38"/>
      <c r="P237" s="38"/>
      <c r="Q237" s="38"/>
      <c r="R237" s="38"/>
      <c r="S237" s="38"/>
      <c r="T237" s="67"/>
      <c r="AT237" s="20" t="s">
        <v>208</v>
      </c>
      <c r="AU237" s="20" t="s">
        <v>84</v>
      </c>
    </row>
    <row r="238" spans="2:51" s="14" customFormat="1" ht="27">
      <c r="B238" s="209"/>
      <c r="D238" s="190" t="s">
        <v>201</v>
      </c>
      <c r="E238" s="210" t="s">
        <v>20</v>
      </c>
      <c r="F238" s="211" t="s">
        <v>1012</v>
      </c>
      <c r="H238" s="212" t="s">
        <v>20</v>
      </c>
      <c r="I238" s="213"/>
      <c r="L238" s="209"/>
      <c r="M238" s="214"/>
      <c r="N238" s="215"/>
      <c r="O238" s="215"/>
      <c r="P238" s="215"/>
      <c r="Q238" s="215"/>
      <c r="R238" s="215"/>
      <c r="S238" s="215"/>
      <c r="T238" s="216"/>
      <c r="AT238" s="212" t="s">
        <v>201</v>
      </c>
      <c r="AU238" s="212" t="s">
        <v>84</v>
      </c>
      <c r="AV238" s="14" t="s">
        <v>22</v>
      </c>
      <c r="AW238" s="14" t="s">
        <v>37</v>
      </c>
      <c r="AX238" s="14" t="s">
        <v>74</v>
      </c>
      <c r="AY238" s="212" t="s">
        <v>193</v>
      </c>
    </row>
    <row r="239" spans="2:51" s="12" customFormat="1" ht="13.5">
      <c r="B239" s="189"/>
      <c r="D239" s="190" t="s">
        <v>201</v>
      </c>
      <c r="E239" s="191" t="s">
        <v>20</v>
      </c>
      <c r="F239" s="192" t="s">
        <v>1013</v>
      </c>
      <c r="H239" s="193">
        <v>28.08</v>
      </c>
      <c r="I239" s="194"/>
      <c r="L239" s="189"/>
      <c r="M239" s="195"/>
      <c r="N239" s="196"/>
      <c r="O239" s="196"/>
      <c r="P239" s="196"/>
      <c r="Q239" s="196"/>
      <c r="R239" s="196"/>
      <c r="S239" s="196"/>
      <c r="T239" s="197"/>
      <c r="AT239" s="191" t="s">
        <v>201</v>
      </c>
      <c r="AU239" s="191" t="s">
        <v>84</v>
      </c>
      <c r="AV239" s="12" t="s">
        <v>84</v>
      </c>
      <c r="AW239" s="12" t="s">
        <v>37</v>
      </c>
      <c r="AX239" s="12" t="s">
        <v>74</v>
      </c>
      <c r="AY239" s="191" t="s">
        <v>193</v>
      </c>
    </row>
    <row r="240" spans="2:51" s="13" customFormat="1" ht="13.5">
      <c r="B240" s="198"/>
      <c r="D240" s="199" t="s">
        <v>201</v>
      </c>
      <c r="E240" s="200" t="s">
        <v>20</v>
      </c>
      <c r="F240" s="201" t="s">
        <v>203</v>
      </c>
      <c r="H240" s="202">
        <v>28.08</v>
      </c>
      <c r="I240" s="203"/>
      <c r="L240" s="198"/>
      <c r="M240" s="204"/>
      <c r="N240" s="205"/>
      <c r="O240" s="205"/>
      <c r="P240" s="205"/>
      <c r="Q240" s="205"/>
      <c r="R240" s="205"/>
      <c r="S240" s="205"/>
      <c r="T240" s="206"/>
      <c r="AT240" s="207" t="s">
        <v>201</v>
      </c>
      <c r="AU240" s="207" t="s">
        <v>84</v>
      </c>
      <c r="AV240" s="13" t="s">
        <v>91</v>
      </c>
      <c r="AW240" s="13" t="s">
        <v>37</v>
      </c>
      <c r="AX240" s="13" t="s">
        <v>22</v>
      </c>
      <c r="AY240" s="207" t="s">
        <v>193</v>
      </c>
    </row>
    <row r="241" spans="2:65" s="1" customFormat="1" ht="22.5" customHeight="1">
      <c r="B241" s="176"/>
      <c r="C241" s="217" t="s">
        <v>457</v>
      </c>
      <c r="D241" s="217" t="s">
        <v>212</v>
      </c>
      <c r="E241" s="218" t="s">
        <v>703</v>
      </c>
      <c r="F241" s="219" t="s">
        <v>891</v>
      </c>
      <c r="G241" s="220" t="s">
        <v>130</v>
      </c>
      <c r="H241" s="221">
        <v>1.474</v>
      </c>
      <c r="I241" s="222"/>
      <c r="J241" s="223">
        <f>ROUND(I241*H241,2)</f>
        <v>0</v>
      </c>
      <c r="K241" s="219" t="s">
        <v>20</v>
      </c>
      <c r="L241" s="224"/>
      <c r="M241" s="225" t="s">
        <v>20</v>
      </c>
      <c r="N241" s="226" t="s">
        <v>46</v>
      </c>
      <c r="O241" s="38"/>
      <c r="P241" s="186">
        <f>O241*H241</f>
        <v>0</v>
      </c>
      <c r="Q241" s="186">
        <v>0.0015</v>
      </c>
      <c r="R241" s="186">
        <f>Q241*H241</f>
        <v>0.002211</v>
      </c>
      <c r="S241" s="186">
        <v>0</v>
      </c>
      <c r="T241" s="187">
        <f>S241*H241</f>
        <v>0</v>
      </c>
      <c r="AR241" s="20" t="s">
        <v>103</v>
      </c>
      <c r="AT241" s="20" t="s">
        <v>212</v>
      </c>
      <c r="AU241" s="20" t="s">
        <v>84</v>
      </c>
      <c r="AY241" s="20" t="s">
        <v>193</v>
      </c>
      <c r="BE241" s="188">
        <f>IF(N241="základní",J241,0)</f>
        <v>0</v>
      </c>
      <c r="BF241" s="188">
        <f>IF(N241="snížená",J241,0)</f>
        <v>0</v>
      </c>
      <c r="BG241" s="188">
        <f>IF(N241="zákl. přenesená",J241,0)</f>
        <v>0</v>
      </c>
      <c r="BH241" s="188">
        <f>IF(N241="sníž. přenesená",J241,0)</f>
        <v>0</v>
      </c>
      <c r="BI241" s="188">
        <f>IF(N241="nulová",J241,0)</f>
        <v>0</v>
      </c>
      <c r="BJ241" s="20" t="s">
        <v>84</v>
      </c>
      <c r="BK241" s="188">
        <f>ROUND(I241*H241,2)</f>
        <v>0</v>
      </c>
      <c r="BL241" s="20" t="s">
        <v>91</v>
      </c>
      <c r="BM241" s="20" t="s">
        <v>1014</v>
      </c>
    </row>
    <row r="242" spans="2:51" s="12" customFormat="1" ht="13.5">
      <c r="B242" s="189"/>
      <c r="D242" s="199" t="s">
        <v>201</v>
      </c>
      <c r="E242" s="238" t="s">
        <v>20</v>
      </c>
      <c r="F242" s="227" t="s">
        <v>1015</v>
      </c>
      <c r="H242" s="228">
        <v>1.474</v>
      </c>
      <c r="I242" s="194"/>
      <c r="L242" s="189"/>
      <c r="M242" s="195"/>
      <c r="N242" s="196"/>
      <c r="O242" s="196"/>
      <c r="P242" s="196"/>
      <c r="Q242" s="196"/>
      <c r="R242" s="196"/>
      <c r="S242" s="196"/>
      <c r="T242" s="197"/>
      <c r="AT242" s="191" t="s">
        <v>201</v>
      </c>
      <c r="AU242" s="191" t="s">
        <v>84</v>
      </c>
      <c r="AV242" s="12" t="s">
        <v>84</v>
      </c>
      <c r="AW242" s="12" t="s">
        <v>37</v>
      </c>
      <c r="AX242" s="12" t="s">
        <v>22</v>
      </c>
      <c r="AY242" s="191" t="s">
        <v>193</v>
      </c>
    </row>
    <row r="243" spans="2:65" s="1" customFormat="1" ht="31.5" customHeight="1">
      <c r="B243" s="176"/>
      <c r="C243" s="177" t="s">
        <v>463</v>
      </c>
      <c r="D243" s="177" t="s">
        <v>197</v>
      </c>
      <c r="E243" s="178" t="s">
        <v>1016</v>
      </c>
      <c r="F243" s="179" t="s">
        <v>1017</v>
      </c>
      <c r="G243" s="180" t="s">
        <v>130</v>
      </c>
      <c r="H243" s="181">
        <v>977.6</v>
      </c>
      <c r="I243" s="182"/>
      <c r="J243" s="183">
        <f>ROUND(I243*H243,2)</f>
        <v>0</v>
      </c>
      <c r="K243" s="179" t="s">
        <v>206</v>
      </c>
      <c r="L243" s="37"/>
      <c r="M243" s="184" t="s">
        <v>20</v>
      </c>
      <c r="N243" s="185" t="s">
        <v>46</v>
      </c>
      <c r="O243" s="38"/>
      <c r="P243" s="186">
        <f>O243*H243</f>
        <v>0</v>
      </c>
      <c r="Q243" s="186">
        <v>0.00116</v>
      </c>
      <c r="R243" s="186">
        <f>Q243*H243</f>
        <v>1.1340160000000001</v>
      </c>
      <c r="S243" s="186">
        <v>0</v>
      </c>
      <c r="T243" s="187">
        <f>S243*H243</f>
        <v>0</v>
      </c>
      <c r="AR243" s="20" t="s">
        <v>298</v>
      </c>
      <c r="AT243" s="20" t="s">
        <v>197</v>
      </c>
      <c r="AU243" s="20" t="s">
        <v>84</v>
      </c>
      <c r="AY243" s="20" t="s">
        <v>193</v>
      </c>
      <c r="BE243" s="188">
        <f>IF(N243="základní",J243,0)</f>
        <v>0</v>
      </c>
      <c r="BF243" s="188">
        <f>IF(N243="snížená",J243,0)</f>
        <v>0</v>
      </c>
      <c r="BG243" s="188">
        <f>IF(N243="zákl. přenesená",J243,0)</f>
        <v>0</v>
      </c>
      <c r="BH243" s="188">
        <f>IF(N243="sníž. přenesená",J243,0)</f>
        <v>0</v>
      </c>
      <c r="BI243" s="188">
        <f>IF(N243="nulová",J243,0)</f>
        <v>0</v>
      </c>
      <c r="BJ243" s="20" t="s">
        <v>84</v>
      </c>
      <c r="BK243" s="188">
        <f>ROUND(I243*H243,2)</f>
        <v>0</v>
      </c>
      <c r="BL243" s="20" t="s">
        <v>298</v>
      </c>
      <c r="BM243" s="20" t="s">
        <v>1018</v>
      </c>
    </row>
    <row r="244" spans="2:47" s="1" customFormat="1" ht="27">
      <c r="B244" s="37"/>
      <c r="D244" s="190" t="s">
        <v>208</v>
      </c>
      <c r="F244" s="208" t="s">
        <v>1019</v>
      </c>
      <c r="I244" s="148"/>
      <c r="L244" s="37"/>
      <c r="M244" s="66"/>
      <c r="N244" s="38"/>
      <c r="O244" s="38"/>
      <c r="P244" s="38"/>
      <c r="Q244" s="38"/>
      <c r="R244" s="38"/>
      <c r="S244" s="38"/>
      <c r="T244" s="67"/>
      <c r="AT244" s="20" t="s">
        <v>208</v>
      </c>
      <c r="AU244" s="20" t="s">
        <v>84</v>
      </c>
    </row>
    <row r="245" spans="2:51" s="14" customFormat="1" ht="13.5">
      <c r="B245" s="209"/>
      <c r="D245" s="190" t="s">
        <v>201</v>
      </c>
      <c r="E245" s="210" t="s">
        <v>20</v>
      </c>
      <c r="F245" s="211" t="s">
        <v>1020</v>
      </c>
      <c r="H245" s="212" t="s">
        <v>20</v>
      </c>
      <c r="I245" s="213"/>
      <c r="L245" s="209"/>
      <c r="M245" s="214"/>
      <c r="N245" s="215"/>
      <c r="O245" s="215"/>
      <c r="P245" s="215"/>
      <c r="Q245" s="215"/>
      <c r="R245" s="215"/>
      <c r="S245" s="215"/>
      <c r="T245" s="216"/>
      <c r="AT245" s="212" t="s">
        <v>201</v>
      </c>
      <c r="AU245" s="212" t="s">
        <v>84</v>
      </c>
      <c r="AV245" s="14" t="s">
        <v>22</v>
      </c>
      <c r="AW245" s="14" t="s">
        <v>37</v>
      </c>
      <c r="AX245" s="14" t="s">
        <v>74</v>
      </c>
      <c r="AY245" s="212" t="s">
        <v>193</v>
      </c>
    </row>
    <row r="246" spans="2:51" s="12" customFormat="1" ht="13.5">
      <c r="B246" s="189"/>
      <c r="D246" s="190" t="s">
        <v>201</v>
      </c>
      <c r="E246" s="191" t="s">
        <v>20</v>
      </c>
      <c r="F246" s="192" t="s">
        <v>1021</v>
      </c>
      <c r="H246" s="193">
        <v>1064.52</v>
      </c>
      <c r="I246" s="194"/>
      <c r="L246" s="189"/>
      <c r="M246" s="195"/>
      <c r="N246" s="196"/>
      <c r="O246" s="196"/>
      <c r="P246" s="196"/>
      <c r="Q246" s="196"/>
      <c r="R246" s="196"/>
      <c r="S246" s="196"/>
      <c r="T246" s="197"/>
      <c r="AT246" s="191" t="s">
        <v>201</v>
      </c>
      <c r="AU246" s="191" t="s">
        <v>84</v>
      </c>
      <c r="AV246" s="12" t="s">
        <v>84</v>
      </c>
      <c r="AW246" s="12" t="s">
        <v>37</v>
      </c>
      <c r="AX246" s="12" t="s">
        <v>74</v>
      </c>
      <c r="AY246" s="191" t="s">
        <v>193</v>
      </c>
    </row>
    <row r="247" spans="2:51" s="14" customFormat="1" ht="13.5">
      <c r="B247" s="209"/>
      <c r="D247" s="190" t="s">
        <v>201</v>
      </c>
      <c r="E247" s="210" t="s">
        <v>20</v>
      </c>
      <c r="F247" s="211" t="s">
        <v>1022</v>
      </c>
      <c r="H247" s="212" t="s">
        <v>20</v>
      </c>
      <c r="I247" s="213"/>
      <c r="L247" s="209"/>
      <c r="M247" s="214"/>
      <c r="N247" s="215"/>
      <c r="O247" s="215"/>
      <c r="P247" s="215"/>
      <c r="Q247" s="215"/>
      <c r="R247" s="215"/>
      <c r="S247" s="215"/>
      <c r="T247" s="216"/>
      <c r="AT247" s="212" t="s">
        <v>201</v>
      </c>
      <c r="AU247" s="212" t="s">
        <v>84</v>
      </c>
      <c r="AV247" s="14" t="s">
        <v>22</v>
      </c>
      <c r="AW247" s="14" t="s">
        <v>37</v>
      </c>
      <c r="AX247" s="14" t="s">
        <v>74</v>
      </c>
      <c r="AY247" s="212" t="s">
        <v>193</v>
      </c>
    </row>
    <row r="248" spans="2:51" s="12" customFormat="1" ht="13.5">
      <c r="B248" s="189"/>
      <c r="D248" s="190" t="s">
        <v>201</v>
      </c>
      <c r="E248" s="191" t="s">
        <v>20</v>
      </c>
      <c r="F248" s="192" t="s">
        <v>1023</v>
      </c>
      <c r="H248" s="193">
        <v>-86.92</v>
      </c>
      <c r="I248" s="194"/>
      <c r="L248" s="189"/>
      <c r="M248" s="195"/>
      <c r="N248" s="196"/>
      <c r="O248" s="196"/>
      <c r="P248" s="196"/>
      <c r="Q248" s="196"/>
      <c r="R248" s="196"/>
      <c r="S248" s="196"/>
      <c r="T248" s="197"/>
      <c r="AT248" s="191" t="s">
        <v>201</v>
      </c>
      <c r="AU248" s="191" t="s">
        <v>84</v>
      </c>
      <c r="AV248" s="12" t="s">
        <v>84</v>
      </c>
      <c r="AW248" s="12" t="s">
        <v>37</v>
      </c>
      <c r="AX248" s="12" t="s">
        <v>74</v>
      </c>
      <c r="AY248" s="191" t="s">
        <v>193</v>
      </c>
    </row>
    <row r="249" spans="2:51" s="13" customFormat="1" ht="13.5">
      <c r="B249" s="198"/>
      <c r="D249" s="199" t="s">
        <v>201</v>
      </c>
      <c r="E249" s="200" t="s">
        <v>20</v>
      </c>
      <c r="F249" s="201" t="s">
        <v>203</v>
      </c>
      <c r="H249" s="202">
        <v>977.6</v>
      </c>
      <c r="I249" s="203"/>
      <c r="L249" s="198"/>
      <c r="M249" s="204"/>
      <c r="N249" s="205"/>
      <c r="O249" s="205"/>
      <c r="P249" s="205"/>
      <c r="Q249" s="205"/>
      <c r="R249" s="205"/>
      <c r="S249" s="205"/>
      <c r="T249" s="206"/>
      <c r="AT249" s="207" t="s">
        <v>201</v>
      </c>
      <c r="AU249" s="207" t="s">
        <v>84</v>
      </c>
      <c r="AV249" s="13" t="s">
        <v>91</v>
      </c>
      <c r="AW249" s="13" t="s">
        <v>37</v>
      </c>
      <c r="AX249" s="13" t="s">
        <v>22</v>
      </c>
      <c r="AY249" s="207" t="s">
        <v>193</v>
      </c>
    </row>
    <row r="250" spans="2:65" s="1" customFormat="1" ht="22.5" customHeight="1">
      <c r="B250" s="176"/>
      <c r="C250" s="177" t="s">
        <v>475</v>
      </c>
      <c r="D250" s="177" t="s">
        <v>197</v>
      </c>
      <c r="E250" s="178" t="s">
        <v>1024</v>
      </c>
      <c r="F250" s="179" t="s">
        <v>1025</v>
      </c>
      <c r="G250" s="180" t="s">
        <v>520</v>
      </c>
      <c r="H250" s="181">
        <v>6</v>
      </c>
      <c r="I250" s="182"/>
      <c r="J250" s="183">
        <f>ROUND(I250*H250,2)</f>
        <v>0</v>
      </c>
      <c r="K250" s="179" t="s">
        <v>20</v>
      </c>
      <c r="L250" s="37"/>
      <c r="M250" s="184" t="s">
        <v>20</v>
      </c>
      <c r="N250" s="185" t="s">
        <v>46</v>
      </c>
      <c r="O250" s="38"/>
      <c r="P250" s="186">
        <f>O250*H250</f>
        <v>0</v>
      </c>
      <c r="Q250" s="186">
        <v>0</v>
      </c>
      <c r="R250" s="186">
        <f>Q250*H250</f>
        <v>0</v>
      </c>
      <c r="S250" s="186">
        <v>0</v>
      </c>
      <c r="T250" s="187">
        <f>S250*H250</f>
        <v>0</v>
      </c>
      <c r="AR250" s="20" t="s">
        <v>629</v>
      </c>
      <c r="AT250" s="20" t="s">
        <v>197</v>
      </c>
      <c r="AU250" s="20" t="s">
        <v>84</v>
      </c>
      <c r="AY250" s="20" t="s">
        <v>193</v>
      </c>
      <c r="BE250" s="188">
        <f>IF(N250="základní",J250,0)</f>
        <v>0</v>
      </c>
      <c r="BF250" s="188">
        <f>IF(N250="snížená",J250,0)</f>
        <v>0</v>
      </c>
      <c r="BG250" s="188">
        <f>IF(N250="zákl. přenesená",J250,0)</f>
        <v>0</v>
      </c>
      <c r="BH250" s="188">
        <f>IF(N250="sníž. přenesená",J250,0)</f>
        <v>0</v>
      </c>
      <c r="BI250" s="188">
        <f>IF(N250="nulová",J250,0)</f>
        <v>0</v>
      </c>
      <c r="BJ250" s="20" t="s">
        <v>84</v>
      </c>
      <c r="BK250" s="188">
        <f>ROUND(I250*H250,2)</f>
        <v>0</v>
      </c>
      <c r="BL250" s="20" t="s">
        <v>629</v>
      </c>
      <c r="BM250" s="20" t="s">
        <v>1026</v>
      </c>
    </row>
    <row r="251" spans="2:65" s="1" customFormat="1" ht="22.5" customHeight="1">
      <c r="B251" s="176"/>
      <c r="C251" s="217" t="s">
        <v>483</v>
      </c>
      <c r="D251" s="217" t="s">
        <v>212</v>
      </c>
      <c r="E251" s="218" t="s">
        <v>1027</v>
      </c>
      <c r="F251" s="219" t="s">
        <v>1028</v>
      </c>
      <c r="G251" s="220" t="s">
        <v>130</v>
      </c>
      <c r="H251" s="221">
        <v>1026.48</v>
      </c>
      <c r="I251" s="222"/>
      <c r="J251" s="223">
        <f>ROUND(I251*H251,2)</f>
        <v>0</v>
      </c>
      <c r="K251" s="219" t="s">
        <v>206</v>
      </c>
      <c r="L251" s="224"/>
      <c r="M251" s="225" t="s">
        <v>20</v>
      </c>
      <c r="N251" s="226" t="s">
        <v>46</v>
      </c>
      <c r="O251" s="38"/>
      <c r="P251" s="186">
        <f>O251*H251</f>
        <v>0</v>
      </c>
      <c r="Q251" s="186">
        <v>0.0025</v>
      </c>
      <c r="R251" s="186">
        <f>Q251*H251</f>
        <v>2.5662000000000003</v>
      </c>
      <c r="S251" s="186">
        <v>0</v>
      </c>
      <c r="T251" s="187">
        <f>S251*H251</f>
        <v>0</v>
      </c>
      <c r="AR251" s="20" t="s">
        <v>397</v>
      </c>
      <c r="AT251" s="20" t="s">
        <v>212</v>
      </c>
      <c r="AU251" s="20" t="s">
        <v>84</v>
      </c>
      <c r="AY251" s="20" t="s">
        <v>193</v>
      </c>
      <c r="BE251" s="188">
        <f>IF(N251="základní",J251,0)</f>
        <v>0</v>
      </c>
      <c r="BF251" s="188">
        <f>IF(N251="snížená",J251,0)</f>
        <v>0</v>
      </c>
      <c r="BG251" s="188">
        <f>IF(N251="zákl. přenesená",J251,0)</f>
        <v>0</v>
      </c>
      <c r="BH251" s="188">
        <f>IF(N251="sníž. přenesená",J251,0)</f>
        <v>0</v>
      </c>
      <c r="BI251" s="188">
        <f>IF(N251="nulová",J251,0)</f>
        <v>0</v>
      </c>
      <c r="BJ251" s="20" t="s">
        <v>84</v>
      </c>
      <c r="BK251" s="188">
        <f>ROUND(I251*H251,2)</f>
        <v>0</v>
      </c>
      <c r="BL251" s="20" t="s">
        <v>298</v>
      </c>
      <c r="BM251" s="20" t="s">
        <v>1029</v>
      </c>
    </row>
    <row r="252" spans="2:47" s="1" customFormat="1" ht="40.5">
      <c r="B252" s="37"/>
      <c r="D252" s="190" t="s">
        <v>208</v>
      </c>
      <c r="F252" s="208" t="s">
        <v>1030</v>
      </c>
      <c r="I252" s="148"/>
      <c r="L252" s="37"/>
      <c r="M252" s="66"/>
      <c r="N252" s="38"/>
      <c r="O252" s="38"/>
      <c r="P252" s="38"/>
      <c r="Q252" s="38"/>
      <c r="R252" s="38"/>
      <c r="S252" s="38"/>
      <c r="T252" s="67"/>
      <c r="AT252" s="20" t="s">
        <v>208</v>
      </c>
      <c r="AU252" s="20" t="s">
        <v>84</v>
      </c>
    </row>
    <row r="253" spans="2:47" s="1" customFormat="1" ht="27">
      <c r="B253" s="37"/>
      <c r="D253" s="190" t="s">
        <v>241</v>
      </c>
      <c r="F253" s="229" t="s">
        <v>1031</v>
      </c>
      <c r="I253" s="148"/>
      <c r="L253" s="37"/>
      <c r="M253" s="66"/>
      <c r="N253" s="38"/>
      <c r="O253" s="38"/>
      <c r="P253" s="38"/>
      <c r="Q253" s="38"/>
      <c r="R253" s="38"/>
      <c r="S253" s="38"/>
      <c r="T253" s="67"/>
      <c r="AT253" s="20" t="s">
        <v>241</v>
      </c>
      <c r="AU253" s="20" t="s">
        <v>84</v>
      </c>
    </row>
    <row r="254" spans="2:51" s="14" customFormat="1" ht="13.5">
      <c r="B254" s="209"/>
      <c r="D254" s="190" t="s">
        <v>201</v>
      </c>
      <c r="E254" s="210" t="s">
        <v>20</v>
      </c>
      <c r="F254" s="211" t="s">
        <v>1032</v>
      </c>
      <c r="H254" s="212" t="s">
        <v>20</v>
      </c>
      <c r="I254" s="213"/>
      <c r="L254" s="209"/>
      <c r="M254" s="214"/>
      <c r="N254" s="215"/>
      <c r="O254" s="215"/>
      <c r="P254" s="215"/>
      <c r="Q254" s="215"/>
      <c r="R254" s="215"/>
      <c r="S254" s="215"/>
      <c r="T254" s="216"/>
      <c r="AT254" s="212" t="s">
        <v>201</v>
      </c>
      <c r="AU254" s="212" t="s">
        <v>84</v>
      </c>
      <c r="AV254" s="14" t="s">
        <v>22</v>
      </c>
      <c r="AW254" s="14" t="s">
        <v>37</v>
      </c>
      <c r="AX254" s="14" t="s">
        <v>74</v>
      </c>
      <c r="AY254" s="212" t="s">
        <v>193</v>
      </c>
    </row>
    <row r="255" spans="2:51" s="12" customFormat="1" ht="13.5">
      <c r="B255" s="189"/>
      <c r="D255" s="190" t="s">
        <v>201</v>
      </c>
      <c r="E255" s="191" t="s">
        <v>20</v>
      </c>
      <c r="F255" s="192" t="s">
        <v>1033</v>
      </c>
      <c r="H255" s="193">
        <v>1117.746</v>
      </c>
      <c r="I255" s="194"/>
      <c r="L255" s="189"/>
      <c r="M255" s="195"/>
      <c r="N255" s="196"/>
      <c r="O255" s="196"/>
      <c r="P255" s="196"/>
      <c r="Q255" s="196"/>
      <c r="R255" s="196"/>
      <c r="S255" s="196"/>
      <c r="T255" s="197"/>
      <c r="AT255" s="191" t="s">
        <v>201</v>
      </c>
      <c r="AU255" s="191" t="s">
        <v>84</v>
      </c>
      <c r="AV255" s="12" t="s">
        <v>84</v>
      </c>
      <c r="AW255" s="12" t="s">
        <v>37</v>
      </c>
      <c r="AX255" s="12" t="s">
        <v>74</v>
      </c>
      <c r="AY255" s="191" t="s">
        <v>193</v>
      </c>
    </row>
    <row r="256" spans="2:51" s="14" customFormat="1" ht="13.5">
      <c r="B256" s="209"/>
      <c r="D256" s="190" t="s">
        <v>201</v>
      </c>
      <c r="E256" s="210" t="s">
        <v>20</v>
      </c>
      <c r="F256" s="211" t="s">
        <v>1022</v>
      </c>
      <c r="H256" s="212" t="s">
        <v>20</v>
      </c>
      <c r="I256" s="213"/>
      <c r="L256" s="209"/>
      <c r="M256" s="214"/>
      <c r="N256" s="215"/>
      <c r="O256" s="215"/>
      <c r="P256" s="215"/>
      <c r="Q256" s="215"/>
      <c r="R256" s="215"/>
      <c r="S256" s="215"/>
      <c r="T256" s="216"/>
      <c r="AT256" s="212" t="s">
        <v>201</v>
      </c>
      <c r="AU256" s="212" t="s">
        <v>84</v>
      </c>
      <c r="AV256" s="14" t="s">
        <v>22</v>
      </c>
      <c r="AW256" s="14" t="s">
        <v>37</v>
      </c>
      <c r="AX256" s="14" t="s">
        <v>74</v>
      </c>
      <c r="AY256" s="212" t="s">
        <v>193</v>
      </c>
    </row>
    <row r="257" spans="2:51" s="12" customFormat="1" ht="13.5">
      <c r="B257" s="189"/>
      <c r="D257" s="190" t="s">
        <v>201</v>
      </c>
      <c r="E257" s="191" t="s">
        <v>20</v>
      </c>
      <c r="F257" s="192" t="s">
        <v>1034</v>
      </c>
      <c r="H257" s="193">
        <v>-91.266</v>
      </c>
      <c r="I257" s="194"/>
      <c r="L257" s="189"/>
      <c r="M257" s="195"/>
      <c r="N257" s="196"/>
      <c r="O257" s="196"/>
      <c r="P257" s="196"/>
      <c r="Q257" s="196"/>
      <c r="R257" s="196"/>
      <c r="S257" s="196"/>
      <c r="T257" s="197"/>
      <c r="AT257" s="191" t="s">
        <v>201</v>
      </c>
      <c r="AU257" s="191" t="s">
        <v>84</v>
      </c>
      <c r="AV257" s="12" t="s">
        <v>84</v>
      </c>
      <c r="AW257" s="12" t="s">
        <v>37</v>
      </c>
      <c r="AX257" s="12" t="s">
        <v>74</v>
      </c>
      <c r="AY257" s="191" t="s">
        <v>193</v>
      </c>
    </row>
    <row r="258" spans="2:51" s="13" customFormat="1" ht="13.5">
      <c r="B258" s="198"/>
      <c r="D258" s="199" t="s">
        <v>201</v>
      </c>
      <c r="E258" s="200" t="s">
        <v>20</v>
      </c>
      <c r="F258" s="201" t="s">
        <v>203</v>
      </c>
      <c r="H258" s="202">
        <v>1026.48</v>
      </c>
      <c r="I258" s="203"/>
      <c r="L258" s="198"/>
      <c r="M258" s="204"/>
      <c r="N258" s="205"/>
      <c r="O258" s="205"/>
      <c r="P258" s="205"/>
      <c r="Q258" s="205"/>
      <c r="R258" s="205"/>
      <c r="S258" s="205"/>
      <c r="T258" s="206"/>
      <c r="AT258" s="207" t="s">
        <v>201</v>
      </c>
      <c r="AU258" s="207" t="s">
        <v>84</v>
      </c>
      <c r="AV258" s="13" t="s">
        <v>91</v>
      </c>
      <c r="AW258" s="13" t="s">
        <v>37</v>
      </c>
      <c r="AX258" s="13" t="s">
        <v>22</v>
      </c>
      <c r="AY258" s="207" t="s">
        <v>193</v>
      </c>
    </row>
    <row r="259" spans="2:65" s="1" customFormat="1" ht="22.5" customHeight="1">
      <c r="B259" s="176"/>
      <c r="C259" s="177" t="s">
        <v>489</v>
      </c>
      <c r="D259" s="177" t="s">
        <v>197</v>
      </c>
      <c r="E259" s="178" t="s">
        <v>1035</v>
      </c>
      <c r="F259" s="179" t="s">
        <v>1036</v>
      </c>
      <c r="G259" s="180" t="s">
        <v>530</v>
      </c>
      <c r="H259" s="181">
        <v>3.869</v>
      </c>
      <c r="I259" s="182"/>
      <c r="J259" s="183">
        <f>ROUND(I259*H259,2)</f>
        <v>0</v>
      </c>
      <c r="K259" s="179" t="s">
        <v>206</v>
      </c>
      <c r="L259" s="37"/>
      <c r="M259" s="184" t="s">
        <v>20</v>
      </c>
      <c r="N259" s="185" t="s">
        <v>46</v>
      </c>
      <c r="O259" s="38"/>
      <c r="P259" s="186">
        <f>O259*H259</f>
        <v>0</v>
      </c>
      <c r="Q259" s="186">
        <v>0</v>
      </c>
      <c r="R259" s="186">
        <f>Q259*H259</f>
        <v>0</v>
      </c>
      <c r="S259" s="186">
        <v>0</v>
      </c>
      <c r="T259" s="187">
        <f>S259*H259</f>
        <v>0</v>
      </c>
      <c r="AR259" s="20" t="s">
        <v>298</v>
      </c>
      <c r="AT259" s="20" t="s">
        <v>197</v>
      </c>
      <c r="AU259" s="20" t="s">
        <v>84</v>
      </c>
      <c r="AY259" s="20" t="s">
        <v>193</v>
      </c>
      <c r="BE259" s="188">
        <f>IF(N259="základní",J259,0)</f>
        <v>0</v>
      </c>
      <c r="BF259" s="188">
        <f>IF(N259="snížená",J259,0)</f>
        <v>0</v>
      </c>
      <c r="BG259" s="188">
        <f>IF(N259="zákl. přenesená",J259,0)</f>
        <v>0</v>
      </c>
      <c r="BH259" s="188">
        <f>IF(N259="sníž. přenesená",J259,0)</f>
        <v>0</v>
      </c>
      <c r="BI259" s="188">
        <f>IF(N259="nulová",J259,0)</f>
        <v>0</v>
      </c>
      <c r="BJ259" s="20" t="s">
        <v>84</v>
      </c>
      <c r="BK259" s="188">
        <f>ROUND(I259*H259,2)</f>
        <v>0</v>
      </c>
      <c r="BL259" s="20" t="s">
        <v>298</v>
      </c>
      <c r="BM259" s="20" t="s">
        <v>1037</v>
      </c>
    </row>
    <row r="260" spans="2:47" s="1" customFormat="1" ht="27">
      <c r="B260" s="37"/>
      <c r="D260" s="190" t="s">
        <v>208</v>
      </c>
      <c r="F260" s="208" t="s">
        <v>1038</v>
      </c>
      <c r="I260" s="148"/>
      <c r="L260" s="37"/>
      <c r="M260" s="66"/>
      <c r="N260" s="38"/>
      <c r="O260" s="38"/>
      <c r="P260" s="38"/>
      <c r="Q260" s="38"/>
      <c r="R260" s="38"/>
      <c r="S260" s="38"/>
      <c r="T260" s="67"/>
      <c r="AT260" s="20" t="s">
        <v>208</v>
      </c>
      <c r="AU260" s="20" t="s">
        <v>84</v>
      </c>
    </row>
    <row r="261" spans="2:47" s="1" customFormat="1" ht="121.5">
      <c r="B261" s="37"/>
      <c r="D261" s="190" t="s">
        <v>533</v>
      </c>
      <c r="F261" s="229" t="s">
        <v>1039</v>
      </c>
      <c r="I261" s="148"/>
      <c r="L261" s="37"/>
      <c r="M261" s="66"/>
      <c r="N261" s="38"/>
      <c r="O261" s="38"/>
      <c r="P261" s="38"/>
      <c r="Q261" s="38"/>
      <c r="R261" s="38"/>
      <c r="S261" s="38"/>
      <c r="T261" s="67"/>
      <c r="AT261" s="20" t="s">
        <v>533</v>
      </c>
      <c r="AU261" s="20" t="s">
        <v>84</v>
      </c>
    </row>
    <row r="262" spans="2:63" s="11" customFormat="1" ht="29.25" customHeight="1">
      <c r="B262" s="160"/>
      <c r="D262" s="173" t="s">
        <v>73</v>
      </c>
      <c r="E262" s="174" t="s">
        <v>1040</v>
      </c>
      <c r="F262" s="174" t="s">
        <v>1041</v>
      </c>
      <c r="I262" s="163"/>
      <c r="J262" s="175">
        <f>BK262</f>
        <v>0</v>
      </c>
      <c r="L262" s="160"/>
      <c r="M262" s="165"/>
      <c r="N262" s="166"/>
      <c r="O262" s="166"/>
      <c r="P262" s="167">
        <f>SUM(P263:P281)</f>
        <v>0</v>
      </c>
      <c r="Q262" s="166"/>
      <c r="R262" s="167">
        <f>SUM(R263:R281)</f>
        <v>0.021039999999999996</v>
      </c>
      <c r="S262" s="166"/>
      <c r="T262" s="168">
        <f>SUM(T263:T281)</f>
        <v>0.04022</v>
      </c>
      <c r="AR262" s="161" t="s">
        <v>84</v>
      </c>
      <c r="AT262" s="169" t="s">
        <v>73</v>
      </c>
      <c r="AU262" s="169" t="s">
        <v>22</v>
      </c>
      <c r="AY262" s="161" t="s">
        <v>193</v>
      </c>
      <c r="BK262" s="170">
        <f>SUM(BK263:BK281)</f>
        <v>0</v>
      </c>
    </row>
    <row r="263" spans="2:65" s="1" customFormat="1" ht="22.5" customHeight="1">
      <c r="B263" s="176"/>
      <c r="C263" s="177" t="s">
        <v>495</v>
      </c>
      <c r="D263" s="177" t="s">
        <v>197</v>
      </c>
      <c r="E263" s="178" t="s">
        <v>1042</v>
      </c>
      <c r="F263" s="179" t="s">
        <v>1043</v>
      </c>
      <c r="G263" s="180" t="s">
        <v>330</v>
      </c>
      <c r="H263" s="181">
        <v>2</v>
      </c>
      <c r="I263" s="182"/>
      <c r="J263" s="183">
        <f>ROUND(I263*H263,2)</f>
        <v>0</v>
      </c>
      <c r="K263" s="179" t="s">
        <v>206</v>
      </c>
      <c r="L263" s="37"/>
      <c r="M263" s="184" t="s">
        <v>20</v>
      </c>
      <c r="N263" s="185" t="s">
        <v>46</v>
      </c>
      <c r="O263" s="38"/>
      <c r="P263" s="186">
        <f>O263*H263</f>
        <v>0</v>
      </c>
      <c r="Q263" s="186">
        <v>0.00208</v>
      </c>
      <c r="R263" s="186">
        <f>Q263*H263</f>
        <v>0.00416</v>
      </c>
      <c r="S263" s="186">
        <v>0</v>
      </c>
      <c r="T263" s="187">
        <f>S263*H263</f>
        <v>0</v>
      </c>
      <c r="AR263" s="20" t="s">
        <v>298</v>
      </c>
      <c r="AT263" s="20" t="s">
        <v>197</v>
      </c>
      <c r="AU263" s="20" t="s">
        <v>84</v>
      </c>
      <c r="AY263" s="20" t="s">
        <v>193</v>
      </c>
      <c r="BE263" s="188">
        <f>IF(N263="základní",J263,0)</f>
        <v>0</v>
      </c>
      <c r="BF263" s="188">
        <f>IF(N263="snížená",J263,0)</f>
        <v>0</v>
      </c>
      <c r="BG263" s="188">
        <f>IF(N263="zákl. přenesená",J263,0)</f>
        <v>0</v>
      </c>
      <c r="BH263" s="188">
        <f>IF(N263="sníž. přenesená",J263,0)</f>
        <v>0</v>
      </c>
      <c r="BI263" s="188">
        <f>IF(N263="nulová",J263,0)</f>
        <v>0</v>
      </c>
      <c r="BJ263" s="20" t="s">
        <v>84</v>
      </c>
      <c r="BK263" s="188">
        <f>ROUND(I263*H263,2)</f>
        <v>0</v>
      </c>
      <c r="BL263" s="20" t="s">
        <v>298</v>
      </c>
      <c r="BM263" s="20" t="s">
        <v>1044</v>
      </c>
    </row>
    <row r="264" spans="2:47" s="1" customFormat="1" ht="13.5">
      <c r="B264" s="37"/>
      <c r="D264" s="190" t="s">
        <v>208</v>
      </c>
      <c r="F264" s="208" t="s">
        <v>1045</v>
      </c>
      <c r="I264" s="148"/>
      <c r="L264" s="37"/>
      <c r="M264" s="66"/>
      <c r="N264" s="38"/>
      <c r="O264" s="38"/>
      <c r="P264" s="38"/>
      <c r="Q264" s="38"/>
      <c r="R264" s="38"/>
      <c r="S264" s="38"/>
      <c r="T264" s="67"/>
      <c r="AT264" s="20" t="s">
        <v>208</v>
      </c>
      <c r="AU264" s="20" t="s">
        <v>84</v>
      </c>
    </row>
    <row r="265" spans="2:51" s="12" customFormat="1" ht="13.5">
      <c r="B265" s="189"/>
      <c r="D265" s="190" t="s">
        <v>201</v>
      </c>
      <c r="E265" s="191" t="s">
        <v>20</v>
      </c>
      <c r="F265" s="192" t="s">
        <v>1046</v>
      </c>
      <c r="H265" s="193">
        <v>2</v>
      </c>
      <c r="I265" s="194"/>
      <c r="L265" s="189"/>
      <c r="M265" s="195"/>
      <c r="N265" s="196"/>
      <c r="O265" s="196"/>
      <c r="P265" s="196"/>
      <c r="Q265" s="196"/>
      <c r="R265" s="196"/>
      <c r="S265" s="196"/>
      <c r="T265" s="197"/>
      <c r="AT265" s="191" t="s">
        <v>201</v>
      </c>
      <c r="AU265" s="191" t="s">
        <v>84</v>
      </c>
      <c r="AV265" s="12" t="s">
        <v>84</v>
      </c>
      <c r="AW265" s="12" t="s">
        <v>37</v>
      </c>
      <c r="AX265" s="12" t="s">
        <v>74</v>
      </c>
      <c r="AY265" s="191" t="s">
        <v>193</v>
      </c>
    </row>
    <row r="266" spans="2:51" s="13" customFormat="1" ht="13.5">
      <c r="B266" s="198"/>
      <c r="D266" s="199" t="s">
        <v>201</v>
      </c>
      <c r="E266" s="200" t="s">
        <v>20</v>
      </c>
      <c r="F266" s="201" t="s">
        <v>203</v>
      </c>
      <c r="H266" s="202">
        <v>2</v>
      </c>
      <c r="I266" s="203"/>
      <c r="L266" s="198"/>
      <c r="M266" s="204"/>
      <c r="N266" s="205"/>
      <c r="O266" s="205"/>
      <c r="P266" s="205"/>
      <c r="Q266" s="205"/>
      <c r="R266" s="205"/>
      <c r="S266" s="205"/>
      <c r="T266" s="206"/>
      <c r="AT266" s="207" t="s">
        <v>201</v>
      </c>
      <c r="AU266" s="207" t="s">
        <v>84</v>
      </c>
      <c r="AV266" s="13" t="s">
        <v>91</v>
      </c>
      <c r="AW266" s="13" t="s">
        <v>37</v>
      </c>
      <c r="AX266" s="13" t="s">
        <v>22</v>
      </c>
      <c r="AY266" s="207" t="s">
        <v>193</v>
      </c>
    </row>
    <row r="267" spans="2:65" s="1" customFormat="1" ht="22.5" customHeight="1">
      <c r="B267" s="176"/>
      <c r="C267" s="177" t="s">
        <v>500</v>
      </c>
      <c r="D267" s="177" t="s">
        <v>197</v>
      </c>
      <c r="E267" s="178" t="s">
        <v>1047</v>
      </c>
      <c r="F267" s="179" t="s">
        <v>1048</v>
      </c>
      <c r="G267" s="180" t="s">
        <v>330</v>
      </c>
      <c r="H267" s="181">
        <v>6</v>
      </c>
      <c r="I267" s="182"/>
      <c r="J267" s="183">
        <f>ROUND(I267*H267,2)</f>
        <v>0</v>
      </c>
      <c r="K267" s="179" t="s">
        <v>206</v>
      </c>
      <c r="L267" s="37"/>
      <c r="M267" s="184" t="s">
        <v>20</v>
      </c>
      <c r="N267" s="185" t="s">
        <v>46</v>
      </c>
      <c r="O267" s="38"/>
      <c r="P267" s="186">
        <f>O267*H267</f>
        <v>0</v>
      </c>
      <c r="Q267" s="186">
        <v>0.00185</v>
      </c>
      <c r="R267" s="186">
        <f>Q267*H267</f>
        <v>0.0111</v>
      </c>
      <c r="S267" s="186">
        <v>0</v>
      </c>
      <c r="T267" s="187">
        <f>S267*H267</f>
        <v>0</v>
      </c>
      <c r="AR267" s="20" t="s">
        <v>298</v>
      </c>
      <c r="AT267" s="20" t="s">
        <v>197</v>
      </c>
      <c r="AU267" s="20" t="s">
        <v>84</v>
      </c>
      <c r="AY267" s="20" t="s">
        <v>193</v>
      </c>
      <c r="BE267" s="188">
        <f>IF(N267="základní",J267,0)</f>
        <v>0</v>
      </c>
      <c r="BF267" s="188">
        <f>IF(N267="snížená",J267,0)</f>
        <v>0</v>
      </c>
      <c r="BG267" s="188">
        <f>IF(N267="zákl. přenesená",J267,0)</f>
        <v>0</v>
      </c>
      <c r="BH267" s="188">
        <f>IF(N267="sníž. přenesená",J267,0)</f>
        <v>0</v>
      </c>
      <c r="BI267" s="188">
        <f>IF(N267="nulová",J267,0)</f>
        <v>0</v>
      </c>
      <c r="BJ267" s="20" t="s">
        <v>84</v>
      </c>
      <c r="BK267" s="188">
        <f>ROUND(I267*H267,2)</f>
        <v>0</v>
      </c>
      <c r="BL267" s="20" t="s">
        <v>298</v>
      </c>
      <c r="BM267" s="20" t="s">
        <v>1049</v>
      </c>
    </row>
    <row r="268" spans="2:47" s="1" customFormat="1" ht="13.5">
      <c r="B268" s="37"/>
      <c r="D268" s="190" t="s">
        <v>208</v>
      </c>
      <c r="F268" s="208" t="s">
        <v>1050</v>
      </c>
      <c r="I268" s="148"/>
      <c r="L268" s="37"/>
      <c r="M268" s="66"/>
      <c r="N268" s="38"/>
      <c r="O268" s="38"/>
      <c r="P268" s="38"/>
      <c r="Q268" s="38"/>
      <c r="R268" s="38"/>
      <c r="S268" s="38"/>
      <c r="T268" s="67"/>
      <c r="AT268" s="20" t="s">
        <v>208</v>
      </c>
      <c r="AU268" s="20" t="s">
        <v>84</v>
      </c>
    </row>
    <row r="269" spans="2:51" s="12" customFormat="1" ht="13.5">
      <c r="B269" s="189"/>
      <c r="D269" s="190" t="s">
        <v>201</v>
      </c>
      <c r="E269" s="191" t="s">
        <v>20</v>
      </c>
      <c r="F269" s="192" t="s">
        <v>1051</v>
      </c>
      <c r="H269" s="193">
        <v>6</v>
      </c>
      <c r="I269" s="194"/>
      <c r="L269" s="189"/>
      <c r="M269" s="195"/>
      <c r="N269" s="196"/>
      <c r="O269" s="196"/>
      <c r="P269" s="196"/>
      <c r="Q269" s="196"/>
      <c r="R269" s="196"/>
      <c r="S269" s="196"/>
      <c r="T269" s="197"/>
      <c r="AT269" s="191" t="s">
        <v>201</v>
      </c>
      <c r="AU269" s="191" t="s">
        <v>84</v>
      </c>
      <c r="AV269" s="12" t="s">
        <v>84</v>
      </c>
      <c r="AW269" s="12" t="s">
        <v>37</v>
      </c>
      <c r="AX269" s="12" t="s">
        <v>74</v>
      </c>
      <c r="AY269" s="191" t="s">
        <v>193</v>
      </c>
    </row>
    <row r="270" spans="2:51" s="13" customFormat="1" ht="13.5">
      <c r="B270" s="198"/>
      <c r="D270" s="199" t="s">
        <v>201</v>
      </c>
      <c r="E270" s="200" t="s">
        <v>20</v>
      </c>
      <c r="F270" s="201" t="s">
        <v>203</v>
      </c>
      <c r="H270" s="202">
        <v>6</v>
      </c>
      <c r="I270" s="203"/>
      <c r="L270" s="198"/>
      <c r="M270" s="204"/>
      <c r="N270" s="205"/>
      <c r="O270" s="205"/>
      <c r="P270" s="205"/>
      <c r="Q270" s="205"/>
      <c r="R270" s="205"/>
      <c r="S270" s="205"/>
      <c r="T270" s="206"/>
      <c r="AT270" s="207" t="s">
        <v>201</v>
      </c>
      <c r="AU270" s="207" t="s">
        <v>84</v>
      </c>
      <c r="AV270" s="13" t="s">
        <v>91</v>
      </c>
      <c r="AW270" s="13" t="s">
        <v>37</v>
      </c>
      <c r="AX270" s="13" t="s">
        <v>22</v>
      </c>
      <c r="AY270" s="207" t="s">
        <v>193</v>
      </c>
    </row>
    <row r="271" spans="2:65" s="1" customFormat="1" ht="22.5" customHeight="1">
      <c r="B271" s="176"/>
      <c r="C271" s="177" t="s">
        <v>505</v>
      </c>
      <c r="D271" s="177" t="s">
        <v>197</v>
      </c>
      <c r="E271" s="178" t="s">
        <v>1052</v>
      </c>
      <c r="F271" s="179" t="s">
        <v>1053</v>
      </c>
      <c r="G271" s="180" t="s">
        <v>520</v>
      </c>
      <c r="H271" s="181">
        <v>2</v>
      </c>
      <c r="I271" s="182"/>
      <c r="J271" s="183">
        <f>ROUND(I271*H271,2)</f>
        <v>0</v>
      </c>
      <c r="K271" s="179" t="s">
        <v>206</v>
      </c>
      <c r="L271" s="37"/>
      <c r="M271" s="184" t="s">
        <v>20</v>
      </c>
      <c r="N271" s="185" t="s">
        <v>46</v>
      </c>
      <c r="O271" s="38"/>
      <c r="P271" s="186">
        <f>O271*H271</f>
        <v>0</v>
      </c>
      <c r="Q271" s="186">
        <v>0</v>
      </c>
      <c r="R271" s="186">
        <f>Q271*H271</f>
        <v>0</v>
      </c>
      <c r="S271" s="186">
        <v>0.02011</v>
      </c>
      <c r="T271" s="187">
        <f>S271*H271</f>
        <v>0.04022</v>
      </c>
      <c r="AR271" s="20" t="s">
        <v>298</v>
      </c>
      <c r="AT271" s="20" t="s">
        <v>197</v>
      </c>
      <c r="AU271" s="20" t="s">
        <v>84</v>
      </c>
      <c r="AY271" s="20" t="s">
        <v>193</v>
      </c>
      <c r="BE271" s="188">
        <f>IF(N271="základní",J271,0)</f>
        <v>0</v>
      </c>
      <c r="BF271" s="188">
        <f>IF(N271="snížená",J271,0)</f>
        <v>0</v>
      </c>
      <c r="BG271" s="188">
        <f>IF(N271="zákl. přenesená",J271,0)</f>
        <v>0</v>
      </c>
      <c r="BH271" s="188">
        <f>IF(N271="sníž. přenesená",J271,0)</f>
        <v>0</v>
      </c>
      <c r="BI271" s="188">
        <f>IF(N271="nulová",J271,0)</f>
        <v>0</v>
      </c>
      <c r="BJ271" s="20" t="s">
        <v>84</v>
      </c>
      <c r="BK271" s="188">
        <f>ROUND(I271*H271,2)</f>
        <v>0</v>
      </c>
      <c r="BL271" s="20" t="s">
        <v>298</v>
      </c>
      <c r="BM271" s="20" t="s">
        <v>1054</v>
      </c>
    </row>
    <row r="272" spans="2:47" s="1" customFormat="1" ht="13.5">
      <c r="B272" s="37"/>
      <c r="D272" s="199" t="s">
        <v>208</v>
      </c>
      <c r="F272" s="254" t="s">
        <v>1055</v>
      </c>
      <c r="I272" s="148"/>
      <c r="L272" s="37"/>
      <c r="M272" s="66"/>
      <c r="N272" s="38"/>
      <c r="O272" s="38"/>
      <c r="P272" s="38"/>
      <c r="Q272" s="38"/>
      <c r="R272" s="38"/>
      <c r="S272" s="38"/>
      <c r="T272" s="67"/>
      <c r="AT272" s="20" t="s">
        <v>208</v>
      </c>
      <c r="AU272" s="20" t="s">
        <v>84</v>
      </c>
    </row>
    <row r="273" spans="2:65" s="1" customFormat="1" ht="22.5" customHeight="1">
      <c r="B273" s="176"/>
      <c r="C273" s="177" t="s">
        <v>510</v>
      </c>
      <c r="D273" s="177" t="s">
        <v>197</v>
      </c>
      <c r="E273" s="178" t="s">
        <v>1056</v>
      </c>
      <c r="F273" s="179" t="s">
        <v>1057</v>
      </c>
      <c r="G273" s="180" t="s">
        <v>520</v>
      </c>
      <c r="H273" s="181">
        <v>2</v>
      </c>
      <c r="I273" s="182"/>
      <c r="J273" s="183">
        <f>ROUND(I273*H273,2)</f>
        <v>0</v>
      </c>
      <c r="K273" s="179" t="s">
        <v>206</v>
      </c>
      <c r="L273" s="37"/>
      <c r="M273" s="184" t="s">
        <v>20</v>
      </c>
      <c r="N273" s="185" t="s">
        <v>46</v>
      </c>
      <c r="O273" s="38"/>
      <c r="P273" s="186">
        <f>O273*H273</f>
        <v>0</v>
      </c>
      <c r="Q273" s="186">
        <v>0.00235</v>
      </c>
      <c r="R273" s="186">
        <f>Q273*H273</f>
        <v>0.0047</v>
      </c>
      <c r="S273" s="186">
        <v>0</v>
      </c>
      <c r="T273" s="187">
        <f>S273*H273</f>
        <v>0</v>
      </c>
      <c r="AR273" s="20" t="s">
        <v>298</v>
      </c>
      <c r="AT273" s="20" t="s">
        <v>197</v>
      </c>
      <c r="AU273" s="20" t="s">
        <v>84</v>
      </c>
      <c r="AY273" s="20" t="s">
        <v>193</v>
      </c>
      <c r="BE273" s="188">
        <f>IF(N273="základní",J273,0)</f>
        <v>0</v>
      </c>
      <c r="BF273" s="188">
        <f>IF(N273="snížená",J273,0)</f>
        <v>0</v>
      </c>
      <c r="BG273" s="188">
        <f>IF(N273="zákl. přenesená",J273,0)</f>
        <v>0</v>
      </c>
      <c r="BH273" s="188">
        <f>IF(N273="sníž. přenesená",J273,0)</f>
        <v>0</v>
      </c>
      <c r="BI273" s="188">
        <f>IF(N273="nulová",J273,0)</f>
        <v>0</v>
      </c>
      <c r="BJ273" s="20" t="s">
        <v>84</v>
      </c>
      <c r="BK273" s="188">
        <f>ROUND(I273*H273,2)</f>
        <v>0</v>
      </c>
      <c r="BL273" s="20" t="s">
        <v>298</v>
      </c>
      <c r="BM273" s="20" t="s">
        <v>1058</v>
      </c>
    </row>
    <row r="274" spans="2:47" s="1" customFormat="1" ht="13.5">
      <c r="B274" s="37"/>
      <c r="D274" s="199" t="s">
        <v>208</v>
      </c>
      <c r="F274" s="254" t="s">
        <v>1059</v>
      </c>
      <c r="I274" s="148"/>
      <c r="L274" s="37"/>
      <c r="M274" s="66"/>
      <c r="N274" s="38"/>
      <c r="O274" s="38"/>
      <c r="P274" s="38"/>
      <c r="Q274" s="38"/>
      <c r="R274" s="38"/>
      <c r="S274" s="38"/>
      <c r="T274" s="67"/>
      <c r="AT274" s="20" t="s">
        <v>208</v>
      </c>
      <c r="AU274" s="20" t="s">
        <v>84</v>
      </c>
    </row>
    <row r="275" spans="2:65" s="1" customFormat="1" ht="22.5" customHeight="1">
      <c r="B275" s="176"/>
      <c r="C275" s="177" t="s">
        <v>517</v>
      </c>
      <c r="D275" s="177" t="s">
        <v>197</v>
      </c>
      <c r="E275" s="178" t="s">
        <v>1060</v>
      </c>
      <c r="F275" s="179" t="s">
        <v>1061</v>
      </c>
      <c r="G275" s="180" t="s">
        <v>520</v>
      </c>
      <c r="H275" s="181">
        <v>6</v>
      </c>
      <c r="I275" s="182"/>
      <c r="J275" s="183">
        <f>ROUND(I275*H275,2)</f>
        <v>0</v>
      </c>
      <c r="K275" s="179" t="s">
        <v>20</v>
      </c>
      <c r="L275" s="37"/>
      <c r="M275" s="184" t="s">
        <v>20</v>
      </c>
      <c r="N275" s="185" t="s">
        <v>46</v>
      </c>
      <c r="O275" s="38"/>
      <c r="P275" s="186">
        <f>O275*H275</f>
        <v>0</v>
      </c>
      <c r="Q275" s="186">
        <v>9E-05</v>
      </c>
      <c r="R275" s="186">
        <f>Q275*H275</f>
        <v>0.00054</v>
      </c>
      <c r="S275" s="186">
        <v>0</v>
      </c>
      <c r="T275" s="187">
        <f>S275*H275</f>
        <v>0</v>
      </c>
      <c r="AR275" s="20" t="s">
        <v>298</v>
      </c>
      <c r="AT275" s="20" t="s">
        <v>197</v>
      </c>
      <c r="AU275" s="20" t="s">
        <v>84</v>
      </c>
      <c r="AY275" s="20" t="s">
        <v>193</v>
      </c>
      <c r="BE275" s="188">
        <f>IF(N275="základní",J275,0)</f>
        <v>0</v>
      </c>
      <c r="BF275" s="188">
        <f>IF(N275="snížená",J275,0)</f>
        <v>0</v>
      </c>
      <c r="BG275" s="188">
        <f>IF(N275="zákl. přenesená",J275,0)</f>
        <v>0</v>
      </c>
      <c r="BH275" s="188">
        <f>IF(N275="sníž. přenesená",J275,0)</f>
        <v>0</v>
      </c>
      <c r="BI275" s="188">
        <f>IF(N275="nulová",J275,0)</f>
        <v>0</v>
      </c>
      <c r="BJ275" s="20" t="s">
        <v>84</v>
      </c>
      <c r="BK275" s="188">
        <f>ROUND(I275*H275,2)</f>
        <v>0</v>
      </c>
      <c r="BL275" s="20" t="s">
        <v>298</v>
      </c>
      <c r="BM275" s="20" t="s">
        <v>1062</v>
      </c>
    </row>
    <row r="276" spans="2:47" s="1" customFormat="1" ht="13.5">
      <c r="B276" s="37"/>
      <c r="D276" s="199" t="s">
        <v>208</v>
      </c>
      <c r="F276" s="254" t="s">
        <v>1061</v>
      </c>
      <c r="I276" s="148"/>
      <c r="L276" s="37"/>
      <c r="M276" s="66"/>
      <c r="N276" s="38"/>
      <c r="O276" s="38"/>
      <c r="P276" s="38"/>
      <c r="Q276" s="38"/>
      <c r="R276" s="38"/>
      <c r="S276" s="38"/>
      <c r="T276" s="67"/>
      <c r="AT276" s="20" t="s">
        <v>208</v>
      </c>
      <c r="AU276" s="20" t="s">
        <v>84</v>
      </c>
    </row>
    <row r="277" spans="2:65" s="1" customFormat="1" ht="22.5" customHeight="1">
      <c r="B277" s="176"/>
      <c r="C277" s="177" t="s">
        <v>527</v>
      </c>
      <c r="D277" s="177" t="s">
        <v>197</v>
      </c>
      <c r="E277" s="178" t="s">
        <v>1063</v>
      </c>
      <c r="F277" s="179" t="s">
        <v>1064</v>
      </c>
      <c r="G277" s="180" t="s">
        <v>520</v>
      </c>
      <c r="H277" s="181">
        <v>6</v>
      </c>
      <c r="I277" s="182"/>
      <c r="J277" s="183">
        <f>ROUND(I277*H277,2)</f>
        <v>0</v>
      </c>
      <c r="K277" s="179" t="s">
        <v>20</v>
      </c>
      <c r="L277" s="37"/>
      <c r="M277" s="184" t="s">
        <v>20</v>
      </c>
      <c r="N277" s="185" t="s">
        <v>46</v>
      </c>
      <c r="O277" s="38"/>
      <c r="P277" s="186">
        <f>O277*H277</f>
        <v>0</v>
      </c>
      <c r="Q277" s="186">
        <v>9E-05</v>
      </c>
      <c r="R277" s="186">
        <f>Q277*H277</f>
        <v>0.00054</v>
      </c>
      <c r="S277" s="186">
        <v>0</v>
      </c>
      <c r="T277" s="187">
        <f>S277*H277</f>
        <v>0</v>
      </c>
      <c r="AR277" s="20" t="s">
        <v>298</v>
      </c>
      <c r="AT277" s="20" t="s">
        <v>197</v>
      </c>
      <c r="AU277" s="20" t="s">
        <v>84</v>
      </c>
      <c r="AY277" s="20" t="s">
        <v>193</v>
      </c>
      <c r="BE277" s="188">
        <f>IF(N277="základní",J277,0)</f>
        <v>0</v>
      </c>
      <c r="BF277" s="188">
        <f>IF(N277="snížená",J277,0)</f>
        <v>0</v>
      </c>
      <c r="BG277" s="188">
        <f>IF(N277="zákl. přenesená",J277,0)</f>
        <v>0</v>
      </c>
      <c r="BH277" s="188">
        <f>IF(N277="sníž. přenesená",J277,0)</f>
        <v>0</v>
      </c>
      <c r="BI277" s="188">
        <f>IF(N277="nulová",J277,0)</f>
        <v>0</v>
      </c>
      <c r="BJ277" s="20" t="s">
        <v>84</v>
      </c>
      <c r="BK277" s="188">
        <f>ROUND(I277*H277,2)</f>
        <v>0</v>
      </c>
      <c r="BL277" s="20" t="s">
        <v>298</v>
      </c>
      <c r="BM277" s="20" t="s">
        <v>1065</v>
      </c>
    </row>
    <row r="278" spans="2:47" s="1" customFormat="1" ht="13.5">
      <c r="B278" s="37"/>
      <c r="D278" s="199" t="s">
        <v>208</v>
      </c>
      <c r="F278" s="254" t="s">
        <v>1064</v>
      </c>
      <c r="I278" s="148"/>
      <c r="L278" s="37"/>
      <c r="M278" s="66"/>
      <c r="N278" s="38"/>
      <c r="O278" s="38"/>
      <c r="P278" s="38"/>
      <c r="Q278" s="38"/>
      <c r="R278" s="38"/>
      <c r="S278" s="38"/>
      <c r="T278" s="67"/>
      <c r="AT278" s="20" t="s">
        <v>208</v>
      </c>
      <c r="AU278" s="20" t="s">
        <v>84</v>
      </c>
    </row>
    <row r="279" spans="2:65" s="1" customFormat="1" ht="22.5" customHeight="1">
      <c r="B279" s="176"/>
      <c r="C279" s="177" t="s">
        <v>535</v>
      </c>
      <c r="D279" s="177" t="s">
        <v>197</v>
      </c>
      <c r="E279" s="178" t="s">
        <v>1066</v>
      </c>
      <c r="F279" s="179" t="s">
        <v>1067</v>
      </c>
      <c r="G279" s="180" t="s">
        <v>530</v>
      </c>
      <c r="H279" s="181">
        <v>0.021</v>
      </c>
      <c r="I279" s="182"/>
      <c r="J279" s="183">
        <f>ROUND(I279*H279,2)</f>
        <v>0</v>
      </c>
      <c r="K279" s="179" t="s">
        <v>206</v>
      </c>
      <c r="L279" s="37"/>
      <c r="M279" s="184" t="s">
        <v>20</v>
      </c>
      <c r="N279" s="185" t="s">
        <v>46</v>
      </c>
      <c r="O279" s="38"/>
      <c r="P279" s="186">
        <f>O279*H279</f>
        <v>0</v>
      </c>
      <c r="Q279" s="186">
        <v>0</v>
      </c>
      <c r="R279" s="186">
        <f>Q279*H279</f>
        <v>0</v>
      </c>
      <c r="S279" s="186">
        <v>0</v>
      </c>
      <c r="T279" s="187">
        <f>S279*H279</f>
        <v>0</v>
      </c>
      <c r="AR279" s="20" t="s">
        <v>298</v>
      </c>
      <c r="AT279" s="20" t="s">
        <v>197</v>
      </c>
      <c r="AU279" s="20" t="s">
        <v>84</v>
      </c>
      <c r="AY279" s="20" t="s">
        <v>193</v>
      </c>
      <c r="BE279" s="188">
        <f>IF(N279="základní",J279,0)</f>
        <v>0</v>
      </c>
      <c r="BF279" s="188">
        <f>IF(N279="snížená",J279,0)</f>
        <v>0</v>
      </c>
      <c r="BG279" s="188">
        <f>IF(N279="zákl. přenesená",J279,0)</f>
        <v>0</v>
      </c>
      <c r="BH279" s="188">
        <f>IF(N279="sníž. přenesená",J279,0)</f>
        <v>0</v>
      </c>
      <c r="BI279" s="188">
        <f>IF(N279="nulová",J279,0)</f>
        <v>0</v>
      </c>
      <c r="BJ279" s="20" t="s">
        <v>84</v>
      </c>
      <c r="BK279" s="188">
        <f>ROUND(I279*H279,2)</f>
        <v>0</v>
      </c>
      <c r="BL279" s="20" t="s">
        <v>298</v>
      </c>
      <c r="BM279" s="20" t="s">
        <v>1068</v>
      </c>
    </row>
    <row r="280" spans="2:47" s="1" customFormat="1" ht="27">
      <c r="B280" s="37"/>
      <c r="D280" s="190" t="s">
        <v>208</v>
      </c>
      <c r="F280" s="208" t="s">
        <v>1069</v>
      </c>
      <c r="I280" s="148"/>
      <c r="L280" s="37"/>
      <c r="M280" s="66"/>
      <c r="N280" s="38"/>
      <c r="O280" s="38"/>
      <c r="P280" s="38"/>
      <c r="Q280" s="38"/>
      <c r="R280" s="38"/>
      <c r="S280" s="38"/>
      <c r="T280" s="67"/>
      <c r="AT280" s="20" t="s">
        <v>208</v>
      </c>
      <c r="AU280" s="20" t="s">
        <v>84</v>
      </c>
    </row>
    <row r="281" spans="2:47" s="1" customFormat="1" ht="121.5">
      <c r="B281" s="37"/>
      <c r="D281" s="190" t="s">
        <v>533</v>
      </c>
      <c r="F281" s="229" t="s">
        <v>1070</v>
      </c>
      <c r="I281" s="148"/>
      <c r="L281" s="37"/>
      <c r="M281" s="66"/>
      <c r="N281" s="38"/>
      <c r="O281" s="38"/>
      <c r="P281" s="38"/>
      <c r="Q281" s="38"/>
      <c r="R281" s="38"/>
      <c r="S281" s="38"/>
      <c r="T281" s="67"/>
      <c r="AT281" s="20" t="s">
        <v>533</v>
      </c>
      <c r="AU281" s="20" t="s">
        <v>84</v>
      </c>
    </row>
    <row r="282" spans="2:63" s="11" customFormat="1" ht="29.25" customHeight="1">
      <c r="B282" s="160"/>
      <c r="D282" s="173" t="s">
        <v>73</v>
      </c>
      <c r="E282" s="174" t="s">
        <v>1071</v>
      </c>
      <c r="F282" s="174" t="s">
        <v>1072</v>
      </c>
      <c r="I282" s="163"/>
      <c r="J282" s="175">
        <f>BK282</f>
        <v>0</v>
      </c>
      <c r="L282" s="160"/>
      <c r="M282" s="165"/>
      <c r="N282" s="166"/>
      <c r="O282" s="166"/>
      <c r="P282" s="167">
        <f>SUM(P283:P284)</f>
        <v>0</v>
      </c>
      <c r="Q282" s="166"/>
      <c r="R282" s="167">
        <f>SUM(R283:R284)</f>
        <v>0.0745164</v>
      </c>
      <c r="S282" s="166"/>
      <c r="T282" s="168">
        <f>SUM(T283:T284)</f>
        <v>0</v>
      </c>
      <c r="AR282" s="161" t="s">
        <v>84</v>
      </c>
      <c r="AT282" s="169" t="s">
        <v>73</v>
      </c>
      <c r="AU282" s="169" t="s">
        <v>22</v>
      </c>
      <c r="AY282" s="161" t="s">
        <v>193</v>
      </c>
      <c r="BK282" s="170">
        <f>SUM(BK283:BK284)</f>
        <v>0</v>
      </c>
    </row>
    <row r="283" spans="2:65" s="1" customFormat="1" ht="22.5" customHeight="1">
      <c r="B283" s="176"/>
      <c r="C283" s="177" t="s">
        <v>539</v>
      </c>
      <c r="D283" s="177" t="s">
        <v>197</v>
      </c>
      <c r="E283" s="178" t="s">
        <v>1073</v>
      </c>
      <c r="F283" s="179" t="s">
        <v>1074</v>
      </c>
      <c r="G283" s="180" t="s">
        <v>130</v>
      </c>
      <c r="H283" s="181">
        <v>532.26</v>
      </c>
      <c r="I283" s="182"/>
      <c r="J283" s="183">
        <f>ROUND(I283*H283,2)</f>
        <v>0</v>
      </c>
      <c r="K283" s="179" t="s">
        <v>206</v>
      </c>
      <c r="L283" s="37"/>
      <c r="M283" s="184" t="s">
        <v>20</v>
      </c>
      <c r="N283" s="185" t="s">
        <v>46</v>
      </c>
      <c r="O283" s="38"/>
      <c r="P283" s="186">
        <f>O283*H283</f>
        <v>0</v>
      </c>
      <c r="Q283" s="186">
        <v>0.00014</v>
      </c>
      <c r="R283" s="186">
        <f>Q283*H283</f>
        <v>0.0745164</v>
      </c>
      <c r="S283" s="186">
        <v>0</v>
      </c>
      <c r="T283" s="187">
        <f>S283*H283</f>
        <v>0</v>
      </c>
      <c r="AR283" s="20" t="s">
        <v>298</v>
      </c>
      <c r="AT283" s="20" t="s">
        <v>197</v>
      </c>
      <c r="AU283" s="20" t="s">
        <v>84</v>
      </c>
      <c r="AY283" s="20" t="s">
        <v>193</v>
      </c>
      <c r="BE283" s="188">
        <f>IF(N283="základní",J283,0)</f>
        <v>0</v>
      </c>
      <c r="BF283" s="188">
        <f>IF(N283="snížená",J283,0)</f>
        <v>0</v>
      </c>
      <c r="BG283" s="188">
        <f>IF(N283="zákl. přenesená",J283,0)</f>
        <v>0</v>
      </c>
      <c r="BH283" s="188">
        <f>IF(N283="sníž. přenesená",J283,0)</f>
        <v>0</v>
      </c>
      <c r="BI283" s="188">
        <f>IF(N283="nulová",J283,0)</f>
        <v>0</v>
      </c>
      <c r="BJ283" s="20" t="s">
        <v>84</v>
      </c>
      <c r="BK283" s="188">
        <f>ROUND(I283*H283,2)</f>
        <v>0</v>
      </c>
      <c r="BL283" s="20" t="s">
        <v>298</v>
      </c>
      <c r="BM283" s="20" t="s">
        <v>1075</v>
      </c>
    </row>
    <row r="284" spans="2:47" s="1" customFormat="1" ht="13.5">
      <c r="B284" s="37"/>
      <c r="D284" s="190" t="s">
        <v>208</v>
      </c>
      <c r="F284" s="208" t="s">
        <v>1076</v>
      </c>
      <c r="I284" s="148"/>
      <c r="L284" s="37"/>
      <c r="M284" s="66"/>
      <c r="N284" s="38"/>
      <c r="O284" s="38"/>
      <c r="P284" s="38"/>
      <c r="Q284" s="38"/>
      <c r="R284" s="38"/>
      <c r="S284" s="38"/>
      <c r="T284" s="67"/>
      <c r="AT284" s="20" t="s">
        <v>208</v>
      </c>
      <c r="AU284" s="20" t="s">
        <v>84</v>
      </c>
    </row>
    <row r="285" spans="2:63" s="11" customFormat="1" ht="36.75" customHeight="1">
      <c r="B285" s="160"/>
      <c r="D285" s="173" t="s">
        <v>73</v>
      </c>
      <c r="E285" s="255" t="s">
        <v>623</v>
      </c>
      <c r="F285" s="255" t="s">
        <v>624</v>
      </c>
      <c r="I285" s="163"/>
      <c r="J285" s="256">
        <f>BK285</f>
        <v>0</v>
      </c>
      <c r="L285" s="160"/>
      <c r="M285" s="165"/>
      <c r="N285" s="166"/>
      <c r="O285" s="166"/>
      <c r="P285" s="167">
        <f>P286</f>
        <v>0</v>
      </c>
      <c r="Q285" s="166"/>
      <c r="R285" s="167">
        <f>R286</f>
        <v>0</v>
      </c>
      <c r="S285" s="166"/>
      <c r="T285" s="168">
        <f>T286</f>
        <v>0</v>
      </c>
      <c r="AR285" s="161" t="s">
        <v>91</v>
      </c>
      <c r="AT285" s="169" t="s">
        <v>73</v>
      </c>
      <c r="AU285" s="169" t="s">
        <v>74</v>
      </c>
      <c r="AY285" s="161" t="s">
        <v>193</v>
      </c>
      <c r="BK285" s="170">
        <f>BK286</f>
        <v>0</v>
      </c>
    </row>
    <row r="286" spans="2:65" s="1" customFormat="1" ht="22.5" customHeight="1">
      <c r="B286" s="176"/>
      <c r="C286" s="177" t="s">
        <v>544</v>
      </c>
      <c r="D286" s="177" t="s">
        <v>197</v>
      </c>
      <c r="E286" s="178" t="s">
        <v>626</v>
      </c>
      <c r="F286" s="179" t="s">
        <v>1077</v>
      </c>
      <c r="G286" s="180" t="s">
        <v>628</v>
      </c>
      <c r="H286" s="181">
        <v>8</v>
      </c>
      <c r="I286" s="182"/>
      <c r="J286" s="183">
        <f>ROUND(I286*H286,2)</f>
        <v>0</v>
      </c>
      <c r="K286" s="179" t="s">
        <v>20</v>
      </c>
      <c r="L286" s="37"/>
      <c r="M286" s="184" t="s">
        <v>20</v>
      </c>
      <c r="N286" s="257" t="s">
        <v>46</v>
      </c>
      <c r="O286" s="258"/>
      <c r="P286" s="259">
        <f>O286*H286</f>
        <v>0</v>
      </c>
      <c r="Q286" s="259">
        <v>0</v>
      </c>
      <c r="R286" s="259">
        <f>Q286*H286</f>
        <v>0</v>
      </c>
      <c r="S286" s="259">
        <v>0</v>
      </c>
      <c r="T286" s="260">
        <f>S286*H286</f>
        <v>0</v>
      </c>
      <c r="AR286" s="20" t="s">
        <v>629</v>
      </c>
      <c r="AT286" s="20" t="s">
        <v>197</v>
      </c>
      <c r="AU286" s="20" t="s">
        <v>22</v>
      </c>
      <c r="AY286" s="20" t="s">
        <v>193</v>
      </c>
      <c r="BE286" s="188">
        <f>IF(N286="základní",J286,0)</f>
        <v>0</v>
      </c>
      <c r="BF286" s="188">
        <f>IF(N286="snížená",J286,0)</f>
        <v>0</v>
      </c>
      <c r="BG286" s="188">
        <f>IF(N286="zákl. přenesená",J286,0)</f>
        <v>0</v>
      </c>
      <c r="BH286" s="188">
        <f>IF(N286="sníž. přenesená",J286,0)</f>
        <v>0</v>
      </c>
      <c r="BI286" s="188">
        <f>IF(N286="nulová",J286,0)</f>
        <v>0</v>
      </c>
      <c r="BJ286" s="20" t="s">
        <v>84</v>
      </c>
      <c r="BK286" s="188">
        <f>ROUND(I286*H286,2)</f>
        <v>0</v>
      </c>
      <c r="BL286" s="20" t="s">
        <v>629</v>
      </c>
      <c r="BM286" s="20" t="s">
        <v>1078</v>
      </c>
    </row>
    <row r="287" spans="2:12" s="1" customFormat="1" ht="6.75" customHeight="1">
      <c r="B287" s="52"/>
      <c r="C287" s="53"/>
      <c r="D287" s="53"/>
      <c r="E287" s="53"/>
      <c r="F287" s="53"/>
      <c r="G287" s="53"/>
      <c r="H287" s="53"/>
      <c r="I287" s="126"/>
      <c r="J287" s="53"/>
      <c r="K287" s="53"/>
      <c r="L287" s="37"/>
    </row>
    <row r="458" ht="13.5">
      <c r="AT458" s="261"/>
    </row>
  </sheetData>
  <sheetProtection password="CC35" sheet="1" objects="1" scenarios="1" formatColumns="0" formatRows="0" sort="0" autoFilter="0"/>
  <autoFilter ref="C99:K99"/>
  <mergeCells count="12">
    <mergeCell ref="E51:H51"/>
    <mergeCell ref="E88:H88"/>
    <mergeCell ref="E90:H90"/>
    <mergeCell ref="E92:H92"/>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99</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1079</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ROUND(J89,2)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ROUND(SUM(BE89:BE175),2)</f>
        <v>0</v>
      </c>
      <c r="G32" s="38"/>
      <c r="H32" s="38"/>
      <c r="I32" s="118">
        <v>0.21</v>
      </c>
      <c r="J32" s="117">
        <f>ROUND(ROUND((SUM(BE89:BE175)),2)*I32,2)</f>
        <v>0</v>
      </c>
      <c r="K32" s="41"/>
    </row>
    <row r="33" spans="2:11" s="1" customFormat="1" ht="14.25" customHeight="1">
      <c r="B33" s="37"/>
      <c r="C33" s="38"/>
      <c r="D33" s="38"/>
      <c r="E33" s="45" t="s">
        <v>46</v>
      </c>
      <c r="F33" s="117">
        <f>ROUND(SUM(BF89:BF175),2)</f>
        <v>0</v>
      </c>
      <c r="G33" s="38"/>
      <c r="H33" s="38"/>
      <c r="I33" s="118">
        <v>0.15</v>
      </c>
      <c r="J33" s="117">
        <f>ROUND(ROUND((SUM(BF89:BF175)),2)*I33,2)</f>
        <v>0</v>
      </c>
      <c r="K33" s="41"/>
    </row>
    <row r="34" spans="2:11" s="1" customFormat="1" ht="14.25" customHeight="1" hidden="1">
      <c r="B34" s="37"/>
      <c r="C34" s="38"/>
      <c r="D34" s="38"/>
      <c r="E34" s="45" t="s">
        <v>47</v>
      </c>
      <c r="F34" s="117">
        <f>ROUND(SUM(BG89:BG175),2)</f>
        <v>0</v>
      </c>
      <c r="G34" s="38"/>
      <c r="H34" s="38"/>
      <c r="I34" s="118">
        <v>0.21</v>
      </c>
      <c r="J34" s="117">
        <v>0</v>
      </c>
      <c r="K34" s="41"/>
    </row>
    <row r="35" spans="2:11" s="1" customFormat="1" ht="14.25" customHeight="1" hidden="1">
      <c r="B35" s="37"/>
      <c r="C35" s="38"/>
      <c r="D35" s="38"/>
      <c r="E35" s="45" t="s">
        <v>48</v>
      </c>
      <c r="F35" s="117">
        <f>ROUND(SUM(BH89:BH175),2)</f>
        <v>0</v>
      </c>
      <c r="G35" s="38"/>
      <c r="H35" s="38"/>
      <c r="I35" s="118">
        <v>0.15</v>
      </c>
      <c r="J35" s="117">
        <v>0</v>
      </c>
      <c r="K35" s="41"/>
    </row>
    <row r="36" spans="2:11" s="1" customFormat="1" ht="14.25" customHeight="1" hidden="1">
      <c r="B36" s="37"/>
      <c r="C36" s="38"/>
      <c r="D36" s="38"/>
      <c r="E36" s="45" t="s">
        <v>49</v>
      </c>
      <c r="F36" s="117">
        <f>ROUND(SUM(BI89:BI175),2)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6 - VÝMĚNA OKEN A DVEŘÍ</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J89</f>
        <v>0</v>
      </c>
      <c r="K60" s="41"/>
      <c r="AU60" s="20" t="s">
        <v>161</v>
      </c>
    </row>
    <row r="61" spans="2:11" s="8" customFormat="1" ht="24.75" customHeight="1">
      <c r="B61" s="134"/>
      <c r="C61" s="135"/>
      <c r="D61" s="136" t="s">
        <v>660</v>
      </c>
      <c r="E61" s="137"/>
      <c r="F61" s="137"/>
      <c r="G61" s="137"/>
      <c r="H61" s="137"/>
      <c r="I61" s="138"/>
      <c r="J61" s="139">
        <f>J90</f>
        <v>0</v>
      </c>
      <c r="K61" s="140"/>
    </row>
    <row r="62" spans="2:11" s="9" customFormat="1" ht="19.5" customHeight="1">
      <c r="B62" s="141"/>
      <c r="C62" s="142"/>
      <c r="D62" s="143" t="s">
        <v>770</v>
      </c>
      <c r="E62" s="144"/>
      <c r="F62" s="144"/>
      <c r="G62" s="144"/>
      <c r="H62" s="144"/>
      <c r="I62" s="145"/>
      <c r="J62" s="146">
        <f>J91</f>
        <v>0</v>
      </c>
      <c r="K62" s="147"/>
    </row>
    <row r="63" spans="2:11" s="9" customFormat="1" ht="14.25" customHeight="1">
      <c r="B63" s="141"/>
      <c r="C63" s="142"/>
      <c r="D63" s="143" t="s">
        <v>871</v>
      </c>
      <c r="E63" s="144"/>
      <c r="F63" s="144"/>
      <c r="G63" s="144"/>
      <c r="H63" s="144"/>
      <c r="I63" s="145"/>
      <c r="J63" s="146">
        <f>J92</f>
        <v>0</v>
      </c>
      <c r="K63" s="147"/>
    </row>
    <row r="64" spans="2:11" s="9" customFormat="1" ht="14.25" customHeight="1">
      <c r="B64" s="141"/>
      <c r="C64" s="142"/>
      <c r="D64" s="143" t="s">
        <v>661</v>
      </c>
      <c r="E64" s="144"/>
      <c r="F64" s="144"/>
      <c r="G64" s="144"/>
      <c r="H64" s="144"/>
      <c r="I64" s="145"/>
      <c r="J64" s="146">
        <f>J112</f>
        <v>0</v>
      </c>
      <c r="K64" s="147"/>
    </row>
    <row r="65" spans="2:11" s="8" customFormat="1" ht="24.75" customHeight="1">
      <c r="B65" s="134"/>
      <c r="C65" s="135"/>
      <c r="D65" s="136" t="s">
        <v>171</v>
      </c>
      <c r="E65" s="137"/>
      <c r="F65" s="137"/>
      <c r="G65" s="137"/>
      <c r="H65" s="137"/>
      <c r="I65" s="138"/>
      <c r="J65" s="139">
        <f>J123</f>
        <v>0</v>
      </c>
      <c r="K65" s="140"/>
    </row>
    <row r="66" spans="2:11" s="9" customFormat="1" ht="19.5" customHeight="1">
      <c r="B66" s="141"/>
      <c r="C66" s="142"/>
      <c r="D66" s="143" t="s">
        <v>175</v>
      </c>
      <c r="E66" s="144"/>
      <c r="F66" s="144"/>
      <c r="G66" s="144"/>
      <c r="H66" s="144"/>
      <c r="I66" s="145"/>
      <c r="J66" s="146">
        <f>J124</f>
        <v>0</v>
      </c>
      <c r="K66" s="147"/>
    </row>
    <row r="67" spans="2:11" s="9" customFormat="1" ht="19.5" customHeight="1">
      <c r="B67" s="141"/>
      <c r="C67" s="142"/>
      <c r="D67" s="143" t="s">
        <v>1080</v>
      </c>
      <c r="E67" s="144"/>
      <c r="F67" s="144"/>
      <c r="G67" s="144"/>
      <c r="H67" s="144"/>
      <c r="I67" s="145"/>
      <c r="J67" s="146">
        <f>J167</f>
        <v>0</v>
      </c>
      <c r="K67" s="147"/>
    </row>
    <row r="68" spans="2:11" s="1" customFormat="1" ht="21.75" customHeight="1">
      <c r="B68" s="37"/>
      <c r="C68" s="38"/>
      <c r="D68" s="38"/>
      <c r="E68" s="38"/>
      <c r="F68" s="38"/>
      <c r="G68" s="38"/>
      <c r="H68" s="38"/>
      <c r="I68" s="105"/>
      <c r="J68" s="38"/>
      <c r="K68" s="41"/>
    </row>
    <row r="69" spans="2:11" s="1" customFormat="1" ht="6.75" customHeight="1">
      <c r="B69" s="52"/>
      <c r="C69" s="53"/>
      <c r="D69" s="53"/>
      <c r="E69" s="53"/>
      <c r="F69" s="53"/>
      <c r="G69" s="53"/>
      <c r="H69" s="53"/>
      <c r="I69" s="126"/>
      <c r="J69" s="53"/>
      <c r="K69" s="54"/>
    </row>
    <row r="73" spans="2:12" s="1" customFormat="1" ht="6.75" customHeight="1">
      <c r="B73" s="55"/>
      <c r="C73" s="56"/>
      <c r="D73" s="56"/>
      <c r="E73" s="56"/>
      <c r="F73" s="56"/>
      <c r="G73" s="56"/>
      <c r="H73" s="56"/>
      <c r="I73" s="127"/>
      <c r="J73" s="56"/>
      <c r="K73" s="56"/>
      <c r="L73" s="37"/>
    </row>
    <row r="74" spans="2:12" s="1" customFormat="1" ht="36.75" customHeight="1">
      <c r="B74" s="37"/>
      <c r="C74" s="57" t="s">
        <v>178</v>
      </c>
      <c r="I74" s="148"/>
      <c r="L74" s="37"/>
    </row>
    <row r="75" spans="2:12" s="1" customFormat="1" ht="6.75" customHeight="1">
      <c r="B75" s="37"/>
      <c r="I75" s="148"/>
      <c r="L75" s="37"/>
    </row>
    <row r="76" spans="2:12" s="1" customFormat="1" ht="14.25" customHeight="1">
      <c r="B76" s="37"/>
      <c r="C76" s="59" t="s">
        <v>16</v>
      </c>
      <c r="I76" s="148"/>
      <c r="L76" s="37"/>
    </row>
    <row r="77" spans="2:12" s="1" customFormat="1" ht="22.5" customHeight="1">
      <c r="B77" s="37"/>
      <c r="E77" s="310" t="str">
        <f>E7</f>
        <v>Plzeň, K Pecím 10,12</v>
      </c>
      <c r="F77" s="269"/>
      <c r="G77" s="269"/>
      <c r="H77" s="269"/>
      <c r="I77" s="148"/>
      <c r="L77" s="37"/>
    </row>
    <row r="78" spans="2:12" ht="15">
      <c r="B78" s="24"/>
      <c r="C78" s="59" t="s">
        <v>143</v>
      </c>
      <c r="L78" s="24"/>
    </row>
    <row r="79" spans="2:12" s="1" customFormat="1" ht="22.5" customHeight="1">
      <c r="B79" s="37"/>
      <c r="E79" s="310" t="s">
        <v>146</v>
      </c>
      <c r="F79" s="269"/>
      <c r="G79" s="269"/>
      <c r="H79" s="269"/>
      <c r="I79" s="148"/>
      <c r="L79" s="37"/>
    </row>
    <row r="80" spans="2:12" s="1" customFormat="1" ht="14.25" customHeight="1">
      <c r="B80" s="37"/>
      <c r="C80" s="59" t="s">
        <v>149</v>
      </c>
      <c r="I80" s="148"/>
      <c r="L80" s="37"/>
    </row>
    <row r="81" spans="2:12" s="1" customFormat="1" ht="23.25" customHeight="1">
      <c r="B81" s="37"/>
      <c r="E81" s="287" t="str">
        <f>E11</f>
        <v>6 - VÝMĚNA OKEN A DVEŘÍ</v>
      </c>
      <c r="F81" s="269"/>
      <c r="G81" s="269"/>
      <c r="H81" s="269"/>
      <c r="I81" s="148"/>
      <c r="L81" s="37"/>
    </row>
    <row r="82" spans="2:12" s="1" customFormat="1" ht="6.75" customHeight="1">
      <c r="B82" s="37"/>
      <c r="I82" s="148"/>
      <c r="L82" s="37"/>
    </row>
    <row r="83" spans="2:12" s="1" customFormat="1" ht="18" customHeight="1">
      <c r="B83" s="37"/>
      <c r="C83" s="59" t="s">
        <v>23</v>
      </c>
      <c r="F83" s="149" t="str">
        <f>F14</f>
        <v>Plzeň, K Pecím 10,12 </v>
      </c>
      <c r="I83" s="150" t="s">
        <v>25</v>
      </c>
      <c r="J83" s="63" t="str">
        <f>IF(J14="","",J14)</f>
        <v>14. 9. 2016</v>
      </c>
      <c r="L83" s="37"/>
    </row>
    <row r="84" spans="2:12" s="1" customFormat="1" ht="6.75" customHeight="1">
      <c r="B84" s="37"/>
      <c r="I84" s="148"/>
      <c r="L84" s="37"/>
    </row>
    <row r="85" spans="2:12" s="1" customFormat="1" ht="15">
      <c r="B85" s="37"/>
      <c r="C85" s="59" t="s">
        <v>29</v>
      </c>
      <c r="F85" s="149" t="str">
        <f>E17</f>
        <v>SVJ K Pecím 10,12, Plzeň</v>
      </c>
      <c r="I85" s="150" t="s">
        <v>35</v>
      </c>
      <c r="J85" s="149" t="str">
        <f>E23</f>
        <v>Planstav a.s.</v>
      </c>
      <c r="L85" s="37"/>
    </row>
    <row r="86" spans="2:12" s="1" customFormat="1" ht="14.25" customHeight="1">
      <c r="B86" s="37"/>
      <c r="C86" s="59" t="s">
        <v>33</v>
      </c>
      <c r="F86" s="149">
        <f>IF(E20="","",E20)</f>
      </c>
      <c r="I86" s="148"/>
      <c r="L86" s="37"/>
    </row>
    <row r="87" spans="2:12" s="1" customFormat="1" ht="9.75" customHeight="1">
      <c r="B87" s="37"/>
      <c r="I87" s="148"/>
      <c r="L87" s="37"/>
    </row>
    <row r="88" spans="2:20" s="10" customFormat="1" ht="29.25" customHeight="1">
      <c r="B88" s="151"/>
      <c r="C88" s="152" t="s">
        <v>179</v>
      </c>
      <c r="D88" s="153" t="s">
        <v>59</v>
      </c>
      <c r="E88" s="153" t="s">
        <v>55</v>
      </c>
      <c r="F88" s="153" t="s">
        <v>180</v>
      </c>
      <c r="G88" s="153" t="s">
        <v>181</v>
      </c>
      <c r="H88" s="153" t="s">
        <v>182</v>
      </c>
      <c r="I88" s="154" t="s">
        <v>183</v>
      </c>
      <c r="J88" s="153" t="s">
        <v>159</v>
      </c>
      <c r="K88" s="155" t="s">
        <v>184</v>
      </c>
      <c r="L88" s="151"/>
      <c r="M88" s="70" t="s">
        <v>185</v>
      </c>
      <c r="N88" s="71" t="s">
        <v>44</v>
      </c>
      <c r="O88" s="71" t="s">
        <v>186</v>
      </c>
      <c r="P88" s="71" t="s">
        <v>187</v>
      </c>
      <c r="Q88" s="71" t="s">
        <v>188</v>
      </c>
      <c r="R88" s="71" t="s">
        <v>189</v>
      </c>
      <c r="S88" s="71" t="s">
        <v>190</v>
      </c>
      <c r="T88" s="72" t="s">
        <v>191</v>
      </c>
    </row>
    <row r="89" spans="2:63" s="1" customFormat="1" ht="29.25" customHeight="1">
      <c r="B89" s="37"/>
      <c r="C89" s="74" t="s">
        <v>160</v>
      </c>
      <c r="I89" s="148"/>
      <c r="J89" s="156">
        <f>BK89</f>
        <v>0</v>
      </c>
      <c r="L89" s="37"/>
      <c r="M89" s="73"/>
      <c r="N89" s="64"/>
      <c r="O89" s="64"/>
      <c r="P89" s="157">
        <f>P90+P123</f>
        <v>0</v>
      </c>
      <c r="Q89" s="64"/>
      <c r="R89" s="157">
        <f>R90+R123</f>
        <v>0.15895791999999997</v>
      </c>
      <c r="S89" s="64"/>
      <c r="T89" s="158">
        <f>T90+T123</f>
        <v>7.985312</v>
      </c>
      <c r="AT89" s="20" t="s">
        <v>73</v>
      </c>
      <c r="AU89" s="20" t="s">
        <v>161</v>
      </c>
      <c r="BK89" s="159">
        <f>BK90+BK123</f>
        <v>0</v>
      </c>
    </row>
    <row r="90" spans="2:63" s="11" customFormat="1" ht="36.75" customHeight="1">
      <c r="B90" s="160"/>
      <c r="D90" s="161" t="s">
        <v>73</v>
      </c>
      <c r="E90" s="162" t="s">
        <v>192</v>
      </c>
      <c r="F90" s="162" t="s">
        <v>662</v>
      </c>
      <c r="I90" s="163"/>
      <c r="J90" s="164">
        <f>BK90</f>
        <v>0</v>
      </c>
      <c r="L90" s="160"/>
      <c r="M90" s="165"/>
      <c r="N90" s="166"/>
      <c r="O90" s="166"/>
      <c r="P90" s="167">
        <f>P91</f>
        <v>0</v>
      </c>
      <c r="Q90" s="166"/>
      <c r="R90" s="167">
        <f>R91</f>
        <v>0</v>
      </c>
      <c r="S90" s="166"/>
      <c r="T90" s="168">
        <f>T91</f>
        <v>7.985312</v>
      </c>
      <c r="AR90" s="161" t="s">
        <v>22</v>
      </c>
      <c r="AT90" s="169" t="s">
        <v>73</v>
      </c>
      <c r="AU90" s="169" t="s">
        <v>74</v>
      </c>
      <c r="AY90" s="161" t="s">
        <v>193</v>
      </c>
      <c r="BK90" s="170">
        <f>BK91</f>
        <v>0</v>
      </c>
    </row>
    <row r="91" spans="2:63" s="11" customFormat="1" ht="19.5" customHeight="1">
      <c r="B91" s="160"/>
      <c r="D91" s="161" t="s">
        <v>73</v>
      </c>
      <c r="E91" s="171" t="s">
        <v>106</v>
      </c>
      <c r="F91" s="171" t="s">
        <v>829</v>
      </c>
      <c r="I91" s="163"/>
      <c r="J91" s="172">
        <f>BK91</f>
        <v>0</v>
      </c>
      <c r="L91" s="160"/>
      <c r="M91" s="165"/>
      <c r="N91" s="166"/>
      <c r="O91" s="166"/>
      <c r="P91" s="167">
        <f>P92+P112</f>
        <v>0</v>
      </c>
      <c r="Q91" s="166"/>
      <c r="R91" s="167">
        <f>R92+R112</f>
        <v>0</v>
      </c>
      <c r="S91" s="166"/>
      <c r="T91" s="168">
        <f>T92+T112</f>
        <v>7.985312</v>
      </c>
      <c r="AR91" s="161" t="s">
        <v>22</v>
      </c>
      <c r="AT91" s="169" t="s">
        <v>73</v>
      </c>
      <c r="AU91" s="169" t="s">
        <v>22</v>
      </c>
      <c r="AY91" s="161" t="s">
        <v>193</v>
      </c>
      <c r="BK91" s="170">
        <f>BK92+BK112</f>
        <v>0</v>
      </c>
    </row>
    <row r="92" spans="2:63" s="11" customFormat="1" ht="14.25" customHeight="1">
      <c r="B92" s="160"/>
      <c r="D92" s="173" t="s">
        <v>73</v>
      </c>
      <c r="E92" s="174" t="s">
        <v>947</v>
      </c>
      <c r="F92" s="174" t="s">
        <v>948</v>
      </c>
      <c r="I92" s="163"/>
      <c r="J92" s="175">
        <f>BK92</f>
        <v>0</v>
      </c>
      <c r="L92" s="160"/>
      <c r="M92" s="165"/>
      <c r="N92" s="166"/>
      <c r="O92" s="166"/>
      <c r="P92" s="167">
        <f>SUM(P93:P111)</f>
        <v>0</v>
      </c>
      <c r="Q92" s="166"/>
      <c r="R92" s="167">
        <f>SUM(R93:R111)</f>
        <v>0</v>
      </c>
      <c r="S92" s="166"/>
      <c r="T92" s="168">
        <f>SUM(T93:T111)</f>
        <v>7.985312</v>
      </c>
      <c r="AR92" s="161" t="s">
        <v>22</v>
      </c>
      <c r="AT92" s="169" t="s">
        <v>73</v>
      </c>
      <c r="AU92" s="169" t="s">
        <v>84</v>
      </c>
      <c r="AY92" s="161" t="s">
        <v>193</v>
      </c>
      <c r="BK92" s="170">
        <f>SUM(BK93:BK111)</f>
        <v>0</v>
      </c>
    </row>
    <row r="93" spans="2:65" s="1" customFormat="1" ht="22.5" customHeight="1">
      <c r="B93" s="176"/>
      <c r="C93" s="177" t="s">
        <v>22</v>
      </c>
      <c r="D93" s="177" t="s">
        <v>197</v>
      </c>
      <c r="E93" s="178" t="s">
        <v>954</v>
      </c>
      <c r="F93" s="179" t="s">
        <v>955</v>
      </c>
      <c r="G93" s="180" t="s">
        <v>130</v>
      </c>
      <c r="H93" s="181">
        <v>3.152</v>
      </c>
      <c r="I93" s="182"/>
      <c r="J93" s="183">
        <f>ROUND(I93*H93,2)</f>
        <v>0</v>
      </c>
      <c r="K93" s="179" t="s">
        <v>206</v>
      </c>
      <c r="L93" s="37"/>
      <c r="M93" s="184" t="s">
        <v>20</v>
      </c>
      <c r="N93" s="185" t="s">
        <v>46</v>
      </c>
      <c r="O93" s="38"/>
      <c r="P93" s="186">
        <f>O93*H93</f>
        <v>0</v>
      </c>
      <c r="Q93" s="186">
        <v>0</v>
      </c>
      <c r="R93" s="186">
        <f>Q93*H93</f>
        <v>0</v>
      </c>
      <c r="S93" s="186">
        <v>0.076</v>
      </c>
      <c r="T93" s="187">
        <f>S93*H93</f>
        <v>0.23955200000000001</v>
      </c>
      <c r="AR93" s="20" t="s">
        <v>91</v>
      </c>
      <c r="AT93" s="20" t="s">
        <v>197</v>
      </c>
      <c r="AU93" s="20" t="s">
        <v>88</v>
      </c>
      <c r="AY93" s="20" t="s">
        <v>193</v>
      </c>
      <c r="BE93" s="188">
        <f>IF(N93="základní",J93,0)</f>
        <v>0</v>
      </c>
      <c r="BF93" s="188">
        <f>IF(N93="snížená",J93,0)</f>
        <v>0</v>
      </c>
      <c r="BG93" s="188">
        <f>IF(N93="zákl. přenesená",J93,0)</f>
        <v>0</v>
      </c>
      <c r="BH93" s="188">
        <f>IF(N93="sníž. přenesená",J93,0)</f>
        <v>0</v>
      </c>
      <c r="BI93" s="188">
        <f>IF(N93="nulová",J93,0)</f>
        <v>0</v>
      </c>
      <c r="BJ93" s="20" t="s">
        <v>84</v>
      </c>
      <c r="BK93" s="188">
        <f>ROUND(I93*H93,2)</f>
        <v>0</v>
      </c>
      <c r="BL93" s="20" t="s">
        <v>91</v>
      </c>
      <c r="BM93" s="20" t="s">
        <v>1081</v>
      </c>
    </row>
    <row r="94" spans="2:47" s="1" customFormat="1" ht="27">
      <c r="B94" s="37"/>
      <c r="D94" s="190" t="s">
        <v>208</v>
      </c>
      <c r="F94" s="208" t="s">
        <v>957</v>
      </c>
      <c r="I94" s="148"/>
      <c r="L94" s="37"/>
      <c r="M94" s="66"/>
      <c r="N94" s="38"/>
      <c r="O94" s="38"/>
      <c r="P94" s="38"/>
      <c r="Q94" s="38"/>
      <c r="R94" s="38"/>
      <c r="S94" s="38"/>
      <c r="T94" s="67"/>
      <c r="AT94" s="20" t="s">
        <v>208</v>
      </c>
      <c r="AU94" s="20" t="s">
        <v>88</v>
      </c>
    </row>
    <row r="95" spans="2:51" s="12" customFormat="1" ht="13.5">
      <c r="B95" s="189"/>
      <c r="D95" s="199" t="s">
        <v>201</v>
      </c>
      <c r="E95" s="238" t="s">
        <v>20</v>
      </c>
      <c r="F95" s="227" t="s">
        <v>1082</v>
      </c>
      <c r="H95" s="228">
        <v>3.152</v>
      </c>
      <c r="I95" s="194"/>
      <c r="L95" s="189"/>
      <c r="M95" s="195"/>
      <c r="N95" s="196"/>
      <c r="O95" s="196"/>
      <c r="P95" s="196"/>
      <c r="Q95" s="196"/>
      <c r="R95" s="196"/>
      <c r="S95" s="196"/>
      <c r="T95" s="197"/>
      <c r="AT95" s="191" t="s">
        <v>201</v>
      </c>
      <c r="AU95" s="191" t="s">
        <v>88</v>
      </c>
      <c r="AV95" s="12" t="s">
        <v>84</v>
      </c>
      <c r="AW95" s="12" t="s">
        <v>37</v>
      </c>
      <c r="AX95" s="12" t="s">
        <v>22</v>
      </c>
      <c r="AY95" s="191" t="s">
        <v>193</v>
      </c>
    </row>
    <row r="96" spans="2:65" s="1" customFormat="1" ht="22.5" customHeight="1">
      <c r="B96" s="176"/>
      <c r="C96" s="177" t="s">
        <v>84</v>
      </c>
      <c r="D96" s="177" t="s">
        <v>197</v>
      </c>
      <c r="E96" s="178" t="s">
        <v>1083</v>
      </c>
      <c r="F96" s="179" t="s">
        <v>1084</v>
      </c>
      <c r="G96" s="180" t="s">
        <v>130</v>
      </c>
      <c r="H96" s="181">
        <v>18.24</v>
      </c>
      <c r="I96" s="182"/>
      <c r="J96" s="183">
        <f>ROUND(I96*H96,2)</f>
        <v>0</v>
      </c>
      <c r="K96" s="179" t="s">
        <v>206</v>
      </c>
      <c r="L96" s="37"/>
      <c r="M96" s="184" t="s">
        <v>20</v>
      </c>
      <c r="N96" s="185" t="s">
        <v>46</v>
      </c>
      <c r="O96" s="38"/>
      <c r="P96" s="186">
        <f>O96*H96</f>
        <v>0</v>
      </c>
      <c r="Q96" s="186">
        <v>0</v>
      </c>
      <c r="R96" s="186">
        <f>Q96*H96</f>
        <v>0</v>
      </c>
      <c r="S96" s="186">
        <v>0.067</v>
      </c>
      <c r="T96" s="187">
        <f>S96*H96</f>
        <v>1.22208</v>
      </c>
      <c r="AR96" s="20" t="s">
        <v>91</v>
      </c>
      <c r="AT96" s="20" t="s">
        <v>197</v>
      </c>
      <c r="AU96" s="20" t="s">
        <v>88</v>
      </c>
      <c r="AY96" s="20" t="s">
        <v>193</v>
      </c>
      <c r="BE96" s="188">
        <f>IF(N96="základní",J96,0)</f>
        <v>0</v>
      </c>
      <c r="BF96" s="188">
        <f>IF(N96="snížená",J96,0)</f>
        <v>0</v>
      </c>
      <c r="BG96" s="188">
        <f>IF(N96="zákl. přenesená",J96,0)</f>
        <v>0</v>
      </c>
      <c r="BH96" s="188">
        <f>IF(N96="sníž. přenesená",J96,0)</f>
        <v>0</v>
      </c>
      <c r="BI96" s="188">
        <f>IF(N96="nulová",J96,0)</f>
        <v>0</v>
      </c>
      <c r="BJ96" s="20" t="s">
        <v>84</v>
      </c>
      <c r="BK96" s="188">
        <f>ROUND(I96*H96,2)</f>
        <v>0</v>
      </c>
      <c r="BL96" s="20" t="s">
        <v>91</v>
      </c>
      <c r="BM96" s="20" t="s">
        <v>1085</v>
      </c>
    </row>
    <row r="97" spans="2:47" s="1" customFormat="1" ht="27">
      <c r="B97" s="37"/>
      <c r="D97" s="190" t="s">
        <v>208</v>
      </c>
      <c r="F97" s="208" t="s">
        <v>1086</v>
      </c>
      <c r="I97" s="148"/>
      <c r="L97" s="37"/>
      <c r="M97" s="66"/>
      <c r="N97" s="38"/>
      <c r="O97" s="38"/>
      <c r="P97" s="38"/>
      <c r="Q97" s="38"/>
      <c r="R97" s="38"/>
      <c r="S97" s="38"/>
      <c r="T97" s="67"/>
      <c r="AT97" s="20" t="s">
        <v>208</v>
      </c>
      <c r="AU97" s="20" t="s">
        <v>88</v>
      </c>
    </row>
    <row r="98" spans="2:51" s="12" customFormat="1" ht="13.5">
      <c r="B98" s="189"/>
      <c r="D98" s="199" t="s">
        <v>201</v>
      </c>
      <c r="E98" s="238" t="s">
        <v>20</v>
      </c>
      <c r="F98" s="227" t="s">
        <v>1087</v>
      </c>
      <c r="H98" s="228">
        <v>18.24</v>
      </c>
      <c r="I98" s="194"/>
      <c r="L98" s="189"/>
      <c r="M98" s="195"/>
      <c r="N98" s="196"/>
      <c r="O98" s="196"/>
      <c r="P98" s="196"/>
      <c r="Q98" s="196"/>
      <c r="R98" s="196"/>
      <c r="S98" s="196"/>
      <c r="T98" s="197"/>
      <c r="AT98" s="191" t="s">
        <v>201</v>
      </c>
      <c r="AU98" s="191" t="s">
        <v>88</v>
      </c>
      <c r="AV98" s="12" t="s">
        <v>84</v>
      </c>
      <c r="AW98" s="12" t="s">
        <v>37</v>
      </c>
      <c r="AX98" s="12" t="s">
        <v>22</v>
      </c>
      <c r="AY98" s="191" t="s">
        <v>193</v>
      </c>
    </row>
    <row r="99" spans="2:65" s="1" customFormat="1" ht="22.5" customHeight="1">
      <c r="B99" s="176"/>
      <c r="C99" s="177" t="s">
        <v>88</v>
      </c>
      <c r="D99" s="177" t="s">
        <v>197</v>
      </c>
      <c r="E99" s="178" t="s">
        <v>1088</v>
      </c>
      <c r="F99" s="179" t="s">
        <v>1089</v>
      </c>
      <c r="G99" s="180" t="s">
        <v>130</v>
      </c>
      <c r="H99" s="181">
        <v>41.28</v>
      </c>
      <c r="I99" s="182"/>
      <c r="J99" s="183">
        <f>ROUND(I99*H99,2)</f>
        <v>0</v>
      </c>
      <c r="K99" s="179" t="s">
        <v>206</v>
      </c>
      <c r="L99" s="37"/>
      <c r="M99" s="184" t="s">
        <v>20</v>
      </c>
      <c r="N99" s="185" t="s">
        <v>46</v>
      </c>
      <c r="O99" s="38"/>
      <c r="P99" s="186">
        <f>O99*H99</f>
        <v>0</v>
      </c>
      <c r="Q99" s="186">
        <v>0</v>
      </c>
      <c r="R99" s="186">
        <f>Q99*H99</f>
        <v>0</v>
      </c>
      <c r="S99" s="186">
        <v>0.052</v>
      </c>
      <c r="T99" s="187">
        <f>S99*H99</f>
        <v>2.14656</v>
      </c>
      <c r="AR99" s="20" t="s">
        <v>91</v>
      </c>
      <c r="AT99" s="20" t="s">
        <v>197</v>
      </c>
      <c r="AU99" s="20" t="s">
        <v>88</v>
      </c>
      <c r="AY99" s="20" t="s">
        <v>193</v>
      </c>
      <c r="BE99" s="188">
        <f>IF(N99="základní",J99,0)</f>
        <v>0</v>
      </c>
      <c r="BF99" s="188">
        <f>IF(N99="snížená",J99,0)</f>
        <v>0</v>
      </c>
      <c r="BG99" s="188">
        <f>IF(N99="zákl. přenesená",J99,0)</f>
        <v>0</v>
      </c>
      <c r="BH99" s="188">
        <f>IF(N99="sníž. přenesená",J99,0)</f>
        <v>0</v>
      </c>
      <c r="BI99" s="188">
        <f>IF(N99="nulová",J99,0)</f>
        <v>0</v>
      </c>
      <c r="BJ99" s="20" t="s">
        <v>84</v>
      </c>
      <c r="BK99" s="188">
        <f>ROUND(I99*H99,2)</f>
        <v>0</v>
      </c>
      <c r="BL99" s="20" t="s">
        <v>91</v>
      </c>
      <c r="BM99" s="20" t="s">
        <v>1090</v>
      </c>
    </row>
    <row r="100" spans="2:47" s="1" customFormat="1" ht="27">
      <c r="B100" s="37"/>
      <c r="D100" s="190" t="s">
        <v>208</v>
      </c>
      <c r="F100" s="208" t="s">
        <v>1091</v>
      </c>
      <c r="I100" s="148"/>
      <c r="L100" s="37"/>
      <c r="M100" s="66"/>
      <c r="N100" s="38"/>
      <c r="O100" s="38"/>
      <c r="P100" s="38"/>
      <c r="Q100" s="38"/>
      <c r="R100" s="38"/>
      <c r="S100" s="38"/>
      <c r="T100" s="67"/>
      <c r="AT100" s="20" t="s">
        <v>208</v>
      </c>
      <c r="AU100" s="20" t="s">
        <v>88</v>
      </c>
    </row>
    <row r="101" spans="2:51" s="12" customFormat="1" ht="13.5">
      <c r="B101" s="189"/>
      <c r="D101" s="199" t="s">
        <v>201</v>
      </c>
      <c r="E101" s="238" t="s">
        <v>20</v>
      </c>
      <c r="F101" s="227" t="s">
        <v>1092</v>
      </c>
      <c r="H101" s="228">
        <v>41.28</v>
      </c>
      <c r="I101" s="194"/>
      <c r="L101" s="189"/>
      <c r="M101" s="195"/>
      <c r="N101" s="196"/>
      <c r="O101" s="196"/>
      <c r="P101" s="196"/>
      <c r="Q101" s="196"/>
      <c r="R101" s="196"/>
      <c r="S101" s="196"/>
      <c r="T101" s="197"/>
      <c r="AT101" s="191" t="s">
        <v>201</v>
      </c>
      <c r="AU101" s="191" t="s">
        <v>88</v>
      </c>
      <c r="AV101" s="12" t="s">
        <v>84</v>
      </c>
      <c r="AW101" s="12" t="s">
        <v>37</v>
      </c>
      <c r="AX101" s="12" t="s">
        <v>22</v>
      </c>
      <c r="AY101" s="191" t="s">
        <v>193</v>
      </c>
    </row>
    <row r="102" spans="2:65" s="1" customFormat="1" ht="22.5" customHeight="1">
      <c r="B102" s="176"/>
      <c r="C102" s="177" t="s">
        <v>91</v>
      </c>
      <c r="D102" s="177" t="s">
        <v>197</v>
      </c>
      <c r="E102" s="178" t="s">
        <v>949</v>
      </c>
      <c r="F102" s="179" t="s">
        <v>950</v>
      </c>
      <c r="G102" s="180" t="s">
        <v>130</v>
      </c>
      <c r="H102" s="181">
        <v>4.32</v>
      </c>
      <c r="I102" s="182"/>
      <c r="J102" s="183">
        <f>ROUND(I102*H102,2)</f>
        <v>0</v>
      </c>
      <c r="K102" s="179" t="s">
        <v>206</v>
      </c>
      <c r="L102" s="37"/>
      <c r="M102" s="184" t="s">
        <v>20</v>
      </c>
      <c r="N102" s="185" t="s">
        <v>46</v>
      </c>
      <c r="O102" s="38"/>
      <c r="P102" s="186">
        <f>O102*H102</f>
        <v>0</v>
      </c>
      <c r="Q102" s="186">
        <v>0</v>
      </c>
      <c r="R102" s="186">
        <f>Q102*H102</f>
        <v>0</v>
      </c>
      <c r="S102" s="186">
        <v>0.065</v>
      </c>
      <c r="T102" s="187">
        <f>S102*H102</f>
        <v>0.28080000000000005</v>
      </c>
      <c r="AR102" s="20" t="s">
        <v>91</v>
      </c>
      <c r="AT102" s="20" t="s">
        <v>197</v>
      </c>
      <c r="AU102" s="20" t="s">
        <v>88</v>
      </c>
      <c r="AY102" s="20" t="s">
        <v>193</v>
      </c>
      <c r="BE102" s="188">
        <f>IF(N102="základní",J102,0)</f>
        <v>0</v>
      </c>
      <c r="BF102" s="188">
        <f>IF(N102="snížená",J102,0)</f>
        <v>0</v>
      </c>
      <c r="BG102" s="188">
        <f>IF(N102="zákl. přenesená",J102,0)</f>
        <v>0</v>
      </c>
      <c r="BH102" s="188">
        <f>IF(N102="sníž. přenesená",J102,0)</f>
        <v>0</v>
      </c>
      <c r="BI102" s="188">
        <f>IF(N102="nulová",J102,0)</f>
        <v>0</v>
      </c>
      <c r="BJ102" s="20" t="s">
        <v>84</v>
      </c>
      <c r="BK102" s="188">
        <f>ROUND(I102*H102,2)</f>
        <v>0</v>
      </c>
      <c r="BL102" s="20" t="s">
        <v>91</v>
      </c>
      <c r="BM102" s="20" t="s">
        <v>1093</v>
      </c>
    </row>
    <row r="103" spans="2:47" s="1" customFormat="1" ht="27">
      <c r="B103" s="37"/>
      <c r="D103" s="190" t="s">
        <v>208</v>
      </c>
      <c r="F103" s="208" t="s">
        <v>952</v>
      </c>
      <c r="I103" s="148"/>
      <c r="L103" s="37"/>
      <c r="M103" s="66"/>
      <c r="N103" s="38"/>
      <c r="O103" s="38"/>
      <c r="P103" s="38"/>
      <c r="Q103" s="38"/>
      <c r="R103" s="38"/>
      <c r="S103" s="38"/>
      <c r="T103" s="67"/>
      <c r="AT103" s="20" t="s">
        <v>208</v>
      </c>
      <c r="AU103" s="20" t="s">
        <v>88</v>
      </c>
    </row>
    <row r="104" spans="2:51" s="12" customFormat="1" ht="13.5">
      <c r="B104" s="189"/>
      <c r="D104" s="199" t="s">
        <v>201</v>
      </c>
      <c r="E104" s="238" t="s">
        <v>20</v>
      </c>
      <c r="F104" s="227" t="s">
        <v>1094</v>
      </c>
      <c r="H104" s="228">
        <v>4.32</v>
      </c>
      <c r="I104" s="194"/>
      <c r="L104" s="189"/>
      <c r="M104" s="195"/>
      <c r="N104" s="196"/>
      <c r="O104" s="196"/>
      <c r="P104" s="196"/>
      <c r="Q104" s="196"/>
      <c r="R104" s="196"/>
      <c r="S104" s="196"/>
      <c r="T104" s="197"/>
      <c r="AT104" s="191" t="s">
        <v>201</v>
      </c>
      <c r="AU104" s="191" t="s">
        <v>88</v>
      </c>
      <c r="AV104" s="12" t="s">
        <v>84</v>
      </c>
      <c r="AW104" s="12" t="s">
        <v>37</v>
      </c>
      <c r="AX104" s="12" t="s">
        <v>22</v>
      </c>
      <c r="AY104" s="191" t="s">
        <v>193</v>
      </c>
    </row>
    <row r="105" spans="2:65" s="1" customFormat="1" ht="22.5" customHeight="1">
      <c r="B105" s="176"/>
      <c r="C105" s="177" t="s">
        <v>94</v>
      </c>
      <c r="D105" s="177" t="s">
        <v>197</v>
      </c>
      <c r="E105" s="178" t="s">
        <v>1095</v>
      </c>
      <c r="F105" s="179" t="s">
        <v>1096</v>
      </c>
      <c r="G105" s="180" t="s">
        <v>130</v>
      </c>
      <c r="H105" s="181">
        <v>120.48</v>
      </c>
      <c r="I105" s="182"/>
      <c r="J105" s="183">
        <f>ROUND(I105*H105,2)</f>
        <v>0</v>
      </c>
      <c r="K105" s="179" t="s">
        <v>206</v>
      </c>
      <c r="L105" s="37"/>
      <c r="M105" s="184" t="s">
        <v>20</v>
      </c>
      <c r="N105" s="185" t="s">
        <v>46</v>
      </c>
      <c r="O105" s="38"/>
      <c r="P105" s="186">
        <f>O105*H105</f>
        <v>0</v>
      </c>
      <c r="Q105" s="186">
        <v>0</v>
      </c>
      <c r="R105" s="186">
        <f>Q105*H105</f>
        <v>0</v>
      </c>
      <c r="S105" s="186">
        <v>0.034</v>
      </c>
      <c r="T105" s="187">
        <f>S105*H105</f>
        <v>4.09632</v>
      </c>
      <c r="AR105" s="20" t="s">
        <v>91</v>
      </c>
      <c r="AT105" s="20" t="s">
        <v>197</v>
      </c>
      <c r="AU105" s="20" t="s">
        <v>88</v>
      </c>
      <c r="AY105" s="20" t="s">
        <v>193</v>
      </c>
      <c r="BE105" s="188">
        <f>IF(N105="základní",J105,0)</f>
        <v>0</v>
      </c>
      <c r="BF105" s="188">
        <f>IF(N105="snížená",J105,0)</f>
        <v>0</v>
      </c>
      <c r="BG105" s="188">
        <f>IF(N105="zákl. přenesená",J105,0)</f>
        <v>0</v>
      </c>
      <c r="BH105" s="188">
        <f>IF(N105="sníž. přenesená",J105,0)</f>
        <v>0</v>
      </c>
      <c r="BI105" s="188">
        <f>IF(N105="nulová",J105,0)</f>
        <v>0</v>
      </c>
      <c r="BJ105" s="20" t="s">
        <v>84</v>
      </c>
      <c r="BK105" s="188">
        <f>ROUND(I105*H105,2)</f>
        <v>0</v>
      </c>
      <c r="BL105" s="20" t="s">
        <v>91</v>
      </c>
      <c r="BM105" s="20" t="s">
        <v>1097</v>
      </c>
    </row>
    <row r="106" spans="2:47" s="1" customFormat="1" ht="27">
      <c r="B106" s="37"/>
      <c r="D106" s="190" t="s">
        <v>208</v>
      </c>
      <c r="F106" s="208" t="s">
        <v>1098</v>
      </c>
      <c r="I106" s="148"/>
      <c r="L106" s="37"/>
      <c r="M106" s="66"/>
      <c r="N106" s="38"/>
      <c r="O106" s="38"/>
      <c r="P106" s="38"/>
      <c r="Q106" s="38"/>
      <c r="R106" s="38"/>
      <c r="S106" s="38"/>
      <c r="T106" s="67"/>
      <c r="AT106" s="20" t="s">
        <v>208</v>
      </c>
      <c r="AU106" s="20" t="s">
        <v>88</v>
      </c>
    </row>
    <row r="107" spans="2:47" s="1" customFormat="1" ht="27">
      <c r="B107" s="37"/>
      <c r="D107" s="190" t="s">
        <v>533</v>
      </c>
      <c r="F107" s="229" t="s">
        <v>1099</v>
      </c>
      <c r="I107" s="148"/>
      <c r="L107" s="37"/>
      <c r="M107" s="66"/>
      <c r="N107" s="38"/>
      <c r="O107" s="38"/>
      <c r="P107" s="38"/>
      <c r="Q107" s="38"/>
      <c r="R107" s="38"/>
      <c r="S107" s="38"/>
      <c r="T107" s="67"/>
      <c r="AT107" s="20" t="s">
        <v>533</v>
      </c>
      <c r="AU107" s="20" t="s">
        <v>88</v>
      </c>
    </row>
    <row r="108" spans="2:51" s="12" customFormat="1" ht="13.5">
      <c r="B108" s="189"/>
      <c r="D108" s="190" t="s">
        <v>201</v>
      </c>
      <c r="E108" s="191" t="s">
        <v>20</v>
      </c>
      <c r="F108" s="192" t="s">
        <v>1100</v>
      </c>
      <c r="H108" s="193">
        <v>67.2</v>
      </c>
      <c r="I108" s="194"/>
      <c r="L108" s="189"/>
      <c r="M108" s="195"/>
      <c r="N108" s="196"/>
      <c r="O108" s="196"/>
      <c r="P108" s="196"/>
      <c r="Q108" s="196"/>
      <c r="R108" s="196"/>
      <c r="S108" s="196"/>
      <c r="T108" s="197"/>
      <c r="AT108" s="191" t="s">
        <v>201</v>
      </c>
      <c r="AU108" s="191" t="s">
        <v>88</v>
      </c>
      <c r="AV108" s="12" t="s">
        <v>84</v>
      </c>
      <c r="AW108" s="12" t="s">
        <v>37</v>
      </c>
      <c r="AX108" s="12" t="s">
        <v>74</v>
      </c>
      <c r="AY108" s="191" t="s">
        <v>193</v>
      </c>
    </row>
    <row r="109" spans="2:51" s="12" customFormat="1" ht="13.5">
      <c r="B109" s="189"/>
      <c r="D109" s="190" t="s">
        <v>201</v>
      </c>
      <c r="E109" s="191" t="s">
        <v>20</v>
      </c>
      <c r="F109" s="192" t="s">
        <v>1101</v>
      </c>
      <c r="H109" s="193">
        <v>26.4</v>
      </c>
      <c r="I109" s="194"/>
      <c r="L109" s="189"/>
      <c r="M109" s="195"/>
      <c r="N109" s="196"/>
      <c r="O109" s="196"/>
      <c r="P109" s="196"/>
      <c r="Q109" s="196"/>
      <c r="R109" s="196"/>
      <c r="S109" s="196"/>
      <c r="T109" s="197"/>
      <c r="AT109" s="191" t="s">
        <v>201</v>
      </c>
      <c r="AU109" s="191" t="s">
        <v>88</v>
      </c>
      <c r="AV109" s="12" t="s">
        <v>84</v>
      </c>
      <c r="AW109" s="12" t="s">
        <v>37</v>
      </c>
      <c r="AX109" s="12" t="s">
        <v>74</v>
      </c>
      <c r="AY109" s="191" t="s">
        <v>193</v>
      </c>
    </row>
    <row r="110" spans="2:51" s="12" customFormat="1" ht="13.5">
      <c r="B110" s="189"/>
      <c r="D110" s="190" t="s">
        <v>201</v>
      </c>
      <c r="E110" s="191" t="s">
        <v>20</v>
      </c>
      <c r="F110" s="192" t="s">
        <v>1102</v>
      </c>
      <c r="H110" s="193">
        <v>26.88</v>
      </c>
      <c r="I110" s="194"/>
      <c r="L110" s="189"/>
      <c r="M110" s="195"/>
      <c r="N110" s="196"/>
      <c r="O110" s="196"/>
      <c r="P110" s="196"/>
      <c r="Q110" s="196"/>
      <c r="R110" s="196"/>
      <c r="S110" s="196"/>
      <c r="T110" s="197"/>
      <c r="AT110" s="191" t="s">
        <v>201</v>
      </c>
      <c r="AU110" s="191" t="s">
        <v>88</v>
      </c>
      <c r="AV110" s="12" t="s">
        <v>84</v>
      </c>
      <c r="AW110" s="12" t="s">
        <v>37</v>
      </c>
      <c r="AX110" s="12" t="s">
        <v>74</v>
      </c>
      <c r="AY110" s="191" t="s">
        <v>193</v>
      </c>
    </row>
    <row r="111" spans="2:51" s="13" customFormat="1" ht="13.5">
      <c r="B111" s="198"/>
      <c r="D111" s="190" t="s">
        <v>201</v>
      </c>
      <c r="E111" s="239" t="s">
        <v>20</v>
      </c>
      <c r="F111" s="240" t="s">
        <v>203</v>
      </c>
      <c r="H111" s="241">
        <v>120.48</v>
      </c>
      <c r="I111" s="203"/>
      <c r="L111" s="198"/>
      <c r="M111" s="204"/>
      <c r="N111" s="205"/>
      <c r="O111" s="205"/>
      <c r="P111" s="205"/>
      <c r="Q111" s="205"/>
      <c r="R111" s="205"/>
      <c r="S111" s="205"/>
      <c r="T111" s="206"/>
      <c r="AT111" s="207" t="s">
        <v>201</v>
      </c>
      <c r="AU111" s="207" t="s">
        <v>88</v>
      </c>
      <c r="AV111" s="13" t="s">
        <v>91</v>
      </c>
      <c r="AW111" s="13" t="s">
        <v>37</v>
      </c>
      <c r="AX111" s="13" t="s">
        <v>22</v>
      </c>
      <c r="AY111" s="207" t="s">
        <v>193</v>
      </c>
    </row>
    <row r="112" spans="2:63" s="11" customFormat="1" ht="21.75" customHeight="1">
      <c r="B112" s="160"/>
      <c r="D112" s="173" t="s">
        <v>73</v>
      </c>
      <c r="E112" s="174" t="s">
        <v>523</v>
      </c>
      <c r="F112" s="174" t="s">
        <v>549</v>
      </c>
      <c r="I112" s="163"/>
      <c r="J112" s="175">
        <f>BK112</f>
        <v>0</v>
      </c>
      <c r="L112" s="160"/>
      <c r="M112" s="165"/>
      <c r="N112" s="166"/>
      <c r="O112" s="166"/>
      <c r="P112" s="167">
        <f>SUM(P113:P122)</f>
        <v>0</v>
      </c>
      <c r="Q112" s="166"/>
      <c r="R112" s="167">
        <f>SUM(R113:R122)</f>
        <v>0</v>
      </c>
      <c r="S112" s="166"/>
      <c r="T112" s="168">
        <f>SUM(T113:T122)</f>
        <v>0</v>
      </c>
      <c r="AR112" s="161" t="s">
        <v>22</v>
      </c>
      <c r="AT112" s="169" t="s">
        <v>73</v>
      </c>
      <c r="AU112" s="169" t="s">
        <v>84</v>
      </c>
      <c r="AY112" s="161" t="s">
        <v>193</v>
      </c>
      <c r="BK112" s="170">
        <f>SUM(BK113:BK122)</f>
        <v>0</v>
      </c>
    </row>
    <row r="113" spans="2:65" s="1" customFormat="1" ht="31.5" customHeight="1">
      <c r="B113" s="176"/>
      <c r="C113" s="177" t="s">
        <v>97</v>
      </c>
      <c r="D113" s="177" t="s">
        <v>197</v>
      </c>
      <c r="E113" s="178" t="s">
        <v>528</v>
      </c>
      <c r="F113" s="179" t="s">
        <v>529</v>
      </c>
      <c r="G113" s="180" t="s">
        <v>530</v>
      </c>
      <c r="H113" s="181">
        <v>7.985</v>
      </c>
      <c r="I113" s="182"/>
      <c r="J113" s="183">
        <f>ROUND(I113*H113,2)</f>
        <v>0</v>
      </c>
      <c r="K113" s="179" t="s">
        <v>206</v>
      </c>
      <c r="L113" s="37"/>
      <c r="M113" s="184" t="s">
        <v>20</v>
      </c>
      <c r="N113" s="185" t="s">
        <v>46</v>
      </c>
      <c r="O113" s="38"/>
      <c r="P113" s="186">
        <f>O113*H113</f>
        <v>0</v>
      </c>
      <c r="Q113" s="186">
        <v>0</v>
      </c>
      <c r="R113" s="186">
        <f>Q113*H113</f>
        <v>0</v>
      </c>
      <c r="S113" s="186">
        <v>0</v>
      </c>
      <c r="T113" s="187">
        <f>S113*H113</f>
        <v>0</v>
      </c>
      <c r="AR113" s="20" t="s">
        <v>91</v>
      </c>
      <c r="AT113" s="20" t="s">
        <v>197</v>
      </c>
      <c r="AU113" s="20" t="s">
        <v>88</v>
      </c>
      <c r="AY113" s="20" t="s">
        <v>193</v>
      </c>
      <c r="BE113" s="188">
        <f>IF(N113="základní",J113,0)</f>
        <v>0</v>
      </c>
      <c r="BF113" s="188">
        <f>IF(N113="snížená",J113,0)</f>
        <v>0</v>
      </c>
      <c r="BG113" s="188">
        <f>IF(N113="zákl. přenesená",J113,0)</f>
        <v>0</v>
      </c>
      <c r="BH113" s="188">
        <f>IF(N113="sníž. přenesená",J113,0)</f>
        <v>0</v>
      </c>
      <c r="BI113" s="188">
        <f>IF(N113="nulová",J113,0)</f>
        <v>0</v>
      </c>
      <c r="BJ113" s="20" t="s">
        <v>84</v>
      </c>
      <c r="BK113" s="188">
        <f>ROUND(I113*H113,2)</f>
        <v>0</v>
      </c>
      <c r="BL113" s="20" t="s">
        <v>91</v>
      </c>
      <c r="BM113" s="20" t="s">
        <v>1103</v>
      </c>
    </row>
    <row r="114" spans="2:47" s="1" customFormat="1" ht="27">
      <c r="B114" s="37"/>
      <c r="D114" s="190" t="s">
        <v>208</v>
      </c>
      <c r="F114" s="208" t="s">
        <v>532</v>
      </c>
      <c r="I114" s="148"/>
      <c r="L114" s="37"/>
      <c r="M114" s="66"/>
      <c r="N114" s="38"/>
      <c r="O114" s="38"/>
      <c r="P114" s="38"/>
      <c r="Q114" s="38"/>
      <c r="R114" s="38"/>
      <c r="S114" s="38"/>
      <c r="T114" s="67"/>
      <c r="AT114" s="20" t="s">
        <v>208</v>
      </c>
      <c r="AU114" s="20" t="s">
        <v>88</v>
      </c>
    </row>
    <row r="115" spans="2:47" s="1" customFormat="1" ht="94.5">
      <c r="B115" s="37"/>
      <c r="D115" s="199" t="s">
        <v>533</v>
      </c>
      <c r="F115" s="253" t="s">
        <v>534</v>
      </c>
      <c r="I115" s="148"/>
      <c r="L115" s="37"/>
      <c r="M115" s="66"/>
      <c r="N115" s="38"/>
      <c r="O115" s="38"/>
      <c r="P115" s="38"/>
      <c r="Q115" s="38"/>
      <c r="R115" s="38"/>
      <c r="S115" s="38"/>
      <c r="T115" s="67"/>
      <c r="AT115" s="20" t="s">
        <v>533</v>
      </c>
      <c r="AU115" s="20" t="s">
        <v>88</v>
      </c>
    </row>
    <row r="116" spans="2:65" s="1" customFormat="1" ht="22.5" customHeight="1">
      <c r="B116" s="176"/>
      <c r="C116" s="177" t="s">
        <v>100</v>
      </c>
      <c r="D116" s="177" t="s">
        <v>197</v>
      </c>
      <c r="E116" s="178" t="s">
        <v>536</v>
      </c>
      <c r="F116" s="179" t="s">
        <v>537</v>
      </c>
      <c r="G116" s="180" t="s">
        <v>530</v>
      </c>
      <c r="H116" s="181">
        <v>7.985</v>
      </c>
      <c r="I116" s="182"/>
      <c r="J116" s="183">
        <f>ROUND(I116*H116,2)</f>
        <v>0</v>
      </c>
      <c r="K116" s="179" t="s">
        <v>206</v>
      </c>
      <c r="L116" s="37"/>
      <c r="M116" s="184" t="s">
        <v>20</v>
      </c>
      <c r="N116" s="185" t="s">
        <v>46</v>
      </c>
      <c r="O116" s="38"/>
      <c r="P116" s="186">
        <f>O116*H116</f>
        <v>0</v>
      </c>
      <c r="Q116" s="186">
        <v>0</v>
      </c>
      <c r="R116" s="186">
        <f>Q116*H116</f>
        <v>0</v>
      </c>
      <c r="S116" s="186">
        <v>0</v>
      </c>
      <c r="T116" s="187">
        <f>S116*H116</f>
        <v>0</v>
      </c>
      <c r="AR116" s="20" t="s">
        <v>91</v>
      </c>
      <c r="AT116" s="20" t="s">
        <v>197</v>
      </c>
      <c r="AU116" s="20" t="s">
        <v>88</v>
      </c>
      <c r="AY116" s="20" t="s">
        <v>193</v>
      </c>
      <c r="BE116" s="188">
        <f>IF(N116="základní",J116,0)</f>
        <v>0</v>
      </c>
      <c r="BF116" s="188">
        <f>IF(N116="snížená",J116,0)</f>
        <v>0</v>
      </c>
      <c r="BG116" s="188">
        <f>IF(N116="zákl. přenesená",J116,0)</f>
        <v>0</v>
      </c>
      <c r="BH116" s="188">
        <f>IF(N116="sníž. přenesená",J116,0)</f>
        <v>0</v>
      </c>
      <c r="BI116" s="188">
        <f>IF(N116="nulová",J116,0)</f>
        <v>0</v>
      </c>
      <c r="BJ116" s="20" t="s">
        <v>84</v>
      </c>
      <c r="BK116" s="188">
        <f>ROUND(I116*H116,2)</f>
        <v>0</v>
      </c>
      <c r="BL116" s="20" t="s">
        <v>91</v>
      </c>
      <c r="BM116" s="20" t="s">
        <v>1104</v>
      </c>
    </row>
    <row r="117" spans="2:47" s="1" customFormat="1" ht="13.5">
      <c r="B117" s="37"/>
      <c r="D117" s="199" t="s">
        <v>208</v>
      </c>
      <c r="F117" s="254" t="s">
        <v>537</v>
      </c>
      <c r="I117" s="148"/>
      <c r="L117" s="37"/>
      <c r="M117" s="66"/>
      <c r="N117" s="38"/>
      <c r="O117" s="38"/>
      <c r="P117" s="38"/>
      <c r="Q117" s="38"/>
      <c r="R117" s="38"/>
      <c r="S117" s="38"/>
      <c r="T117" s="67"/>
      <c r="AT117" s="20" t="s">
        <v>208</v>
      </c>
      <c r="AU117" s="20" t="s">
        <v>88</v>
      </c>
    </row>
    <row r="118" spans="2:65" s="1" customFormat="1" ht="22.5" customHeight="1">
      <c r="B118" s="176"/>
      <c r="C118" s="177" t="s">
        <v>103</v>
      </c>
      <c r="D118" s="177" t="s">
        <v>197</v>
      </c>
      <c r="E118" s="178" t="s">
        <v>540</v>
      </c>
      <c r="F118" s="179" t="s">
        <v>541</v>
      </c>
      <c r="G118" s="180" t="s">
        <v>530</v>
      </c>
      <c r="H118" s="181">
        <v>71.865</v>
      </c>
      <c r="I118" s="182"/>
      <c r="J118" s="183">
        <f>ROUND(I118*H118,2)</f>
        <v>0</v>
      </c>
      <c r="K118" s="179" t="s">
        <v>206</v>
      </c>
      <c r="L118" s="37"/>
      <c r="M118" s="184" t="s">
        <v>20</v>
      </c>
      <c r="N118" s="185" t="s">
        <v>46</v>
      </c>
      <c r="O118" s="38"/>
      <c r="P118" s="186">
        <f>O118*H118</f>
        <v>0</v>
      </c>
      <c r="Q118" s="186">
        <v>0</v>
      </c>
      <c r="R118" s="186">
        <f>Q118*H118</f>
        <v>0</v>
      </c>
      <c r="S118" s="186">
        <v>0</v>
      </c>
      <c r="T118" s="187">
        <f>S118*H118</f>
        <v>0</v>
      </c>
      <c r="AR118" s="20" t="s">
        <v>91</v>
      </c>
      <c r="AT118" s="20" t="s">
        <v>197</v>
      </c>
      <c r="AU118" s="20" t="s">
        <v>88</v>
      </c>
      <c r="AY118" s="20" t="s">
        <v>193</v>
      </c>
      <c r="BE118" s="188">
        <f>IF(N118="základní",J118,0)</f>
        <v>0</v>
      </c>
      <c r="BF118" s="188">
        <f>IF(N118="snížená",J118,0)</f>
        <v>0</v>
      </c>
      <c r="BG118" s="188">
        <f>IF(N118="zákl. přenesená",J118,0)</f>
        <v>0</v>
      </c>
      <c r="BH118" s="188">
        <f>IF(N118="sníž. přenesená",J118,0)</f>
        <v>0</v>
      </c>
      <c r="BI118" s="188">
        <f>IF(N118="nulová",J118,0)</f>
        <v>0</v>
      </c>
      <c r="BJ118" s="20" t="s">
        <v>84</v>
      </c>
      <c r="BK118" s="188">
        <f>ROUND(I118*H118,2)</f>
        <v>0</v>
      </c>
      <c r="BL118" s="20" t="s">
        <v>91</v>
      </c>
      <c r="BM118" s="20" t="s">
        <v>1105</v>
      </c>
    </row>
    <row r="119" spans="2:47" s="1" customFormat="1" ht="13.5">
      <c r="B119" s="37"/>
      <c r="D119" s="190" t="s">
        <v>208</v>
      </c>
      <c r="F119" s="208" t="s">
        <v>541</v>
      </c>
      <c r="I119" s="148"/>
      <c r="L119" s="37"/>
      <c r="M119" s="66"/>
      <c r="N119" s="38"/>
      <c r="O119" s="38"/>
      <c r="P119" s="38"/>
      <c r="Q119" s="38"/>
      <c r="R119" s="38"/>
      <c r="S119" s="38"/>
      <c r="T119" s="67"/>
      <c r="AT119" s="20" t="s">
        <v>208</v>
      </c>
      <c r="AU119" s="20" t="s">
        <v>88</v>
      </c>
    </row>
    <row r="120" spans="2:51" s="12" customFormat="1" ht="13.5">
      <c r="B120" s="189"/>
      <c r="D120" s="199" t="s">
        <v>201</v>
      </c>
      <c r="E120" s="238" t="s">
        <v>20</v>
      </c>
      <c r="F120" s="227" t="s">
        <v>1106</v>
      </c>
      <c r="H120" s="228">
        <v>71.865</v>
      </c>
      <c r="I120" s="194"/>
      <c r="L120" s="189"/>
      <c r="M120" s="195"/>
      <c r="N120" s="196"/>
      <c r="O120" s="196"/>
      <c r="P120" s="196"/>
      <c r="Q120" s="196"/>
      <c r="R120" s="196"/>
      <c r="S120" s="196"/>
      <c r="T120" s="197"/>
      <c r="AT120" s="191" t="s">
        <v>201</v>
      </c>
      <c r="AU120" s="191" t="s">
        <v>88</v>
      </c>
      <c r="AV120" s="12" t="s">
        <v>84</v>
      </c>
      <c r="AW120" s="12" t="s">
        <v>37</v>
      </c>
      <c r="AX120" s="12" t="s">
        <v>22</v>
      </c>
      <c r="AY120" s="191" t="s">
        <v>193</v>
      </c>
    </row>
    <row r="121" spans="2:65" s="1" customFormat="1" ht="22.5" customHeight="1">
      <c r="B121" s="176"/>
      <c r="C121" s="177" t="s">
        <v>106</v>
      </c>
      <c r="D121" s="177" t="s">
        <v>197</v>
      </c>
      <c r="E121" s="178" t="s">
        <v>545</v>
      </c>
      <c r="F121" s="179" t="s">
        <v>546</v>
      </c>
      <c r="G121" s="180" t="s">
        <v>530</v>
      </c>
      <c r="H121" s="181">
        <v>7.985</v>
      </c>
      <c r="I121" s="182"/>
      <c r="J121" s="183">
        <f>ROUND(I121*H121,2)</f>
        <v>0</v>
      </c>
      <c r="K121" s="179" t="s">
        <v>206</v>
      </c>
      <c r="L121" s="37"/>
      <c r="M121" s="184" t="s">
        <v>20</v>
      </c>
      <c r="N121" s="185" t="s">
        <v>46</v>
      </c>
      <c r="O121" s="38"/>
      <c r="P121" s="186">
        <f>O121*H121</f>
        <v>0</v>
      </c>
      <c r="Q121" s="186">
        <v>0</v>
      </c>
      <c r="R121" s="186">
        <f>Q121*H121</f>
        <v>0</v>
      </c>
      <c r="S121" s="186">
        <v>0</v>
      </c>
      <c r="T121" s="187">
        <f>S121*H121</f>
        <v>0</v>
      </c>
      <c r="AR121" s="20" t="s">
        <v>91</v>
      </c>
      <c r="AT121" s="20" t="s">
        <v>197</v>
      </c>
      <c r="AU121" s="20" t="s">
        <v>88</v>
      </c>
      <c r="AY121" s="20" t="s">
        <v>193</v>
      </c>
      <c r="BE121" s="188">
        <f>IF(N121="základní",J121,0)</f>
        <v>0</v>
      </c>
      <c r="BF121" s="188">
        <f>IF(N121="snížená",J121,0)</f>
        <v>0</v>
      </c>
      <c r="BG121" s="188">
        <f>IF(N121="zákl. přenesená",J121,0)</f>
        <v>0</v>
      </c>
      <c r="BH121" s="188">
        <f>IF(N121="sníž. přenesená",J121,0)</f>
        <v>0</v>
      </c>
      <c r="BI121" s="188">
        <f>IF(N121="nulová",J121,0)</f>
        <v>0</v>
      </c>
      <c r="BJ121" s="20" t="s">
        <v>84</v>
      </c>
      <c r="BK121" s="188">
        <f>ROUND(I121*H121,2)</f>
        <v>0</v>
      </c>
      <c r="BL121" s="20" t="s">
        <v>91</v>
      </c>
      <c r="BM121" s="20" t="s">
        <v>1107</v>
      </c>
    </row>
    <row r="122" spans="2:47" s="1" customFormat="1" ht="13.5">
      <c r="B122" s="37"/>
      <c r="D122" s="190" t="s">
        <v>208</v>
      </c>
      <c r="F122" s="208" t="s">
        <v>546</v>
      </c>
      <c r="I122" s="148"/>
      <c r="L122" s="37"/>
      <c r="M122" s="66"/>
      <c r="N122" s="38"/>
      <c r="O122" s="38"/>
      <c r="P122" s="38"/>
      <c r="Q122" s="38"/>
      <c r="R122" s="38"/>
      <c r="S122" s="38"/>
      <c r="T122" s="67"/>
      <c r="AT122" s="20" t="s">
        <v>208</v>
      </c>
      <c r="AU122" s="20" t="s">
        <v>88</v>
      </c>
    </row>
    <row r="123" spans="2:63" s="11" customFormat="1" ht="36.75" customHeight="1">
      <c r="B123" s="160"/>
      <c r="D123" s="161" t="s">
        <v>73</v>
      </c>
      <c r="E123" s="162" t="s">
        <v>556</v>
      </c>
      <c r="F123" s="162" t="s">
        <v>557</v>
      </c>
      <c r="I123" s="163"/>
      <c r="J123" s="164">
        <f>BK123</f>
        <v>0</v>
      </c>
      <c r="L123" s="160"/>
      <c r="M123" s="165"/>
      <c r="N123" s="166"/>
      <c r="O123" s="166"/>
      <c r="P123" s="167">
        <f>P124+P167</f>
        <v>0</v>
      </c>
      <c r="Q123" s="166"/>
      <c r="R123" s="167">
        <f>R124+R167</f>
        <v>0.15895791999999997</v>
      </c>
      <c r="S123" s="166"/>
      <c r="T123" s="168">
        <f>T124+T167</f>
        <v>0</v>
      </c>
      <c r="AR123" s="161" t="s">
        <v>84</v>
      </c>
      <c r="AT123" s="169" t="s">
        <v>73</v>
      </c>
      <c r="AU123" s="169" t="s">
        <v>74</v>
      </c>
      <c r="AY123" s="161" t="s">
        <v>193</v>
      </c>
      <c r="BK123" s="170">
        <f>BK124+BK167</f>
        <v>0</v>
      </c>
    </row>
    <row r="124" spans="2:63" s="11" customFormat="1" ht="19.5" customHeight="1">
      <c r="B124" s="160"/>
      <c r="D124" s="173" t="s">
        <v>73</v>
      </c>
      <c r="E124" s="174" t="s">
        <v>607</v>
      </c>
      <c r="F124" s="174" t="s">
        <v>608</v>
      </c>
      <c r="I124" s="163"/>
      <c r="J124" s="175">
        <f>BK124</f>
        <v>0</v>
      </c>
      <c r="L124" s="160"/>
      <c r="M124" s="165"/>
      <c r="N124" s="166"/>
      <c r="O124" s="166"/>
      <c r="P124" s="167">
        <f>SUM(P125:P166)</f>
        <v>0</v>
      </c>
      <c r="Q124" s="166"/>
      <c r="R124" s="167">
        <f>SUM(R125:R166)</f>
        <v>0.15895791999999997</v>
      </c>
      <c r="S124" s="166"/>
      <c r="T124" s="168">
        <f>SUM(T125:T166)</f>
        <v>0</v>
      </c>
      <c r="AR124" s="161" t="s">
        <v>84</v>
      </c>
      <c r="AT124" s="169" t="s">
        <v>73</v>
      </c>
      <c r="AU124" s="169" t="s">
        <v>22</v>
      </c>
      <c r="AY124" s="161" t="s">
        <v>193</v>
      </c>
      <c r="BK124" s="170">
        <f>SUM(BK125:BK166)</f>
        <v>0</v>
      </c>
    </row>
    <row r="125" spans="2:65" s="1" customFormat="1" ht="31.5" customHeight="1">
      <c r="B125" s="176"/>
      <c r="C125" s="177" t="s">
        <v>27</v>
      </c>
      <c r="D125" s="177" t="s">
        <v>197</v>
      </c>
      <c r="E125" s="178" t="s">
        <v>1108</v>
      </c>
      <c r="F125" s="179" t="s">
        <v>1109</v>
      </c>
      <c r="G125" s="180" t="s">
        <v>130</v>
      </c>
      <c r="H125" s="181">
        <v>120.48</v>
      </c>
      <c r="I125" s="182"/>
      <c r="J125" s="183">
        <f>ROUND(I125*H125,2)</f>
        <v>0</v>
      </c>
      <c r="K125" s="179" t="s">
        <v>206</v>
      </c>
      <c r="L125" s="37"/>
      <c r="M125" s="184" t="s">
        <v>20</v>
      </c>
      <c r="N125" s="185" t="s">
        <v>46</v>
      </c>
      <c r="O125" s="38"/>
      <c r="P125" s="186">
        <f>O125*H125</f>
        <v>0</v>
      </c>
      <c r="Q125" s="186">
        <v>0.00025</v>
      </c>
      <c r="R125" s="186">
        <f>Q125*H125</f>
        <v>0.03012</v>
      </c>
      <c r="S125" s="186">
        <v>0</v>
      </c>
      <c r="T125" s="187">
        <f>S125*H125</f>
        <v>0</v>
      </c>
      <c r="AR125" s="20" t="s">
        <v>298</v>
      </c>
      <c r="AT125" s="20" t="s">
        <v>197</v>
      </c>
      <c r="AU125" s="20" t="s">
        <v>84</v>
      </c>
      <c r="AY125" s="20" t="s">
        <v>193</v>
      </c>
      <c r="BE125" s="188">
        <f>IF(N125="základní",J125,0)</f>
        <v>0</v>
      </c>
      <c r="BF125" s="188">
        <f>IF(N125="snížená",J125,0)</f>
        <v>0</v>
      </c>
      <c r="BG125" s="188">
        <f>IF(N125="zákl. přenesená",J125,0)</f>
        <v>0</v>
      </c>
      <c r="BH125" s="188">
        <f>IF(N125="sníž. přenesená",J125,0)</f>
        <v>0</v>
      </c>
      <c r="BI125" s="188">
        <f>IF(N125="nulová",J125,0)</f>
        <v>0</v>
      </c>
      <c r="BJ125" s="20" t="s">
        <v>84</v>
      </c>
      <c r="BK125" s="188">
        <f>ROUND(I125*H125,2)</f>
        <v>0</v>
      </c>
      <c r="BL125" s="20" t="s">
        <v>298</v>
      </c>
      <c r="BM125" s="20" t="s">
        <v>1110</v>
      </c>
    </row>
    <row r="126" spans="2:47" s="1" customFormat="1" ht="27">
      <c r="B126" s="37"/>
      <c r="D126" s="190" t="s">
        <v>208</v>
      </c>
      <c r="F126" s="208" t="s">
        <v>1111</v>
      </c>
      <c r="I126" s="148"/>
      <c r="L126" s="37"/>
      <c r="M126" s="66"/>
      <c r="N126" s="38"/>
      <c r="O126" s="38"/>
      <c r="P126" s="38"/>
      <c r="Q126" s="38"/>
      <c r="R126" s="38"/>
      <c r="S126" s="38"/>
      <c r="T126" s="67"/>
      <c r="AT126" s="20" t="s">
        <v>208</v>
      </c>
      <c r="AU126" s="20" t="s">
        <v>84</v>
      </c>
    </row>
    <row r="127" spans="2:51" s="12" customFormat="1" ht="13.5">
      <c r="B127" s="189"/>
      <c r="D127" s="190" t="s">
        <v>201</v>
      </c>
      <c r="E127" s="191" t="s">
        <v>20</v>
      </c>
      <c r="F127" s="192" t="s">
        <v>1100</v>
      </c>
      <c r="H127" s="193">
        <v>67.2</v>
      </c>
      <c r="I127" s="194"/>
      <c r="L127" s="189"/>
      <c r="M127" s="195"/>
      <c r="N127" s="196"/>
      <c r="O127" s="196"/>
      <c r="P127" s="196"/>
      <c r="Q127" s="196"/>
      <c r="R127" s="196"/>
      <c r="S127" s="196"/>
      <c r="T127" s="197"/>
      <c r="AT127" s="191" t="s">
        <v>201</v>
      </c>
      <c r="AU127" s="191" t="s">
        <v>84</v>
      </c>
      <c r="AV127" s="12" t="s">
        <v>84</v>
      </c>
      <c r="AW127" s="12" t="s">
        <v>37</v>
      </c>
      <c r="AX127" s="12" t="s">
        <v>74</v>
      </c>
      <c r="AY127" s="191" t="s">
        <v>193</v>
      </c>
    </row>
    <row r="128" spans="2:51" s="12" customFormat="1" ht="13.5">
      <c r="B128" s="189"/>
      <c r="D128" s="190" t="s">
        <v>201</v>
      </c>
      <c r="E128" s="191" t="s">
        <v>20</v>
      </c>
      <c r="F128" s="192" t="s">
        <v>1101</v>
      </c>
      <c r="H128" s="193">
        <v>26.4</v>
      </c>
      <c r="I128" s="194"/>
      <c r="L128" s="189"/>
      <c r="M128" s="195"/>
      <c r="N128" s="196"/>
      <c r="O128" s="196"/>
      <c r="P128" s="196"/>
      <c r="Q128" s="196"/>
      <c r="R128" s="196"/>
      <c r="S128" s="196"/>
      <c r="T128" s="197"/>
      <c r="AT128" s="191" t="s">
        <v>201</v>
      </c>
      <c r="AU128" s="191" t="s">
        <v>84</v>
      </c>
      <c r="AV128" s="12" t="s">
        <v>84</v>
      </c>
      <c r="AW128" s="12" t="s">
        <v>37</v>
      </c>
      <c r="AX128" s="12" t="s">
        <v>74</v>
      </c>
      <c r="AY128" s="191" t="s">
        <v>193</v>
      </c>
    </row>
    <row r="129" spans="2:51" s="12" customFormat="1" ht="13.5">
      <c r="B129" s="189"/>
      <c r="D129" s="190" t="s">
        <v>201</v>
      </c>
      <c r="E129" s="191" t="s">
        <v>20</v>
      </c>
      <c r="F129" s="192" t="s">
        <v>1102</v>
      </c>
      <c r="H129" s="193">
        <v>26.88</v>
      </c>
      <c r="I129" s="194"/>
      <c r="L129" s="189"/>
      <c r="M129" s="195"/>
      <c r="N129" s="196"/>
      <c r="O129" s="196"/>
      <c r="P129" s="196"/>
      <c r="Q129" s="196"/>
      <c r="R129" s="196"/>
      <c r="S129" s="196"/>
      <c r="T129" s="197"/>
      <c r="AT129" s="191" t="s">
        <v>201</v>
      </c>
      <c r="AU129" s="191" t="s">
        <v>84</v>
      </c>
      <c r="AV129" s="12" t="s">
        <v>84</v>
      </c>
      <c r="AW129" s="12" t="s">
        <v>37</v>
      </c>
      <c r="AX129" s="12" t="s">
        <v>74</v>
      </c>
      <c r="AY129" s="191" t="s">
        <v>193</v>
      </c>
    </row>
    <row r="130" spans="2:51" s="13" customFormat="1" ht="13.5">
      <c r="B130" s="198"/>
      <c r="D130" s="199" t="s">
        <v>201</v>
      </c>
      <c r="E130" s="200" t="s">
        <v>20</v>
      </c>
      <c r="F130" s="201" t="s">
        <v>203</v>
      </c>
      <c r="H130" s="202">
        <v>120.48</v>
      </c>
      <c r="I130" s="203"/>
      <c r="L130" s="198"/>
      <c r="M130" s="204"/>
      <c r="N130" s="205"/>
      <c r="O130" s="205"/>
      <c r="P130" s="205"/>
      <c r="Q130" s="205"/>
      <c r="R130" s="205"/>
      <c r="S130" s="205"/>
      <c r="T130" s="206"/>
      <c r="AT130" s="207" t="s">
        <v>201</v>
      </c>
      <c r="AU130" s="207" t="s">
        <v>84</v>
      </c>
      <c r="AV130" s="13" t="s">
        <v>91</v>
      </c>
      <c r="AW130" s="13" t="s">
        <v>37</v>
      </c>
      <c r="AX130" s="13" t="s">
        <v>22</v>
      </c>
      <c r="AY130" s="207" t="s">
        <v>193</v>
      </c>
    </row>
    <row r="131" spans="2:65" s="1" customFormat="1" ht="22.5" customHeight="1">
      <c r="B131" s="176"/>
      <c r="C131" s="217" t="s">
        <v>111</v>
      </c>
      <c r="D131" s="217" t="s">
        <v>212</v>
      </c>
      <c r="E131" s="218" t="s">
        <v>22</v>
      </c>
      <c r="F131" s="219" t="s">
        <v>1112</v>
      </c>
      <c r="G131" s="220" t="s">
        <v>520</v>
      </c>
      <c r="H131" s="221">
        <v>20</v>
      </c>
      <c r="I131" s="222"/>
      <c r="J131" s="223">
        <f>ROUND(I131*H131,2)</f>
        <v>0</v>
      </c>
      <c r="K131" s="219" t="s">
        <v>20</v>
      </c>
      <c r="L131" s="224"/>
      <c r="M131" s="225" t="s">
        <v>20</v>
      </c>
      <c r="N131" s="226" t="s">
        <v>46</v>
      </c>
      <c r="O131" s="38"/>
      <c r="P131" s="186">
        <f>O131*H131</f>
        <v>0</v>
      </c>
      <c r="Q131" s="186">
        <v>0</v>
      </c>
      <c r="R131" s="186">
        <f>Q131*H131</f>
        <v>0</v>
      </c>
      <c r="S131" s="186">
        <v>0</v>
      </c>
      <c r="T131" s="187">
        <f>S131*H131</f>
        <v>0</v>
      </c>
      <c r="AR131" s="20" t="s">
        <v>397</v>
      </c>
      <c r="AT131" s="20" t="s">
        <v>212</v>
      </c>
      <c r="AU131" s="20" t="s">
        <v>84</v>
      </c>
      <c r="AY131" s="20" t="s">
        <v>193</v>
      </c>
      <c r="BE131" s="188">
        <f>IF(N131="základní",J131,0)</f>
        <v>0</v>
      </c>
      <c r="BF131" s="188">
        <f>IF(N131="snížená",J131,0)</f>
        <v>0</v>
      </c>
      <c r="BG131" s="188">
        <f>IF(N131="zákl. přenesená",J131,0)</f>
        <v>0</v>
      </c>
      <c r="BH131" s="188">
        <f>IF(N131="sníž. přenesená",J131,0)</f>
        <v>0</v>
      </c>
      <c r="BI131" s="188">
        <f>IF(N131="nulová",J131,0)</f>
        <v>0</v>
      </c>
      <c r="BJ131" s="20" t="s">
        <v>84</v>
      </c>
      <c r="BK131" s="188">
        <f>ROUND(I131*H131,2)</f>
        <v>0</v>
      </c>
      <c r="BL131" s="20" t="s">
        <v>298</v>
      </c>
      <c r="BM131" s="20" t="s">
        <v>1113</v>
      </c>
    </row>
    <row r="132" spans="2:47" s="1" customFormat="1" ht="108">
      <c r="B132" s="37"/>
      <c r="D132" s="199" t="s">
        <v>208</v>
      </c>
      <c r="F132" s="254" t="s">
        <v>1114</v>
      </c>
      <c r="I132" s="148"/>
      <c r="L132" s="37"/>
      <c r="M132" s="66"/>
      <c r="N132" s="38"/>
      <c r="O132" s="38"/>
      <c r="P132" s="38"/>
      <c r="Q132" s="38"/>
      <c r="R132" s="38"/>
      <c r="S132" s="38"/>
      <c r="T132" s="67"/>
      <c r="AT132" s="20" t="s">
        <v>208</v>
      </c>
      <c r="AU132" s="20" t="s">
        <v>84</v>
      </c>
    </row>
    <row r="133" spans="2:65" s="1" customFormat="1" ht="22.5" customHeight="1">
      <c r="B133" s="176"/>
      <c r="C133" s="217" t="s">
        <v>114</v>
      </c>
      <c r="D133" s="217" t="s">
        <v>212</v>
      </c>
      <c r="E133" s="218" t="s">
        <v>84</v>
      </c>
      <c r="F133" s="219" t="s">
        <v>1115</v>
      </c>
      <c r="G133" s="220" t="s">
        <v>520</v>
      </c>
      <c r="H133" s="221">
        <v>11</v>
      </c>
      <c r="I133" s="222"/>
      <c r="J133" s="223">
        <f>ROUND(I133*H133,2)</f>
        <v>0</v>
      </c>
      <c r="K133" s="219" t="s">
        <v>20</v>
      </c>
      <c r="L133" s="224"/>
      <c r="M133" s="225" t="s">
        <v>20</v>
      </c>
      <c r="N133" s="226" t="s">
        <v>46</v>
      </c>
      <c r="O133" s="38"/>
      <c r="P133" s="186">
        <f>O133*H133</f>
        <v>0</v>
      </c>
      <c r="Q133" s="186">
        <v>0</v>
      </c>
      <c r="R133" s="186">
        <f>Q133*H133</f>
        <v>0</v>
      </c>
      <c r="S133" s="186">
        <v>0</v>
      </c>
      <c r="T133" s="187">
        <f>S133*H133</f>
        <v>0</v>
      </c>
      <c r="AR133" s="20" t="s">
        <v>397</v>
      </c>
      <c r="AT133" s="20" t="s">
        <v>212</v>
      </c>
      <c r="AU133" s="20" t="s">
        <v>84</v>
      </c>
      <c r="AY133" s="20" t="s">
        <v>193</v>
      </c>
      <c r="BE133" s="188">
        <f>IF(N133="základní",J133,0)</f>
        <v>0</v>
      </c>
      <c r="BF133" s="188">
        <f>IF(N133="snížená",J133,0)</f>
        <v>0</v>
      </c>
      <c r="BG133" s="188">
        <f>IF(N133="zákl. přenesená",J133,0)</f>
        <v>0</v>
      </c>
      <c r="BH133" s="188">
        <f>IF(N133="sníž. přenesená",J133,0)</f>
        <v>0</v>
      </c>
      <c r="BI133" s="188">
        <f>IF(N133="nulová",J133,0)</f>
        <v>0</v>
      </c>
      <c r="BJ133" s="20" t="s">
        <v>84</v>
      </c>
      <c r="BK133" s="188">
        <f>ROUND(I133*H133,2)</f>
        <v>0</v>
      </c>
      <c r="BL133" s="20" t="s">
        <v>298</v>
      </c>
      <c r="BM133" s="20" t="s">
        <v>1116</v>
      </c>
    </row>
    <row r="134" spans="2:47" s="1" customFormat="1" ht="108">
      <c r="B134" s="37"/>
      <c r="D134" s="199" t="s">
        <v>208</v>
      </c>
      <c r="F134" s="254" t="s">
        <v>1117</v>
      </c>
      <c r="I134" s="148"/>
      <c r="L134" s="37"/>
      <c r="M134" s="66"/>
      <c r="N134" s="38"/>
      <c r="O134" s="38"/>
      <c r="P134" s="38"/>
      <c r="Q134" s="38"/>
      <c r="R134" s="38"/>
      <c r="S134" s="38"/>
      <c r="T134" s="67"/>
      <c r="AT134" s="20" t="s">
        <v>208</v>
      </c>
      <c r="AU134" s="20" t="s">
        <v>84</v>
      </c>
    </row>
    <row r="135" spans="2:65" s="1" customFormat="1" ht="22.5" customHeight="1">
      <c r="B135" s="176"/>
      <c r="C135" s="217" t="s">
        <v>117</v>
      </c>
      <c r="D135" s="217" t="s">
        <v>212</v>
      </c>
      <c r="E135" s="218" t="s">
        <v>88</v>
      </c>
      <c r="F135" s="219" t="s">
        <v>1118</v>
      </c>
      <c r="G135" s="220" t="s">
        <v>520</v>
      </c>
      <c r="H135" s="221">
        <v>8</v>
      </c>
      <c r="I135" s="222"/>
      <c r="J135" s="223">
        <f>ROUND(I135*H135,2)</f>
        <v>0</v>
      </c>
      <c r="K135" s="219" t="s">
        <v>20</v>
      </c>
      <c r="L135" s="224"/>
      <c r="M135" s="225" t="s">
        <v>20</v>
      </c>
      <c r="N135" s="226" t="s">
        <v>46</v>
      </c>
      <c r="O135" s="38"/>
      <c r="P135" s="186">
        <f>O135*H135</f>
        <v>0</v>
      </c>
      <c r="Q135" s="186">
        <v>0</v>
      </c>
      <c r="R135" s="186">
        <f>Q135*H135</f>
        <v>0</v>
      </c>
      <c r="S135" s="186">
        <v>0</v>
      </c>
      <c r="T135" s="187">
        <f>S135*H135</f>
        <v>0</v>
      </c>
      <c r="AR135" s="20" t="s">
        <v>397</v>
      </c>
      <c r="AT135" s="20" t="s">
        <v>212</v>
      </c>
      <c r="AU135" s="20" t="s">
        <v>84</v>
      </c>
      <c r="AY135" s="20" t="s">
        <v>193</v>
      </c>
      <c r="BE135" s="188">
        <f>IF(N135="základní",J135,0)</f>
        <v>0</v>
      </c>
      <c r="BF135" s="188">
        <f>IF(N135="snížená",J135,0)</f>
        <v>0</v>
      </c>
      <c r="BG135" s="188">
        <f>IF(N135="zákl. přenesená",J135,0)</f>
        <v>0</v>
      </c>
      <c r="BH135" s="188">
        <f>IF(N135="sníž. přenesená",J135,0)</f>
        <v>0</v>
      </c>
      <c r="BI135" s="188">
        <f>IF(N135="nulová",J135,0)</f>
        <v>0</v>
      </c>
      <c r="BJ135" s="20" t="s">
        <v>84</v>
      </c>
      <c r="BK135" s="188">
        <f>ROUND(I135*H135,2)</f>
        <v>0</v>
      </c>
      <c r="BL135" s="20" t="s">
        <v>298</v>
      </c>
      <c r="BM135" s="20" t="s">
        <v>1119</v>
      </c>
    </row>
    <row r="136" spans="2:47" s="1" customFormat="1" ht="94.5">
      <c r="B136" s="37"/>
      <c r="D136" s="199" t="s">
        <v>208</v>
      </c>
      <c r="F136" s="254" t="s">
        <v>1120</v>
      </c>
      <c r="I136" s="148"/>
      <c r="L136" s="37"/>
      <c r="M136" s="66"/>
      <c r="N136" s="38"/>
      <c r="O136" s="38"/>
      <c r="P136" s="38"/>
      <c r="Q136" s="38"/>
      <c r="R136" s="38"/>
      <c r="S136" s="38"/>
      <c r="T136" s="67"/>
      <c r="AT136" s="20" t="s">
        <v>208</v>
      </c>
      <c r="AU136" s="20" t="s">
        <v>84</v>
      </c>
    </row>
    <row r="137" spans="2:65" s="1" customFormat="1" ht="31.5" customHeight="1">
      <c r="B137" s="176"/>
      <c r="C137" s="177" t="s">
        <v>275</v>
      </c>
      <c r="D137" s="177" t="s">
        <v>197</v>
      </c>
      <c r="E137" s="178" t="s">
        <v>1121</v>
      </c>
      <c r="F137" s="179" t="s">
        <v>1122</v>
      </c>
      <c r="G137" s="180" t="s">
        <v>130</v>
      </c>
      <c r="H137" s="181">
        <v>108.992</v>
      </c>
      <c r="I137" s="182"/>
      <c r="J137" s="183">
        <f>ROUND(I137*H137,2)</f>
        <v>0</v>
      </c>
      <c r="K137" s="179" t="s">
        <v>206</v>
      </c>
      <c r="L137" s="37"/>
      <c r="M137" s="184" t="s">
        <v>20</v>
      </c>
      <c r="N137" s="185" t="s">
        <v>46</v>
      </c>
      <c r="O137" s="38"/>
      <c r="P137" s="186">
        <f>O137*H137</f>
        <v>0</v>
      </c>
      <c r="Q137" s="186">
        <v>0.00026</v>
      </c>
      <c r="R137" s="186">
        <f>Q137*H137</f>
        <v>0.02833792</v>
      </c>
      <c r="S137" s="186">
        <v>0</v>
      </c>
      <c r="T137" s="187">
        <f>S137*H137</f>
        <v>0</v>
      </c>
      <c r="AR137" s="20" t="s">
        <v>298</v>
      </c>
      <c r="AT137" s="20" t="s">
        <v>197</v>
      </c>
      <c r="AU137" s="20" t="s">
        <v>84</v>
      </c>
      <c r="AY137" s="20" t="s">
        <v>193</v>
      </c>
      <c r="BE137" s="188">
        <f>IF(N137="základní",J137,0)</f>
        <v>0</v>
      </c>
      <c r="BF137" s="188">
        <f>IF(N137="snížená",J137,0)</f>
        <v>0</v>
      </c>
      <c r="BG137" s="188">
        <f>IF(N137="zákl. přenesená",J137,0)</f>
        <v>0</v>
      </c>
      <c r="BH137" s="188">
        <f>IF(N137="sníž. přenesená",J137,0)</f>
        <v>0</v>
      </c>
      <c r="BI137" s="188">
        <f>IF(N137="nulová",J137,0)</f>
        <v>0</v>
      </c>
      <c r="BJ137" s="20" t="s">
        <v>84</v>
      </c>
      <c r="BK137" s="188">
        <f>ROUND(I137*H137,2)</f>
        <v>0</v>
      </c>
      <c r="BL137" s="20" t="s">
        <v>298</v>
      </c>
      <c r="BM137" s="20" t="s">
        <v>1123</v>
      </c>
    </row>
    <row r="138" spans="2:47" s="1" customFormat="1" ht="27">
      <c r="B138" s="37"/>
      <c r="D138" s="190" t="s">
        <v>208</v>
      </c>
      <c r="F138" s="208" t="s">
        <v>1124</v>
      </c>
      <c r="I138" s="148"/>
      <c r="L138" s="37"/>
      <c r="M138" s="66"/>
      <c r="N138" s="38"/>
      <c r="O138" s="38"/>
      <c r="P138" s="38"/>
      <c r="Q138" s="38"/>
      <c r="R138" s="38"/>
      <c r="S138" s="38"/>
      <c r="T138" s="67"/>
      <c r="AT138" s="20" t="s">
        <v>208</v>
      </c>
      <c r="AU138" s="20" t="s">
        <v>84</v>
      </c>
    </row>
    <row r="139" spans="2:51" s="12" customFormat="1" ht="13.5">
      <c r="B139" s="189"/>
      <c r="D139" s="199" t="s">
        <v>201</v>
      </c>
      <c r="E139" s="238" t="s">
        <v>20</v>
      </c>
      <c r="F139" s="227" t="s">
        <v>1125</v>
      </c>
      <c r="H139" s="228">
        <v>108.992</v>
      </c>
      <c r="I139" s="194"/>
      <c r="L139" s="189"/>
      <c r="M139" s="195"/>
      <c r="N139" s="196"/>
      <c r="O139" s="196"/>
      <c r="P139" s="196"/>
      <c r="Q139" s="196"/>
      <c r="R139" s="196"/>
      <c r="S139" s="196"/>
      <c r="T139" s="197"/>
      <c r="AT139" s="191" t="s">
        <v>201</v>
      </c>
      <c r="AU139" s="191" t="s">
        <v>84</v>
      </c>
      <c r="AV139" s="12" t="s">
        <v>84</v>
      </c>
      <c r="AW139" s="12" t="s">
        <v>37</v>
      </c>
      <c r="AX139" s="12" t="s">
        <v>22</v>
      </c>
      <c r="AY139" s="191" t="s">
        <v>193</v>
      </c>
    </row>
    <row r="140" spans="2:65" s="1" customFormat="1" ht="22.5" customHeight="1">
      <c r="B140" s="176"/>
      <c r="C140" s="217" t="s">
        <v>8</v>
      </c>
      <c r="D140" s="217" t="s">
        <v>212</v>
      </c>
      <c r="E140" s="218" t="s">
        <v>94</v>
      </c>
      <c r="F140" s="219" t="s">
        <v>1126</v>
      </c>
      <c r="G140" s="220" t="s">
        <v>520</v>
      </c>
      <c r="H140" s="221">
        <v>13</v>
      </c>
      <c r="I140" s="222"/>
      <c r="J140" s="223">
        <f>ROUND(I140*H140,2)</f>
        <v>0</v>
      </c>
      <c r="K140" s="219" t="s">
        <v>20</v>
      </c>
      <c r="L140" s="224"/>
      <c r="M140" s="225" t="s">
        <v>20</v>
      </c>
      <c r="N140" s="226" t="s">
        <v>46</v>
      </c>
      <c r="O140" s="38"/>
      <c r="P140" s="186">
        <f>O140*H140</f>
        <v>0</v>
      </c>
      <c r="Q140" s="186">
        <v>0</v>
      </c>
      <c r="R140" s="186">
        <f>Q140*H140</f>
        <v>0</v>
      </c>
      <c r="S140" s="186">
        <v>0</v>
      </c>
      <c r="T140" s="187">
        <f>S140*H140</f>
        <v>0</v>
      </c>
      <c r="AR140" s="20" t="s">
        <v>397</v>
      </c>
      <c r="AT140" s="20" t="s">
        <v>212</v>
      </c>
      <c r="AU140" s="20" t="s">
        <v>84</v>
      </c>
      <c r="AY140" s="20" t="s">
        <v>193</v>
      </c>
      <c r="BE140" s="188">
        <f>IF(N140="základní",J140,0)</f>
        <v>0</v>
      </c>
      <c r="BF140" s="188">
        <f>IF(N140="snížená",J140,0)</f>
        <v>0</v>
      </c>
      <c r="BG140" s="188">
        <f>IF(N140="zákl. přenesená",J140,0)</f>
        <v>0</v>
      </c>
      <c r="BH140" s="188">
        <f>IF(N140="sníž. přenesená",J140,0)</f>
        <v>0</v>
      </c>
      <c r="BI140" s="188">
        <f>IF(N140="nulová",J140,0)</f>
        <v>0</v>
      </c>
      <c r="BJ140" s="20" t="s">
        <v>84</v>
      </c>
      <c r="BK140" s="188">
        <f>ROUND(I140*H140,2)</f>
        <v>0</v>
      </c>
      <c r="BL140" s="20" t="s">
        <v>298</v>
      </c>
      <c r="BM140" s="20" t="s">
        <v>1127</v>
      </c>
    </row>
    <row r="141" spans="2:47" s="1" customFormat="1" ht="108">
      <c r="B141" s="37"/>
      <c r="D141" s="199" t="s">
        <v>208</v>
      </c>
      <c r="F141" s="254" t="s">
        <v>1128</v>
      </c>
      <c r="I141" s="148"/>
      <c r="L141" s="37"/>
      <c r="M141" s="66"/>
      <c r="N141" s="38"/>
      <c r="O141" s="38"/>
      <c r="P141" s="38"/>
      <c r="Q141" s="38"/>
      <c r="R141" s="38"/>
      <c r="S141" s="38"/>
      <c r="T141" s="67"/>
      <c r="AT141" s="20" t="s">
        <v>208</v>
      </c>
      <c r="AU141" s="20" t="s">
        <v>84</v>
      </c>
    </row>
    <row r="142" spans="2:65" s="1" customFormat="1" ht="22.5" customHeight="1">
      <c r="B142" s="176"/>
      <c r="C142" s="177" t="s">
        <v>298</v>
      </c>
      <c r="D142" s="177" t="s">
        <v>197</v>
      </c>
      <c r="E142" s="178" t="s">
        <v>1129</v>
      </c>
      <c r="F142" s="179" t="s">
        <v>1130</v>
      </c>
      <c r="G142" s="180" t="s">
        <v>520</v>
      </c>
      <c r="H142" s="181">
        <v>2</v>
      </c>
      <c r="I142" s="182"/>
      <c r="J142" s="183">
        <f>ROUND(I142*H142,2)</f>
        <v>0</v>
      </c>
      <c r="K142" s="179" t="s">
        <v>206</v>
      </c>
      <c r="L142" s="37"/>
      <c r="M142" s="184" t="s">
        <v>20</v>
      </c>
      <c r="N142" s="185" t="s">
        <v>46</v>
      </c>
      <c r="O142" s="38"/>
      <c r="P142" s="186">
        <f>O142*H142</f>
        <v>0</v>
      </c>
      <c r="Q142" s="186">
        <v>0.00025</v>
      </c>
      <c r="R142" s="186">
        <f>Q142*H142</f>
        <v>0.0005</v>
      </c>
      <c r="S142" s="186">
        <v>0</v>
      </c>
      <c r="T142" s="187">
        <f>S142*H142</f>
        <v>0</v>
      </c>
      <c r="AR142" s="20" t="s">
        <v>298</v>
      </c>
      <c r="AT142" s="20" t="s">
        <v>197</v>
      </c>
      <c r="AU142" s="20" t="s">
        <v>84</v>
      </c>
      <c r="AY142" s="20" t="s">
        <v>193</v>
      </c>
      <c r="BE142" s="188">
        <f>IF(N142="základní",J142,0)</f>
        <v>0</v>
      </c>
      <c r="BF142" s="188">
        <f>IF(N142="snížená",J142,0)</f>
        <v>0</v>
      </c>
      <c r="BG142" s="188">
        <f>IF(N142="zákl. přenesená",J142,0)</f>
        <v>0</v>
      </c>
      <c r="BH142" s="188">
        <f>IF(N142="sníž. přenesená",J142,0)</f>
        <v>0</v>
      </c>
      <c r="BI142" s="188">
        <f>IF(N142="nulová",J142,0)</f>
        <v>0</v>
      </c>
      <c r="BJ142" s="20" t="s">
        <v>84</v>
      </c>
      <c r="BK142" s="188">
        <f>ROUND(I142*H142,2)</f>
        <v>0</v>
      </c>
      <c r="BL142" s="20" t="s">
        <v>298</v>
      </c>
      <c r="BM142" s="20" t="s">
        <v>1131</v>
      </c>
    </row>
    <row r="143" spans="2:47" s="1" customFormat="1" ht="27">
      <c r="B143" s="37"/>
      <c r="D143" s="199" t="s">
        <v>208</v>
      </c>
      <c r="F143" s="254" t="s">
        <v>1132</v>
      </c>
      <c r="I143" s="148"/>
      <c r="L143" s="37"/>
      <c r="M143" s="66"/>
      <c r="N143" s="38"/>
      <c r="O143" s="38"/>
      <c r="P143" s="38"/>
      <c r="Q143" s="38"/>
      <c r="R143" s="38"/>
      <c r="S143" s="38"/>
      <c r="T143" s="67"/>
      <c r="AT143" s="20" t="s">
        <v>208</v>
      </c>
      <c r="AU143" s="20" t="s">
        <v>84</v>
      </c>
    </row>
    <row r="144" spans="2:65" s="1" customFormat="1" ht="22.5" customHeight="1">
      <c r="B144" s="176"/>
      <c r="C144" s="217" t="s">
        <v>304</v>
      </c>
      <c r="D144" s="217" t="s">
        <v>212</v>
      </c>
      <c r="E144" s="218" t="s">
        <v>97</v>
      </c>
      <c r="F144" s="219" t="s">
        <v>1133</v>
      </c>
      <c r="G144" s="220" t="s">
        <v>520</v>
      </c>
      <c r="H144" s="221">
        <v>2</v>
      </c>
      <c r="I144" s="222"/>
      <c r="J144" s="223">
        <f>ROUND(I144*H144,2)</f>
        <v>0</v>
      </c>
      <c r="K144" s="219" t="s">
        <v>20</v>
      </c>
      <c r="L144" s="224"/>
      <c r="M144" s="225" t="s">
        <v>20</v>
      </c>
      <c r="N144" s="226" t="s">
        <v>46</v>
      </c>
      <c r="O144" s="38"/>
      <c r="P144" s="186">
        <f>O144*H144</f>
        <v>0</v>
      </c>
      <c r="Q144" s="186">
        <v>0</v>
      </c>
      <c r="R144" s="186">
        <f>Q144*H144</f>
        <v>0</v>
      </c>
      <c r="S144" s="186">
        <v>0</v>
      </c>
      <c r="T144" s="187">
        <f>S144*H144</f>
        <v>0</v>
      </c>
      <c r="AR144" s="20" t="s">
        <v>397</v>
      </c>
      <c r="AT144" s="20" t="s">
        <v>212</v>
      </c>
      <c r="AU144" s="20" t="s">
        <v>84</v>
      </c>
      <c r="AY144" s="20" t="s">
        <v>193</v>
      </c>
      <c r="BE144" s="188">
        <f>IF(N144="základní",J144,0)</f>
        <v>0</v>
      </c>
      <c r="BF144" s="188">
        <f>IF(N144="snížená",J144,0)</f>
        <v>0</v>
      </c>
      <c r="BG144" s="188">
        <f>IF(N144="zákl. přenesená",J144,0)</f>
        <v>0</v>
      </c>
      <c r="BH144" s="188">
        <f>IF(N144="sníž. přenesená",J144,0)</f>
        <v>0</v>
      </c>
      <c r="BI144" s="188">
        <f>IF(N144="nulová",J144,0)</f>
        <v>0</v>
      </c>
      <c r="BJ144" s="20" t="s">
        <v>84</v>
      </c>
      <c r="BK144" s="188">
        <f>ROUND(I144*H144,2)</f>
        <v>0</v>
      </c>
      <c r="BL144" s="20" t="s">
        <v>298</v>
      </c>
      <c r="BM144" s="20" t="s">
        <v>1134</v>
      </c>
    </row>
    <row r="145" spans="2:47" s="1" customFormat="1" ht="81">
      <c r="B145" s="37"/>
      <c r="D145" s="199" t="s">
        <v>208</v>
      </c>
      <c r="F145" s="254" t="s">
        <v>1135</v>
      </c>
      <c r="I145" s="148"/>
      <c r="L145" s="37"/>
      <c r="M145" s="66"/>
      <c r="N145" s="38"/>
      <c r="O145" s="38"/>
      <c r="P145" s="38"/>
      <c r="Q145" s="38"/>
      <c r="R145" s="38"/>
      <c r="S145" s="38"/>
      <c r="T145" s="67"/>
      <c r="AT145" s="20" t="s">
        <v>208</v>
      </c>
      <c r="AU145" s="20" t="s">
        <v>84</v>
      </c>
    </row>
    <row r="146" spans="2:65" s="1" customFormat="1" ht="31.5" customHeight="1">
      <c r="B146" s="176"/>
      <c r="C146" s="177" t="s">
        <v>312</v>
      </c>
      <c r="D146" s="177" t="s">
        <v>197</v>
      </c>
      <c r="E146" s="178" t="s">
        <v>1136</v>
      </c>
      <c r="F146" s="179" t="s">
        <v>1137</v>
      </c>
      <c r="G146" s="180" t="s">
        <v>520</v>
      </c>
      <c r="H146" s="181">
        <v>8</v>
      </c>
      <c r="I146" s="182"/>
      <c r="J146" s="183">
        <f>ROUND(I146*H146,2)</f>
        <v>0</v>
      </c>
      <c r="K146" s="179" t="s">
        <v>206</v>
      </c>
      <c r="L146" s="37"/>
      <c r="M146" s="184" t="s">
        <v>20</v>
      </c>
      <c r="N146" s="185" t="s">
        <v>46</v>
      </c>
      <c r="O146" s="38"/>
      <c r="P146" s="186">
        <f>O146*H146</f>
        <v>0</v>
      </c>
      <c r="Q146" s="186">
        <v>0.00025</v>
      </c>
      <c r="R146" s="186">
        <f>Q146*H146</f>
        <v>0.002</v>
      </c>
      <c r="S146" s="186">
        <v>0</v>
      </c>
      <c r="T146" s="187">
        <f>S146*H146</f>
        <v>0</v>
      </c>
      <c r="AR146" s="20" t="s">
        <v>298</v>
      </c>
      <c r="AT146" s="20" t="s">
        <v>197</v>
      </c>
      <c r="AU146" s="20" t="s">
        <v>84</v>
      </c>
      <c r="AY146" s="20" t="s">
        <v>193</v>
      </c>
      <c r="BE146" s="188">
        <f>IF(N146="základní",J146,0)</f>
        <v>0</v>
      </c>
      <c r="BF146" s="188">
        <f>IF(N146="snížená",J146,0)</f>
        <v>0</v>
      </c>
      <c r="BG146" s="188">
        <f>IF(N146="zákl. přenesená",J146,0)</f>
        <v>0</v>
      </c>
      <c r="BH146" s="188">
        <f>IF(N146="sníž. přenesená",J146,0)</f>
        <v>0</v>
      </c>
      <c r="BI146" s="188">
        <f>IF(N146="nulová",J146,0)</f>
        <v>0</v>
      </c>
      <c r="BJ146" s="20" t="s">
        <v>84</v>
      </c>
      <c r="BK146" s="188">
        <f>ROUND(I146*H146,2)</f>
        <v>0</v>
      </c>
      <c r="BL146" s="20" t="s">
        <v>298</v>
      </c>
      <c r="BM146" s="20" t="s">
        <v>1138</v>
      </c>
    </row>
    <row r="147" spans="2:47" s="1" customFormat="1" ht="27">
      <c r="B147" s="37"/>
      <c r="D147" s="199" t="s">
        <v>208</v>
      </c>
      <c r="F147" s="254" t="s">
        <v>1139</v>
      </c>
      <c r="I147" s="148"/>
      <c r="L147" s="37"/>
      <c r="M147" s="66"/>
      <c r="N147" s="38"/>
      <c r="O147" s="38"/>
      <c r="P147" s="38"/>
      <c r="Q147" s="38"/>
      <c r="R147" s="38"/>
      <c r="S147" s="38"/>
      <c r="T147" s="67"/>
      <c r="AT147" s="20" t="s">
        <v>208</v>
      </c>
      <c r="AU147" s="20" t="s">
        <v>84</v>
      </c>
    </row>
    <row r="148" spans="2:65" s="1" customFormat="1" ht="22.5" customHeight="1">
      <c r="B148" s="176"/>
      <c r="C148" s="217" t="s">
        <v>317</v>
      </c>
      <c r="D148" s="217" t="s">
        <v>212</v>
      </c>
      <c r="E148" s="218" t="s">
        <v>91</v>
      </c>
      <c r="F148" s="219" t="s">
        <v>1140</v>
      </c>
      <c r="G148" s="220" t="s">
        <v>520</v>
      </c>
      <c r="H148" s="221">
        <v>8</v>
      </c>
      <c r="I148" s="222"/>
      <c r="J148" s="223">
        <f>ROUND(I148*H148,2)</f>
        <v>0</v>
      </c>
      <c r="K148" s="219" t="s">
        <v>20</v>
      </c>
      <c r="L148" s="224"/>
      <c r="M148" s="225" t="s">
        <v>20</v>
      </c>
      <c r="N148" s="226" t="s">
        <v>46</v>
      </c>
      <c r="O148" s="38"/>
      <c r="P148" s="186">
        <f>O148*H148</f>
        <v>0</v>
      </c>
      <c r="Q148" s="186">
        <v>0</v>
      </c>
      <c r="R148" s="186">
        <f>Q148*H148</f>
        <v>0</v>
      </c>
      <c r="S148" s="186">
        <v>0</v>
      </c>
      <c r="T148" s="187">
        <f>S148*H148</f>
        <v>0</v>
      </c>
      <c r="AR148" s="20" t="s">
        <v>397</v>
      </c>
      <c r="AT148" s="20" t="s">
        <v>212</v>
      </c>
      <c r="AU148" s="20" t="s">
        <v>84</v>
      </c>
      <c r="AY148" s="20" t="s">
        <v>193</v>
      </c>
      <c r="BE148" s="188">
        <f>IF(N148="základní",J148,0)</f>
        <v>0</v>
      </c>
      <c r="BF148" s="188">
        <f>IF(N148="snížená",J148,0)</f>
        <v>0</v>
      </c>
      <c r="BG148" s="188">
        <f>IF(N148="zákl. přenesená",J148,0)</f>
        <v>0</v>
      </c>
      <c r="BH148" s="188">
        <f>IF(N148="sníž. přenesená",J148,0)</f>
        <v>0</v>
      </c>
      <c r="BI148" s="188">
        <f>IF(N148="nulová",J148,0)</f>
        <v>0</v>
      </c>
      <c r="BJ148" s="20" t="s">
        <v>84</v>
      </c>
      <c r="BK148" s="188">
        <f>ROUND(I148*H148,2)</f>
        <v>0</v>
      </c>
      <c r="BL148" s="20" t="s">
        <v>298</v>
      </c>
      <c r="BM148" s="20" t="s">
        <v>1141</v>
      </c>
    </row>
    <row r="149" spans="2:47" s="1" customFormat="1" ht="94.5">
      <c r="B149" s="37"/>
      <c r="D149" s="199" t="s">
        <v>208</v>
      </c>
      <c r="F149" s="254" t="s">
        <v>1142</v>
      </c>
      <c r="I149" s="148"/>
      <c r="L149" s="37"/>
      <c r="M149" s="66"/>
      <c r="N149" s="38"/>
      <c r="O149" s="38"/>
      <c r="P149" s="38"/>
      <c r="Q149" s="38"/>
      <c r="R149" s="38"/>
      <c r="S149" s="38"/>
      <c r="T149" s="67"/>
      <c r="AT149" s="20" t="s">
        <v>208</v>
      </c>
      <c r="AU149" s="20" t="s">
        <v>84</v>
      </c>
    </row>
    <row r="150" spans="2:65" s="1" customFormat="1" ht="22.5" customHeight="1">
      <c r="B150" s="176"/>
      <c r="C150" s="177" t="s">
        <v>323</v>
      </c>
      <c r="D150" s="177" t="s">
        <v>197</v>
      </c>
      <c r="E150" s="178" t="s">
        <v>1143</v>
      </c>
      <c r="F150" s="179" t="s">
        <v>1144</v>
      </c>
      <c r="G150" s="180" t="s">
        <v>520</v>
      </c>
      <c r="H150" s="181">
        <v>2</v>
      </c>
      <c r="I150" s="182"/>
      <c r="J150" s="183">
        <f>ROUND(I150*H150,2)</f>
        <v>0</v>
      </c>
      <c r="K150" s="179" t="s">
        <v>206</v>
      </c>
      <c r="L150" s="37"/>
      <c r="M150" s="184" t="s">
        <v>20</v>
      </c>
      <c r="N150" s="185" t="s">
        <v>46</v>
      </c>
      <c r="O150" s="38"/>
      <c r="P150" s="186">
        <f>O150*H150</f>
        <v>0</v>
      </c>
      <c r="Q150" s="186">
        <v>0.00084</v>
      </c>
      <c r="R150" s="186">
        <f>Q150*H150</f>
        <v>0.00168</v>
      </c>
      <c r="S150" s="186">
        <v>0</v>
      </c>
      <c r="T150" s="187">
        <f>S150*H150</f>
        <v>0</v>
      </c>
      <c r="AR150" s="20" t="s">
        <v>298</v>
      </c>
      <c r="AT150" s="20" t="s">
        <v>197</v>
      </c>
      <c r="AU150" s="20" t="s">
        <v>84</v>
      </c>
      <c r="AY150" s="20" t="s">
        <v>193</v>
      </c>
      <c r="BE150" s="188">
        <f>IF(N150="základní",J150,0)</f>
        <v>0</v>
      </c>
      <c r="BF150" s="188">
        <f>IF(N150="snížená",J150,0)</f>
        <v>0</v>
      </c>
      <c r="BG150" s="188">
        <f>IF(N150="zákl. přenesená",J150,0)</f>
        <v>0</v>
      </c>
      <c r="BH150" s="188">
        <f>IF(N150="sníž. přenesená",J150,0)</f>
        <v>0</v>
      </c>
      <c r="BI150" s="188">
        <f>IF(N150="nulová",J150,0)</f>
        <v>0</v>
      </c>
      <c r="BJ150" s="20" t="s">
        <v>84</v>
      </c>
      <c r="BK150" s="188">
        <f>ROUND(I150*H150,2)</f>
        <v>0</v>
      </c>
      <c r="BL150" s="20" t="s">
        <v>298</v>
      </c>
      <c r="BM150" s="20" t="s">
        <v>1145</v>
      </c>
    </row>
    <row r="151" spans="2:47" s="1" customFormat="1" ht="27">
      <c r="B151" s="37"/>
      <c r="D151" s="199" t="s">
        <v>208</v>
      </c>
      <c r="F151" s="254" t="s">
        <v>1146</v>
      </c>
      <c r="I151" s="148"/>
      <c r="L151" s="37"/>
      <c r="M151" s="66"/>
      <c r="N151" s="38"/>
      <c r="O151" s="38"/>
      <c r="P151" s="38"/>
      <c r="Q151" s="38"/>
      <c r="R151" s="38"/>
      <c r="S151" s="38"/>
      <c r="T151" s="67"/>
      <c r="AT151" s="20" t="s">
        <v>208</v>
      </c>
      <c r="AU151" s="20" t="s">
        <v>84</v>
      </c>
    </row>
    <row r="152" spans="2:65" s="1" customFormat="1" ht="22.5" customHeight="1">
      <c r="B152" s="176"/>
      <c r="C152" s="217" t="s">
        <v>7</v>
      </c>
      <c r="D152" s="217" t="s">
        <v>212</v>
      </c>
      <c r="E152" s="218" t="s">
        <v>100</v>
      </c>
      <c r="F152" s="219" t="s">
        <v>1147</v>
      </c>
      <c r="G152" s="220" t="s">
        <v>520</v>
      </c>
      <c r="H152" s="221">
        <v>2</v>
      </c>
      <c r="I152" s="222"/>
      <c r="J152" s="223">
        <f>ROUND(I152*H152,2)</f>
        <v>0</v>
      </c>
      <c r="K152" s="219" t="s">
        <v>20</v>
      </c>
      <c r="L152" s="224"/>
      <c r="M152" s="225" t="s">
        <v>20</v>
      </c>
      <c r="N152" s="226" t="s">
        <v>46</v>
      </c>
      <c r="O152" s="38"/>
      <c r="P152" s="186">
        <f>O152*H152</f>
        <v>0</v>
      </c>
      <c r="Q152" s="186">
        <v>0</v>
      </c>
      <c r="R152" s="186">
        <f>Q152*H152</f>
        <v>0</v>
      </c>
      <c r="S152" s="186">
        <v>0</v>
      </c>
      <c r="T152" s="187">
        <f>S152*H152</f>
        <v>0</v>
      </c>
      <c r="AR152" s="20" t="s">
        <v>397</v>
      </c>
      <c r="AT152" s="20" t="s">
        <v>212</v>
      </c>
      <c r="AU152" s="20" t="s">
        <v>84</v>
      </c>
      <c r="AY152" s="20" t="s">
        <v>193</v>
      </c>
      <c r="BE152" s="188">
        <f>IF(N152="základní",J152,0)</f>
        <v>0</v>
      </c>
      <c r="BF152" s="188">
        <f>IF(N152="snížená",J152,0)</f>
        <v>0</v>
      </c>
      <c r="BG152" s="188">
        <f>IF(N152="zákl. přenesená",J152,0)</f>
        <v>0</v>
      </c>
      <c r="BH152" s="188">
        <f>IF(N152="sníž. přenesená",J152,0)</f>
        <v>0</v>
      </c>
      <c r="BI152" s="188">
        <f>IF(N152="nulová",J152,0)</f>
        <v>0</v>
      </c>
      <c r="BJ152" s="20" t="s">
        <v>84</v>
      </c>
      <c r="BK152" s="188">
        <f>ROUND(I152*H152,2)</f>
        <v>0</v>
      </c>
      <c r="BL152" s="20" t="s">
        <v>298</v>
      </c>
      <c r="BM152" s="20" t="s">
        <v>1148</v>
      </c>
    </row>
    <row r="153" spans="2:47" s="1" customFormat="1" ht="67.5">
      <c r="B153" s="37"/>
      <c r="D153" s="190" t="s">
        <v>208</v>
      </c>
      <c r="F153" s="208" t="s">
        <v>1149</v>
      </c>
      <c r="I153" s="148"/>
      <c r="L153" s="37"/>
      <c r="M153" s="66"/>
      <c r="N153" s="38"/>
      <c r="O153" s="38"/>
      <c r="P153" s="38"/>
      <c r="Q153" s="38"/>
      <c r="R153" s="38"/>
      <c r="S153" s="38"/>
      <c r="T153" s="67"/>
      <c r="AT153" s="20" t="s">
        <v>208</v>
      </c>
      <c r="AU153" s="20" t="s">
        <v>84</v>
      </c>
    </row>
    <row r="154" spans="2:47" s="1" customFormat="1" ht="27">
      <c r="B154" s="37"/>
      <c r="D154" s="199" t="s">
        <v>241</v>
      </c>
      <c r="F154" s="253" t="s">
        <v>1150</v>
      </c>
      <c r="I154" s="148"/>
      <c r="L154" s="37"/>
      <c r="M154" s="66"/>
      <c r="N154" s="38"/>
      <c r="O154" s="38"/>
      <c r="P154" s="38"/>
      <c r="Q154" s="38"/>
      <c r="R154" s="38"/>
      <c r="S154" s="38"/>
      <c r="T154" s="67"/>
      <c r="AT154" s="20" t="s">
        <v>241</v>
      </c>
      <c r="AU154" s="20" t="s">
        <v>84</v>
      </c>
    </row>
    <row r="155" spans="2:65" s="1" customFormat="1" ht="22.5" customHeight="1">
      <c r="B155" s="176"/>
      <c r="C155" s="177" t="s">
        <v>337</v>
      </c>
      <c r="D155" s="177" t="s">
        <v>197</v>
      </c>
      <c r="E155" s="178" t="s">
        <v>1151</v>
      </c>
      <c r="F155" s="179" t="s">
        <v>1152</v>
      </c>
      <c r="G155" s="180" t="s">
        <v>330</v>
      </c>
      <c r="H155" s="181">
        <v>344</v>
      </c>
      <c r="I155" s="182"/>
      <c r="J155" s="183">
        <f>ROUND(I155*H155,2)</f>
        <v>0</v>
      </c>
      <c r="K155" s="179" t="s">
        <v>206</v>
      </c>
      <c r="L155" s="37"/>
      <c r="M155" s="184" t="s">
        <v>20</v>
      </c>
      <c r="N155" s="185" t="s">
        <v>46</v>
      </c>
      <c r="O155" s="38"/>
      <c r="P155" s="186">
        <f>O155*H155</f>
        <v>0</v>
      </c>
      <c r="Q155" s="186">
        <v>0.00028</v>
      </c>
      <c r="R155" s="186">
        <f>Q155*H155</f>
        <v>0.09631999999999999</v>
      </c>
      <c r="S155" s="186">
        <v>0</v>
      </c>
      <c r="T155" s="187">
        <f>S155*H155</f>
        <v>0</v>
      </c>
      <c r="AR155" s="20" t="s">
        <v>298</v>
      </c>
      <c r="AT155" s="20" t="s">
        <v>197</v>
      </c>
      <c r="AU155" s="20" t="s">
        <v>84</v>
      </c>
      <c r="AY155" s="20" t="s">
        <v>193</v>
      </c>
      <c r="BE155" s="188">
        <f>IF(N155="základní",J155,0)</f>
        <v>0</v>
      </c>
      <c r="BF155" s="188">
        <f>IF(N155="snížená",J155,0)</f>
        <v>0</v>
      </c>
      <c r="BG155" s="188">
        <f>IF(N155="zákl. přenesená",J155,0)</f>
        <v>0</v>
      </c>
      <c r="BH155" s="188">
        <f>IF(N155="sníž. přenesená",J155,0)</f>
        <v>0</v>
      </c>
      <c r="BI155" s="188">
        <f>IF(N155="nulová",J155,0)</f>
        <v>0</v>
      </c>
      <c r="BJ155" s="20" t="s">
        <v>84</v>
      </c>
      <c r="BK155" s="188">
        <f>ROUND(I155*H155,2)</f>
        <v>0</v>
      </c>
      <c r="BL155" s="20" t="s">
        <v>298</v>
      </c>
      <c r="BM155" s="20" t="s">
        <v>1153</v>
      </c>
    </row>
    <row r="156" spans="2:47" s="1" customFormat="1" ht="27">
      <c r="B156" s="37"/>
      <c r="D156" s="190" t="s">
        <v>208</v>
      </c>
      <c r="F156" s="208" t="s">
        <v>1154</v>
      </c>
      <c r="I156" s="148"/>
      <c r="L156" s="37"/>
      <c r="M156" s="66"/>
      <c r="N156" s="38"/>
      <c r="O156" s="38"/>
      <c r="P156" s="38"/>
      <c r="Q156" s="38"/>
      <c r="R156" s="38"/>
      <c r="S156" s="38"/>
      <c r="T156" s="67"/>
      <c r="AT156" s="20" t="s">
        <v>208</v>
      </c>
      <c r="AU156" s="20" t="s">
        <v>84</v>
      </c>
    </row>
    <row r="157" spans="2:51" s="12" customFormat="1" ht="13.5">
      <c r="B157" s="189"/>
      <c r="D157" s="190" t="s">
        <v>201</v>
      </c>
      <c r="E157" s="191" t="s">
        <v>20</v>
      </c>
      <c r="F157" s="192" t="s">
        <v>1155</v>
      </c>
      <c r="H157" s="193">
        <v>148</v>
      </c>
      <c r="I157" s="194"/>
      <c r="L157" s="189"/>
      <c r="M157" s="195"/>
      <c r="N157" s="196"/>
      <c r="O157" s="196"/>
      <c r="P157" s="196"/>
      <c r="Q157" s="196"/>
      <c r="R157" s="196"/>
      <c r="S157" s="196"/>
      <c r="T157" s="197"/>
      <c r="AT157" s="191" t="s">
        <v>201</v>
      </c>
      <c r="AU157" s="191" t="s">
        <v>84</v>
      </c>
      <c r="AV157" s="12" t="s">
        <v>84</v>
      </c>
      <c r="AW157" s="12" t="s">
        <v>37</v>
      </c>
      <c r="AX157" s="12" t="s">
        <v>74</v>
      </c>
      <c r="AY157" s="191" t="s">
        <v>193</v>
      </c>
    </row>
    <row r="158" spans="2:51" s="12" customFormat="1" ht="13.5">
      <c r="B158" s="189"/>
      <c r="D158" s="190" t="s">
        <v>201</v>
      </c>
      <c r="E158" s="191" t="s">
        <v>20</v>
      </c>
      <c r="F158" s="192" t="s">
        <v>1156</v>
      </c>
      <c r="H158" s="193">
        <v>68.2</v>
      </c>
      <c r="I158" s="194"/>
      <c r="L158" s="189"/>
      <c r="M158" s="195"/>
      <c r="N158" s="196"/>
      <c r="O158" s="196"/>
      <c r="P158" s="196"/>
      <c r="Q158" s="196"/>
      <c r="R158" s="196"/>
      <c r="S158" s="196"/>
      <c r="T158" s="197"/>
      <c r="AT158" s="191" t="s">
        <v>201</v>
      </c>
      <c r="AU158" s="191" t="s">
        <v>84</v>
      </c>
      <c r="AV158" s="12" t="s">
        <v>84</v>
      </c>
      <c r="AW158" s="12" t="s">
        <v>37</v>
      </c>
      <c r="AX158" s="12" t="s">
        <v>74</v>
      </c>
      <c r="AY158" s="191" t="s">
        <v>193</v>
      </c>
    </row>
    <row r="159" spans="2:51" s="12" customFormat="1" ht="13.5">
      <c r="B159" s="189"/>
      <c r="D159" s="190" t="s">
        <v>201</v>
      </c>
      <c r="E159" s="191" t="s">
        <v>20</v>
      </c>
      <c r="F159" s="192" t="s">
        <v>1157</v>
      </c>
      <c r="H159" s="193">
        <v>59.2</v>
      </c>
      <c r="I159" s="194"/>
      <c r="L159" s="189"/>
      <c r="M159" s="195"/>
      <c r="N159" s="196"/>
      <c r="O159" s="196"/>
      <c r="P159" s="196"/>
      <c r="Q159" s="196"/>
      <c r="R159" s="196"/>
      <c r="S159" s="196"/>
      <c r="T159" s="197"/>
      <c r="AT159" s="191" t="s">
        <v>201</v>
      </c>
      <c r="AU159" s="191" t="s">
        <v>84</v>
      </c>
      <c r="AV159" s="12" t="s">
        <v>84</v>
      </c>
      <c r="AW159" s="12" t="s">
        <v>37</v>
      </c>
      <c r="AX159" s="12" t="s">
        <v>74</v>
      </c>
      <c r="AY159" s="191" t="s">
        <v>193</v>
      </c>
    </row>
    <row r="160" spans="2:51" s="12" customFormat="1" ht="13.5">
      <c r="B160" s="189"/>
      <c r="D160" s="190" t="s">
        <v>201</v>
      </c>
      <c r="E160" s="191" t="s">
        <v>20</v>
      </c>
      <c r="F160" s="192" t="s">
        <v>1158</v>
      </c>
      <c r="H160" s="193">
        <v>4.8</v>
      </c>
      <c r="I160" s="194"/>
      <c r="L160" s="189"/>
      <c r="M160" s="195"/>
      <c r="N160" s="196"/>
      <c r="O160" s="196"/>
      <c r="P160" s="196"/>
      <c r="Q160" s="196"/>
      <c r="R160" s="196"/>
      <c r="S160" s="196"/>
      <c r="T160" s="197"/>
      <c r="AT160" s="191" t="s">
        <v>201</v>
      </c>
      <c r="AU160" s="191" t="s">
        <v>84</v>
      </c>
      <c r="AV160" s="12" t="s">
        <v>84</v>
      </c>
      <c r="AW160" s="12" t="s">
        <v>37</v>
      </c>
      <c r="AX160" s="12" t="s">
        <v>74</v>
      </c>
      <c r="AY160" s="191" t="s">
        <v>193</v>
      </c>
    </row>
    <row r="161" spans="2:51" s="12" customFormat="1" ht="13.5">
      <c r="B161" s="189"/>
      <c r="D161" s="190" t="s">
        <v>201</v>
      </c>
      <c r="E161" s="191" t="s">
        <v>20</v>
      </c>
      <c r="F161" s="192" t="s">
        <v>1159</v>
      </c>
      <c r="H161" s="193">
        <v>53.6</v>
      </c>
      <c r="I161" s="194"/>
      <c r="L161" s="189"/>
      <c r="M161" s="195"/>
      <c r="N161" s="196"/>
      <c r="O161" s="196"/>
      <c r="P161" s="196"/>
      <c r="Q161" s="196"/>
      <c r="R161" s="196"/>
      <c r="S161" s="196"/>
      <c r="T161" s="197"/>
      <c r="AT161" s="191" t="s">
        <v>201</v>
      </c>
      <c r="AU161" s="191" t="s">
        <v>84</v>
      </c>
      <c r="AV161" s="12" t="s">
        <v>84</v>
      </c>
      <c r="AW161" s="12" t="s">
        <v>37</v>
      </c>
      <c r="AX161" s="12" t="s">
        <v>74</v>
      </c>
      <c r="AY161" s="191" t="s">
        <v>193</v>
      </c>
    </row>
    <row r="162" spans="2:51" s="12" customFormat="1" ht="13.5">
      <c r="B162" s="189"/>
      <c r="D162" s="190" t="s">
        <v>201</v>
      </c>
      <c r="E162" s="191" t="s">
        <v>20</v>
      </c>
      <c r="F162" s="192" t="s">
        <v>1160</v>
      </c>
      <c r="H162" s="193">
        <v>10.2</v>
      </c>
      <c r="I162" s="194"/>
      <c r="L162" s="189"/>
      <c r="M162" s="195"/>
      <c r="N162" s="196"/>
      <c r="O162" s="196"/>
      <c r="P162" s="196"/>
      <c r="Q162" s="196"/>
      <c r="R162" s="196"/>
      <c r="S162" s="196"/>
      <c r="T162" s="197"/>
      <c r="AT162" s="191" t="s">
        <v>201</v>
      </c>
      <c r="AU162" s="191" t="s">
        <v>84</v>
      </c>
      <c r="AV162" s="12" t="s">
        <v>84</v>
      </c>
      <c r="AW162" s="12" t="s">
        <v>37</v>
      </c>
      <c r="AX162" s="12" t="s">
        <v>74</v>
      </c>
      <c r="AY162" s="191" t="s">
        <v>193</v>
      </c>
    </row>
    <row r="163" spans="2:51" s="13" customFormat="1" ht="13.5">
      <c r="B163" s="198"/>
      <c r="D163" s="199" t="s">
        <v>201</v>
      </c>
      <c r="E163" s="200" t="s">
        <v>20</v>
      </c>
      <c r="F163" s="201" t="s">
        <v>203</v>
      </c>
      <c r="H163" s="202">
        <v>344</v>
      </c>
      <c r="I163" s="203"/>
      <c r="L163" s="198"/>
      <c r="M163" s="204"/>
      <c r="N163" s="205"/>
      <c r="O163" s="205"/>
      <c r="P163" s="205"/>
      <c r="Q163" s="205"/>
      <c r="R163" s="205"/>
      <c r="S163" s="205"/>
      <c r="T163" s="206"/>
      <c r="AT163" s="207" t="s">
        <v>201</v>
      </c>
      <c r="AU163" s="207" t="s">
        <v>84</v>
      </c>
      <c r="AV163" s="13" t="s">
        <v>91</v>
      </c>
      <c r="AW163" s="13" t="s">
        <v>37</v>
      </c>
      <c r="AX163" s="13" t="s">
        <v>22</v>
      </c>
      <c r="AY163" s="207" t="s">
        <v>193</v>
      </c>
    </row>
    <row r="164" spans="2:65" s="1" customFormat="1" ht="22.5" customHeight="1">
      <c r="B164" s="176"/>
      <c r="C164" s="177" t="s">
        <v>343</v>
      </c>
      <c r="D164" s="177" t="s">
        <v>197</v>
      </c>
      <c r="E164" s="178" t="s">
        <v>1161</v>
      </c>
      <c r="F164" s="179" t="s">
        <v>1162</v>
      </c>
      <c r="G164" s="180" t="s">
        <v>530</v>
      </c>
      <c r="H164" s="181">
        <v>18.17</v>
      </c>
      <c r="I164" s="182"/>
      <c r="J164" s="183">
        <f>ROUND(I164*H164,2)</f>
        <v>0</v>
      </c>
      <c r="K164" s="179" t="s">
        <v>206</v>
      </c>
      <c r="L164" s="37"/>
      <c r="M164" s="184" t="s">
        <v>20</v>
      </c>
      <c r="N164" s="185" t="s">
        <v>46</v>
      </c>
      <c r="O164" s="38"/>
      <c r="P164" s="186">
        <f>O164*H164</f>
        <v>0</v>
      </c>
      <c r="Q164" s="186">
        <v>0</v>
      </c>
      <c r="R164" s="186">
        <f>Q164*H164</f>
        <v>0</v>
      </c>
      <c r="S164" s="186">
        <v>0</v>
      </c>
      <c r="T164" s="187">
        <f>S164*H164</f>
        <v>0</v>
      </c>
      <c r="AR164" s="20" t="s">
        <v>298</v>
      </c>
      <c r="AT164" s="20" t="s">
        <v>197</v>
      </c>
      <c r="AU164" s="20" t="s">
        <v>84</v>
      </c>
      <c r="AY164" s="20" t="s">
        <v>193</v>
      </c>
      <c r="BE164" s="188">
        <f>IF(N164="základní",J164,0)</f>
        <v>0</v>
      </c>
      <c r="BF164" s="188">
        <f>IF(N164="snížená",J164,0)</f>
        <v>0</v>
      </c>
      <c r="BG164" s="188">
        <f>IF(N164="zákl. přenesená",J164,0)</f>
        <v>0</v>
      </c>
      <c r="BH164" s="188">
        <f>IF(N164="sníž. přenesená",J164,0)</f>
        <v>0</v>
      </c>
      <c r="BI164" s="188">
        <f>IF(N164="nulová",J164,0)</f>
        <v>0</v>
      </c>
      <c r="BJ164" s="20" t="s">
        <v>84</v>
      </c>
      <c r="BK164" s="188">
        <f>ROUND(I164*H164,2)</f>
        <v>0</v>
      </c>
      <c r="BL164" s="20" t="s">
        <v>298</v>
      </c>
      <c r="BM164" s="20" t="s">
        <v>1163</v>
      </c>
    </row>
    <row r="165" spans="2:47" s="1" customFormat="1" ht="27">
      <c r="B165" s="37"/>
      <c r="D165" s="190" t="s">
        <v>208</v>
      </c>
      <c r="F165" s="208" t="s">
        <v>1164</v>
      </c>
      <c r="I165" s="148"/>
      <c r="L165" s="37"/>
      <c r="M165" s="66"/>
      <c r="N165" s="38"/>
      <c r="O165" s="38"/>
      <c r="P165" s="38"/>
      <c r="Q165" s="38"/>
      <c r="R165" s="38"/>
      <c r="S165" s="38"/>
      <c r="T165" s="67"/>
      <c r="AT165" s="20" t="s">
        <v>208</v>
      </c>
      <c r="AU165" s="20" t="s">
        <v>84</v>
      </c>
    </row>
    <row r="166" spans="2:47" s="1" customFormat="1" ht="121.5">
      <c r="B166" s="37"/>
      <c r="D166" s="190" t="s">
        <v>533</v>
      </c>
      <c r="F166" s="229" t="s">
        <v>1165</v>
      </c>
      <c r="I166" s="148"/>
      <c r="L166" s="37"/>
      <c r="M166" s="66"/>
      <c r="N166" s="38"/>
      <c r="O166" s="38"/>
      <c r="P166" s="38"/>
      <c r="Q166" s="38"/>
      <c r="R166" s="38"/>
      <c r="S166" s="38"/>
      <c r="T166" s="67"/>
      <c r="AT166" s="20" t="s">
        <v>533</v>
      </c>
      <c r="AU166" s="20" t="s">
        <v>84</v>
      </c>
    </row>
    <row r="167" spans="2:63" s="11" customFormat="1" ht="29.25" customHeight="1">
      <c r="B167" s="160"/>
      <c r="D167" s="173" t="s">
        <v>73</v>
      </c>
      <c r="E167" s="174" t="s">
        <v>1166</v>
      </c>
      <c r="F167" s="174" t="s">
        <v>1167</v>
      </c>
      <c r="I167" s="163"/>
      <c r="J167" s="175">
        <f>BK167</f>
        <v>0</v>
      </c>
      <c r="L167" s="160"/>
      <c r="M167" s="165"/>
      <c r="N167" s="166"/>
      <c r="O167" s="166"/>
      <c r="P167" s="167">
        <f>SUM(P168:P175)</f>
        <v>0</v>
      </c>
      <c r="Q167" s="166"/>
      <c r="R167" s="167">
        <f>SUM(R168:R175)</f>
        <v>0</v>
      </c>
      <c r="S167" s="166"/>
      <c r="T167" s="168">
        <f>SUM(T168:T175)</f>
        <v>0</v>
      </c>
      <c r="AR167" s="161" t="s">
        <v>84</v>
      </c>
      <c r="AT167" s="169" t="s">
        <v>73</v>
      </c>
      <c r="AU167" s="169" t="s">
        <v>22</v>
      </c>
      <c r="AY167" s="161" t="s">
        <v>193</v>
      </c>
      <c r="BK167" s="170">
        <f>SUM(BK168:BK175)</f>
        <v>0</v>
      </c>
    </row>
    <row r="168" spans="2:65" s="1" customFormat="1" ht="22.5" customHeight="1">
      <c r="B168" s="176"/>
      <c r="C168" s="177" t="s">
        <v>352</v>
      </c>
      <c r="D168" s="177" t="s">
        <v>197</v>
      </c>
      <c r="E168" s="178" t="s">
        <v>1168</v>
      </c>
      <c r="F168" s="179" t="s">
        <v>1169</v>
      </c>
      <c r="G168" s="180" t="s">
        <v>520</v>
      </c>
      <c r="H168" s="181">
        <v>8</v>
      </c>
      <c r="I168" s="182"/>
      <c r="J168" s="183">
        <f>ROUND(I168*H168,2)</f>
        <v>0</v>
      </c>
      <c r="K168" s="179" t="s">
        <v>206</v>
      </c>
      <c r="L168" s="37"/>
      <c r="M168" s="184" t="s">
        <v>20</v>
      </c>
      <c r="N168" s="185" t="s">
        <v>46</v>
      </c>
      <c r="O168" s="38"/>
      <c r="P168" s="186">
        <f>O168*H168</f>
        <v>0</v>
      </c>
      <c r="Q168" s="186">
        <v>0</v>
      </c>
      <c r="R168" s="186">
        <f>Q168*H168</f>
        <v>0</v>
      </c>
      <c r="S168" s="186">
        <v>0</v>
      </c>
      <c r="T168" s="187">
        <f>S168*H168</f>
        <v>0</v>
      </c>
      <c r="AR168" s="20" t="s">
        <v>298</v>
      </c>
      <c r="AT168" s="20" t="s">
        <v>197</v>
      </c>
      <c r="AU168" s="20" t="s">
        <v>84</v>
      </c>
      <c r="AY168" s="20" t="s">
        <v>193</v>
      </c>
      <c r="BE168" s="188">
        <f>IF(N168="základní",J168,0)</f>
        <v>0</v>
      </c>
      <c r="BF168" s="188">
        <f>IF(N168="snížená",J168,0)</f>
        <v>0</v>
      </c>
      <c r="BG168" s="188">
        <f>IF(N168="zákl. přenesená",J168,0)</f>
        <v>0</v>
      </c>
      <c r="BH168" s="188">
        <f>IF(N168="sníž. přenesená",J168,0)</f>
        <v>0</v>
      </c>
      <c r="BI168" s="188">
        <f>IF(N168="nulová",J168,0)</f>
        <v>0</v>
      </c>
      <c r="BJ168" s="20" t="s">
        <v>84</v>
      </c>
      <c r="BK168" s="188">
        <f>ROUND(I168*H168,2)</f>
        <v>0</v>
      </c>
      <c r="BL168" s="20" t="s">
        <v>298</v>
      </c>
      <c r="BM168" s="20" t="s">
        <v>1170</v>
      </c>
    </row>
    <row r="169" spans="2:47" s="1" customFormat="1" ht="13.5">
      <c r="B169" s="37"/>
      <c r="D169" s="199" t="s">
        <v>208</v>
      </c>
      <c r="F169" s="254" t="s">
        <v>1171</v>
      </c>
      <c r="I169" s="148"/>
      <c r="L169" s="37"/>
      <c r="M169" s="66"/>
      <c r="N169" s="38"/>
      <c r="O169" s="38"/>
      <c r="P169" s="38"/>
      <c r="Q169" s="38"/>
      <c r="R169" s="38"/>
      <c r="S169" s="38"/>
      <c r="T169" s="67"/>
      <c r="AT169" s="20" t="s">
        <v>208</v>
      </c>
      <c r="AU169" s="20" t="s">
        <v>84</v>
      </c>
    </row>
    <row r="170" spans="2:65" s="1" customFormat="1" ht="22.5" customHeight="1">
      <c r="B170" s="176"/>
      <c r="C170" s="217" t="s">
        <v>355</v>
      </c>
      <c r="D170" s="217" t="s">
        <v>212</v>
      </c>
      <c r="E170" s="218" t="s">
        <v>103</v>
      </c>
      <c r="F170" s="219" t="s">
        <v>1172</v>
      </c>
      <c r="G170" s="220" t="s">
        <v>520</v>
      </c>
      <c r="H170" s="221">
        <v>8</v>
      </c>
      <c r="I170" s="222"/>
      <c r="J170" s="223">
        <f>ROUND(I170*H170,2)</f>
        <v>0</v>
      </c>
      <c r="K170" s="219" t="s">
        <v>20</v>
      </c>
      <c r="L170" s="224"/>
      <c r="M170" s="225" t="s">
        <v>20</v>
      </c>
      <c r="N170" s="226" t="s">
        <v>46</v>
      </c>
      <c r="O170" s="38"/>
      <c r="P170" s="186">
        <f>O170*H170</f>
        <v>0</v>
      </c>
      <c r="Q170" s="186">
        <v>0</v>
      </c>
      <c r="R170" s="186">
        <f>Q170*H170</f>
        <v>0</v>
      </c>
      <c r="S170" s="186">
        <v>0</v>
      </c>
      <c r="T170" s="187">
        <f>S170*H170</f>
        <v>0</v>
      </c>
      <c r="AR170" s="20" t="s">
        <v>397</v>
      </c>
      <c r="AT170" s="20" t="s">
        <v>212</v>
      </c>
      <c r="AU170" s="20" t="s">
        <v>84</v>
      </c>
      <c r="AY170" s="20" t="s">
        <v>193</v>
      </c>
      <c r="BE170" s="188">
        <f>IF(N170="základní",J170,0)</f>
        <v>0</v>
      </c>
      <c r="BF170" s="188">
        <f>IF(N170="snížená",J170,0)</f>
        <v>0</v>
      </c>
      <c r="BG170" s="188">
        <f>IF(N170="zákl. přenesená",J170,0)</f>
        <v>0</v>
      </c>
      <c r="BH170" s="188">
        <f>IF(N170="sníž. přenesená",J170,0)</f>
        <v>0</v>
      </c>
      <c r="BI170" s="188">
        <f>IF(N170="nulová",J170,0)</f>
        <v>0</v>
      </c>
      <c r="BJ170" s="20" t="s">
        <v>84</v>
      </c>
      <c r="BK170" s="188">
        <f>ROUND(I170*H170,2)</f>
        <v>0</v>
      </c>
      <c r="BL170" s="20" t="s">
        <v>298</v>
      </c>
      <c r="BM170" s="20" t="s">
        <v>1173</v>
      </c>
    </row>
    <row r="171" spans="2:47" s="1" customFormat="1" ht="67.5">
      <c r="B171" s="37"/>
      <c r="D171" s="190" t="s">
        <v>208</v>
      </c>
      <c r="F171" s="208" t="s">
        <v>1174</v>
      </c>
      <c r="I171" s="148"/>
      <c r="L171" s="37"/>
      <c r="M171" s="66"/>
      <c r="N171" s="38"/>
      <c r="O171" s="38"/>
      <c r="P171" s="38"/>
      <c r="Q171" s="38"/>
      <c r="R171" s="38"/>
      <c r="S171" s="38"/>
      <c r="T171" s="67"/>
      <c r="AT171" s="20" t="s">
        <v>208</v>
      </c>
      <c r="AU171" s="20" t="s">
        <v>84</v>
      </c>
    </row>
    <row r="172" spans="2:47" s="1" customFormat="1" ht="27">
      <c r="B172" s="37"/>
      <c r="D172" s="199" t="s">
        <v>241</v>
      </c>
      <c r="F172" s="253" t="s">
        <v>1175</v>
      </c>
      <c r="I172" s="148"/>
      <c r="L172" s="37"/>
      <c r="M172" s="66"/>
      <c r="N172" s="38"/>
      <c r="O172" s="38"/>
      <c r="P172" s="38"/>
      <c r="Q172" s="38"/>
      <c r="R172" s="38"/>
      <c r="S172" s="38"/>
      <c r="T172" s="67"/>
      <c r="AT172" s="20" t="s">
        <v>241</v>
      </c>
      <c r="AU172" s="20" t="s">
        <v>84</v>
      </c>
    </row>
    <row r="173" spans="2:65" s="1" customFormat="1" ht="22.5" customHeight="1">
      <c r="B173" s="176"/>
      <c r="C173" s="177" t="s">
        <v>364</v>
      </c>
      <c r="D173" s="177" t="s">
        <v>197</v>
      </c>
      <c r="E173" s="178" t="s">
        <v>1176</v>
      </c>
      <c r="F173" s="179" t="s">
        <v>1177</v>
      </c>
      <c r="G173" s="180" t="s">
        <v>530</v>
      </c>
      <c r="H173" s="181">
        <v>1.6</v>
      </c>
      <c r="I173" s="182"/>
      <c r="J173" s="183">
        <f>ROUND(I173*H173,2)</f>
        <v>0</v>
      </c>
      <c r="K173" s="179" t="s">
        <v>206</v>
      </c>
      <c r="L173" s="37"/>
      <c r="M173" s="184" t="s">
        <v>20</v>
      </c>
      <c r="N173" s="185" t="s">
        <v>46</v>
      </c>
      <c r="O173" s="38"/>
      <c r="P173" s="186">
        <f>O173*H173</f>
        <v>0</v>
      </c>
      <c r="Q173" s="186">
        <v>0</v>
      </c>
      <c r="R173" s="186">
        <f>Q173*H173</f>
        <v>0</v>
      </c>
      <c r="S173" s="186">
        <v>0</v>
      </c>
      <c r="T173" s="187">
        <f>S173*H173</f>
        <v>0</v>
      </c>
      <c r="AR173" s="20" t="s">
        <v>298</v>
      </c>
      <c r="AT173" s="20" t="s">
        <v>197</v>
      </c>
      <c r="AU173" s="20" t="s">
        <v>84</v>
      </c>
      <c r="AY173" s="20" t="s">
        <v>193</v>
      </c>
      <c r="BE173" s="188">
        <f>IF(N173="základní",J173,0)</f>
        <v>0</v>
      </c>
      <c r="BF173" s="188">
        <f>IF(N173="snížená",J173,0)</f>
        <v>0</v>
      </c>
      <c r="BG173" s="188">
        <f>IF(N173="zákl. přenesená",J173,0)</f>
        <v>0</v>
      </c>
      <c r="BH173" s="188">
        <f>IF(N173="sníž. přenesená",J173,0)</f>
        <v>0</v>
      </c>
      <c r="BI173" s="188">
        <f>IF(N173="nulová",J173,0)</f>
        <v>0</v>
      </c>
      <c r="BJ173" s="20" t="s">
        <v>84</v>
      </c>
      <c r="BK173" s="188">
        <f>ROUND(I173*H173,2)</f>
        <v>0</v>
      </c>
      <c r="BL173" s="20" t="s">
        <v>298</v>
      </c>
      <c r="BM173" s="20" t="s">
        <v>1178</v>
      </c>
    </row>
    <row r="174" spans="2:47" s="1" customFormat="1" ht="27">
      <c r="B174" s="37"/>
      <c r="D174" s="190" t="s">
        <v>208</v>
      </c>
      <c r="F174" s="208" t="s">
        <v>1179</v>
      </c>
      <c r="I174" s="148"/>
      <c r="L174" s="37"/>
      <c r="M174" s="66"/>
      <c r="N174" s="38"/>
      <c r="O174" s="38"/>
      <c r="P174" s="38"/>
      <c r="Q174" s="38"/>
      <c r="R174" s="38"/>
      <c r="S174" s="38"/>
      <c r="T174" s="67"/>
      <c r="AT174" s="20" t="s">
        <v>208</v>
      </c>
      <c r="AU174" s="20" t="s">
        <v>84</v>
      </c>
    </row>
    <row r="175" spans="2:47" s="1" customFormat="1" ht="121.5">
      <c r="B175" s="37"/>
      <c r="D175" s="190" t="s">
        <v>533</v>
      </c>
      <c r="F175" s="229" t="s">
        <v>1180</v>
      </c>
      <c r="I175" s="148"/>
      <c r="L175" s="37"/>
      <c r="M175" s="262"/>
      <c r="N175" s="258"/>
      <c r="O175" s="258"/>
      <c r="P175" s="258"/>
      <c r="Q175" s="258"/>
      <c r="R175" s="258"/>
      <c r="S175" s="258"/>
      <c r="T175" s="263"/>
      <c r="AT175" s="20" t="s">
        <v>533</v>
      </c>
      <c r="AU175" s="20" t="s">
        <v>84</v>
      </c>
    </row>
    <row r="176" spans="2:12" s="1" customFormat="1" ht="6.75" customHeight="1">
      <c r="B176" s="52"/>
      <c r="C176" s="53"/>
      <c r="D176" s="53"/>
      <c r="E176" s="53"/>
      <c r="F176" s="53"/>
      <c r="G176" s="53"/>
      <c r="H176" s="53"/>
      <c r="I176" s="126"/>
      <c r="J176" s="53"/>
      <c r="K176" s="53"/>
      <c r="L176" s="37"/>
    </row>
    <row r="458" ht="13.5">
      <c r="AT458" s="261"/>
    </row>
  </sheetData>
  <sheetProtection password="CC35" sheet="1" objects="1" scenarios="1" formatColumns="0" formatRows="0" sort="0" autoFilter="0"/>
  <autoFilter ref="C88:K88"/>
  <mergeCells count="12">
    <mergeCell ref="E51:H51"/>
    <mergeCell ref="E77:H77"/>
    <mergeCell ref="E79:H79"/>
    <mergeCell ref="E81:H81"/>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102</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1181</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ROUND(J87,2)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ROUND(SUM(BE87:BE152),2)</f>
        <v>0</v>
      </c>
      <c r="G32" s="38"/>
      <c r="H32" s="38"/>
      <c r="I32" s="118">
        <v>0.21</v>
      </c>
      <c r="J32" s="117">
        <f>ROUND(ROUND((SUM(BE87:BE152)),2)*I32,2)</f>
        <v>0</v>
      </c>
      <c r="K32" s="41"/>
    </row>
    <row r="33" spans="2:11" s="1" customFormat="1" ht="14.25" customHeight="1">
      <c r="B33" s="37"/>
      <c r="C33" s="38"/>
      <c r="D33" s="38"/>
      <c r="E33" s="45" t="s">
        <v>46</v>
      </c>
      <c r="F33" s="117">
        <f>ROUND(SUM(BF87:BF152),2)</f>
        <v>0</v>
      </c>
      <c r="G33" s="38"/>
      <c r="H33" s="38"/>
      <c r="I33" s="118">
        <v>0.15</v>
      </c>
      <c r="J33" s="117">
        <f>ROUND(ROUND((SUM(BF87:BF152)),2)*I33,2)</f>
        <v>0</v>
      </c>
      <c r="K33" s="41"/>
    </row>
    <row r="34" spans="2:11" s="1" customFormat="1" ht="14.25" customHeight="1" hidden="1">
      <c r="B34" s="37"/>
      <c r="C34" s="38"/>
      <c r="D34" s="38"/>
      <c r="E34" s="45" t="s">
        <v>47</v>
      </c>
      <c r="F34" s="117">
        <f>ROUND(SUM(BG87:BG152),2)</f>
        <v>0</v>
      </c>
      <c r="G34" s="38"/>
      <c r="H34" s="38"/>
      <c r="I34" s="118">
        <v>0.21</v>
      </c>
      <c r="J34" s="117">
        <v>0</v>
      </c>
      <c r="K34" s="41"/>
    </row>
    <row r="35" spans="2:11" s="1" customFormat="1" ht="14.25" customHeight="1" hidden="1">
      <c r="B35" s="37"/>
      <c r="C35" s="38"/>
      <c r="D35" s="38"/>
      <c r="E35" s="45" t="s">
        <v>48</v>
      </c>
      <c r="F35" s="117">
        <f>ROUND(SUM(BH87:BH152),2)</f>
        <v>0</v>
      </c>
      <c r="G35" s="38"/>
      <c r="H35" s="38"/>
      <c r="I35" s="118">
        <v>0.15</v>
      </c>
      <c r="J35" s="117">
        <v>0</v>
      </c>
      <c r="K35" s="41"/>
    </row>
    <row r="36" spans="2:11" s="1" customFormat="1" ht="14.25" customHeight="1" hidden="1">
      <c r="B36" s="37"/>
      <c r="C36" s="38"/>
      <c r="D36" s="38"/>
      <c r="E36" s="45" t="s">
        <v>49</v>
      </c>
      <c r="F36" s="117">
        <f>ROUND(SUM(BI87:BI152),2)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7 - KLEMPÍŘSKÉ VÝROBKY</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J87</f>
        <v>0</v>
      </c>
      <c r="K60" s="41"/>
      <c r="AU60" s="20" t="s">
        <v>161</v>
      </c>
    </row>
    <row r="61" spans="2:11" s="8" customFormat="1" ht="24.75" customHeight="1">
      <c r="B61" s="134"/>
      <c r="C61" s="135"/>
      <c r="D61" s="136" t="s">
        <v>660</v>
      </c>
      <c r="E61" s="137"/>
      <c r="F61" s="137"/>
      <c r="G61" s="137"/>
      <c r="H61" s="137"/>
      <c r="I61" s="138"/>
      <c r="J61" s="139">
        <f>J88</f>
        <v>0</v>
      </c>
      <c r="K61" s="140"/>
    </row>
    <row r="62" spans="2:11" s="9" customFormat="1" ht="19.5" customHeight="1">
      <c r="B62" s="141"/>
      <c r="C62" s="142"/>
      <c r="D62" s="143" t="s">
        <v>770</v>
      </c>
      <c r="E62" s="144"/>
      <c r="F62" s="144"/>
      <c r="G62" s="144"/>
      <c r="H62" s="144"/>
      <c r="I62" s="145"/>
      <c r="J62" s="146">
        <f>J89</f>
        <v>0</v>
      </c>
      <c r="K62" s="147"/>
    </row>
    <row r="63" spans="2:11" s="9" customFormat="1" ht="14.25" customHeight="1">
      <c r="B63" s="141"/>
      <c r="C63" s="142"/>
      <c r="D63" s="143" t="s">
        <v>661</v>
      </c>
      <c r="E63" s="144"/>
      <c r="F63" s="144"/>
      <c r="G63" s="144"/>
      <c r="H63" s="144"/>
      <c r="I63" s="145"/>
      <c r="J63" s="146">
        <f>J90</f>
        <v>0</v>
      </c>
      <c r="K63" s="147"/>
    </row>
    <row r="64" spans="2:11" s="8" customFormat="1" ht="24.75" customHeight="1">
      <c r="B64" s="134"/>
      <c r="C64" s="135"/>
      <c r="D64" s="136" t="s">
        <v>171</v>
      </c>
      <c r="E64" s="137"/>
      <c r="F64" s="137"/>
      <c r="G64" s="137"/>
      <c r="H64" s="137"/>
      <c r="I64" s="138"/>
      <c r="J64" s="139">
        <f>J100</f>
        <v>0</v>
      </c>
      <c r="K64" s="140"/>
    </row>
    <row r="65" spans="2:11" s="9" customFormat="1" ht="19.5" customHeight="1">
      <c r="B65" s="141"/>
      <c r="C65" s="142"/>
      <c r="D65" s="143" t="s">
        <v>1182</v>
      </c>
      <c r="E65" s="144"/>
      <c r="F65" s="144"/>
      <c r="G65" s="144"/>
      <c r="H65" s="144"/>
      <c r="I65" s="145"/>
      <c r="J65" s="146">
        <f>J101</f>
        <v>0</v>
      </c>
      <c r="K65" s="147"/>
    </row>
    <row r="66" spans="2:11" s="1" customFormat="1" ht="21.75" customHeight="1">
      <c r="B66" s="37"/>
      <c r="C66" s="38"/>
      <c r="D66" s="38"/>
      <c r="E66" s="38"/>
      <c r="F66" s="38"/>
      <c r="G66" s="38"/>
      <c r="H66" s="38"/>
      <c r="I66" s="105"/>
      <c r="J66" s="38"/>
      <c r="K66" s="41"/>
    </row>
    <row r="67" spans="2:11" s="1" customFormat="1" ht="6.75" customHeight="1">
      <c r="B67" s="52"/>
      <c r="C67" s="53"/>
      <c r="D67" s="53"/>
      <c r="E67" s="53"/>
      <c r="F67" s="53"/>
      <c r="G67" s="53"/>
      <c r="H67" s="53"/>
      <c r="I67" s="126"/>
      <c r="J67" s="53"/>
      <c r="K67" s="54"/>
    </row>
    <row r="71" spans="2:12" s="1" customFormat="1" ht="6.75" customHeight="1">
      <c r="B71" s="55"/>
      <c r="C71" s="56"/>
      <c r="D71" s="56"/>
      <c r="E71" s="56"/>
      <c r="F71" s="56"/>
      <c r="G71" s="56"/>
      <c r="H71" s="56"/>
      <c r="I71" s="127"/>
      <c r="J71" s="56"/>
      <c r="K71" s="56"/>
      <c r="L71" s="37"/>
    </row>
    <row r="72" spans="2:12" s="1" customFormat="1" ht="36.75" customHeight="1">
      <c r="B72" s="37"/>
      <c r="C72" s="57" t="s">
        <v>178</v>
      </c>
      <c r="I72" s="148"/>
      <c r="L72" s="37"/>
    </row>
    <row r="73" spans="2:12" s="1" customFormat="1" ht="6.75" customHeight="1">
      <c r="B73" s="37"/>
      <c r="I73" s="148"/>
      <c r="L73" s="37"/>
    </row>
    <row r="74" spans="2:12" s="1" customFormat="1" ht="14.25" customHeight="1">
      <c r="B74" s="37"/>
      <c r="C74" s="59" t="s">
        <v>16</v>
      </c>
      <c r="I74" s="148"/>
      <c r="L74" s="37"/>
    </row>
    <row r="75" spans="2:12" s="1" customFormat="1" ht="22.5" customHeight="1">
      <c r="B75" s="37"/>
      <c r="E75" s="310" t="str">
        <f>E7</f>
        <v>Plzeň, K Pecím 10,12</v>
      </c>
      <c r="F75" s="269"/>
      <c r="G75" s="269"/>
      <c r="H75" s="269"/>
      <c r="I75" s="148"/>
      <c r="L75" s="37"/>
    </row>
    <row r="76" spans="2:12" ht="15">
      <c r="B76" s="24"/>
      <c r="C76" s="59" t="s">
        <v>143</v>
      </c>
      <c r="L76" s="24"/>
    </row>
    <row r="77" spans="2:12" s="1" customFormat="1" ht="22.5" customHeight="1">
      <c r="B77" s="37"/>
      <c r="E77" s="310" t="s">
        <v>146</v>
      </c>
      <c r="F77" s="269"/>
      <c r="G77" s="269"/>
      <c r="H77" s="269"/>
      <c r="I77" s="148"/>
      <c r="L77" s="37"/>
    </row>
    <row r="78" spans="2:12" s="1" customFormat="1" ht="14.25" customHeight="1">
      <c r="B78" s="37"/>
      <c r="C78" s="59" t="s">
        <v>149</v>
      </c>
      <c r="I78" s="148"/>
      <c r="L78" s="37"/>
    </row>
    <row r="79" spans="2:12" s="1" customFormat="1" ht="23.25" customHeight="1">
      <c r="B79" s="37"/>
      <c r="E79" s="287" t="str">
        <f>E11</f>
        <v>7 - KLEMPÍŘSKÉ VÝROBKY</v>
      </c>
      <c r="F79" s="269"/>
      <c r="G79" s="269"/>
      <c r="H79" s="269"/>
      <c r="I79" s="148"/>
      <c r="L79" s="37"/>
    </row>
    <row r="80" spans="2:12" s="1" customFormat="1" ht="6.75" customHeight="1">
      <c r="B80" s="37"/>
      <c r="I80" s="148"/>
      <c r="L80" s="37"/>
    </row>
    <row r="81" spans="2:12" s="1" customFormat="1" ht="18" customHeight="1">
      <c r="B81" s="37"/>
      <c r="C81" s="59" t="s">
        <v>23</v>
      </c>
      <c r="F81" s="149" t="str">
        <f>F14</f>
        <v>Plzeň, K Pecím 10,12 </v>
      </c>
      <c r="I81" s="150" t="s">
        <v>25</v>
      </c>
      <c r="J81" s="63" t="str">
        <f>IF(J14="","",J14)</f>
        <v>14. 9. 2016</v>
      </c>
      <c r="L81" s="37"/>
    </row>
    <row r="82" spans="2:12" s="1" customFormat="1" ht="6.75" customHeight="1">
      <c r="B82" s="37"/>
      <c r="I82" s="148"/>
      <c r="L82" s="37"/>
    </row>
    <row r="83" spans="2:12" s="1" customFormat="1" ht="15">
      <c r="B83" s="37"/>
      <c r="C83" s="59" t="s">
        <v>29</v>
      </c>
      <c r="F83" s="149" t="str">
        <f>E17</f>
        <v>SVJ K Pecím 10,12, Plzeň</v>
      </c>
      <c r="I83" s="150" t="s">
        <v>35</v>
      </c>
      <c r="J83" s="149" t="str">
        <f>E23</f>
        <v>Planstav a.s.</v>
      </c>
      <c r="L83" s="37"/>
    </row>
    <row r="84" spans="2:12" s="1" customFormat="1" ht="14.25" customHeight="1">
      <c r="B84" s="37"/>
      <c r="C84" s="59" t="s">
        <v>33</v>
      </c>
      <c r="F84" s="149">
        <f>IF(E20="","",E20)</f>
      </c>
      <c r="I84" s="148"/>
      <c r="L84" s="37"/>
    </row>
    <row r="85" spans="2:12" s="1" customFormat="1" ht="9.75" customHeight="1">
      <c r="B85" s="37"/>
      <c r="I85" s="148"/>
      <c r="L85" s="37"/>
    </row>
    <row r="86" spans="2:20" s="10" customFormat="1" ht="29.25" customHeight="1">
      <c r="B86" s="151"/>
      <c r="C86" s="152" t="s">
        <v>179</v>
      </c>
      <c r="D86" s="153" t="s">
        <v>59</v>
      </c>
      <c r="E86" s="153" t="s">
        <v>55</v>
      </c>
      <c r="F86" s="153" t="s">
        <v>180</v>
      </c>
      <c r="G86" s="153" t="s">
        <v>181</v>
      </c>
      <c r="H86" s="153" t="s">
        <v>182</v>
      </c>
      <c r="I86" s="154" t="s">
        <v>183</v>
      </c>
      <c r="J86" s="153" t="s">
        <v>159</v>
      </c>
      <c r="K86" s="155" t="s">
        <v>184</v>
      </c>
      <c r="L86" s="151"/>
      <c r="M86" s="70" t="s">
        <v>185</v>
      </c>
      <c r="N86" s="71" t="s">
        <v>44</v>
      </c>
      <c r="O86" s="71" t="s">
        <v>186</v>
      </c>
      <c r="P86" s="71" t="s">
        <v>187</v>
      </c>
      <c r="Q86" s="71" t="s">
        <v>188</v>
      </c>
      <c r="R86" s="71" t="s">
        <v>189</v>
      </c>
      <c r="S86" s="71" t="s">
        <v>190</v>
      </c>
      <c r="T86" s="72" t="s">
        <v>191</v>
      </c>
    </row>
    <row r="87" spans="2:63" s="1" customFormat="1" ht="29.25" customHeight="1">
      <c r="B87" s="37"/>
      <c r="C87" s="74" t="s">
        <v>160</v>
      </c>
      <c r="I87" s="148"/>
      <c r="J87" s="156">
        <f>BK87</f>
        <v>0</v>
      </c>
      <c r="L87" s="37"/>
      <c r="M87" s="73"/>
      <c r="N87" s="64"/>
      <c r="O87" s="64"/>
      <c r="P87" s="157">
        <f>P88+P100</f>
        <v>0</v>
      </c>
      <c r="Q87" s="64"/>
      <c r="R87" s="157">
        <f>R88+R100</f>
        <v>2.182114999999999</v>
      </c>
      <c r="S87" s="64"/>
      <c r="T87" s="158">
        <f>T88+T100</f>
        <v>0.9897100000000001</v>
      </c>
      <c r="AT87" s="20" t="s">
        <v>73</v>
      </c>
      <c r="AU87" s="20" t="s">
        <v>161</v>
      </c>
      <c r="BK87" s="159">
        <f>BK88+BK100</f>
        <v>0</v>
      </c>
    </row>
    <row r="88" spans="2:63" s="11" customFormat="1" ht="36.75" customHeight="1">
      <c r="B88" s="160"/>
      <c r="D88" s="161" t="s">
        <v>73</v>
      </c>
      <c r="E88" s="162" t="s">
        <v>192</v>
      </c>
      <c r="F88" s="162" t="s">
        <v>662</v>
      </c>
      <c r="I88" s="163"/>
      <c r="J88" s="164">
        <f>BK88</f>
        <v>0</v>
      </c>
      <c r="L88" s="160"/>
      <c r="M88" s="165"/>
      <c r="N88" s="166"/>
      <c r="O88" s="166"/>
      <c r="P88" s="167">
        <f>P89</f>
        <v>0</v>
      </c>
      <c r="Q88" s="166"/>
      <c r="R88" s="167">
        <f>R89</f>
        <v>0</v>
      </c>
      <c r="S88" s="166"/>
      <c r="T88" s="168">
        <f>T89</f>
        <v>0</v>
      </c>
      <c r="AR88" s="161" t="s">
        <v>22</v>
      </c>
      <c r="AT88" s="169" t="s">
        <v>73</v>
      </c>
      <c r="AU88" s="169" t="s">
        <v>74</v>
      </c>
      <c r="AY88" s="161" t="s">
        <v>193</v>
      </c>
      <c r="BK88" s="170">
        <f>BK89</f>
        <v>0</v>
      </c>
    </row>
    <row r="89" spans="2:63" s="11" customFormat="1" ht="19.5" customHeight="1">
      <c r="B89" s="160"/>
      <c r="D89" s="161" t="s">
        <v>73</v>
      </c>
      <c r="E89" s="171" t="s">
        <v>106</v>
      </c>
      <c r="F89" s="171" t="s">
        <v>829</v>
      </c>
      <c r="I89" s="163"/>
      <c r="J89" s="172">
        <f>BK89</f>
        <v>0</v>
      </c>
      <c r="L89" s="160"/>
      <c r="M89" s="165"/>
      <c r="N89" s="166"/>
      <c r="O89" s="166"/>
      <c r="P89" s="167">
        <f>P90</f>
        <v>0</v>
      </c>
      <c r="Q89" s="166"/>
      <c r="R89" s="167">
        <f>R90</f>
        <v>0</v>
      </c>
      <c r="S89" s="166"/>
      <c r="T89" s="168">
        <f>T90</f>
        <v>0</v>
      </c>
      <c r="AR89" s="161" t="s">
        <v>22</v>
      </c>
      <c r="AT89" s="169" t="s">
        <v>73</v>
      </c>
      <c r="AU89" s="169" t="s">
        <v>22</v>
      </c>
      <c r="AY89" s="161" t="s">
        <v>193</v>
      </c>
      <c r="BK89" s="170">
        <f>BK90</f>
        <v>0</v>
      </c>
    </row>
    <row r="90" spans="2:63" s="11" customFormat="1" ht="14.25" customHeight="1">
      <c r="B90" s="160"/>
      <c r="D90" s="173" t="s">
        <v>73</v>
      </c>
      <c r="E90" s="174" t="s">
        <v>523</v>
      </c>
      <c r="F90" s="174" t="s">
        <v>549</v>
      </c>
      <c r="I90" s="163"/>
      <c r="J90" s="175">
        <f>BK90</f>
        <v>0</v>
      </c>
      <c r="L90" s="160"/>
      <c r="M90" s="165"/>
      <c r="N90" s="166"/>
      <c r="O90" s="166"/>
      <c r="P90" s="167">
        <f>SUM(P91:P99)</f>
        <v>0</v>
      </c>
      <c r="Q90" s="166"/>
      <c r="R90" s="167">
        <f>SUM(R91:R99)</f>
        <v>0</v>
      </c>
      <c r="S90" s="166"/>
      <c r="T90" s="168">
        <f>SUM(T91:T99)</f>
        <v>0</v>
      </c>
      <c r="AR90" s="161" t="s">
        <v>22</v>
      </c>
      <c r="AT90" s="169" t="s">
        <v>73</v>
      </c>
      <c r="AU90" s="169" t="s">
        <v>84</v>
      </c>
      <c r="AY90" s="161" t="s">
        <v>193</v>
      </c>
      <c r="BK90" s="170">
        <f>SUM(BK91:BK99)</f>
        <v>0</v>
      </c>
    </row>
    <row r="91" spans="2:65" s="1" customFormat="1" ht="31.5" customHeight="1">
      <c r="B91" s="176"/>
      <c r="C91" s="177" t="s">
        <v>22</v>
      </c>
      <c r="D91" s="177" t="s">
        <v>197</v>
      </c>
      <c r="E91" s="178" t="s">
        <v>1183</v>
      </c>
      <c r="F91" s="179" t="s">
        <v>1184</v>
      </c>
      <c r="G91" s="180" t="s">
        <v>530</v>
      </c>
      <c r="H91" s="181">
        <v>0.99</v>
      </c>
      <c r="I91" s="182"/>
      <c r="J91" s="183">
        <f>ROUND(I91*H91,2)</f>
        <v>0</v>
      </c>
      <c r="K91" s="179" t="s">
        <v>206</v>
      </c>
      <c r="L91" s="37"/>
      <c r="M91" s="184" t="s">
        <v>20</v>
      </c>
      <c r="N91" s="185" t="s">
        <v>46</v>
      </c>
      <c r="O91" s="38"/>
      <c r="P91" s="186">
        <f>O91*H91</f>
        <v>0</v>
      </c>
      <c r="Q91" s="186">
        <v>0</v>
      </c>
      <c r="R91" s="186">
        <f>Q91*H91</f>
        <v>0</v>
      </c>
      <c r="S91" s="186">
        <v>0</v>
      </c>
      <c r="T91" s="187">
        <f>S91*H91</f>
        <v>0</v>
      </c>
      <c r="AR91" s="20" t="s">
        <v>91</v>
      </c>
      <c r="AT91" s="20" t="s">
        <v>197</v>
      </c>
      <c r="AU91" s="20" t="s">
        <v>88</v>
      </c>
      <c r="AY91" s="20" t="s">
        <v>193</v>
      </c>
      <c r="BE91" s="188">
        <f>IF(N91="základní",J91,0)</f>
        <v>0</v>
      </c>
      <c r="BF91" s="188">
        <f>IF(N91="snížená",J91,0)</f>
        <v>0</v>
      </c>
      <c r="BG91" s="188">
        <f>IF(N91="zákl. přenesená",J91,0)</f>
        <v>0</v>
      </c>
      <c r="BH91" s="188">
        <f>IF(N91="sníž. přenesená",J91,0)</f>
        <v>0</v>
      </c>
      <c r="BI91" s="188">
        <f>IF(N91="nulová",J91,0)</f>
        <v>0</v>
      </c>
      <c r="BJ91" s="20" t="s">
        <v>84</v>
      </c>
      <c r="BK91" s="188">
        <f>ROUND(I91*H91,2)</f>
        <v>0</v>
      </c>
      <c r="BL91" s="20" t="s">
        <v>91</v>
      </c>
      <c r="BM91" s="20" t="s">
        <v>1185</v>
      </c>
    </row>
    <row r="92" spans="2:47" s="1" customFormat="1" ht="27">
      <c r="B92" s="37"/>
      <c r="D92" s="199" t="s">
        <v>208</v>
      </c>
      <c r="F92" s="254" t="s">
        <v>1186</v>
      </c>
      <c r="I92" s="148"/>
      <c r="L92" s="37"/>
      <c r="M92" s="66"/>
      <c r="N92" s="38"/>
      <c r="O92" s="38"/>
      <c r="P92" s="38"/>
      <c r="Q92" s="38"/>
      <c r="R92" s="38"/>
      <c r="S92" s="38"/>
      <c r="T92" s="67"/>
      <c r="AT92" s="20" t="s">
        <v>208</v>
      </c>
      <c r="AU92" s="20" t="s">
        <v>88</v>
      </c>
    </row>
    <row r="93" spans="2:65" s="1" customFormat="1" ht="22.5" customHeight="1">
      <c r="B93" s="176"/>
      <c r="C93" s="177" t="s">
        <v>84</v>
      </c>
      <c r="D93" s="177" t="s">
        <v>197</v>
      </c>
      <c r="E93" s="178" t="s">
        <v>536</v>
      </c>
      <c r="F93" s="179" t="s">
        <v>537</v>
      </c>
      <c r="G93" s="180" t="s">
        <v>530</v>
      </c>
      <c r="H93" s="181">
        <v>0.99</v>
      </c>
      <c r="I93" s="182"/>
      <c r="J93" s="183">
        <f>ROUND(I93*H93,2)</f>
        <v>0</v>
      </c>
      <c r="K93" s="179" t="s">
        <v>206</v>
      </c>
      <c r="L93" s="37"/>
      <c r="M93" s="184" t="s">
        <v>20</v>
      </c>
      <c r="N93" s="185" t="s">
        <v>46</v>
      </c>
      <c r="O93" s="38"/>
      <c r="P93" s="186">
        <f>O93*H93</f>
        <v>0</v>
      </c>
      <c r="Q93" s="186">
        <v>0</v>
      </c>
      <c r="R93" s="186">
        <f>Q93*H93</f>
        <v>0</v>
      </c>
      <c r="S93" s="186">
        <v>0</v>
      </c>
      <c r="T93" s="187">
        <f>S93*H93</f>
        <v>0</v>
      </c>
      <c r="AR93" s="20" t="s">
        <v>91</v>
      </c>
      <c r="AT93" s="20" t="s">
        <v>197</v>
      </c>
      <c r="AU93" s="20" t="s">
        <v>88</v>
      </c>
      <c r="AY93" s="20" t="s">
        <v>193</v>
      </c>
      <c r="BE93" s="188">
        <f>IF(N93="základní",J93,0)</f>
        <v>0</v>
      </c>
      <c r="BF93" s="188">
        <f>IF(N93="snížená",J93,0)</f>
        <v>0</v>
      </c>
      <c r="BG93" s="188">
        <f>IF(N93="zákl. přenesená",J93,0)</f>
        <v>0</v>
      </c>
      <c r="BH93" s="188">
        <f>IF(N93="sníž. přenesená",J93,0)</f>
        <v>0</v>
      </c>
      <c r="BI93" s="188">
        <f>IF(N93="nulová",J93,0)</f>
        <v>0</v>
      </c>
      <c r="BJ93" s="20" t="s">
        <v>84</v>
      </c>
      <c r="BK93" s="188">
        <f>ROUND(I93*H93,2)</f>
        <v>0</v>
      </c>
      <c r="BL93" s="20" t="s">
        <v>91</v>
      </c>
      <c r="BM93" s="20" t="s">
        <v>1187</v>
      </c>
    </row>
    <row r="94" spans="2:47" s="1" customFormat="1" ht="13.5">
      <c r="B94" s="37"/>
      <c r="D94" s="199" t="s">
        <v>208</v>
      </c>
      <c r="F94" s="254" t="s">
        <v>537</v>
      </c>
      <c r="I94" s="148"/>
      <c r="L94" s="37"/>
      <c r="M94" s="66"/>
      <c r="N94" s="38"/>
      <c r="O94" s="38"/>
      <c r="P94" s="38"/>
      <c r="Q94" s="38"/>
      <c r="R94" s="38"/>
      <c r="S94" s="38"/>
      <c r="T94" s="67"/>
      <c r="AT94" s="20" t="s">
        <v>208</v>
      </c>
      <c r="AU94" s="20" t="s">
        <v>88</v>
      </c>
    </row>
    <row r="95" spans="2:65" s="1" customFormat="1" ht="22.5" customHeight="1">
      <c r="B95" s="176"/>
      <c r="C95" s="177" t="s">
        <v>88</v>
      </c>
      <c r="D95" s="177" t="s">
        <v>197</v>
      </c>
      <c r="E95" s="178" t="s">
        <v>540</v>
      </c>
      <c r="F95" s="179" t="s">
        <v>541</v>
      </c>
      <c r="G95" s="180" t="s">
        <v>530</v>
      </c>
      <c r="H95" s="181">
        <v>8.91</v>
      </c>
      <c r="I95" s="182"/>
      <c r="J95" s="183">
        <f>ROUND(I95*H95,2)</f>
        <v>0</v>
      </c>
      <c r="K95" s="179" t="s">
        <v>206</v>
      </c>
      <c r="L95" s="37"/>
      <c r="M95" s="184" t="s">
        <v>20</v>
      </c>
      <c r="N95" s="185" t="s">
        <v>46</v>
      </c>
      <c r="O95" s="38"/>
      <c r="P95" s="186">
        <f>O95*H95</f>
        <v>0</v>
      </c>
      <c r="Q95" s="186">
        <v>0</v>
      </c>
      <c r="R95" s="186">
        <f>Q95*H95</f>
        <v>0</v>
      </c>
      <c r="S95" s="186">
        <v>0</v>
      </c>
      <c r="T95" s="187">
        <f>S95*H95</f>
        <v>0</v>
      </c>
      <c r="AR95" s="20" t="s">
        <v>91</v>
      </c>
      <c r="AT95" s="20" t="s">
        <v>197</v>
      </c>
      <c r="AU95" s="20" t="s">
        <v>88</v>
      </c>
      <c r="AY95" s="20" t="s">
        <v>193</v>
      </c>
      <c r="BE95" s="188">
        <f>IF(N95="základní",J95,0)</f>
        <v>0</v>
      </c>
      <c r="BF95" s="188">
        <f>IF(N95="snížená",J95,0)</f>
        <v>0</v>
      </c>
      <c r="BG95" s="188">
        <f>IF(N95="zákl. přenesená",J95,0)</f>
        <v>0</v>
      </c>
      <c r="BH95" s="188">
        <f>IF(N95="sníž. přenesená",J95,0)</f>
        <v>0</v>
      </c>
      <c r="BI95" s="188">
        <f>IF(N95="nulová",J95,0)</f>
        <v>0</v>
      </c>
      <c r="BJ95" s="20" t="s">
        <v>84</v>
      </c>
      <c r="BK95" s="188">
        <f>ROUND(I95*H95,2)</f>
        <v>0</v>
      </c>
      <c r="BL95" s="20" t="s">
        <v>91</v>
      </c>
      <c r="BM95" s="20" t="s">
        <v>1188</v>
      </c>
    </row>
    <row r="96" spans="2:47" s="1" customFormat="1" ht="13.5">
      <c r="B96" s="37"/>
      <c r="D96" s="190" t="s">
        <v>208</v>
      </c>
      <c r="F96" s="208" t="s">
        <v>541</v>
      </c>
      <c r="I96" s="148"/>
      <c r="L96" s="37"/>
      <c r="M96" s="66"/>
      <c r="N96" s="38"/>
      <c r="O96" s="38"/>
      <c r="P96" s="38"/>
      <c r="Q96" s="38"/>
      <c r="R96" s="38"/>
      <c r="S96" s="38"/>
      <c r="T96" s="67"/>
      <c r="AT96" s="20" t="s">
        <v>208</v>
      </c>
      <c r="AU96" s="20" t="s">
        <v>88</v>
      </c>
    </row>
    <row r="97" spans="2:51" s="12" customFormat="1" ht="13.5">
      <c r="B97" s="189"/>
      <c r="D97" s="199" t="s">
        <v>201</v>
      </c>
      <c r="E97" s="238" t="s">
        <v>20</v>
      </c>
      <c r="F97" s="227" t="s">
        <v>1189</v>
      </c>
      <c r="H97" s="228">
        <v>8.91</v>
      </c>
      <c r="I97" s="194"/>
      <c r="L97" s="189"/>
      <c r="M97" s="195"/>
      <c r="N97" s="196"/>
      <c r="O97" s="196"/>
      <c r="P97" s="196"/>
      <c r="Q97" s="196"/>
      <c r="R97" s="196"/>
      <c r="S97" s="196"/>
      <c r="T97" s="197"/>
      <c r="AT97" s="191" t="s">
        <v>201</v>
      </c>
      <c r="AU97" s="191" t="s">
        <v>88</v>
      </c>
      <c r="AV97" s="12" t="s">
        <v>84</v>
      </c>
      <c r="AW97" s="12" t="s">
        <v>37</v>
      </c>
      <c r="AX97" s="12" t="s">
        <v>22</v>
      </c>
      <c r="AY97" s="191" t="s">
        <v>193</v>
      </c>
    </row>
    <row r="98" spans="2:65" s="1" customFormat="1" ht="22.5" customHeight="1">
      <c r="B98" s="176"/>
      <c r="C98" s="177" t="s">
        <v>91</v>
      </c>
      <c r="D98" s="177" t="s">
        <v>197</v>
      </c>
      <c r="E98" s="178" t="s">
        <v>545</v>
      </c>
      <c r="F98" s="179" t="s">
        <v>546</v>
      </c>
      <c r="G98" s="180" t="s">
        <v>530</v>
      </c>
      <c r="H98" s="181">
        <v>0.99</v>
      </c>
      <c r="I98" s="182"/>
      <c r="J98" s="183">
        <f>ROUND(I98*H98,2)</f>
        <v>0</v>
      </c>
      <c r="K98" s="179" t="s">
        <v>206</v>
      </c>
      <c r="L98" s="37"/>
      <c r="M98" s="184" t="s">
        <v>20</v>
      </c>
      <c r="N98" s="185" t="s">
        <v>46</v>
      </c>
      <c r="O98" s="38"/>
      <c r="P98" s="186">
        <f>O98*H98</f>
        <v>0</v>
      </c>
      <c r="Q98" s="186">
        <v>0</v>
      </c>
      <c r="R98" s="186">
        <f>Q98*H98</f>
        <v>0</v>
      </c>
      <c r="S98" s="186">
        <v>0</v>
      </c>
      <c r="T98" s="187">
        <f>S98*H98</f>
        <v>0</v>
      </c>
      <c r="AR98" s="20" t="s">
        <v>91</v>
      </c>
      <c r="AT98" s="20" t="s">
        <v>197</v>
      </c>
      <c r="AU98" s="20" t="s">
        <v>88</v>
      </c>
      <c r="AY98" s="20" t="s">
        <v>193</v>
      </c>
      <c r="BE98" s="188">
        <f>IF(N98="základní",J98,0)</f>
        <v>0</v>
      </c>
      <c r="BF98" s="188">
        <f>IF(N98="snížená",J98,0)</f>
        <v>0</v>
      </c>
      <c r="BG98" s="188">
        <f>IF(N98="zákl. přenesená",J98,0)</f>
        <v>0</v>
      </c>
      <c r="BH98" s="188">
        <f>IF(N98="sníž. přenesená",J98,0)</f>
        <v>0</v>
      </c>
      <c r="BI98" s="188">
        <f>IF(N98="nulová",J98,0)</f>
        <v>0</v>
      </c>
      <c r="BJ98" s="20" t="s">
        <v>84</v>
      </c>
      <c r="BK98" s="188">
        <f>ROUND(I98*H98,2)</f>
        <v>0</v>
      </c>
      <c r="BL98" s="20" t="s">
        <v>91</v>
      </c>
      <c r="BM98" s="20" t="s">
        <v>1190</v>
      </c>
    </row>
    <row r="99" spans="2:47" s="1" customFormat="1" ht="13.5">
      <c r="B99" s="37"/>
      <c r="D99" s="190" t="s">
        <v>208</v>
      </c>
      <c r="F99" s="208" t="s">
        <v>546</v>
      </c>
      <c r="I99" s="148"/>
      <c r="L99" s="37"/>
      <c r="M99" s="66"/>
      <c r="N99" s="38"/>
      <c r="O99" s="38"/>
      <c r="P99" s="38"/>
      <c r="Q99" s="38"/>
      <c r="R99" s="38"/>
      <c r="S99" s="38"/>
      <c r="T99" s="67"/>
      <c r="AT99" s="20" t="s">
        <v>208</v>
      </c>
      <c r="AU99" s="20" t="s">
        <v>88</v>
      </c>
    </row>
    <row r="100" spans="2:63" s="11" customFormat="1" ht="36.75" customHeight="1">
      <c r="B100" s="160"/>
      <c r="D100" s="161" t="s">
        <v>73</v>
      </c>
      <c r="E100" s="162" t="s">
        <v>556</v>
      </c>
      <c r="F100" s="162" t="s">
        <v>557</v>
      </c>
      <c r="I100" s="163"/>
      <c r="J100" s="164">
        <f>BK100</f>
        <v>0</v>
      </c>
      <c r="L100" s="160"/>
      <c r="M100" s="165"/>
      <c r="N100" s="166"/>
      <c r="O100" s="166"/>
      <c r="P100" s="167">
        <f>P101</f>
        <v>0</v>
      </c>
      <c r="Q100" s="166"/>
      <c r="R100" s="167">
        <f>R101</f>
        <v>2.182114999999999</v>
      </c>
      <c r="S100" s="166"/>
      <c r="T100" s="168">
        <f>T101</f>
        <v>0.9897100000000001</v>
      </c>
      <c r="AR100" s="161" t="s">
        <v>84</v>
      </c>
      <c r="AT100" s="169" t="s">
        <v>73</v>
      </c>
      <c r="AU100" s="169" t="s">
        <v>74</v>
      </c>
      <c r="AY100" s="161" t="s">
        <v>193</v>
      </c>
      <c r="BK100" s="170">
        <f>BK101</f>
        <v>0</v>
      </c>
    </row>
    <row r="101" spans="2:63" s="11" customFormat="1" ht="19.5" customHeight="1">
      <c r="B101" s="160"/>
      <c r="D101" s="173" t="s">
        <v>73</v>
      </c>
      <c r="E101" s="174" t="s">
        <v>1191</v>
      </c>
      <c r="F101" s="174" t="s">
        <v>1192</v>
      </c>
      <c r="I101" s="163"/>
      <c r="J101" s="175">
        <f>BK101</f>
        <v>0</v>
      </c>
      <c r="L101" s="160"/>
      <c r="M101" s="165"/>
      <c r="N101" s="166"/>
      <c r="O101" s="166"/>
      <c r="P101" s="167">
        <f>SUM(P102:P152)</f>
        <v>0</v>
      </c>
      <c r="Q101" s="166"/>
      <c r="R101" s="167">
        <f>SUM(R102:R152)</f>
        <v>2.182114999999999</v>
      </c>
      <c r="S101" s="166"/>
      <c r="T101" s="168">
        <f>SUM(T102:T152)</f>
        <v>0.9897100000000001</v>
      </c>
      <c r="AR101" s="161" t="s">
        <v>84</v>
      </c>
      <c r="AT101" s="169" t="s">
        <v>73</v>
      </c>
      <c r="AU101" s="169" t="s">
        <v>22</v>
      </c>
      <c r="AY101" s="161" t="s">
        <v>193</v>
      </c>
      <c r="BK101" s="170">
        <f>SUM(BK102:BK152)</f>
        <v>0</v>
      </c>
    </row>
    <row r="102" spans="2:65" s="1" customFormat="1" ht="22.5" customHeight="1">
      <c r="B102" s="176"/>
      <c r="C102" s="177" t="s">
        <v>94</v>
      </c>
      <c r="D102" s="177" t="s">
        <v>197</v>
      </c>
      <c r="E102" s="178" t="s">
        <v>1193</v>
      </c>
      <c r="F102" s="179" t="s">
        <v>1194</v>
      </c>
      <c r="G102" s="180" t="s">
        <v>330</v>
      </c>
      <c r="H102" s="181">
        <v>132</v>
      </c>
      <c r="I102" s="182"/>
      <c r="J102" s="183">
        <f>ROUND(I102*H102,2)</f>
        <v>0</v>
      </c>
      <c r="K102" s="179" t="s">
        <v>206</v>
      </c>
      <c r="L102" s="37"/>
      <c r="M102" s="184" t="s">
        <v>20</v>
      </c>
      <c r="N102" s="185" t="s">
        <v>46</v>
      </c>
      <c r="O102" s="38"/>
      <c r="P102" s="186">
        <f>O102*H102</f>
        <v>0</v>
      </c>
      <c r="Q102" s="186">
        <v>0</v>
      </c>
      <c r="R102" s="186">
        <f>Q102*H102</f>
        <v>0</v>
      </c>
      <c r="S102" s="186">
        <v>0.00191</v>
      </c>
      <c r="T102" s="187">
        <f>S102*H102</f>
        <v>0.25212</v>
      </c>
      <c r="AR102" s="20" t="s">
        <v>298</v>
      </c>
      <c r="AT102" s="20" t="s">
        <v>197</v>
      </c>
      <c r="AU102" s="20" t="s">
        <v>84</v>
      </c>
      <c r="AY102" s="20" t="s">
        <v>193</v>
      </c>
      <c r="BE102" s="188">
        <f>IF(N102="základní",J102,0)</f>
        <v>0</v>
      </c>
      <c r="BF102" s="188">
        <f>IF(N102="snížená",J102,0)</f>
        <v>0</v>
      </c>
      <c r="BG102" s="188">
        <f>IF(N102="zákl. přenesená",J102,0)</f>
        <v>0</v>
      </c>
      <c r="BH102" s="188">
        <f>IF(N102="sníž. přenesená",J102,0)</f>
        <v>0</v>
      </c>
      <c r="BI102" s="188">
        <f>IF(N102="nulová",J102,0)</f>
        <v>0</v>
      </c>
      <c r="BJ102" s="20" t="s">
        <v>84</v>
      </c>
      <c r="BK102" s="188">
        <f>ROUND(I102*H102,2)</f>
        <v>0</v>
      </c>
      <c r="BL102" s="20" t="s">
        <v>298</v>
      </c>
      <c r="BM102" s="20" t="s">
        <v>1195</v>
      </c>
    </row>
    <row r="103" spans="2:47" s="1" customFormat="1" ht="13.5">
      <c r="B103" s="37"/>
      <c r="D103" s="190" t="s">
        <v>208</v>
      </c>
      <c r="F103" s="208" t="s">
        <v>1196</v>
      </c>
      <c r="I103" s="148"/>
      <c r="L103" s="37"/>
      <c r="M103" s="66"/>
      <c r="N103" s="38"/>
      <c r="O103" s="38"/>
      <c r="P103" s="38"/>
      <c r="Q103" s="38"/>
      <c r="R103" s="38"/>
      <c r="S103" s="38"/>
      <c r="T103" s="67"/>
      <c r="AT103" s="20" t="s">
        <v>208</v>
      </c>
      <c r="AU103" s="20" t="s">
        <v>84</v>
      </c>
    </row>
    <row r="104" spans="2:51" s="14" customFormat="1" ht="13.5">
      <c r="B104" s="209"/>
      <c r="D104" s="190" t="s">
        <v>201</v>
      </c>
      <c r="E104" s="210" t="s">
        <v>20</v>
      </c>
      <c r="F104" s="211" t="s">
        <v>1197</v>
      </c>
      <c r="H104" s="212" t="s">
        <v>20</v>
      </c>
      <c r="I104" s="213"/>
      <c r="L104" s="209"/>
      <c r="M104" s="214"/>
      <c r="N104" s="215"/>
      <c r="O104" s="215"/>
      <c r="P104" s="215"/>
      <c r="Q104" s="215"/>
      <c r="R104" s="215"/>
      <c r="S104" s="215"/>
      <c r="T104" s="216"/>
      <c r="AT104" s="212" t="s">
        <v>201</v>
      </c>
      <c r="AU104" s="212" t="s">
        <v>84</v>
      </c>
      <c r="AV104" s="14" t="s">
        <v>22</v>
      </c>
      <c r="AW104" s="14" t="s">
        <v>37</v>
      </c>
      <c r="AX104" s="14" t="s">
        <v>74</v>
      </c>
      <c r="AY104" s="212" t="s">
        <v>193</v>
      </c>
    </row>
    <row r="105" spans="2:51" s="12" customFormat="1" ht="13.5">
      <c r="B105" s="189"/>
      <c r="D105" s="190" t="s">
        <v>201</v>
      </c>
      <c r="E105" s="191" t="s">
        <v>20</v>
      </c>
      <c r="F105" s="192" t="s">
        <v>1198</v>
      </c>
      <c r="H105" s="193">
        <v>12</v>
      </c>
      <c r="I105" s="194"/>
      <c r="L105" s="189"/>
      <c r="M105" s="195"/>
      <c r="N105" s="196"/>
      <c r="O105" s="196"/>
      <c r="P105" s="196"/>
      <c r="Q105" s="196"/>
      <c r="R105" s="196"/>
      <c r="S105" s="196"/>
      <c r="T105" s="197"/>
      <c r="AT105" s="191" t="s">
        <v>201</v>
      </c>
      <c r="AU105" s="191" t="s">
        <v>84</v>
      </c>
      <c r="AV105" s="12" t="s">
        <v>84</v>
      </c>
      <c r="AW105" s="12" t="s">
        <v>37</v>
      </c>
      <c r="AX105" s="12" t="s">
        <v>74</v>
      </c>
      <c r="AY105" s="191" t="s">
        <v>193</v>
      </c>
    </row>
    <row r="106" spans="2:51" s="14" customFormat="1" ht="13.5">
      <c r="B106" s="209"/>
      <c r="D106" s="190" t="s">
        <v>201</v>
      </c>
      <c r="E106" s="210" t="s">
        <v>20</v>
      </c>
      <c r="F106" s="211" t="s">
        <v>1199</v>
      </c>
      <c r="H106" s="212" t="s">
        <v>20</v>
      </c>
      <c r="I106" s="213"/>
      <c r="L106" s="209"/>
      <c r="M106" s="214"/>
      <c r="N106" s="215"/>
      <c r="O106" s="215"/>
      <c r="P106" s="215"/>
      <c r="Q106" s="215"/>
      <c r="R106" s="215"/>
      <c r="S106" s="215"/>
      <c r="T106" s="216"/>
      <c r="AT106" s="212" t="s">
        <v>201</v>
      </c>
      <c r="AU106" s="212" t="s">
        <v>84</v>
      </c>
      <c r="AV106" s="14" t="s">
        <v>22</v>
      </c>
      <c r="AW106" s="14" t="s">
        <v>37</v>
      </c>
      <c r="AX106" s="14" t="s">
        <v>74</v>
      </c>
      <c r="AY106" s="212" t="s">
        <v>193</v>
      </c>
    </row>
    <row r="107" spans="2:51" s="12" customFormat="1" ht="13.5">
      <c r="B107" s="189"/>
      <c r="D107" s="190" t="s">
        <v>201</v>
      </c>
      <c r="E107" s="191" t="s">
        <v>20</v>
      </c>
      <c r="F107" s="192" t="s">
        <v>1200</v>
      </c>
      <c r="H107" s="193">
        <v>120</v>
      </c>
      <c r="I107" s="194"/>
      <c r="L107" s="189"/>
      <c r="M107" s="195"/>
      <c r="N107" s="196"/>
      <c r="O107" s="196"/>
      <c r="P107" s="196"/>
      <c r="Q107" s="196"/>
      <c r="R107" s="196"/>
      <c r="S107" s="196"/>
      <c r="T107" s="197"/>
      <c r="AT107" s="191" t="s">
        <v>201</v>
      </c>
      <c r="AU107" s="191" t="s">
        <v>84</v>
      </c>
      <c r="AV107" s="12" t="s">
        <v>84</v>
      </c>
      <c r="AW107" s="12" t="s">
        <v>37</v>
      </c>
      <c r="AX107" s="12" t="s">
        <v>74</v>
      </c>
      <c r="AY107" s="191" t="s">
        <v>193</v>
      </c>
    </row>
    <row r="108" spans="2:51" s="13" customFormat="1" ht="13.5">
      <c r="B108" s="198"/>
      <c r="D108" s="199" t="s">
        <v>201</v>
      </c>
      <c r="E108" s="200" t="s">
        <v>20</v>
      </c>
      <c r="F108" s="201" t="s">
        <v>203</v>
      </c>
      <c r="H108" s="202">
        <v>132</v>
      </c>
      <c r="I108" s="203"/>
      <c r="L108" s="198"/>
      <c r="M108" s="204"/>
      <c r="N108" s="205"/>
      <c r="O108" s="205"/>
      <c r="P108" s="205"/>
      <c r="Q108" s="205"/>
      <c r="R108" s="205"/>
      <c r="S108" s="205"/>
      <c r="T108" s="206"/>
      <c r="AT108" s="207" t="s">
        <v>201</v>
      </c>
      <c r="AU108" s="207" t="s">
        <v>84</v>
      </c>
      <c r="AV108" s="13" t="s">
        <v>91</v>
      </c>
      <c r="AW108" s="13" t="s">
        <v>37</v>
      </c>
      <c r="AX108" s="13" t="s">
        <v>22</v>
      </c>
      <c r="AY108" s="207" t="s">
        <v>193</v>
      </c>
    </row>
    <row r="109" spans="2:65" s="1" customFormat="1" ht="22.5" customHeight="1">
      <c r="B109" s="176"/>
      <c r="C109" s="177" t="s">
        <v>97</v>
      </c>
      <c r="D109" s="177" t="s">
        <v>197</v>
      </c>
      <c r="E109" s="178" t="s">
        <v>1201</v>
      </c>
      <c r="F109" s="179" t="s">
        <v>1202</v>
      </c>
      <c r="G109" s="180" t="s">
        <v>330</v>
      </c>
      <c r="H109" s="181">
        <v>302</v>
      </c>
      <c r="I109" s="182"/>
      <c r="J109" s="183">
        <f>ROUND(I109*H109,2)</f>
        <v>0</v>
      </c>
      <c r="K109" s="179" t="s">
        <v>206</v>
      </c>
      <c r="L109" s="37"/>
      <c r="M109" s="184" t="s">
        <v>20</v>
      </c>
      <c r="N109" s="185" t="s">
        <v>46</v>
      </c>
      <c r="O109" s="38"/>
      <c r="P109" s="186">
        <f>O109*H109</f>
        <v>0</v>
      </c>
      <c r="Q109" s="186">
        <v>0</v>
      </c>
      <c r="R109" s="186">
        <f>Q109*H109</f>
        <v>0</v>
      </c>
      <c r="S109" s="186">
        <v>0.00167</v>
      </c>
      <c r="T109" s="187">
        <f>S109*H109</f>
        <v>0.50434</v>
      </c>
      <c r="AR109" s="20" t="s">
        <v>298</v>
      </c>
      <c r="AT109" s="20" t="s">
        <v>197</v>
      </c>
      <c r="AU109" s="20" t="s">
        <v>84</v>
      </c>
      <c r="AY109" s="20" t="s">
        <v>193</v>
      </c>
      <c r="BE109" s="188">
        <f>IF(N109="základní",J109,0)</f>
        <v>0</v>
      </c>
      <c r="BF109" s="188">
        <f>IF(N109="snížená",J109,0)</f>
        <v>0</v>
      </c>
      <c r="BG109" s="188">
        <f>IF(N109="zákl. přenesená",J109,0)</f>
        <v>0</v>
      </c>
      <c r="BH109" s="188">
        <f>IF(N109="sníž. přenesená",J109,0)</f>
        <v>0</v>
      </c>
      <c r="BI109" s="188">
        <f>IF(N109="nulová",J109,0)</f>
        <v>0</v>
      </c>
      <c r="BJ109" s="20" t="s">
        <v>84</v>
      </c>
      <c r="BK109" s="188">
        <f>ROUND(I109*H109,2)</f>
        <v>0</v>
      </c>
      <c r="BL109" s="20" t="s">
        <v>298</v>
      </c>
      <c r="BM109" s="20" t="s">
        <v>1203</v>
      </c>
    </row>
    <row r="110" spans="2:47" s="1" customFormat="1" ht="13.5">
      <c r="B110" s="37"/>
      <c r="D110" s="190" t="s">
        <v>208</v>
      </c>
      <c r="F110" s="208" t="s">
        <v>1204</v>
      </c>
      <c r="I110" s="148"/>
      <c r="L110" s="37"/>
      <c r="M110" s="66"/>
      <c r="N110" s="38"/>
      <c r="O110" s="38"/>
      <c r="P110" s="38"/>
      <c r="Q110" s="38"/>
      <c r="R110" s="38"/>
      <c r="S110" s="38"/>
      <c r="T110" s="67"/>
      <c r="AT110" s="20" t="s">
        <v>208</v>
      </c>
      <c r="AU110" s="20" t="s">
        <v>84</v>
      </c>
    </row>
    <row r="111" spans="2:51" s="12" customFormat="1" ht="13.5">
      <c r="B111" s="189"/>
      <c r="D111" s="199" t="s">
        <v>201</v>
      </c>
      <c r="E111" s="238" t="s">
        <v>20</v>
      </c>
      <c r="F111" s="227" t="s">
        <v>450</v>
      </c>
      <c r="H111" s="228">
        <v>302</v>
      </c>
      <c r="I111" s="194"/>
      <c r="L111" s="189"/>
      <c r="M111" s="195"/>
      <c r="N111" s="196"/>
      <c r="O111" s="196"/>
      <c r="P111" s="196"/>
      <c r="Q111" s="196"/>
      <c r="R111" s="196"/>
      <c r="S111" s="196"/>
      <c r="T111" s="197"/>
      <c r="AT111" s="191" t="s">
        <v>201</v>
      </c>
      <c r="AU111" s="191" t="s">
        <v>84</v>
      </c>
      <c r="AV111" s="12" t="s">
        <v>84</v>
      </c>
      <c r="AW111" s="12" t="s">
        <v>37</v>
      </c>
      <c r="AX111" s="12" t="s">
        <v>22</v>
      </c>
      <c r="AY111" s="191" t="s">
        <v>193</v>
      </c>
    </row>
    <row r="112" spans="2:65" s="1" customFormat="1" ht="22.5" customHeight="1">
      <c r="B112" s="176"/>
      <c r="C112" s="177" t="s">
        <v>100</v>
      </c>
      <c r="D112" s="177" t="s">
        <v>197</v>
      </c>
      <c r="E112" s="178" t="s">
        <v>1205</v>
      </c>
      <c r="F112" s="179" t="s">
        <v>1206</v>
      </c>
      <c r="G112" s="180" t="s">
        <v>330</v>
      </c>
      <c r="H112" s="181">
        <v>22</v>
      </c>
      <c r="I112" s="182"/>
      <c r="J112" s="183">
        <f>ROUND(I112*H112,2)</f>
        <v>0</v>
      </c>
      <c r="K112" s="179" t="s">
        <v>206</v>
      </c>
      <c r="L112" s="37"/>
      <c r="M112" s="184" t="s">
        <v>20</v>
      </c>
      <c r="N112" s="185" t="s">
        <v>46</v>
      </c>
      <c r="O112" s="38"/>
      <c r="P112" s="186">
        <f>O112*H112</f>
        <v>0</v>
      </c>
      <c r="Q112" s="186">
        <v>0</v>
      </c>
      <c r="R112" s="186">
        <f>Q112*H112</f>
        <v>0</v>
      </c>
      <c r="S112" s="186">
        <v>0.00223</v>
      </c>
      <c r="T112" s="187">
        <f>S112*H112</f>
        <v>0.049060000000000006</v>
      </c>
      <c r="AR112" s="20" t="s">
        <v>298</v>
      </c>
      <c r="AT112" s="20" t="s">
        <v>197</v>
      </c>
      <c r="AU112" s="20" t="s">
        <v>84</v>
      </c>
      <c r="AY112" s="20" t="s">
        <v>193</v>
      </c>
      <c r="BE112" s="188">
        <f>IF(N112="základní",J112,0)</f>
        <v>0</v>
      </c>
      <c r="BF112" s="188">
        <f>IF(N112="snížená",J112,0)</f>
        <v>0</v>
      </c>
      <c r="BG112" s="188">
        <f>IF(N112="zákl. přenesená",J112,0)</f>
        <v>0</v>
      </c>
      <c r="BH112" s="188">
        <f>IF(N112="sníž. přenesená",J112,0)</f>
        <v>0</v>
      </c>
      <c r="BI112" s="188">
        <f>IF(N112="nulová",J112,0)</f>
        <v>0</v>
      </c>
      <c r="BJ112" s="20" t="s">
        <v>84</v>
      </c>
      <c r="BK112" s="188">
        <f>ROUND(I112*H112,2)</f>
        <v>0</v>
      </c>
      <c r="BL112" s="20" t="s">
        <v>298</v>
      </c>
      <c r="BM112" s="20" t="s">
        <v>1207</v>
      </c>
    </row>
    <row r="113" spans="2:47" s="1" customFormat="1" ht="13.5">
      <c r="B113" s="37"/>
      <c r="D113" s="190" t="s">
        <v>208</v>
      </c>
      <c r="F113" s="208" t="s">
        <v>1208</v>
      </c>
      <c r="I113" s="148"/>
      <c r="L113" s="37"/>
      <c r="M113" s="66"/>
      <c r="N113" s="38"/>
      <c r="O113" s="38"/>
      <c r="P113" s="38"/>
      <c r="Q113" s="38"/>
      <c r="R113" s="38"/>
      <c r="S113" s="38"/>
      <c r="T113" s="67"/>
      <c r="AT113" s="20" t="s">
        <v>208</v>
      </c>
      <c r="AU113" s="20" t="s">
        <v>84</v>
      </c>
    </row>
    <row r="114" spans="2:51" s="14" customFormat="1" ht="13.5">
      <c r="B114" s="209"/>
      <c r="D114" s="190" t="s">
        <v>201</v>
      </c>
      <c r="E114" s="210" t="s">
        <v>20</v>
      </c>
      <c r="F114" s="211" t="s">
        <v>1209</v>
      </c>
      <c r="H114" s="212" t="s">
        <v>20</v>
      </c>
      <c r="I114" s="213"/>
      <c r="L114" s="209"/>
      <c r="M114" s="214"/>
      <c r="N114" s="215"/>
      <c r="O114" s="215"/>
      <c r="P114" s="215"/>
      <c r="Q114" s="215"/>
      <c r="R114" s="215"/>
      <c r="S114" s="215"/>
      <c r="T114" s="216"/>
      <c r="AT114" s="212" t="s">
        <v>201</v>
      </c>
      <c r="AU114" s="212" t="s">
        <v>84</v>
      </c>
      <c r="AV114" s="14" t="s">
        <v>22</v>
      </c>
      <c r="AW114" s="14" t="s">
        <v>37</v>
      </c>
      <c r="AX114" s="14" t="s">
        <v>74</v>
      </c>
      <c r="AY114" s="212" t="s">
        <v>193</v>
      </c>
    </row>
    <row r="115" spans="2:51" s="12" customFormat="1" ht="13.5">
      <c r="B115" s="189"/>
      <c r="D115" s="190" t="s">
        <v>201</v>
      </c>
      <c r="E115" s="191" t="s">
        <v>20</v>
      </c>
      <c r="F115" s="192" t="s">
        <v>1210</v>
      </c>
      <c r="H115" s="193">
        <v>22</v>
      </c>
      <c r="I115" s="194"/>
      <c r="L115" s="189"/>
      <c r="M115" s="195"/>
      <c r="N115" s="196"/>
      <c r="O115" s="196"/>
      <c r="P115" s="196"/>
      <c r="Q115" s="196"/>
      <c r="R115" s="196"/>
      <c r="S115" s="196"/>
      <c r="T115" s="197"/>
      <c r="AT115" s="191" t="s">
        <v>201</v>
      </c>
      <c r="AU115" s="191" t="s">
        <v>84</v>
      </c>
      <c r="AV115" s="12" t="s">
        <v>84</v>
      </c>
      <c r="AW115" s="12" t="s">
        <v>37</v>
      </c>
      <c r="AX115" s="12" t="s">
        <v>74</v>
      </c>
      <c r="AY115" s="191" t="s">
        <v>193</v>
      </c>
    </row>
    <row r="116" spans="2:51" s="13" customFormat="1" ht="13.5">
      <c r="B116" s="198"/>
      <c r="D116" s="199" t="s">
        <v>201</v>
      </c>
      <c r="E116" s="200" t="s">
        <v>20</v>
      </c>
      <c r="F116" s="201" t="s">
        <v>203</v>
      </c>
      <c r="H116" s="202">
        <v>22</v>
      </c>
      <c r="I116" s="203"/>
      <c r="L116" s="198"/>
      <c r="M116" s="204"/>
      <c r="N116" s="205"/>
      <c r="O116" s="205"/>
      <c r="P116" s="205"/>
      <c r="Q116" s="205"/>
      <c r="R116" s="205"/>
      <c r="S116" s="205"/>
      <c r="T116" s="206"/>
      <c r="AT116" s="207" t="s">
        <v>201</v>
      </c>
      <c r="AU116" s="207" t="s">
        <v>84</v>
      </c>
      <c r="AV116" s="13" t="s">
        <v>91</v>
      </c>
      <c r="AW116" s="13" t="s">
        <v>37</v>
      </c>
      <c r="AX116" s="13" t="s">
        <v>22</v>
      </c>
      <c r="AY116" s="207" t="s">
        <v>193</v>
      </c>
    </row>
    <row r="117" spans="2:65" s="1" customFormat="1" ht="22.5" customHeight="1">
      <c r="B117" s="176"/>
      <c r="C117" s="177" t="s">
        <v>103</v>
      </c>
      <c r="D117" s="177" t="s">
        <v>197</v>
      </c>
      <c r="E117" s="178" t="s">
        <v>1211</v>
      </c>
      <c r="F117" s="179" t="s">
        <v>1212</v>
      </c>
      <c r="G117" s="180" t="s">
        <v>330</v>
      </c>
      <c r="H117" s="181">
        <v>61</v>
      </c>
      <c r="I117" s="182"/>
      <c r="J117" s="183">
        <f>ROUND(I117*H117,2)</f>
        <v>0</v>
      </c>
      <c r="K117" s="179" t="s">
        <v>206</v>
      </c>
      <c r="L117" s="37"/>
      <c r="M117" s="184" t="s">
        <v>20</v>
      </c>
      <c r="N117" s="185" t="s">
        <v>46</v>
      </c>
      <c r="O117" s="38"/>
      <c r="P117" s="186">
        <f>O117*H117</f>
        <v>0</v>
      </c>
      <c r="Q117" s="186">
        <v>0</v>
      </c>
      <c r="R117" s="186">
        <f>Q117*H117</f>
        <v>0</v>
      </c>
      <c r="S117" s="186">
        <v>0.00175</v>
      </c>
      <c r="T117" s="187">
        <f>S117*H117</f>
        <v>0.10675</v>
      </c>
      <c r="AR117" s="20" t="s">
        <v>298</v>
      </c>
      <c r="AT117" s="20" t="s">
        <v>197</v>
      </c>
      <c r="AU117" s="20" t="s">
        <v>84</v>
      </c>
      <c r="AY117" s="20" t="s">
        <v>193</v>
      </c>
      <c r="BE117" s="188">
        <f>IF(N117="základní",J117,0)</f>
        <v>0</v>
      </c>
      <c r="BF117" s="188">
        <f>IF(N117="snížená",J117,0)</f>
        <v>0</v>
      </c>
      <c r="BG117" s="188">
        <f>IF(N117="zákl. přenesená",J117,0)</f>
        <v>0</v>
      </c>
      <c r="BH117" s="188">
        <f>IF(N117="sníž. přenesená",J117,0)</f>
        <v>0</v>
      </c>
      <c r="BI117" s="188">
        <f>IF(N117="nulová",J117,0)</f>
        <v>0</v>
      </c>
      <c r="BJ117" s="20" t="s">
        <v>84</v>
      </c>
      <c r="BK117" s="188">
        <f>ROUND(I117*H117,2)</f>
        <v>0</v>
      </c>
      <c r="BL117" s="20" t="s">
        <v>298</v>
      </c>
      <c r="BM117" s="20" t="s">
        <v>1213</v>
      </c>
    </row>
    <row r="118" spans="2:47" s="1" customFormat="1" ht="13.5">
      <c r="B118" s="37"/>
      <c r="D118" s="199" t="s">
        <v>208</v>
      </c>
      <c r="F118" s="254" t="s">
        <v>1214</v>
      </c>
      <c r="I118" s="148"/>
      <c r="L118" s="37"/>
      <c r="M118" s="66"/>
      <c r="N118" s="38"/>
      <c r="O118" s="38"/>
      <c r="P118" s="38"/>
      <c r="Q118" s="38"/>
      <c r="R118" s="38"/>
      <c r="S118" s="38"/>
      <c r="T118" s="67"/>
      <c r="AT118" s="20" t="s">
        <v>208</v>
      </c>
      <c r="AU118" s="20" t="s">
        <v>84</v>
      </c>
    </row>
    <row r="119" spans="2:65" s="1" customFormat="1" ht="31.5" customHeight="1">
      <c r="B119" s="176"/>
      <c r="C119" s="177" t="s">
        <v>106</v>
      </c>
      <c r="D119" s="177" t="s">
        <v>197</v>
      </c>
      <c r="E119" s="178" t="s">
        <v>1215</v>
      </c>
      <c r="F119" s="179" t="s">
        <v>1216</v>
      </c>
      <c r="G119" s="180" t="s">
        <v>520</v>
      </c>
      <c r="H119" s="181">
        <v>12</v>
      </c>
      <c r="I119" s="182"/>
      <c r="J119" s="183">
        <f>ROUND(I119*H119,2)</f>
        <v>0</v>
      </c>
      <c r="K119" s="179" t="s">
        <v>206</v>
      </c>
      <c r="L119" s="37"/>
      <c r="M119" s="184" t="s">
        <v>20</v>
      </c>
      <c r="N119" s="185" t="s">
        <v>46</v>
      </c>
      <c r="O119" s="38"/>
      <c r="P119" s="186">
        <f>O119*H119</f>
        <v>0</v>
      </c>
      <c r="Q119" s="186">
        <v>0</v>
      </c>
      <c r="R119" s="186">
        <f>Q119*H119</f>
        <v>0</v>
      </c>
      <c r="S119" s="186">
        <v>0.00188</v>
      </c>
      <c r="T119" s="187">
        <f>S119*H119</f>
        <v>0.02256</v>
      </c>
      <c r="AR119" s="20" t="s">
        <v>298</v>
      </c>
      <c r="AT119" s="20" t="s">
        <v>197</v>
      </c>
      <c r="AU119" s="20" t="s">
        <v>84</v>
      </c>
      <c r="AY119" s="20" t="s">
        <v>193</v>
      </c>
      <c r="BE119" s="188">
        <f>IF(N119="základní",J119,0)</f>
        <v>0</v>
      </c>
      <c r="BF119" s="188">
        <f>IF(N119="snížená",J119,0)</f>
        <v>0</v>
      </c>
      <c r="BG119" s="188">
        <f>IF(N119="zákl. přenesená",J119,0)</f>
        <v>0</v>
      </c>
      <c r="BH119" s="188">
        <f>IF(N119="sníž. přenesená",J119,0)</f>
        <v>0</v>
      </c>
      <c r="BI119" s="188">
        <f>IF(N119="nulová",J119,0)</f>
        <v>0</v>
      </c>
      <c r="BJ119" s="20" t="s">
        <v>84</v>
      </c>
      <c r="BK119" s="188">
        <f>ROUND(I119*H119,2)</f>
        <v>0</v>
      </c>
      <c r="BL119" s="20" t="s">
        <v>298</v>
      </c>
      <c r="BM119" s="20" t="s">
        <v>1217</v>
      </c>
    </row>
    <row r="120" spans="2:47" s="1" customFormat="1" ht="27">
      <c r="B120" s="37"/>
      <c r="D120" s="199" t="s">
        <v>208</v>
      </c>
      <c r="F120" s="254" t="s">
        <v>1218</v>
      </c>
      <c r="I120" s="148"/>
      <c r="L120" s="37"/>
      <c r="M120" s="66"/>
      <c r="N120" s="38"/>
      <c r="O120" s="38"/>
      <c r="P120" s="38"/>
      <c r="Q120" s="38"/>
      <c r="R120" s="38"/>
      <c r="S120" s="38"/>
      <c r="T120" s="67"/>
      <c r="AT120" s="20" t="s">
        <v>208</v>
      </c>
      <c r="AU120" s="20" t="s">
        <v>84</v>
      </c>
    </row>
    <row r="121" spans="2:65" s="1" customFormat="1" ht="22.5" customHeight="1">
      <c r="B121" s="176"/>
      <c r="C121" s="177" t="s">
        <v>27</v>
      </c>
      <c r="D121" s="177" t="s">
        <v>197</v>
      </c>
      <c r="E121" s="178" t="s">
        <v>1219</v>
      </c>
      <c r="F121" s="179" t="s">
        <v>1220</v>
      </c>
      <c r="G121" s="180" t="s">
        <v>330</v>
      </c>
      <c r="H121" s="181">
        <v>10.5</v>
      </c>
      <c r="I121" s="182"/>
      <c r="J121" s="183">
        <f>ROUND(I121*H121,2)</f>
        <v>0</v>
      </c>
      <c r="K121" s="179" t="s">
        <v>206</v>
      </c>
      <c r="L121" s="37"/>
      <c r="M121" s="184" t="s">
        <v>20</v>
      </c>
      <c r="N121" s="185" t="s">
        <v>46</v>
      </c>
      <c r="O121" s="38"/>
      <c r="P121" s="186">
        <f>O121*H121</f>
        <v>0</v>
      </c>
      <c r="Q121" s="186">
        <v>0</v>
      </c>
      <c r="R121" s="186">
        <f>Q121*H121</f>
        <v>0</v>
      </c>
      <c r="S121" s="186">
        <v>0.0026</v>
      </c>
      <c r="T121" s="187">
        <f>S121*H121</f>
        <v>0.027299999999999998</v>
      </c>
      <c r="AR121" s="20" t="s">
        <v>298</v>
      </c>
      <c r="AT121" s="20" t="s">
        <v>197</v>
      </c>
      <c r="AU121" s="20" t="s">
        <v>84</v>
      </c>
      <c r="AY121" s="20" t="s">
        <v>193</v>
      </c>
      <c r="BE121" s="188">
        <f>IF(N121="základní",J121,0)</f>
        <v>0</v>
      </c>
      <c r="BF121" s="188">
        <f>IF(N121="snížená",J121,0)</f>
        <v>0</v>
      </c>
      <c r="BG121" s="188">
        <f>IF(N121="zákl. přenesená",J121,0)</f>
        <v>0</v>
      </c>
      <c r="BH121" s="188">
        <f>IF(N121="sníž. přenesená",J121,0)</f>
        <v>0</v>
      </c>
      <c r="BI121" s="188">
        <f>IF(N121="nulová",J121,0)</f>
        <v>0</v>
      </c>
      <c r="BJ121" s="20" t="s">
        <v>84</v>
      </c>
      <c r="BK121" s="188">
        <f>ROUND(I121*H121,2)</f>
        <v>0</v>
      </c>
      <c r="BL121" s="20" t="s">
        <v>298</v>
      </c>
      <c r="BM121" s="20" t="s">
        <v>1221</v>
      </c>
    </row>
    <row r="122" spans="2:47" s="1" customFormat="1" ht="13.5">
      <c r="B122" s="37"/>
      <c r="D122" s="199" t="s">
        <v>208</v>
      </c>
      <c r="F122" s="254" t="s">
        <v>1222</v>
      </c>
      <c r="I122" s="148"/>
      <c r="L122" s="37"/>
      <c r="M122" s="66"/>
      <c r="N122" s="38"/>
      <c r="O122" s="38"/>
      <c r="P122" s="38"/>
      <c r="Q122" s="38"/>
      <c r="R122" s="38"/>
      <c r="S122" s="38"/>
      <c r="T122" s="67"/>
      <c r="AT122" s="20" t="s">
        <v>208</v>
      </c>
      <c r="AU122" s="20" t="s">
        <v>84</v>
      </c>
    </row>
    <row r="123" spans="2:65" s="1" customFormat="1" ht="22.5" customHeight="1">
      <c r="B123" s="176"/>
      <c r="C123" s="177" t="s">
        <v>111</v>
      </c>
      <c r="D123" s="177" t="s">
        <v>197</v>
      </c>
      <c r="E123" s="178" t="s">
        <v>1223</v>
      </c>
      <c r="F123" s="179" t="s">
        <v>1224</v>
      </c>
      <c r="G123" s="180" t="s">
        <v>330</v>
      </c>
      <c r="H123" s="181">
        <v>7</v>
      </c>
      <c r="I123" s="182"/>
      <c r="J123" s="183">
        <f>ROUND(I123*H123,2)</f>
        <v>0</v>
      </c>
      <c r="K123" s="179" t="s">
        <v>206</v>
      </c>
      <c r="L123" s="37"/>
      <c r="M123" s="184" t="s">
        <v>20</v>
      </c>
      <c r="N123" s="185" t="s">
        <v>46</v>
      </c>
      <c r="O123" s="38"/>
      <c r="P123" s="186">
        <f>O123*H123</f>
        <v>0</v>
      </c>
      <c r="Q123" s="186">
        <v>0</v>
      </c>
      <c r="R123" s="186">
        <f>Q123*H123</f>
        <v>0</v>
      </c>
      <c r="S123" s="186">
        <v>0.00394</v>
      </c>
      <c r="T123" s="187">
        <f>S123*H123</f>
        <v>0.02758</v>
      </c>
      <c r="AR123" s="20" t="s">
        <v>298</v>
      </c>
      <c r="AT123" s="20" t="s">
        <v>197</v>
      </c>
      <c r="AU123" s="20" t="s">
        <v>84</v>
      </c>
      <c r="AY123" s="20" t="s">
        <v>193</v>
      </c>
      <c r="BE123" s="188">
        <f>IF(N123="základní",J123,0)</f>
        <v>0</v>
      </c>
      <c r="BF123" s="188">
        <f>IF(N123="snížená",J123,0)</f>
        <v>0</v>
      </c>
      <c r="BG123" s="188">
        <f>IF(N123="zákl. přenesená",J123,0)</f>
        <v>0</v>
      </c>
      <c r="BH123" s="188">
        <f>IF(N123="sníž. přenesená",J123,0)</f>
        <v>0</v>
      </c>
      <c r="BI123" s="188">
        <f>IF(N123="nulová",J123,0)</f>
        <v>0</v>
      </c>
      <c r="BJ123" s="20" t="s">
        <v>84</v>
      </c>
      <c r="BK123" s="188">
        <f>ROUND(I123*H123,2)</f>
        <v>0</v>
      </c>
      <c r="BL123" s="20" t="s">
        <v>298</v>
      </c>
      <c r="BM123" s="20" t="s">
        <v>1225</v>
      </c>
    </row>
    <row r="124" spans="2:47" s="1" customFormat="1" ht="13.5">
      <c r="B124" s="37"/>
      <c r="D124" s="199" t="s">
        <v>208</v>
      </c>
      <c r="F124" s="254" t="s">
        <v>1226</v>
      </c>
      <c r="I124" s="148"/>
      <c r="L124" s="37"/>
      <c r="M124" s="66"/>
      <c r="N124" s="38"/>
      <c r="O124" s="38"/>
      <c r="P124" s="38"/>
      <c r="Q124" s="38"/>
      <c r="R124" s="38"/>
      <c r="S124" s="38"/>
      <c r="T124" s="67"/>
      <c r="AT124" s="20" t="s">
        <v>208</v>
      </c>
      <c r="AU124" s="20" t="s">
        <v>84</v>
      </c>
    </row>
    <row r="125" spans="2:65" s="1" customFormat="1" ht="22.5" customHeight="1">
      <c r="B125" s="176"/>
      <c r="C125" s="177" t="s">
        <v>114</v>
      </c>
      <c r="D125" s="177" t="s">
        <v>197</v>
      </c>
      <c r="E125" s="178" t="s">
        <v>1227</v>
      </c>
      <c r="F125" s="179" t="s">
        <v>1228</v>
      </c>
      <c r="G125" s="180" t="s">
        <v>330</v>
      </c>
      <c r="H125" s="181">
        <v>120</v>
      </c>
      <c r="I125" s="182"/>
      <c r="J125" s="183">
        <f>ROUND(I125*H125,2)</f>
        <v>0</v>
      </c>
      <c r="K125" s="179" t="s">
        <v>20</v>
      </c>
      <c r="L125" s="37"/>
      <c r="M125" s="184" t="s">
        <v>20</v>
      </c>
      <c r="N125" s="185" t="s">
        <v>46</v>
      </c>
      <c r="O125" s="38"/>
      <c r="P125" s="186">
        <f>O125*H125</f>
        <v>0</v>
      </c>
      <c r="Q125" s="186">
        <v>0.00347</v>
      </c>
      <c r="R125" s="186">
        <f>Q125*H125</f>
        <v>0.4164</v>
      </c>
      <c r="S125" s="186">
        <v>0</v>
      </c>
      <c r="T125" s="187">
        <f>S125*H125</f>
        <v>0</v>
      </c>
      <c r="AR125" s="20" t="s">
        <v>298</v>
      </c>
      <c r="AT125" s="20" t="s">
        <v>197</v>
      </c>
      <c r="AU125" s="20" t="s">
        <v>84</v>
      </c>
      <c r="AY125" s="20" t="s">
        <v>193</v>
      </c>
      <c r="BE125" s="188">
        <f>IF(N125="základní",J125,0)</f>
        <v>0</v>
      </c>
      <c r="BF125" s="188">
        <f>IF(N125="snížená",J125,0)</f>
        <v>0</v>
      </c>
      <c r="BG125" s="188">
        <f>IF(N125="zákl. přenesená",J125,0)</f>
        <v>0</v>
      </c>
      <c r="BH125" s="188">
        <f>IF(N125="sníž. přenesená",J125,0)</f>
        <v>0</v>
      </c>
      <c r="BI125" s="188">
        <f>IF(N125="nulová",J125,0)</f>
        <v>0</v>
      </c>
      <c r="BJ125" s="20" t="s">
        <v>84</v>
      </c>
      <c r="BK125" s="188">
        <f>ROUND(I125*H125,2)</f>
        <v>0</v>
      </c>
      <c r="BL125" s="20" t="s">
        <v>298</v>
      </c>
      <c r="BM125" s="20" t="s">
        <v>1229</v>
      </c>
    </row>
    <row r="126" spans="2:51" s="12" customFormat="1" ht="13.5">
      <c r="B126" s="189"/>
      <c r="D126" s="199" t="s">
        <v>201</v>
      </c>
      <c r="E126" s="238" t="s">
        <v>20</v>
      </c>
      <c r="F126" s="227" t="s">
        <v>1230</v>
      </c>
      <c r="H126" s="228">
        <v>120</v>
      </c>
      <c r="I126" s="194"/>
      <c r="L126" s="189"/>
      <c r="M126" s="195"/>
      <c r="N126" s="196"/>
      <c r="O126" s="196"/>
      <c r="P126" s="196"/>
      <c r="Q126" s="196"/>
      <c r="R126" s="196"/>
      <c r="S126" s="196"/>
      <c r="T126" s="197"/>
      <c r="AT126" s="191" t="s">
        <v>201</v>
      </c>
      <c r="AU126" s="191" t="s">
        <v>84</v>
      </c>
      <c r="AV126" s="12" t="s">
        <v>84</v>
      </c>
      <c r="AW126" s="12" t="s">
        <v>37</v>
      </c>
      <c r="AX126" s="12" t="s">
        <v>22</v>
      </c>
      <c r="AY126" s="191" t="s">
        <v>193</v>
      </c>
    </row>
    <row r="127" spans="2:65" s="1" customFormat="1" ht="22.5" customHeight="1">
      <c r="B127" s="176"/>
      <c r="C127" s="177" t="s">
        <v>117</v>
      </c>
      <c r="D127" s="177" t="s">
        <v>197</v>
      </c>
      <c r="E127" s="178" t="s">
        <v>1231</v>
      </c>
      <c r="F127" s="179" t="s">
        <v>1232</v>
      </c>
      <c r="G127" s="180" t="s">
        <v>330</v>
      </c>
      <c r="H127" s="181">
        <v>27</v>
      </c>
      <c r="I127" s="182"/>
      <c r="J127" s="183">
        <f>ROUND(I127*H127,2)</f>
        <v>0</v>
      </c>
      <c r="K127" s="179" t="s">
        <v>20</v>
      </c>
      <c r="L127" s="37"/>
      <c r="M127" s="184" t="s">
        <v>20</v>
      </c>
      <c r="N127" s="185" t="s">
        <v>46</v>
      </c>
      <c r="O127" s="38"/>
      <c r="P127" s="186">
        <f>O127*H127</f>
        <v>0</v>
      </c>
      <c r="Q127" s="186">
        <v>0.00347</v>
      </c>
      <c r="R127" s="186">
        <f>Q127*H127</f>
        <v>0.09369</v>
      </c>
      <c r="S127" s="186">
        <v>0</v>
      </c>
      <c r="T127" s="187">
        <f>S127*H127</f>
        <v>0</v>
      </c>
      <c r="AR127" s="20" t="s">
        <v>298</v>
      </c>
      <c r="AT127" s="20" t="s">
        <v>197</v>
      </c>
      <c r="AU127" s="20" t="s">
        <v>84</v>
      </c>
      <c r="AY127" s="20" t="s">
        <v>193</v>
      </c>
      <c r="BE127" s="188">
        <f>IF(N127="základní",J127,0)</f>
        <v>0</v>
      </c>
      <c r="BF127" s="188">
        <f>IF(N127="snížená",J127,0)</f>
        <v>0</v>
      </c>
      <c r="BG127" s="188">
        <f>IF(N127="zákl. přenesená",J127,0)</f>
        <v>0</v>
      </c>
      <c r="BH127" s="188">
        <f>IF(N127="sníž. přenesená",J127,0)</f>
        <v>0</v>
      </c>
      <c r="BI127" s="188">
        <f>IF(N127="nulová",J127,0)</f>
        <v>0</v>
      </c>
      <c r="BJ127" s="20" t="s">
        <v>84</v>
      </c>
      <c r="BK127" s="188">
        <f>ROUND(I127*H127,2)</f>
        <v>0</v>
      </c>
      <c r="BL127" s="20" t="s">
        <v>298</v>
      </c>
      <c r="BM127" s="20" t="s">
        <v>1233</v>
      </c>
    </row>
    <row r="128" spans="2:51" s="12" customFormat="1" ht="13.5">
      <c r="B128" s="189"/>
      <c r="D128" s="199" t="s">
        <v>201</v>
      </c>
      <c r="E128" s="238" t="s">
        <v>20</v>
      </c>
      <c r="F128" s="227" t="s">
        <v>1234</v>
      </c>
      <c r="H128" s="228">
        <v>27</v>
      </c>
      <c r="I128" s="194"/>
      <c r="L128" s="189"/>
      <c r="M128" s="195"/>
      <c r="N128" s="196"/>
      <c r="O128" s="196"/>
      <c r="P128" s="196"/>
      <c r="Q128" s="196"/>
      <c r="R128" s="196"/>
      <c r="S128" s="196"/>
      <c r="T128" s="197"/>
      <c r="AT128" s="191" t="s">
        <v>201</v>
      </c>
      <c r="AU128" s="191" t="s">
        <v>84</v>
      </c>
      <c r="AV128" s="12" t="s">
        <v>84</v>
      </c>
      <c r="AW128" s="12" t="s">
        <v>37</v>
      </c>
      <c r="AX128" s="12" t="s">
        <v>22</v>
      </c>
      <c r="AY128" s="191" t="s">
        <v>193</v>
      </c>
    </row>
    <row r="129" spans="2:65" s="1" customFormat="1" ht="22.5" customHeight="1">
      <c r="B129" s="176"/>
      <c r="C129" s="177" t="s">
        <v>275</v>
      </c>
      <c r="D129" s="177" t="s">
        <v>197</v>
      </c>
      <c r="E129" s="178" t="s">
        <v>1235</v>
      </c>
      <c r="F129" s="179" t="s">
        <v>1236</v>
      </c>
      <c r="G129" s="180" t="s">
        <v>330</v>
      </c>
      <c r="H129" s="181">
        <v>80</v>
      </c>
      <c r="I129" s="182"/>
      <c r="J129" s="183">
        <f>ROUND(I129*H129,2)</f>
        <v>0</v>
      </c>
      <c r="K129" s="179" t="s">
        <v>206</v>
      </c>
      <c r="L129" s="37"/>
      <c r="M129" s="184" t="s">
        <v>20</v>
      </c>
      <c r="N129" s="185" t="s">
        <v>46</v>
      </c>
      <c r="O129" s="38"/>
      <c r="P129" s="186">
        <f>O129*H129</f>
        <v>0</v>
      </c>
      <c r="Q129" s="186">
        <v>0.00269</v>
      </c>
      <c r="R129" s="186">
        <f>Q129*H129</f>
        <v>0.2152</v>
      </c>
      <c r="S129" s="186">
        <v>0</v>
      </c>
      <c r="T129" s="187">
        <f>S129*H129</f>
        <v>0</v>
      </c>
      <c r="AR129" s="20" t="s">
        <v>298</v>
      </c>
      <c r="AT129" s="20" t="s">
        <v>197</v>
      </c>
      <c r="AU129" s="20" t="s">
        <v>84</v>
      </c>
      <c r="AY129" s="20" t="s">
        <v>193</v>
      </c>
      <c r="BE129" s="188">
        <f>IF(N129="základní",J129,0)</f>
        <v>0</v>
      </c>
      <c r="BF129" s="188">
        <f>IF(N129="snížená",J129,0)</f>
        <v>0</v>
      </c>
      <c r="BG129" s="188">
        <f>IF(N129="zákl. přenesená",J129,0)</f>
        <v>0</v>
      </c>
      <c r="BH129" s="188">
        <f>IF(N129="sníž. přenesená",J129,0)</f>
        <v>0</v>
      </c>
      <c r="BI129" s="188">
        <f>IF(N129="nulová",J129,0)</f>
        <v>0</v>
      </c>
      <c r="BJ129" s="20" t="s">
        <v>84</v>
      </c>
      <c r="BK129" s="188">
        <f>ROUND(I129*H129,2)</f>
        <v>0</v>
      </c>
      <c r="BL129" s="20" t="s">
        <v>298</v>
      </c>
      <c r="BM129" s="20" t="s">
        <v>1237</v>
      </c>
    </row>
    <row r="130" spans="2:47" s="1" customFormat="1" ht="27">
      <c r="B130" s="37"/>
      <c r="D130" s="190" t="s">
        <v>208</v>
      </c>
      <c r="F130" s="208" t="s">
        <v>1238</v>
      </c>
      <c r="I130" s="148"/>
      <c r="L130" s="37"/>
      <c r="M130" s="66"/>
      <c r="N130" s="38"/>
      <c r="O130" s="38"/>
      <c r="P130" s="38"/>
      <c r="Q130" s="38"/>
      <c r="R130" s="38"/>
      <c r="S130" s="38"/>
      <c r="T130" s="67"/>
      <c r="AT130" s="20" t="s">
        <v>208</v>
      </c>
      <c r="AU130" s="20" t="s">
        <v>84</v>
      </c>
    </row>
    <row r="131" spans="2:51" s="12" customFormat="1" ht="13.5">
      <c r="B131" s="189"/>
      <c r="D131" s="199" t="s">
        <v>201</v>
      </c>
      <c r="E131" s="238" t="s">
        <v>20</v>
      </c>
      <c r="F131" s="227" t="s">
        <v>1239</v>
      </c>
      <c r="H131" s="228">
        <v>80</v>
      </c>
      <c r="I131" s="194"/>
      <c r="L131" s="189"/>
      <c r="M131" s="195"/>
      <c r="N131" s="196"/>
      <c r="O131" s="196"/>
      <c r="P131" s="196"/>
      <c r="Q131" s="196"/>
      <c r="R131" s="196"/>
      <c r="S131" s="196"/>
      <c r="T131" s="197"/>
      <c r="AT131" s="191" t="s">
        <v>201</v>
      </c>
      <c r="AU131" s="191" t="s">
        <v>84</v>
      </c>
      <c r="AV131" s="12" t="s">
        <v>84</v>
      </c>
      <c r="AW131" s="12" t="s">
        <v>37</v>
      </c>
      <c r="AX131" s="12" t="s">
        <v>22</v>
      </c>
      <c r="AY131" s="191" t="s">
        <v>193</v>
      </c>
    </row>
    <row r="132" spans="2:65" s="1" customFormat="1" ht="22.5" customHeight="1">
      <c r="B132" s="176"/>
      <c r="C132" s="177" t="s">
        <v>8</v>
      </c>
      <c r="D132" s="177" t="s">
        <v>197</v>
      </c>
      <c r="E132" s="178" t="s">
        <v>1240</v>
      </c>
      <c r="F132" s="179" t="s">
        <v>1241</v>
      </c>
      <c r="G132" s="180" t="s">
        <v>330</v>
      </c>
      <c r="H132" s="181">
        <v>200</v>
      </c>
      <c r="I132" s="182"/>
      <c r="J132" s="183">
        <f>ROUND(I132*H132,2)</f>
        <v>0</v>
      </c>
      <c r="K132" s="179" t="s">
        <v>20</v>
      </c>
      <c r="L132" s="37"/>
      <c r="M132" s="184" t="s">
        <v>20</v>
      </c>
      <c r="N132" s="185" t="s">
        <v>46</v>
      </c>
      <c r="O132" s="38"/>
      <c r="P132" s="186">
        <f>O132*H132</f>
        <v>0</v>
      </c>
      <c r="Q132" s="186">
        <v>0.00213</v>
      </c>
      <c r="R132" s="186">
        <f>Q132*H132</f>
        <v>0.426</v>
      </c>
      <c r="S132" s="186">
        <v>0</v>
      </c>
      <c r="T132" s="187">
        <f>S132*H132</f>
        <v>0</v>
      </c>
      <c r="AR132" s="20" t="s">
        <v>298</v>
      </c>
      <c r="AT132" s="20" t="s">
        <v>197</v>
      </c>
      <c r="AU132" s="20" t="s">
        <v>84</v>
      </c>
      <c r="AY132" s="20" t="s">
        <v>193</v>
      </c>
      <c r="BE132" s="188">
        <f>IF(N132="základní",J132,0)</f>
        <v>0</v>
      </c>
      <c r="BF132" s="188">
        <f>IF(N132="snížená",J132,0)</f>
        <v>0</v>
      </c>
      <c r="BG132" s="188">
        <f>IF(N132="zákl. přenesená",J132,0)</f>
        <v>0</v>
      </c>
      <c r="BH132" s="188">
        <f>IF(N132="sníž. přenesená",J132,0)</f>
        <v>0</v>
      </c>
      <c r="BI132" s="188">
        <f>IF(N132="nulová",J132,0)</f>
        <v>0</v>
      </c>
      <c r="BJ132" s="20" t="s">
        <v>84</v>
      </c>
      <c r="BK132" s="188">
        <f>ROUND(I132*H132,2)</f>
        <v>0</v>
      </c>
      <c r="BL132" s="20" t="s">
        <v>298</v>
      </c>
      <c r="BM132" s="20" t="s">
        <v>1242</v>
      </c>
    </row>
    <row r="133" spans="2:51" s="12" customFormat="1" ht="13.5">
      <c r="B133" s="189"/>
      <c r="D133" s="199" t="s">
        <v>201</v>
      </c>
      <c r="E133" s="238" t="s">
        <v>20</v>
      </c>
      <c r="F133" s="227" t="s">
        <v>1243</v>
      </c>
      <c r="H133" s="228">
        <v>200</v>
      </c>
      <c r="I133" s="194"/>
      <c r="L133" s="189"/>
      <c r="M133" s="195"/>
      <c r="N133" s="196"/>
      <c r="O133" s="196"/>
      <c r="P133" s="196"/>
      <c r="Q133" s="196"/>
      <c r="R133" s="196"/>
      <c r="S133" s="196"/>
      <c r="T133" s="197"/>
      <c r="AT133" s="191" t="s">
        <v>201</v>
      </c>
      <c r="AU133" s="191" t="s">
        <v>84</v>
      </c>
      <c r="AV133" s="12" t="s">
        <v>84</v>
      </c>
      <c r="AW133" s="12" t="s">
        <v>37</v>
      </c>
      <c r="AX133" s="12" t="s">
        <v>22</v>
      </c>
      <c r="AY133" s="191" t="s">
        <v>193</v>
      </c>
    </row>
    <row r="134" spans="2:65" s="1" customFormat="1" ht="22.5" customHeight="1">
      <c r="B134" s="176"/>
      <c r="C134" s="177" t="s">
        <v>298</v>
      </c>
      <c r="D134" s="177" t="s">
        <v>197</v>
      </c>
      <c r="E134" s="178" t="s">
        <v>1244</v>
      </c>
      <c r="F134" s="179" t="s">
        <v>1245</v>
      </c>
      <c r="G134" s="180" t="s">
        <v>330</v>
      </c>
      <c r="H134" s="181">
        <v>22</v>
      </c>
      <c r="I134" s="182"/>
      <c r="J134" s="183">
        <f>ROUND(I134*H134,2)</f>
        <v>0</v>
      </c>
      <c r="K134" s="179" t="s">
        <v>20</v>
      </c>
      <c r="L134" s="37"/>
      <c r="M134" s="184" t="s">
        <v>20</v>
      </c>
      <c r="N134" s="185" t="s">
        <v>46</v>
      </c>
      <c r="O134" s="38"/>
      <c r="P134" s="186">
        <f>O134*H134</f>
        <v>0</v>
      </c>
      <c r="Q134" s="186">
        <v>0.00213</v>
      </c>
      <c r="R134" s="186">
        <f>Q134*H134</f>
        <v>0.04686</v>
      </c>
      <c r="S134" s="186">
        <v>0</v>
      </c>
      <c r="T134" s="187">
        <f>S134*H134</f>
        <v>0</v>
      </c>
      <c r="AR134" s="20" t="s">
        <v>298</v>
      </c>
      <c r="AT134" s="20" t="s">
        <v>197</v>
      </c>
      <c r="AU134" s="20" t="s">
        <v>84</v>
      </c>
      <c r="AY134" s="20" t="s">
        <v>193</v>
      </c>
      <c r="BE134" s="188">
        <f>IF(N134="základní",J134,0)</f>
        <v>0</v>
      </c>
      <c r="BF134" s="188">
        <f>IF(N134="snížená",J134,0)</f>
        <v>0</v>
      </c>
      <c r="BG134" s="188">
        <f>IF(N134="zákl. přenesená",J134,0)</f>
        <v>0</v>
      </c>
      <c r="BH134" s="188">
        <f>IF(N134="sníž. přenesená",J134,0)</f>
        <v>0</v>
      </c>
      <c r="BI134" s="188">
        <f>IF(N134="nulová",J134,0)</f>
        <v>0</v>
      </c>
      <c r="BJ134" s="20" t="s">
        <v>84</v>
      </c>
      <c r="BK134" s="188">
        <f>ROUND(I134*H134,2)</f>
        <v>0</v>
      </c>
      <c r="BL134" s="20" t="s">
        <v>298</v>
      </c>
      <c r="BM134" s="20" t="s">
        <v>1246</v>
      </c>
    </row>
    <row r="135" spans="2:51" s="12" customFormat="1" ht="13.5">
      <c r="B135" s="189"/>
      <c r="D135" s="199" t="s">
        <v>201</v>
      </c>
      <c r="E135" s="238" t="s">
        <v>20</v>
      </c>
      <c r="F135" s="227" t="s">
        <v>1247</v>
      </c>
      <c r="H135" s="228">
        <v>22</v>
      </c>
      <c r="I135" s="194"/>
      <c r="L135" s="189"/>
      <c r="M135" s="195"/>
      <c r="N135" s="196"/>
      <c r="O135" s="196"/>
      <c r="P135" s="196"/>
      <c r="Q135" s="196"/>
      <c r="R135" s="196"/>
      <c r="S135" s="196"/>
      <c r="T135" s="197"/>
      <c r="AT135" s="191" t="s">
        <v>201</v>
      </c>
      <c r="AU135" s="191" t="s">
        <v>84</v>
      </c>
      <c r="AV135" s="12" t="s">
        <v>84</v>
      </c>
      <c r="AW135" s="12" t="s">
        <v>37</v>
      </c>
      <c r="AX135" s="12" t="s">
        <v>22</v>
      </c>
      <c r="AY135" s="191" t="s">
        <v>193</v>
      </c>
    </row>
    <row r="136" spans="2:65" s="1" customFormat="1" ht="22.5" customHeight="1">
      <c r="B136" s="176"/>
      <c r="C136" s="177" t="s">
        <v>304</v>
      </c>
      <c r="D136" s="177" t="s">
        <v>197</v>
      </c>
      <c r="E136" s="178" t="s">
        <v>1248</v>
      </c>
      <c r="F136" s="179" t="s">
        <v>1249</v>
      </c>
      <c r="G136" s="180" t="s">
        <v>330</v>
      </c>
      <c r="H136" s="181">
        <v>120</v>
      </c>
      <c r="I136" s="182"/>
      <c r="J136" s="183">
        <f>ROUND(I136*H136,2)</f>
        <v>0</v>
      </c>
      <c r="K136" s="179" t="s">
        <v>20</v>
      </c>
      <c r="L136" s="37"/>
      <c r="M136" s="184" t="s">
        <v>20</v>
      </c>
      <c r="N136" s="185" t="s">
        <v>46</v>
      </c>
      <c r="O136" s="38"/>
      <c r="P136" s="186">
        <f>O136*H136</f>
        <v>0</v>
      </c>
      <c r="Q136" s="186">
        <v>0.00651</v>
      </c>
      <c r="R136" s="186">
        <f>Q136*H136</f>
        <v>0.7812</v>
      </c>
      <c r="S136" s="186">
        <v>0</v>
      </c>
      <c r="T136" s="187">
        <f>S136*H136</f>
        <v>0</v>
      </c>
      <c r="AR136" s="20" t="s">
        <v>298</v>
      </c>
      <c r="AT136" s="20" t="s">
        <v>197</v>
      </c>
      <c r="AU136" s="20" t="s">
        <v>84</v>
      </c>
      <c r="AY136" s="20" t="s">
        <v>193</v>
      </c>
      <c r="BE136" s="188">
        <f>IF(N136="základní",J136,0)</f>
        <v>0</v>
      </c>
      <c r="BF136" s="188">
        <f>IF(N136="snížená",J136,0)</f>
        <v>0</v>
      </c>
      <c r="BG136" s="188">
        <f>IF(N136="zákl. přenesená",J136,0)</f>
        <v>0</v>
      </c>
      <c r="BH136" s="188">
        <f>IF(N136="sníž. přenesená",J136,0)</f>
        <v>0</v>
      </c>
      <c r="BI136" s="188">
        <f>IF(N136="nulová",J136,0)</f>
        <v>0</v>
      </c>
      <c r="BJ136" s="20" t="s">
        <v>84</v>
      </c>
      <c r="BK136" s="188">
        <f>ROUND(I136*H136,2)</f>
        <v>0</v>
      </c>
      <c r="BL136" s="20" t="s">
        <v>298</v>
      </c>
      <c r="BM136" s="20" t="s">
        <v>1250</v>
      </c>
    </row>
    <row r="137" spans="2:51" s="12" customFormat="1" ht="13.5">
      <c r="B137" s="189"/>
      <c r="D137" s="199" t="s">
        <v>201</v>
      </c>
      <c r="E137" s="238" t="s">
        <v>20</v>
      </c>
      <c r="F137" s="227" t="s">
        <v>1251</v>
      </c>
      <c r="H137" s="228">
        <v>120</v>
      </c>
      <c r="I137" s="194"/>
      <c r="L137" s="189"/>
      <c r="M137" s="195"/>
      <c r="N137" s="196"/>
      <c r="O137" s="196"/>
      <c r="P137" s="196"/>
      <c r="Q137" s="196"/>
      <c r="R137" s="196"/>
      <c r="S137" s="196"/>
      <c r="T137" s="197"/>
      <c r="AT137" s="191" t="s">
        <v>201</v>
      </c>
      <c r="AU137" s="191" t="s">
        <v>84</v>
      </c>
      <c r="AV137" s="12" t="s">
        <v>84</v>
      </c>
      <c r="AW137" s="12" t="s">
        <v>37</v>
      </c>
      <c r="AX137" s="12" t="s">
        <v>22</v>
      </c>
      <c r="AY137" s="191" t="s">
        <v>193</v>
      </c>
    </row>
    <row r="138" spans="2:65" s="1" customFormat="1" ht="22.5" customHeight="1">
      <c r="B138" s="176"/>
      <c r="C138" s="177" t="s">
        <v>312</v>
      </c>
      <c r="D138" s="177" t="s">
        <v>197</v>
      </c>
      <c r="E138" s="178" t="s">
        <v>1252</v>
      </c>
      <c r="F138" s="179" t="s">
        <v>1253</v>
      </c>
      <c r="G138" s="180" t="s">
        <v>330</v>
      </c>
      <c r="H138" s="181">
        <v>61</v>
      </c>
      <c r="I138" s="182"/>
      <c r="J138" s="183">
        <f>ROUND(I138*H138,2)</f>
        <v>0</v>
      </c>
      <c r="K138" s="179" t="s">
        <v>20</v>
      </c>
      <c r="L138" s="37"/>
      <c r="M138" s="184" t="s">
        <v>20</v>
      </c>
      <c r="N138" s="185" t="s">
        <v>46</v>
      </c>
      <c r="O138" s="38"/>
      <c r="P138" s="186">
        <f>O138*H138</f>
        <v>0</v>
      </c>
      <c r="Q138" s="186">
        <v>0.0022</v>
      </c>
      <c r="R138" s="186">
        <f>Q138*H138</f>
        <v>0.1342</v>
      </c>
      <c r="S138" s="186">
        <v>0</v>
      </c>
      <c r="T138" s="187">
        <f>S138*H138</f>
        <v>0</v>
      </c>
      <c r="AR138" s="20" t="s">
        <v>298</v>
      </c>
      <c r="AT138" s="20" t="s">
        <v>197</v>
      </c>
      <c r="AU138" s="20" t="s">
        <v>84</v>
      </c>
      <c r="AY138" s="20" t="s">
        <v>193</v>
      </c>
      <c r="BE138" s="188">
        <f>IF(N138="základní",J138,0)</f>
        <v>0</v>
      </c>
      <c r="BF138" s="188">
        <f>IF(N138="snížená",J138,0)</f>
        <v>0</v>
      </c>
      <c r="BG138" s="188">
        <f>IF(N138="zákl. přenesená",J138,0)</f>
        <v>0</v>
      </c>
      <c r="BH138" s="188">
        <f>IF(N138="sníž. přenesená",J138,0)</f>
        <v>0</v>
      </c>
      <c r="BI138" s="188">
        <f>IF(N138="nulová",J138,0)</f>
        <v>0</v>
      </c>
      <c r="BJ138" s="20" t="s">
        <v>84</v>
      </c>
      <c r="BK138" s="188">
        <f>ROUND(I138*H138,2)</f>
        <v>0</v>
      </c>
      <c r="BL138" s="20" t="s">
        <v>298</v>
      </c>
      <c r="BM138" s="20" t="s">
        <v>1254</v>
      </c>
    </row>
    <row r="139" spans="2:51" s="12" customFormat="1" ht="13.5">
      <c r="B139" s="189"/>
      <c r="D139" s="199" t="s">
        <v>201</v>
      </c>
      <c r="E139" s="238" t="s">
        <v>20</v>
      </c>
      <c r="F139" s="227" t="s">
        <v>1255</v>
      </c>
      <c r="H139" s="228">
        <v>61</v>
      </c>
      <c r="I139" s="194"/>
      <c r="L139" s="189"/>
      <c r="M139" s="195"/>
      <c r="N139" s="196"/>
      <c r="O139" s="196"/>
      <c r="P139" s="196"/>
      <c r="Q139" s="196"/>
      <c r="R139" s="196"/>
      <c r="S139" s="196"/>
      <c r="T139" s="197"/>
      <c r="AT139" s="191" t="s">
        <v>201</v>
      </c>
      <c r="AU139" s="191" t="s">
        <v>84</v>
      </c>
      <c r="AV139" s="12" t="s">
        <v>84</v>
      </c>
      <c r="AW139" s="12" t="s">
        <v>37</v>
      </c>
      <c r="AX139" s="12" t="s">
        <v>22</v>
      </c>
      <c r="AY139" s="191" t="s">
        <v>193</v>
      </c>
    </row>
    <row r="140" spans="2:65" s="1" customFormat="1" ht="22.5" customHeight="1">
      <c r="B140" s="176"/>
      <c r="C140" s="177" t="s">
        <v>317</v>
      </c>
      <c r="D140" s="177" t="s">
        <v>197</v>
      </c>
      <c r="E140" s="178" t="s">
        <v>1256</v>
      </c>
      <c r="F140" s="179" t="s">
        <v>1257</v>
      </c>
      <c r="G140" s="180" t="s">
        <v>520</v>
      </c>
      <c r="H140" s="181">
        <v>6</v>
      </c>
      <c r="I140" s="182"/>
      <c r="J140" s="183">
        <f>ROUND(I140*H140,2)</f>
        <v>0</v>
      </c>
      <c r="K140" s="179" t="s">
        <v>20</v>
      </c>
      <c r="L140" s="37"/>
      <c r="M140" s="184" t="s">
        <v>20</v>
      </c>
      <c r="N140" s="185" t="s">
        <v>46</v>
      </c>
      <c r="O140" s="38"/>
      <c r="P140" s="186">
        <f>O140*H140</f>
        <v>0</v>
      </c>
      <c r="Q140" s="186">
        <v>0.00288</v>
      </c>
      <c r="R140" s="186">
        <f>Q140*H140</f>
        <v>0.01728</v>
      </c>
      <c r="S140" s="186">
        <v>0</v>
      </c>
      <c r="T140" s="187">
        <f>S140*H140</f>
        <v>0</v>
      </c>
      <c r="AR140" s="20" t="s">
        <v>298</v>
      </c>
      <c r="AT140" s="20" t="s">
        <v>197</v>
      </c>
      <c r="AU140" s="20" t="s">
        <v>84</v>
      </c>
      <c r="AY140" s="20" t="s">
        <v>193</v>
      </c>
      <c r="BE140" s="188">
        <f>IF(N140="základní",J140,0)</f>
        <v>0</v>
      </c>
      <c r="BF140" s="188">
        <f>IF(N140="snížená",J140,0)</f>
        <v>0</v>
      </c>
      <c r="BG140" s="188">
        <f>IF(N140="zákl. přenesená",J140,0)</f>
        <v>0</v>
      </c>
      <c r="BH140" s="188">
        <f>IF(N140="sníž. přenesená",J140,0)</f>
        <v>0</v>
      </c>
      <c r="BI140" s="188">
        <f>IF(N140="nulová",J140,0)</f>
        <v>0</v>
      </c>
      <c r="BJ140" s="20" t="s">
        <v>84</v>
      </c>
      <c r="BK140" s="188">
        <f>ROUND(I140*H140,2)</f>
        <v>0</v>
      </c>
      <c r="BL140" s="20" t="s">
        <v>298</v>
      </c>
      <c r="BM140" s="20" t="s">
        <v>1258</v>
      </c>
    </row>
    <row r="141" spans="2:51" s="12" customFormat="1" ht="13.5">
      <c r="B141" s="189"/>
      <c r="D141" s="199" t="s">
        <v>201</v>
      </c>
      <c r="E141" s="238" t="s">
        <v>20</v>
      </c>
      <c r="F141" s="227" t="s">
        <v>1259</v>
      </c>
      <c r="H141" s="228">
        <v>6</v>
      </c>
      <c r="I141" s="194"/>
      <c r="L141" s="189"/>
      <c r="M141" s="195"/>
      <c r="N141" s="196"/>
      <c r="O141" s="196"/>
      <c r="P141" s="196"/>
      <c r="Q141" s="196"/>
      <c r="R141" s="196"/>
      <c r="S141" s="196"/>
      <c r="T141" s="197"/>
      <c r="AT141" s="191" t="s">
        <v>201</v>
      </c>
      <c r="AU141" s="191" t="s">
        <v>84</v>
      </c>
      <c r="AV141" s="12" t="s">
        <v>84</v>
      </c>
      <c r="AW141" s="12" t="s">
        <v>37</v>
      </c>
      <c r="AX141" s="12" t="s">
        <v>22</v>
      </c>
      <c r="AY141" s="191" t="s">
        <v>193</v>
      </c>
    </row>
    <row r="142" spans="2:65" s="1" customFormat="1" ht="22.5" customHeight="1">
      <c r="B142" s="176"/>
      <c r="C142" s="177" t="s">
        <v>323</v>
      </c>
      <c r="D142" s="177" t="s">
        <v>197</v>
      </c>
      <c r="E142" s="178" t="s">
        <v>1260</v>
      </c>
      <c r="F142" s="179" t="s">
        <v>1261</v>
      </c>
      <c r="G142" s="180" t="s">
        <v>520</v>
      </c>
      <c r="H142" s="181">
        <v>6</v>
      </c>
      <c r="I142" s="182"/>
      <c r="J142" s="183">
        <f>ROUND(I142*H142,2)</f>
        <v>0</v>
      </c>
      <c r="K142" s="179" t="s">
        <v>20</v>
      </c>
      <c r="L142" s="37"/>
      <c r="M142" s="184" t="s">
        <v>20</v>
      </c>
      <c r="N142" s="185" t="s">
        <v>46</v>
      </c>
      <c r="O142" s="38"/>
      <c r="P142" s="186">
        <f>O142*H142</f>
        <v>0</v>
      </c>
      <c r="Q142" s="186">
        <v>0.00396</v>
      </c>
      <c r="R142" s="186">
        <f>Q142*H142</f>
        <v>0.02376</v>
      </c>
      <c r="S142" s="186">
        <v>0</v>
      </c>
      <c r="T142" s="187">
        <f>S142*H142</f>
        <v>0</v>
      </c>
      <c r="AR142" s="20" t="s">
        <v>298</v>
      </c>
      <c r="AT142" s="20" t="s">
        <v>197</v>
      </c>
      <c r="AU142" s="20" t="s">
        <v>84</v>
      </c>
      <c r="AY142" s="20" t="s">
        <v>193</v>
      </c>
      <c r="BE142" s="188">
        <f>IF(N142="základní",J142,0)</f>
        <v>0</v>
      </c>
      <c r="BF142" s="188">
        <f>IF(N142="snížená",J142,0)</f>
        <v>0</v>
      </c>
      <c r="BG142" s="188">
        <f>IF(N142="zákl. přenesená",J142,0)</f>
        <v>0</v>
      </c>
      <c r="BH142" s="188">
        <f>IF(N142="sníž. přenesená",J142,0)</f>
        <v>0</v>
      </c>
      <c r="BI142" s="188">
        <f>IF(N142="nulová",J142,0)</f>
        <v>0</v>
      </c>
      <c r="BJ142" s="20" t="s">
        <v>84</v>
      </c>
      <c r="BK142" s="188">
        <f>ROUND(I142*H142,2)</f>
        <v>0</v>
      </c>
      <c r="BL142" s="20" t="s">
        <v>298</v>
      </c>
      <c r="BM142" s="20" t="s">
        <v>1262</v>
      </c>
    </row>
    <row r="143" spans="2:51" s="12" customFormat="1" ht="13.5">
      <c r="B143" s="189"/>
      <c r="D143" s="199" t="s">
        <v>201</v>
      </c>
      <c r="E143" s="238" t="s">
        <v>20</v>
      </c>
      <c r="F143" s="227" t="s">
        <v>1263</v>
      </c>
      <c r="H143" s="228">
        <v>6</v>
      </c>
      <c r="I143" s="194"/>
      <c r="L143" s="189"/>
      <c r="M143" s="195"/>
      <c r="N143" s="196"/>
      <c r="O143" s="196"/>
      <c r="P143" s="196"/>
      <c r="Q143" s="196"/>
      <c r="R143" s="196"/>
      <c r="S143" s="196"/>
      <c r="T143" s="197"/>
      <c r="AT143" s="191" t="s">
        <v>201</v>
      </c>
      <c r="AU143" s="191" t="s">
        <v>84</v>
      </c>
      <c r="AV143" s="12" t="s">
        <v>84</v>
      </c>
      <c r="AW143" s="12" t="s">
        <v>37</v>
      </c>
      <c r="AX143" s="12" t="s">
        <v>22</v>
      </c>
      <c r="AY143" s="191" t="s">
        <v>193</v>
      </c>
    </row>
    <row r="144" spans="2:65" s="1" customFormat="1" ht="22.5" customHeight="1">
      <c r="B144" s="176"/>
      <c r="C144" s="177" t="s">
        <v>7</v>
      </c>
      <c r="D144" s="177" t="s">
        <v>197</v>
      </c>
      <c r="E144" s="178" t="s">
        <v>1264</v>
      </c>
      <c r="F144" s="179" t="s">
        <v>1265</v>
      </c>
      <c r="G144" s="180" t="s">
        <v>330</v>
      </c>
      <c r="H144" s="181">
        <v>10.5</v>
      </c>
      <c r="I144" s="182"/>
      <c r="J144" s="183">
        <f>ROUND(I144*H144,2)</f>
        <v>0</v>
      </c>
      <c r="K144" s="179" t="s">
        <v>206</v>
      </c>
      <c r="L144" s="37"/>
      <c r="M144" s="184" t="s">
        <v>20</v>
      </c>
      <c r="N144" s="185" t="s">
        <v>46</v>
      </c>
      <c r="O144" s="38"/>
      <c r="P144" s="186">
        <f>O144*H144</f>
        <v>0</v>
      </c>
      <c r="Q144" s="186">
        <v>0.00137</v>
      </c>
      <c r="R144" s="186">
        <f>Q144*H144</f>
        <v>0.014384999999999998</v>
      </c>
      <c r="S144" s="186">
        <v>0</v>
      </c>
      <c r="T144" s="187">
        <f>S144*H144</f>
        <v>0</v>
      </c>
      <c r="AR144" s="20" t="s">
        <v>298</v>
      </c>
      <c r="AT144" s="20" t="s">
        <v>197</v>
      </c>
      <c r="AU144" s="20" t="s">
        <v>84</v>
      </c>
      <c r="AY144" s="20" t="s">
        <v>193</v>
      </c>
      <c r="BE144" s="188">
        <f>IF(N144="základní",J144,0)</f>
        <v>0</v>
      </c>
      <c r="BF144" s="188">
        <f>IF(N144="snížená",J144,0)</f>
        <v>0</v>
      </c>
      <c r="BG144" s="188">
        <f>IF(N144="zákl. přenesená",J144,0)</f>
        <v>0</v>
      </c>
      <c r="BH144" s="188">
        <f>IF(N144="sníž. přenesená",J144,0)</f>
        <v>0</v>
      </c>
      <c r="BI144" s="188">
        <f>IF(N144="nulová",J144,0)</f>
        <v>0</v>
      </c>
      <c r="BJ144" s="20" t="s">
        <v>84</v>
      </c>
      <c r="BK144" s="188">
        <f>ROUND(I144*H144,2)</f>
        <v>0</v>
      </c>
      <c r="BL144" s="20" t="s">
        <v>298</v>
      </c>
      <c r="BM144" s="20" t="s">
        <v>1266</v>
      </c>
    </row>
    <row r="145" spans="2:47" s="1" customFormat="1" ht="27">
      <c r="B145" s="37"/>
      <c r="D145" s="190" t="s">
        <v>208</v>
      </c>
      <c r="F145" s="208" t="s">
        <v>1267</v>
      </c>
      <c r="I145" s="148"/>
      <c r="L145" s="37"/>
      <c r="M145" s="66"/>
      <c r="N145" s="38"/>
      <c r="O145" s="38"/>
      <c r="P145" s="38"/>
      <c r="Q145" s="38"/>
      <c r="R145" s="38"/>
      <c r="S145" s="38"/>
      <c r="T145" s="67"/>
      <c r="AT145" s="20" t="s">
        <v>208</v>
      </c>
      <c r="AU145" s="20" t="s">
        <v>84</v>
      </c>
    </row>
    <row r="146" spans="2:51" s="12" customFormat="1" ht="13.5">
      <c r="B146" s="189"/>
      <c r="D146" s="199" t="s">
        <v>201</v>
      </c>
      <c r="E146" s="238" t="s">
        <v>20</v>
      </c>
      <c r="F146" s="227" t="s">
        <v>1268</v>
      </c>
      <c r="H146" s="228">
        <v>10.5</v>
      </c>
      <c r="I146" s="194"/>
      <c r="L146" s="189"/>
      <c r="M146" s="195"/>
      <c r="N146" s="196"/>
      <c r="O146" s="196"/>
      <c r="P146" s="196"/>
      <c r="Q146" s="196"/>
      <c r="R146" s="196"/>
      <c r="S146" s="196"/>
      <c r="T146" s="197"/>
      <c r="AT146" s="191" t="s">
        <v>201</v>
      </c>
      <c r="AU146" s="191" t="s">
        <v>84</v>
      </c>
      <c r="AV146" s="12" t="s">
        <v>84</v>
      </c>
      <c r="AW146" s="12" t="s">
        <v>37</v>
      </c>
      <c r="AX146" s="12" t="s">
        <v>22</v>
      </c>
      <c r="AY146" s="191" t="s">
        <v>193</v>
      </c>
    </row>
    <row r="147" spans="2:65" s="1" customFormat="1" ht="22.5" customHeight="1">
      <c r="B147" s="176"/>
      <c r="C147" s="177" t="s">
        <v>337</v>
      </c>
      <c r="D147" s="177" t="s">
        <v>197</v>
      </c>
      <c r="E147" s="178" t="s">
        <v>1269</v>
      </c>
      <c r="F147" s="179" t="s">
        <v>1270</v>
      </c>
      <c r="G147" s="180" t="s">
        <v>520</v>
      </c>
      <c r="H147" s="181">
        <v>2</v>
      </c>
      <c r="I147" s="182"/>
      <c r="J147" s="183">
        <f>ROUND(I147*H147,2)</f>
        <v>0</v>
      </c>
      <c r="K147" s="179" t="s">
        <v>20</v>
      </c>
      <c r="L147" s="37"/>
      <c r="M147" s="184" t="s">
        <v>20</v>
      </c>
      <c r="N147" s="185" t="s">
        <v>46</v>
      </c>
      <c r="O147" s="38"/>
      <c r="P147" s="186">
        <f>O147*H147</f>
        <v>0</v>
      </c>
      <c r="Q147" s="186">
        <v>0.0002</v>
      </c>
      <c r="R147" s="186">
        <f>Q147*H147</f>
        <v>0.0004</v>
      </c>
      <c r="S147" s="186">
        <v>0</v>
      </c>
      <c r="T147" s="187">
        <f>S147*H147</f>
        <v>0</v>
      </c>
      <c r="AR147" s="20" t="s">
        <v>298</v>
      </c>
      <c r="AT147" s="20" t="s">
        <v>197</v>
      </c>
      <c r="AU147" s="20" t="s">
        <v>84</v>
      </c>
      <c r="AY147" s="20" t="s">
        <v>193</v>
      </c>
      <c r="BE147" s="188">
        <f>IF(N147="základní",J147,0)</f>
        <v>0</v>
      </c>
      <c r="BF147" s="188">
        <f>IF(N147="snížená",J147,0)</f>
        <v>0</v>
      </c>
      <c r="BG147" s="188">
        <f>IF(N147="zákl. přenesená",J147,0)</f>
        <v>0</v>
      </c>
      <c r="BH147" s="188">
        <f>IF(N147="sníž. přenesená",J147,0)</f>
        <v>0</v>
      </c>
      <c r="BI147" s="188">
        <f>IF(N147="nulová",J147,0)</f>
        <v>0</v>
      </c>
      <c r="BJ147" s="20" t="s">
        <v>84</v>
      </c>
      <c r="BK147" s="188">
        <f>ROUND(I147*H147,2)</f>
        <v>0</v>
      </c>
      <c r="BL147" s="20" t="s">
        <v>298</v>
      </c>
      <c r="BM147" s="20" t="s">
        <v>1271</v>
      </c>
    </row>
    <row r="148" spans="2:65" s="1" customFormat="1" ht="31.5" customHeight="1">
      <c r="B148" s="176"/>
      <c r="C148" s="177" t="s">
        <v>343</v>
      </c>
      <c r="D148" s="177" t="s">
        <v>197</v>
      </c>
      <c r="E148" s="178" t="s">
        <v>1272</v>
      </c>
      <c r="F148" s="179" t="s">
        <v>1273</v>
      </c>
      <c r="G148" s="180" t="s">
        <v>330</v>
      </c>
      <c r="H148" s="181">
        <v>7</v>
      </c>
      <c r="I148" s="182"/>
      <c r="J148" s="183">
        <f>ROUND(I148*H148,2)</f>
        <v>0</v>
      </c>
      <c r="K148" s="179" t="s">
        <v>20</v>
      </c>
      <c r="L148" s="37"/>
      <c r="M148" s="184" t="s">
        <v>20</v>
      </c>
      <c r="N148" s="185" t="s">
        <v>46</v>
      </c>
      <c r="O148" s="38"/>
      <c r="P148" s="186">
        <f>O148*H148</f>
        <v>0</v>
      </c>
      <c r="Q148" s="186">
        <v>0.00182</v>
      </c>
      <c r="R148" s="186">
        <f>Q148*H148</f>
        <v>0.01274</v>
      </c>
      <c r="S148" s="186">
        <v>0</v>
      </c>
      <c r="T148" s="187">
        <f>S148*H148</f>
        <v>0</v>
      </c>
      <c r="AR148" s="20" t="s">
        <v>298</v>
      </c>
      <c r="AT148" s="20" t="s">
        <v>197</v>
      </c>
      <c r="AU148" s="20" t="s">
        <v>84</v>
      </c>
      <c r="AY148" s="20" t="s">
        <v>193</v>
      </c>
      <c r="BE148" s="188">
        <f>IF(N148="základní",J148,0)</f>
        <v>0</v>
      </c>
      <c r="BF148" s="188">
        <f>IF(N148="snížená",J148,0)</f>
        <v>0</v>
      </c>
      <c r="BG148" s="188">
        <f>IF(N148="zákl. přenesená",J148,0)</f>
        <v>0</v>
      </c>
      <c r="BH148" s="188">
        <f>IF(N148="sníž. přenesená",J148,0)</f>
        <v>0</v>
      </c>
      <c r="BI148" s="188">
        <f>IF(N148="nulová",J148,0)</f>
        <v>0</v>
      </c>
      <c r="BJ148" s="20" t="s">
        <v>84</v>
      </c>
      <c r="BK148" s="188">
        <f>ROUND(I148*H148,2)</f>
        <v>0</v>
      </c>
      <c r="BL148" s="20" t="s">
        <v>298</v>
      </c>
      <c r="BM148" s="20" t="s">
        <v>1274</v>
      </c>
    </row>
    <row r="149" spans="2:51" s="12" customFormat="1" ht="13.5">
      <c r="B149" s="189"/>
      <c r="D149" s="199" t="s">
        <v>201</v>
      </c>
      <c r="E149" s="238" t="s">
        <v>20</v>
      </c>
      <c r="F149" s="227" t="s">
        <v>1275</v>
      </c>
      <c r="H149" s="228">
        <v>7</v>
      </c>
      <c r="I149" s="194"/>
      <c r="L149" s="189"/>
      <c r="M149" s="195"/>
      <c r="N149" s="196"/>
      <c r="O149" s="196"/>
      <c r="P149" s="196"/>
      <c r="Q149" s="196"/>
      <c r="R149" s="196"/>
      <c r="S149" s="196"/>
      <c r="T149" s="197"/>
      <c r="AT149" s="191" t="s">
        <v>201</v>
      </c>
      <c r="AU149" s="191" t="s">
        <v>84</v>
      </c>
      <c r="AV149" s="12" t="s">
        <v>84</v>
      </c>
      <c r="AW149" s="12" t="s">
        <v>37</v>
      </c>
      <c r="AX149" s="12" t="s">
        <v>22</v>
      </c>
      <c r="AY149" s="191" t="s">
        <v>193</v>
      </c>
    </row>
    <row r="150" spans="2:65" s="1" customFormat="1" ht="22.5" customHeight="1">
      <c r="B150" s="176"/>
      <c r="C150" s="177" t="s">
        <v>352</v>
      </c>
      <c r="D150" s="177" t="s">
        <v>197</v>
      </c>
      <c r="E150" s="178" t="s">
        <v>1276</v>
      </c>
      <c r="F150" s="179" t="s">
        <v>1277</v>
      </c>
      <c r="G150" s="180" t="s">
        <v>530</v>
      </c>
      <c r="H150" s="181">
        <v>2.182</v>
      </c>
      <c r="I150" s="182"/>
      <c r="J150" s="183">
        <f>ROUND(I150*H150,2)</f>
        <v>0</v>
      </c>
      <c r="K150" s="179" t="s">
        <v>206</v>
      </c>
      <c r="L150" s="37"/>
      <c r="M150" s="184" t="s">
        <v>20</v>
      </c>
      <c r="N150" s="185" t="s">
        <v>46</v>
      </c>
      <c r="O150" s="38"/>
      <c r="P150" s="186">
        <f>O150*H150</f>
        <v>0</v>
      </c>
      <c r="Q150" s="186">
        <v>0</v>
      </c>
      <c r="R150" s="186">
        <f>Q150*H150</f>
        <v>0</v>
      </c>
      <c r="S150" s="186">
        <v>0</v>
      </c>
      <c r="T150" s="187">
        <f>S150*H150</f>
        <v>0</v>
      </c>
      <c r="AR150" s="20" t="s">
        <v>298</v>
      </c>
      <c r="AT150" s="20" t="s">
        <v>197</v>
      </c>
      <c r="AU150" s="20" t="s">
        <v>84</v>
      </c>
      <c r="AY150" s="20" t="s">
        <v>193</v>
      </c>
      <c r="BE150" s="188">
        <f>IF(N150="základní",J150,0)</f>
        <v>0</v>
      </c>
      <c r="BF150" s="188">
        <f>IF(N150="snížená",J150,0)</f>
        <v>0</v>
      </c>
      <c r="BG150" s="188">
        <f>IF(N150="zákl. přenesená",J150,0)</f>
        <v>0</v>
      </c>
      <c r="BH150" s="188">
        <f>IF(N150="sníž. přenesená",J150,0)</f>
        <v>0</v>
      </c>
      <c r="BI150" s="188">
        <f>IF(N150="nulová",J150,0)</f>
        <v>0</v>
      </c>
      <c r="BJ150" s="20" t="s">
        <v>84</v>
      </c>
      <c r="BK150" s="188">
        <f>ROUND(I150*H150,2)</f>
        <v>0</v>
      </c>
      <c r="BL150" s="20" t="s">
        <v>298</v>
      </c>
      <c r="BM150" s="20" t="s">
        <v>1278</v>
      </c>
    </row>
    <row r="151" spans="2:47" s="1" customFormat="1" ht="27">
      <c r="B151" s="37"/>
      <c r="D151" s="190" t="s">
        <v>208</v>
      </c>
      <c r="F151" s="208" t="s">
        <v>1279</v>
      </c>
      <c r="I151" s="148"/>
      <c r="L151" s="37"/>
      <c r="M151" s="66"/>
      <c r="N151" s="38"/>
      <c r="O151" s="38"/>
      <c r="P151" s="38"/>
      <c r="Q151" s="38"/>
      <c r="R151" s="38"/>
      <c r="S151" s="38"/>
      <c r="T151" s="67"/>
      <c r="AT151" s="20" t="s">
        <v>208</v>
      </c>
      <c r="AU151" s="20" t="s">
        <v>84</v>
      </c>
    </row>
    <row r="152" spans="2:47" s="1" customFormat="1" ht="121.5">
      <c r="B152" s="37"/>
      <c r="D152" s="190" t="s">
        <v>533</v>
      </c>
      <c r="F152" s="229" t="s">
        <v>1280</v>
      </c>
      <c r="I152" s="148"/>
      <c r="L152" s="37"/>
      <c r="M152" s="262"/>
      <c r="N152" s="258"/>
      <c r="O152" s="258"/>
      <c r="P152" s="258"/>
      <c r="Q152" s="258"/>
      <c r="R152" s="258"/>
      <c r="S152" s="258"/>
      <c r="T152" s="263"/>
      <c r="AT152" s="20" t="s">
        <v>533</v>
      </c>
      <c r="AU152" s="20" t="s">
        <v>84</v>
      </c>
    </row>
    <row r="153" spans="2:12" s="1" customFormat="1" ht="6.75" customHeight="1">
      <c r="B153" s="52"/>
      <c r="C153" s="53"/>
      <c r="D153" s="53"/>
      <c r="E153" s="53"/>
      <c r="F153" s="53"/>
      <c r="G153" s="53"/>
      <c r="H153" s="53"/>
      <c r="I153" s="126"/>
      <c r="J153" s="53"/>
      <c r="K153" s="53"/>
      <c r="L153" s="37"/>
    </row>
    <row r="458" ht="13.5">
      <c r="AT458" s="261"/>
    </row>
  </sheetData>
  <sheetProtection password="CC35" sheet="1" objects="1" scenarios="1" formatColumns="0" formatRows="0" sort="0" autoFilter="0"/>
  <autoFilter ref="C86:K86"/>
  <mergeCells count="12">
    <mergeCell ref="E51:H51"/>
    <mergeCell ref="E75:H75"/>
    <mergeCell ref="E77:H77"/>
    <mergeCell ref="E79:H79"/>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4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314"/>
      <c r="C1" s="314"/>
      <c r="D1" s="313" t="s">
        <v>1</v>
      </c>
      <c r="E1" s="314"/>
      <c r="F1" s="315" t="s">
        <v>1615</v>
      </c>
      <c r="G1" s="320" t="s">
        <v>1616</v>
      </c>
      <c r="H1" s="320"/>
      <c r="I1" s="321"/>
      <c r="J1" s="315" t="s">
        <v>1617</v>
      </c>
      <c r="K1" s="313" t="s">
        <v>128</v>
      </c>
      <c r="L1" s="315" t="s">
        <v>1618</v>
      </c>
      <c r="M1" s="315"/>
      <c r="N1" s="315"/>
      <c r="O1" s="315"/>
      <c r="P1" s="315"/>
      <c r="Q1" s="315"/>
      <c r="R1" s="315"/>
      <c r="S1" s="315"/>
      <c r="T1" s="315"/>
      <c r="U1" s="311"/>
      <c r="V1" s="311"/>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75" customHeight="1">
      <c r="L2" s="268"/>
      <c r="M2" s="268"/>
      <c r="N2" s="268"/>
      <c r="O2" s="268"/>
      <c r="P2" s="268"/>
      <c r="Q2" s="268"/>
      <c r="R2" s="268"/>
      <c r="S2" s="268"/>
      <c r="T2" s="268"/>
      <c r="U2" s="268"/>
      <c r="V2" s="268"/>
      <c r="AT2" s="20" t="s">
        <v>105</v>
      </c>
    </row>
    <row r="3" spans="2:46" ht="6.75" customHeight="1">
      <c r="B3" s="21"/>
      <c r="C3" s="22"/>
      <c r="D3" s="22"/>
      <c r="E3" s="22"/>
      <c r="F3" s="22"/>
      <c r="G3" s="22"/>
      <c r="H3" s="22"/>
      <c r="I3" s="103"/>
      <c r="J3" s="22"/>
      <c r="K3" s="23"/>
      <c r="AT3" s="20" t="s">
        <v>22</v>
      </c>
    </row>
    <row r="4" spans="2:46" ht="36.75" customHeight="1">
      <c r="B4" s="24"/>
      <c r="C4" s="25"/>
      <c r="D4" s="26" t="s">
        <v>134</v>
      </c>
      <c r="E4" s="25"/>
      <c r="F4" s="25"/>
      <c r="G4" s="25"/>
      <c r="H4" s="25"/>
      <c r="I4" s="104"/>
      <c r="J4" s="25"/>
      <c r="K4" s="27"/>
      <c r="M4" s="28" t="s">
        <v>10</v>
      </c>
      <c r="AT4" s="20" t="s">
        <v>4</v>
      </c>
    </row>
    <row r="5" spans="2:11" ht="6.75" customHeight="1">
      <c r="B5" s="24"/>
      <c r="C5" s="25"/>
      <c r="D5" s="25"/>
      <c r="E5" s="25"/>
      <c r="F5" s="25"/>
      <c r="G5" s="25"/>
      <c r="H5" s="25"/>
      <c r="I5" s="104"/>
      <c r="J5" s="25"/>
      <c r="K5" s="27"/>
    </row>
    <row r="6" spans="2:11" ht="15">
      <c r="B6" s="24"/>
      <c r="C6" s="25"/>
      <c r="D6" s="33" t="s">
        <v>16</v>
      </c>
      <c r="E6" s="25"/>
      <c r="F6" s="25"/>
      <c r="G6" s="25"/>
      <c r="H6" s="25"/>
      <c r="I6" s="104"/>
      <c r="J6" s="25"/>
      <c r="K6" s="27"/>
    </row>
    <row r="7" spans="2:11" ht="22.5" customHeight="1">
      <c r="B7" s="24"/>
      <c r="C7" s="25"/>
      <c r="D7" s="25"/>
      <c r="E7" s="307" t="str">
        <f>'Rekapitulace stavby'!K6</f>
        <v>Plzeň, K Pecím 10,12</v>
      </c>
      <c r="F7" s="272"/>
      <c r="G7" s="272"/>
      <c r="H7" s="272"/>
      <c r="I7" s="104"/>
      <c r="J7" s="25"/>
      <c r="K7" s="27"/>
    </row>
    <row r="8" spans="2:11" ht="15">
      <c r="B8" s="24"/>
      <c r="C8" s="25"/>
      <c r="D8" s="33" t="s">
        <v>143</v>
      </c>
      <c r="E8" s="25"/>
      <c r="F8" s="25"/>
      <c r="G8" s="25"/>
      <c r="H8" s="25"/>
      <c r="I8" s="104"/>
      <c r="J8" s="25"/>
      <c r="K8" s="27"/>
    </row>
    <row r="9" spans="2:11" s="1" customFormat="1" ht="22.5" customHeight="1">
      <c r="B9" s="37"/>
      <c r="C9" s="38"/>
      <c r="D9" s="38"/>
      <c r="E9" s="307" t="s">
        <v>146</v>
      </c>
      <c r="F9" s="279"/>
      <c r="G9" s="279"/>
      <c r="H9" s="279"/>
      <c r="I9" s="105"/>
      <c r="J9" s="38"/>
      <c r="K9" s="41"/>
    </row>
    <row r="10" spans="2:11" s="1" customFormat="1" ht="15">
      <c r="B10" s="37"/>
      <c r="C10" s="38"/>
      <c r="D10" s="33" t="s">
        <v>149</v>
      </c>
      <c r="E10" s="38"/>
      <c r="F10" s="38"/>
      <c r="G10" s="38"/>
      <c r="H10" s="38"/>
      <c r="I10" s="105"/>
      <c r="J10" s="38"/>
      <c r="K10" s="41"/>
    </row>
    <row r="11" spans="2:11" s="1" customFormat="1" ht="36.75" customHeight="1">
      <c r="B11" s="37"/>
      <c r="C11" s="38"/>
      <c r="D11" s="38"/>
      <c r="E11" s="308" t="s">
        <v>1281</v>
      </c>
      <c r="F11" s="279"/>
      <c r="G11" s="279"/>
      <c r="H11" s="279"/>
      <c r="I11" s="105"/>
      <c r="J11" s="38"/>
      <c r="K11" s="41"/>
    </row>
    <row r="12" spans="2:11" s="1" customFormat="1" ht="13.5">
      <c r="B12" s="37"/>
      <c r="C12" s="38"/>
      <c r="D12" s="38"/>
      <c r="E12" s="38"/>
      <c r="F12" s="38"/>
      <c r="G12" s="38"/>
      <c r="H12" s="38"/>
      <c r="I12" s="105"/>
      <c r="J12" s="38"/>
      <c r="K12" s="41"/>
    </row>
    <row r="13" spans="2:11" s="1" customFormat="1" ht="14.25" customHeight="1">
      <c r="B13" s="37"/>
      <c r="C13" s="38"/>
      <c r="D13" s="33" t="s">
        <v>19</v>
      </c>
      <c r="E13" s="38"/>
      <c r="F13" s="31" t="s">
        <v>20</v>
      </c>
      <c r="G13" s="38"/>
      <c r="H13" s="38"/>
      <c r="I13" s="106" t="s">
        <v>21</v>
      </c>
      <c r="J13" s="31" t="s">
        <v>20</v>
      </c>
      <c r="K13" s="41"/>
    </row>
    <row r="14" spans="2:11" s="1" customFormat="1" ht="14.25" customHeight="1">
      <c r="B14" s="37"/>
      <c r="C14" s="38"/>
      <c r="D14" s="33" t="s">
        <v>23</v>
      </c>
      <c r="E14" s="38"/>
      <c r="F14" s="31" t="s">
        <v>24</v>
      </c>
      <c r="G14" s="38"/>
      <c r="H14" s="38"/>
      <c r="I14" s="106" t="s">
        <v>25</v>
      </c>
      <c r="J14" s="107" t="str">
        <f>'Rekapitulace stavby'!AN8</f>
        <v>14. 9. 2016</v>
      </c>
      <c r="K14" s="41"/>
    </row>
    <row r="15" spans="2:11" s="1" customFormat="1" ht="10.5" customHeight="1">
      <c r="B15" s="37"/>
      <c r="C15" s="38"/>
      <c r="D15" s="38"/>
      <c r="E15" s="38"/>
      <c r="F15" s="38"/>
      <c r="G15" s="38"/>
      <c r="H15" s="38"/>
      <c r="I15" s="105"/>
      <c r="J15" s="38"/>
      <c r="K15" s="41"/>
    </row>
    <row r="16" spans="2:11" s="1" customFormat="1" ht="14.25" customHeight="1">
      <c r="B16" s="37"/>
      <c r="C16" s="38"/>
      <c r="D16" s="33" t="s">
        <v>29</v>
      </c>
      <c r="E16" s="38"/>
      <c r="F16" s="38"/>
      <c r="G16" s="38"/>
      <c r="H16" s="38"/>
      <c r="I16" s="106" t="s">
        <v>30</v>
      </c>
      <c r="J16" s="31" t="s">
        <v>20</v>
      </c>
      <c r="K16" s="41"/>
    </row>
    <row r="17" spans="2:11" s="1" customFormat="1" ht="18" customHeight="1">
      <c r="B17" s="37"/>
      <c r="C17" s="38"/>
      <c r="D17" s="38"/>
      <c r="E17" s="31" t="s">
        <v>31</v>
      </c>
      <c r="F17" s="38"/>
      <c r="G17" s="38"/>
      <c r="H17" s="38"/>
      <c r="I17" s="106" t="s">
        <v>32</v>
      </c>
      <c r="J17" s="31" t="s">
        <v>20</v>
      </c>
      <c r="K17" s="41"/>
    </row>
    <row r="18" spans="2:11" s="1" customFormat="1" ht="6.75" customHeight="1">
      <c r="B18" s="37"/>
      <c r="C18" s="38"/>
      <c r="D18" s="38"/>
      <c r="E18" s="38"/>
      <c r="F18" s="38"/>
      <c r="G18" s="38"/>
      <c r="H18" s="38"/>
      <c r="I18" s="105"/>
      <c r="J18" s="38"/>
      <c r="K18" s="41"/>
    </row>
    <row r="19" spans="2:11" s="1" customFormat="1" ht="14.25" customHeight="1">
      <c r="B19" s="37"/>
      <c r="C19" s="38"/>
      <c r="D19" s="33" t="s">
        <v>33</v>
      </c>
      <c r="E19" s="38"/>
      <c r="F19" s="38"/>
      <c r="G19" s="38"/>
      <c r="H19" s="38"/>
      <c r="I19" s="106" t="s">
        <v>30</v>
      </c>
      <c r="J19" s="31">
        <f>IF('Rekapitulace stavby'!AN13="Vyplň údaj","",IF('Rekapitulace stavby'!AN13="","",'Rekapitulace stavby'!AN13))</f>
      </c>
      <c r="K19" s="41"/>
    </row>
    <row r="20" spans="2:11" s="1" customFormat="1" ht="18" customHeight="1">
      <c r="B20" s="37"/>
      <c r="C20" s="38"/>
      <c r="D20" s="38"/>
      <c r="E20" s="31">
        <f>IF('Rekapitulace stavby'!E14="Vyplň údaj","",IF('Rekapitulace stavby'!E14="","",'Rekapitulace stavby'!E14))</f>
      </c>
      <c r="F20" s="38"/>
      <c r="G20" s="38"/>
      <c r="H20" s="38"/>
      <c r="I20" s="106" t="s">
        <v>32</v>
      </c>
      <c r="J20" s="31">
        <f>IF('Rekapitulace stavby'!AN14="Vyplň údaj","",IF('Rekapitulace stavby'!AN14="","",'Rekapitulace stavby'!AN14))</f>
      </c>
      <c r="K20" s="41"/>
    </row>
    <row r="21" spans="2:11" s="1" customFormat="1" ht="6.75" customHeight="1">
      <c r="B21" s="37"/>
      <c r="C21" s="38"/>
      <c r="D21" s="38"/>
      <c r="E21" s="38"/>
      <c r="F21" s="38"/>
      <c r="G21" s="38"/>
      <c r="H21" s="38"/>
      <c r="I21" s="105"/>
      <c r="J21" s="38"/>
      <c r="K21" s="41"/>
    </row>
    <row r="22" spans="2:11" s="1" customFormat="1" ht="14.25" customHeight="1">
      <c r="B22" s="37"/>
      <c r="C22" s="38"/>
      <c r="D22" s="33" t="s">
        <v>35</v>
      </c>
      <c r="E22" s="38"/>
      <c r="F22" s="38"/>
      <c r="G22" s="38"/>
      <c r="H22" s="38"/>
      <c r="I22" s="106" t="s">
        <v>30</v>
      </c>
      <c r="J22" s="31" t="s">
        <v>20</v>
      </c>
      <c r="K22" s="41"/>
    </row>
    <row r="23" spans="2:11" s="1" customFormat="1" ht="18" customHeight="1">
      <c r="B23" s="37"/>
      <c r="C23" s="38"/>
      <c r="D23" s="38"/>
      <c r="E23" s="31" t="s">
        <v>36</v>
      </c>
      <c r="F23" s="38"/>
      <c r="G23" s="38"/>
      <c r="H23" s="38"/>
      <c r="I23" s="106" t="s">
        <v>32</v>
      </c>
      <c r="J23" s="31" t="s">
        <v>20</v>
      </c>
      <c r="K23" s="41"/>
    </row>
    <row r="24" spans="2:11" s="1" customFormat="1" ht="6.75" customHeight="1">
      <c r="B24" s="37"/>
      <c r="C24" s="38"/>
      <c r="D24" s="38"/>
      <c r="E24" s="38"/>
      <c r="F24" s="38"/>
      <c r="G24" s="38"/>
      <c r="H24" s="38"/>
      <c r="I24" s="105"/>
      <c r="J24" s="38"/>
      <c r="K24" s="41"/>
    </row>
    <row r="25" spans="2:11" s="1" customFormat="1" ht="14.25" customHeight="1">
      <c r="B25" s="37"/>
      <c r="C25" s="38"/>
      <c r="D25" s="33" t="s">
        <v>38</v>
      </c>
      <c r="E25" s="38"/>
      <c r="F25" s="38"/>
      <c r="G25" s="38"/>
      <c r="H25" s="38"/>
      <c r="I25" s="105"/>
      <c r="J25" s="38"/>
      <c r="K25" s="41"/>
    </row>
    <row r="26" spans="2:11" s="7" customFormat="1" ht="77.25" customHeight="1">
      <c r="B26" s="108"/>
      <c r="C26" s="109"/>
      <c r="D26" s="109"/>
      <c r="E26" s="275" t="s">
        <v>39</v>
      </c>
      <c r="F26" s="309"/>
      <c r="G26" s="309"/>
      <c r="H26" s="309"/>
      <c r="I26" s="110"/>
      <c r="J26" s="109"/>
      <c r="K26" s="111"/>
    </row>
    <row r="27" spans="2:11" s="1" customFormat="1" ht="6.75" customHeight="1">
      <c r="B27" s="37"/>
      <c r="C27" s="38"/>
      <c r="D27" s="38"/>
      <c r="E27" s="38"/>
      <c r="F27" s="38"/>
      <c r="G27" s="38"/>
      <c r="H27" s="38"/>
      <c r="I27" s="105"/>
      <c r="J27" s="38"/>
      <c r="K27" s="41"/>
    </row>
    <row r="28" spans="2:11" s="1" customFormat="1" ht="6.75" customHeight="1">
      <c r="B28" s="37"/>
      <c r="C28" s="38"/>
      <c r="D28" s="64"/>
      <c r="E28" s="64"/>
      <c r="F28" s="64"/>
      <c r="G28" s="64"/>
      <c r="H28" s="64"/>
      <c r="I28" s="112"/>
      <c r="J28" s="64"/>
      <c r="K28" s="113"/>
    </row>
    <row r="29" spans="2:11" s="1" customFormat="1" ht="24.75" customHeight="1">
      <c r="B29" s="37"/>
      <c r="C29" s="38"/>
      <c r="D29" s="114" t="s">
        <v>40</v>
      </c>
      <c r="E29" s="38"/>
      <c r="F29" s="38"/>
      <c r="G29" s="38"/>
      <c r="H29" s="38"/>
      <c r="I29" s="105"/>
      <c r="J29" s="115">
        <f>ROUND(J91,2)</f>
        <v>0</v>
      </c>
      <c r="K29" s="41"/>
    </row>
    <row r="30" spans="2:11" s="1" customFormat="1" ht="6.75" customHeight="1">
      <c r="B30" s="37"/>
      <c r="C30" s="38"/>
      <c r="D30" s="64"/>
      <c r="E30" s="64"/>
      <c r="F30" s="64"/>
      <c r="G30" s="64"/>
      <c r="H30" s="64"/>
      <c r="I30" s="112"/>
      <c r="J30" s="64"/>
      <c r="K30" s="113"/>
    </row>
    <row r="31" spans="2:11" s="1" customFormat="1" ht="14.25" customHeight="1">
      <c r="B31" s="37"/>
      <c r="C31" s="38"/>
      <c r="D31" s="38"/>
      <c r="E31" s="38"/>
      <c r="F31" s="42" t="s">
        <v>42</v>
      </c>
      <c r="G31" s="38"/>
      <c r="H31" s="38"/>
      <c r="I31" s="116" t="s">
        <v>41</v>
      </c>
      <c r="J31" s="42" t="s">
        <v>43</v>
      </c>
      <c r="K31" s="41"/>
    </row>
    <row r="32" spans="2:11" s="1" customFormat="1" ht="14.25" customHeight="1">
      <c r="B32" s="37"/>
      <c r="C32" s="38"/>
      <c r="D32" s="45" t="s">
        <v>44</v>
      </c>
      <c r="E32" s="45" t="s">
        <v>45</v>
      </c>
      <c r="F32" s="117">
        <f>ROUND(SUM(BE91:BE175),2)</f>
        <v>0</v>
      </c>
      <c r="G32" s="38"/>
      <c r="H32" s="38"/>
      <c r="I32" s="118">
        <v>0.21</v>
      </c>
      <c r="J32" s="117">
        <f>ROUND(ROUND((SUM(BE91:BE175)),2)*I32,2)</f>
        <v>0</v>
      </c>
      <c r="K32" s="41"/>
    </row>
    <row r="33" spans="2:11" s="1" customFormat="1" ht="14.25" customHeight="1">
      <c r="B33" s="37"/>
      <c r="C33" s="38"/>
      <c r="D33" s="38"/>
      <c r="E33" s="45" t="s">
        <v>46</v>
      </c>
      <c r="F33" s="117">
        <f>ROUND(SUM(BF91:BF175),2)</f>
        <v>0</v>
      </c>
      <c r="G33" s="38"/>
      <c r="H33" s="38"/>
      <c r="I33" s="118">
        <v>0.15</v>
      </c>
      <c r="J33" s="117">
        <f>ROUND(ROUND((SUM(BF91:BF175)),2)*I33,2)</f>
        <v>0</v>
      </c>
      <c r="K33" s="41"/>
    </row>
    <row r="34" spans="2:11" s="1" customFormat="1" ht="14.25" customHeight="1" hidden="1">
      <c r="B34" s="37"/>
      <c r="C34" s="38"/>
      <c r="D34" s="38"/>
      <c r="E34" s="45" t="s">
        <v>47</v>
      </c>
      <c r="F34" s="117">
        <f>ROUND(SUM(BG91:BG175),2)</f>
        <v>0</v>
      </c>
      <c r="G34" s="38"/>
      <c r="H34" s="38"/>
      <c r="I34" s="118">
        <v>0.21</v>
      </c>
      <c r="J34" s="117">
        <v>0</v>
      </c>
      <c r="K34" s="41"/>
    </row>
    <row r="35" spans="2:11" s="1" customFormat="1" ht="14.25" customHeight="1" hidden="1">
      <c r="B35" s="37"/>
      <c r="C35" s="38"/>
      <c r="D35" s="38"/>
      <c r="E35" s="45" t="s">
        <v>48</v>
      </c>
      <c r="F35" s="117">
        <f>ROUND(SUM(BH91:BH175),2)</f>
        <v>0</v>
      </c>
      <c r="G35" s="38"/>
      <c r="H35" s="38"/>
      <c r="I35" s="118">
        <v>0.15</v>
      </c>
      <c r="J35" s="117">
        <v>0</v>
      </c>
      <c r="K35" s="41"/>
    </row>
    <row r="36" spans="2:11" s="1" customFormat="1" ht="14.25" customHeight="1" hidden="1">
      <c r="B36" s="37"/>
      <c r="C36" s="38"/>
      <c r="D36" s="38"/>
      <c r="E36" s="45" t="s">
        <v>49</v>
      </c>
      <c r="F36" s="117">
        <f>ROUND(SUM(BI91:BI175),2)</f>
        <v>0</v>
      </c>
      <c r="G36" s="38"/>
      <c r="H36" s="38"/>
      <c r="I36" s="118">
        <v>0</v>
      </c>
      <c r="J36" s="117">
        <v>0</v>
      </c>
      <c r="K36" s="41"/>
    </row>
    <row r="37" spans="2:11" s="1" customFormat="1" ht="6.75" customHeight="1">
      <c r="B37" s="37"/>
      <c r="C37" s="38"/>
      <c r="D37" s="38"/>
      <c r="E37" s="38"/>
      <c r="F37" s="38"/>
      <c r="G37" s="38"/>
      <c r="H37" s="38"/>
      <c r="I37" s="105"/>
      <c r="J37" s="38"/>
      <c r="K37" s="41"/>
    </row>
    <row r="38" spans="2:11" s="1" customFormat="1" ht="24.75" customHeight="1">
      <c r="B38" s="37"/>
      <c r="C38" s="119"/>
      <c r="D38" s="120" t="s">
        <v>50</v>
      </c>
      <c r="E38" s="68"/>
      <c r="F38" s="68"/>
      <c r="G38" s="121" t="s">
        <v>51</v>
      </c>
      <c r="H38" s="122" t="s">
        <v>52</v>
      </c>
      <c r="I38" s="123"/>
      <c r="J38" s="124">
        <f>SUM(J29:J36)</f>
        <v>0</v>
      </c>
      <c r="K38" s="125"/>
    </row>
    <row r="39" spans="2:11" s="1" customFormat="1" ht="14.25" customHeight="1">
      <c r="B39" s="52"/>
      <c r="C39" s="53"/>
      <c r="D39" s="53"/>
      <c r="E39" s="53"/>
      <c r="F39" s="53"/>
      <c r="G39" s="53"/>
      <c r="H39" s="53"/>
      <c r="I39" s="126"/>
      <c r="J39" s="53"/>
      <c r="K39" s="54"/>
    </row>
    <row r="43" spans="2:11" s="1" customFormat="1" ht="6.75" customHeight="1">
      <c r="B43" s="55"/>
      <c r="C43" s="56"/>
      <c r="D43" s="56"/>
      <c r="E43" s="56"/>
      <c r="F43" s="56"/>
      <c r="G43" s="56"/>
      <c r="H43" s="56"/>
      <c r="I43" s="127"/>
      <c r="J43" s="56"/>
      <c r="K43" s="128"/>
    </row>
    <row r="44" spans="2:11" s="1" customFormat="1" ht="36.75" customHeight="1">
      <c r="B44" s="37"/>
      <c r="C44" s="26" t="s">
        <v>157</v>
      </c>
      <c r="D44" s="38"/>
      <c r="E44" s="38"/>
      <c r="F44" s="38"/>
      <c r="G44" s="38"/>
      <c r="H44" s="38"/>
      <c r="I44" s="105"/>
      <c r="J44" s="38"/>
      <c r="K44" s="41"/>
    </row>
    <row r="45" spans="2:11" s="1" customFormat="1" ht="6.75" customHeight="1">
      <c r="B45" s="37"/>
      <c r="C45" s="38"/>
      <c r="D45" s="38"/>
      <c r="E45" s="38"/>
      <c r="F45" s="38"/>
      <c r="G45" s="38"/>
      <c r="H45" s="38"/>
      <c r="I45" s="105"/>
      <c r="J45" s="38"/>
      <c r="K45" s="41"/>
    </row>
    <row r="46" spans="2:11" s="1" customFormat="1" ht="14.25" customHeight="1">
      <c r="B46" s="37"/>
      <c r="C46" s="33" t="s">
        <v>16</v>
      </c>
      <c r="D46" s="38"/>
      <c r="E46" s="38"/>
      <c r="F46" s="38"/>
      <c r="G46" s="38"/>
      <c r="H46" s="38"/>
      <c r="I46" s="105"/>
      <c r="J46" s="38"/>
      <c r="K46" s="41"/>
    </row>
    <row r="47" spans="2:11" s="1" customFormat="1" ht="22.5" customHeight="1">
      <c r="B47" s="37"/>
      <c r="C47" s="38"/>
      <c r="D47" s="38"/>
      <c r="E47" s="307" t="str">
        <f>E7</f>
        <v>Plzeň, K Pecím 10,12</v>
      </c>
      <c r="F47" s="279"/>
      <c r="G47" s="279"/>
      <c r="H47" s="279"/>
      <c r="I47" s="105"/>
      <c r="J47" s="38"/>
      <c r="K47" s="41"/>
    </row>
    <row r="48" spans="2:11" ht="15">
      <c r="B48" s="24"/>
      <c r="C48" s="33" t="s">
        <v>143</v>
      </c>
      <c r="D48" s="25"/>
      <c r="E48" s="25"/>
      <c r="F48" s="25"/>
      <c r="G48" s="25"/>
      <c r="H48" s="25"/>
      <c r="I48" s="104"/>
      <c r="J48" s="25"/>
      <c r="K48" s="27"/>
    </row>
    <row r="49" spans="2:11" s="1" customFormat="1" ht="22.5" customHeight="1">
      <c r="B49" s="37"/>
      <c r="C49" s="38"/>
      <c r="D49" s="38"/>
      <c r="E49" s="307" t="s">
        <v>146</v>
      </c>
      <c r="F49" s="279"/>
      <c r="G49" s="279"/>
      <c r="H49" s="279"/>
      <c r="I49" s="105"/>
      <c r="J49" s="38"/>
      <c r="K49" s="41"/>
    </row>
    <row r="50" spans="2:11" s="1" customFormat="1" ht="14.25" customHeight="1">
      <c r="B50" s="37"/>
      <c r="C50" s="33" t="s">
        <v>149</v>
      </c>
      <c r="D50" s="38"/>
      <c r="E50" s="38"/>
      <c r="F50" s="38"/>
      <c r="G50" s="38"/>
      <c r="H50" s="38"/>
      <c r="I50" s="105"/>
      <c r="J50" s="38"/>
      <c r="K50" s="41"/>
    </row>
    <row r="51" spans="2:11" s="1" customFormat="1" ht="23.25" customHeight="1">
      <c r="B51" s="37"/>
      <c r="C51" s="38"/>
      <c r="D51" s="38"/>
      <c r="E51" s="308" t="str">
        <f>E11</f>
        <v>8 - ZÁMEČNICKÉ VÝROBKY</v>
      </c>
      <c r="F51" s="279"/>
      <c r="G51" s="279"/>
      <c r="H51" s="279"/>
      <c r="I51" s="105"/>
      <c r="J51" s="38"/>
      <c r="K51" s="41"/>
    </row>
    <row r="52" spans="2:11" s="1" customFormat="1" ht="6.75" customHeight="1">
      <c r="B52" s="37"/>
      <c r="C52" s="38"/>
      <c r="D52" s="38"/>
      <c r="E52" s="38"/>
      <c r="F52" s="38"/>
      <c r="G52" s="38"/>
      <c r="H52" s="38"/>
      <c r="I52" s="105"/>
      <c r="J52" s="38"/>
      <c r="K52" s="41"/>
    </row>
    <row r="53" spans="2:11" s="1" customFormat="1" ht="18" customHeight="1">
      <c r="B53" s="37"/>
      <c r="C53" s="33" t="s">
        <v>23</v>
      </c>
      <c r="D53" s="38"/>
      <c r="E53" s="38"/>
      <c r="F53" s="31" t="str">
        <f>F14</f>
        <v>Plzeň, K Pecím 10,12 </v>
      </c>
      <c r="G53" s="38"/>
      <c r="H53" s="38"/>
      <c r="I53" s="106" t="s">
        <v>25</v>
      </c>
      <c r="J53" s="107" t="str">
        <f>IF(J14="","",J14)</f>
        <v>14. 9. 2016</v>
      </c>
      <c r="K53" s="41"/>
    </row>
    <row r="54" spans="2:11" s="1" customFormat="1" ht="6.75" customHeight="1">
      <c r="B54" s="37"/>
      <c r="C54" s="38"/>
      <c r="D54" s="38"/>
      <c r="E54" s="38"/>
      <c r="F54" s="38"/>
      <c r="G54" s="38"/>
      <c r="H54" s="38"/>
      <c r="I54" s="105"/>
      <c r="J54" s="38"/>
      <c r="K54" s="41"/>
    </row>
    <row r="55" spans="2:11" s="1" customFormat="1" ht="15">
      <c r="B55" s="37"/>
      <c r="C55" s="33" t="s">
        <v>29</v>
      </c>
      <c r="D55" s="38"/>
      <c r="E55" s="38"/>
      <c r="F55" s="31" t="str">
        <f>E17</f>
        <v>SVJ K Pecím 10,12, Plzeň</v>
      </c>
      <c r="G55" s="38"/>
      <c r="H55" s="38"/>
      <c r="I55" s="106" t="s">
        <v>35</v>
      </c>
      <c r="J55" s="31" t="str">
        <f>E23</f>
        <v>Planstav a.s.</v>
      </c>
      <c r="K55" s="41"/>
    </row>
    <row r="56" spans="2:11" s="1" customFormat="1" ht="14.25" customHeight="1">
      <c r="B56" s="37"/>
      <c r="C56" s="33" t="s">
        <v>33</v>
      </c>
      <c r="D56" s="38"/>
      <c r="E56" s="38"/>
      <c r="F56" s="31">
        <f>IF(E20="","",E20)</f>
      </c>
      <c r="G56" s="38"/>
      <c r="H56" s="38"/>
      <c r="I56" s="105"/>
      <c r="J56" s="38"/>
      <c r="K56" s="41"/>
    </row>
    <row r="57" spans="2:11" s="1" customFormat="1" ht="9.75" customHeight="1">
      <c r="B57" s="37"/>
      <c r="C57" s="38"/>
      <c r="D57" s="38"/>
      <c r="E57" s="38"/>
      <c r="F57" s="38"/>
      <c r="G57" s="38"/>
      <c r="H57" s="38"/>
      <c r="I57" s="105"/>
      <c r="J57" s="38"/>
      <c r="K57" s="41"/>
    </row>
    <row r="58" spans="2:11" s="1" customFormat="1" ht="29.25" customHeight="1">
      <c r="B58" s="37"/>
      <c r="C58" s="129" t="s">
        <v>158</v>
      </c>
      <c r="D58" s="119"/>
      <c r="E58" s="119"/>
      <c r="F58" s="119"/>
      <c r="G58" s="119"/>
      <c r="H58" s="119"/>
      <c r="I58" s="130"/>
      <c r="J58" s="131" t="s">
        <v>159</v>
      </c>
      <c r="K58" s="132"/>
    </row>
    <row r="59" spans="2:11" s="1" customFormat="1" ht="9.75" customHeight="1">
      <c r="B59" s="37"/>
      <c r="C59" s="38"/>
      <c r="D59" s="38"/>
      <c r="E59" s="38"/>
      <c r="F59" s="38"/>
      <c r="G59" s="38"/>
      <c r="H59" s="38"/>
      <c r="I59" s="105"/>
      <c r="J59" s="38"/>
      <c r="K59" s="41"/>
    </row>
    <row r="60" spans="2:47" s="1" customFormat="1" ht="29.25" customHeight="1">
      <c r="B60" s="37"/>
      <c r="C60" s="133" t="s">
        <v>160</v>
      </c>
      <c r="D60" s="38"/>
      <c r="E60" s="38"/>
      <c r="F60" s="38"/>
      <c r="G60" s="38"/>
      <c r="H60" s="38"/>
      <c r="I60" s="105"/>
      <c r="J60" s="115">
        <f>J91</f>
        <v>0</v>
      </c>
      <c r="K60" s="41"/>
      <c r="AU60" s="20" t="s">
        <v>161</v>
      </c>
    </row>
    <row r="61" spans="2:11" s="8" customFormat="1" ht="24.75" customHeight="1">
      <c r="B61" s="134"/>
      <c r="C61" s="135"/>
      <c r="D61" s="136" t="s">
        <v>660</v>
      </c>
      <c r="E61" s="137"/>
      <c r="F61" s="137"/>
      <c r="G61" s="137"/>
      <c r="H61" s="137"/>
      <c r="I61" s="138"/>
      <c r="J61" s="139">
        <f>J92</f>
        <v>0</v>
      </c>
      <c r="K61" s="140"/>
    </row>
    <row r="62" spans="2:11" s="9" customFormat="1" ht="19.5" customHeight="1">
      <c r="B62" s="141"/>
      <c r="C62" s="142"/>
      <c r="D62" s="143" t="s">
        <v>770</v>
      </c>
      <c r="E62" s="144"/>
      <c r="F62" s="144"/>
      <c r="G62" s="144"/>
      <c r="H62" s="144"/>
      <c r="I62" s="145"/>
      <c r="J62" s="146">
        <f>J93</f>
        <v>0</v>
      </c>
      <c r="K62" s="147"/>
    </row>
    <row r="63" spans="2:11" s="9" customFormat="1" ht="14.25" customHeight="1">
      <c r="B63" s="141"/>
      <c r="C63" s="142"/>
      <c r="D63" s="143" t="s">
        <v>167</v>
      </c>
      <c r="E63" s="144"/>
      <c r="F63" s="144"/>
      <c r="G63" s="144"/>
      <c r="H63" s="144"/>
      <c r="I63" s="145"/>
      <c r="J63" s="146">
        <f>J94</f>
        <v>0</v>
      </c>
      <c r="K63" s="147"/>
    </row>
    <row r="64" spans="2:11" s="9" customFormat="1" ht="14.25" customHeight="1">
      <c r="B64" s="141"/>
      <c r="C64" s="142"/>
      <c r="D64" s="143" t="s">
        <v>772</v>
      </c>
      <c r="E64" s="144"/>
      <c r="F64" s="144"/>
      <c r="G64" s="144"/>
      <c r="H64" s="144"/>
      <c r="I64" s="145"/>
      <c r="J64" s="146">
        <f>J112</f>
        <v>0</v>
      </c>
      <c r="K64" s="147"/>
    </row>
    <row r="65" spans="2:11" s="9" customFormat="1" ht="14.25" customHeight="1">
      <c r="B65" s="141"/>
      <c r="C65" s="142"/>
      <c r="D65" s="143" t="s">
        <v>661</v>
      </c>
      <c r="E65" s="144"/>
      <c r="F65" s="144"/>
      <c r="G65" s="144"/>
      <c r="H65" s="144"/>
      <c r="I65" s="145"/>
      <c r="J65" s="146">
        <f>J127</f>
        <v>0</v>
      </c>
      <c r="K65" s="147"/>
    </row>
    <row r="66" spans="2:11" s="9" customFormat="1" ht="21.75" customHeight="1">
      <c r="B66" s="141"/>
      <c r="C66" s="142"/>
      <c r="D66" s="143" t="s">
        <v>169</v>
      </c>
      <c r="E66" s="144"/>
      <c r="F66" s="144"/>
      <c r="G66" s="144"/>
      <c r="H66" s="144"/>
      <c r="I66" s="145"/>
      <c r="J66" s="146">
        <f>J128</f>
        <v>0</v>
      </c>
      <c r="K66" s="147"/>
    </row>
    <row r="67" spans="2:11" s="9" customFormat="1" ht="21.75" customHeight="1">
      <c r="B67" s="141"/>
      <c r="C67" s="142"/>
      <c r="D67" s="143" t="s">
        <v>170</v>
      </c>
      <c r="E67" s="144"/>
      <c r="F67" s="144"/>
      <c r="G67" s="144"/>
      <c r="H67" s="144"/>
      <c r="I67" s="145"/>
      <c r="J67" s="146">
        <f>J140</f>
        <v>0</v>
      </c>
      <c r="K67" s="147"/>
    </row>
    <row r="68" spans="2:11" s="8" customFormat="1" ht="24.75" customHeight="1">
      <c r="B68" s="134"/>
      <c r="C68" s="135"/>
      <c r="D68" s="136" t="s">
        <v>171</v>
      </c>
      <c r="E68" s="137"/>
      <c r="F68" s="137"/>
      <c r="G68" s="137"/>
      <c r="H68" s="137"/>
      <c r="I68" s="138"/>
      <c r="J68" s="139">
        <f>J144</f>
        <v>0</v>
      </c>
      <c r="K68" s="140"/>
    </row>
    <row r="69" spans="2:11" s="9" customFormat="1" ht="19.5" customHeight="1">
      <c r="B69" s="141"/>
      <c r="C69" s="142"/>
      <c r="D69" s="143" t="s">
        <v>1080</v>
      </c>
      <c r="E69" s="144"/>
      <c r="F69" s="144"/>
      <c r="G69" s="144"/>
      <c r="H69" s="144"/>
      <c r="I69" s="145"/>
      <c r="J69" s="146">
        <f>J145</f>
        <v>0</v>
      </c>
      <c r="K69" s="147"/>
    </row>
    <row r="70" spans="2:11" s="1" customFormat="1" ht="21.75" customHeight="1">
      <c r="B70" s="37"/>
      <c r="C70" s="38"/>
      <c r="D70" s="38"/>
      <c r="E70" s="38"/>
      <c r="F70" s="38"/>
      <c r="G70" s="38"/>
      <c r="H70" s="38"/>
      <c r="I70" s="105"/>
      <c r="J70" s="38"/>
      <c r="K70" s="41"/>
    </row>
    <row r="71" spans="2:11" s="1" customFormat="1" ht="6.75" customHeight="1">
      <c r="B71" s="52"/>
      <c r="C71" s="53"/>
      <c r="D71" s="53"/>
      <c r="E71" s="53"/>
      <c r="F71" s="53"/>
      <c r="G71" s="53"/>
      <c r="H71" s="53"/>
      <c r="I71" s="126"/>
      <c r="J71" s="53"/>
      <c r="K71" s="54"/>
    </row>
    <row r="75" spans="2:12" s="1" customFormat="1" ht="6.75" customHeight="1">
      <c r="B75" s="55"/>
      <c r="C75" s="56"/>
      <c r="D75" s="56"/>
      <c r="E75" s="56"/>
      <c r="F75" s="56"/>
      <c r="G75" s="56"/>
      <c r="H75" s="56"/>
      <c r="I75" s="127"/>
      <c r="J75" s="56"/>
      <c r="K75" s="56"/>
      <c r="L75" s="37"/>
    </row>
    <row r="76" spans="2:12" s="1" customFormat="1" ht="36.75" customHeight="1">
      <c r="B76" s="37"/>
      <c r="C76" s="57" t="s">
        <v>178</v>
      </c>
      <c r="I76" s="148"/>
      <c r="L76" s="37"/>
    </row>
    <row r="77" spans="2:12" s="1" customFormat="1" ht="6.75" customHeight="1">
      <c r="B77" s="37"/>
      <c r="I77" s="148"/>
      <c r="L77" s="37"/>
    </row>
    <row r="78" spans="2:12" s="1" customFormat="1" ht="14.25" customHeight="1">
      <c r="B78" s="37"/>
      <c r="C78" s="59" t="s">
        <v>16</v>
      </c>
      <c r="I78" s="148"/>
      <c r="L78" s="37"/>
    </row>
    <row r="79" spans="2:12" s="1" customFormat="1" ht="22.5" customHeight="1">
      <c r="B79" s="37"/>
      <c r="E79" s="310" t="str">
        <f>E7</f>
        <v>Plzeň, K Pecím 10,12</v>
      </c>
      <c r="F79" s="269"/>
      <c r="G79" s="269"/>
      <c r="H79" s="269"/>
      <c r="I79" s="148"/>
      <c r="L79" s="37"/>
    </row>
    <row r="80" spans="2:12" ht="15">
      <c r="B80" s="24"/>
      <c r="C80" s="59" t="s">
        <v>143</v>
      </c>
      <c r="L80" s="24"/>
    </row>
    <row r="81" spans="2:12" s="1" customFormat="1" ht="22.5" customHeight="1">
      <c r="B81" s="37"/>
      <c r="E81" s="310" t="s">
        <v>146</v>
      </c>
      <c r="F81" s="269"/>
      <c r="G81" s="269"/>
      <c r="H81" s="269"/>
      <c r="I81" s="148"/>
      <c r="L81" s="37"/>
    </row>
    <row r="82" spans="2:12" s="1" customFormat="1" ht="14.25" customHeight="1">
      <c r="B82" s="37"/>
      <c r="C82" s="59" t="s">
        <v>149</v>
      </c>
      <c r="I82" s="148"/>
      <c r="L82" s="37"/>
    </row>
    <row r="83" spans="2:12" s="1" customFormat="1" ht="23.25" customHeight="1">
      <c r="B83" s="37"/>
      <c r="E83" s="287" t="str">
        <f>E11</f>
        <v>8 - ZÁMEČNICKÉ VÝROBKY</v>
      </c>
      <c r="F83" s="269"/>
      <c r="G83" s="269"/>
      <c r="H83" s="269"/>
      <c r="I83" s="148"/>
      <c r="L83" s="37"/>
    </row>
    <row r="84" spans="2:12" s="1" customFormat="1" ht="6.75" customHeight="1">
      <c r="B84" s="37"/>
      <c r="I84" s="148"/>
      <c r="L84" s="37"/>
    </row>
    <row r="85" spans="2:12" s="1" customFormat="1" ht="18" customHeight="1">
      <c r="B85" s="37"/>
      <c r="C85" s="59" t="s">
        <v>23</v>
      </c>
      <c r="F85" s="149" t="str">
        <f>F14</f>
        <v>Plzeň, K Pecím 10,12 </v>
      </c>
      <c r="I85" s="150" t="s">
        <v>25</v>
      </c>
      <c r="J85" s="63" t="str">
        <f>IF(J14="","",J14)</f>
        <v>14. 9. 2016</v>
      </c>
      <c r="L85" s="37"/>
    </row>
    <row r="86" spans="2:12" s="1" customFormat="1" ht="6.75" customHeight="1">
      <c r="B86" s="37"/>
      <c r="I86" s="148"/>
      <c r="L86" s="37"/>
    </row>
    <row r="87" spans="2:12" s="1" customFormat="1" ht="15">
      <c r="B87" s="37"/>
      <c r="C87" s="59" t="s">
        <v>29</v>
      </c>
      <c r="F87" s="149" t="str">
        <f>E17</f>
        <v>SVJ K Pecím 10,12, Plzeň</v>
      </c>
      <c r="I87" s="150" t="s">
        <v>35</v>
      </c>
      <c r="J87" s="149" t="str">
        <f>E23</f>
        <v>Planstav a.s.</v>
      </c>
      <c r="L87" s="37"/>
    </row>
    <row r="88" spans="2:12" s="1" customFormat="1" ht="14.25" customHeight="1">
      <c r="B88" s="37"/>
      <c r="C88" s="59" t="s">
        <v>33</v>
      </c>
      <c r="F88" s="149">
        <f>IF(E20="","",E20)</f>
      </c>
      <c r="I88" s="148"/>
      <c r="L88" s="37"/>
    </row>
    <row r="89" spans="2:12" s="1" customFormat="1" ht="9.75" customHeight="1">
      <c r="B89" s="37"/>
      <c r="I89" s="148"/>
      <c r="L89" s="37"/>
    </row>
    <row r="90" spans="2:20" s="10" customFormat="1" ht="29.25" customHeight="1">
      <c r="B90" s="151"/>
      <c r="C90" s="152" t="s">
        <v>179</v>
      </c>
      <c r="D90" s="153" t="s">
        <v>59</v>
      </c>
      <c r="E90" s="153" t="s">
        <v>55</v>
      </c>
      <c r="F90" s="153" t="s">
        <v>180</v>
      </c>
      <c r="G90" s="153" t="s">
        <v>181</v>
      </c>
      <c r="H90" s="153" t="s">
        <v>182</v>
      </c>
      <c r="I90" s="154" t="s">
        <v>183</v>
      </c>
      <c r="J90" s="153" t="s">
        <v>159</v>
      </c>
      <c r="K90" s="155" t="s">
        <v>184</v>
      </c>
      <c r="L90" s="151"/>
      <c r="M90" s="70" t="s">
        <v>185</v>
      </c>
      <c r="N90" s="71" t="s">
        <v>44</v>
      </c>
      <c r="O90" s="71" t="s">
        <v>186</v>
      </c>
      <c r="P90" s="71" t="s">
        <v>187</v>
      </c>
      <c r="Q90" s="71" t="s">
        <v>188</v>
      </c>
      <c r="R90" s="71" t="s">
        <v>189</v>
      </c>
      <c r="S90" s="71" t="s">
        <v>190</v>
      </c>
      <c r="T90" s="72" t="s">
        <v>191</v>
      </c>
    </row>
    <row r="91" spans="2:63" s="1" customFormat="1" ht="29.25" customHeight="1">
      <c r="B91" s="37"/>
      <c r="C91" s="74" t="s">
        <v>160</v>
      </c>
      <c r="I91" s="148"/>
      <c r="J91" s="156">
        <f>BK91</f>
        <v>0</v>
      </c>
      <c r="L91" s="37"/>
      <c r="M91" s="73"/>
      <c r="N91" s="64"/>
      <c r="O91" s="64"/>
      <c r="P91" s="157">
        <f>P92+P144</f>
        <v>0</v>
      </c>
      <c r="Q91" s="64"/>
      <c r="R91" s="157">
        <f>R92+R144</f>
        <v>0.217927</v>
      </c>
      <c r="S91" s="64"/>
      <c r="T91" s="158">
        <f>T92+T144</f>
        <v>5.149699999999999</v>
      </c>
      <c r="AT91" s="20" t="s">
        <v>73</v>
      </c>
      <c r="AU91" s="20" t="s">
        <v>161</v>
      </c>
      <c r="BK91" s="159">
        <f>BK92+BK144</f>
        <v>0</v>
      </c>
    </row>
    <row r="92" spans="2:63" s="11" customFormat="1" ht="36.75" customHeight="1">
      <c r="B92" s="160"/>
      <c r="D92" s="161" t="s">
        <v>73</v>
      </c>
      <c r="E92" s="162" t="s">
        <v>192</v>
      </c>
      <c r="F92" s="162" t="s">
        <v>662</v>
      </c>
      <c r="I92" s="163"/>
      <c r="J92" s="164">
        <f>BK92</f>
        <v>0</v>
      </c>
      <c r="L92" s="160"/>
      <c r="M92" s="165"/>
      <c r="N92" s="166"/>
      <c r="O92" s="166"/>
      <c r="P92" s="167">
        <f>P93</f>
        <v>0</v>
      </c>
      <c r="Q92" s="166"/>
      <c r="R92" s="167">
        <f>R93</f>
        <v>0.20952400000000002</v>
      </c>
      <c r="S92" s="166"/>
      <c r="T92" s="168">
        <f>T93</f>
        <v>4.949199999999999</v>
      </c>
      <c r="AR92" s="161" t="s">
        <v>22</v>
      </c>
      <c r="AT92" s="169" t="s">
        <v>73</v>
      </c>
      <c r="AU92" s="169" t="s">
        <v>74</v>
      </c>
      <c r="AY92" s="161" t="s">
        <v>193</v>
      </c>
      <c r="BK92" s="170">
        <f>BK93</f>
        <v>0</v>
      </c>
    </row>
    <row r="93" spans="2:63" s="11" customFormat="1" ht="19.5" customHeight="1">
      <c r="B93" s="160"/>
      <c r="D93" s="161" t="s">
        <v>73</v>
      </c>
      <c r="E93" s="171" t="s">
        <v>106</v>
      </c>
      <c r="F93" s="171" t="s">
        <v>829</v>
      </c>
      <c r="I93" s="163"/>
      <c r="J93" s="172">
        <f>BK93</f>
        <v>0</v>
      </c>
      <c r="L93" s="160"/>
      <c r="M93" s="165"/>
      <c r="N93" s="166"/>
      <c r="O93" s="166"/>
      <c r="P93" s="167">
        <f>P94+P112+P127</f>
        <v>0</v>
      </c>
      <c r="Q93" s="166"/>
      <c r="R93" s="167">
        <f>R94+R112+R127</f>
        <v>0.20952400000000002</v>
      </c>
      <c r="S93" s="166"/>
      <c r="T93" s="168">
        <f>T94+T112+T127</f>
        <v>4.949199999999999</v>
      </c>
      <c r="AR93" s="161" t="s">
        <v>22</v>
      </c>
      <c r="AT93" s="169" t="s">
        <v>73</v>
      </c>
      <c r="AU93" s="169" t="s">
        <v>22</v>
      </c>
      <c r="AY93" s="161" t="s">
        <v>193</v>
      </c>
      <c r="BK93" s="170">
        <f>BK94+BK112+BK127</f>
        <v>0</v>
      </c>
    </row>
    <row r="94" spans="2:63" s="11" customFormat="1" ht="14.25" customHeight="1">
      <c r="B94" s="160"/>
      <c r="D94" s="173" t="s">
        <v>73</v>
      </c>
      <c r="E94" s="174" t="s">
        <v>515</v>
      </c>
      <c r="F94" s="174" t="s">
        <v>516</v>
      </c>
      <c r="I94" s="163"/>
      <c r="J94" s="175">
        <f>BK94</f>
        <v>0</v>
      </c>
      <c r="L94" s="160"/>
      <c r="M94" s="165"/>
      <c r="N94" s="166"/>
      <c r="O94" s="166"/>
      <c r="P94" s="167">
        <f>SUM(P95:P111)</f>
        <v>0</v>
      </c>
      <c r="Q94" s="166"/>
      <c r="R94" s="167">
        <f>SUM(R95:R111)</f>
        <v>0.20524</v>
      </c>
      <c r="S94" s="166"/>
      <c r="T94" s="168">
        <f>SUM(T95:T111)</f>
        <v>0</v>
      </c>
      <c r="AR94" s="161" t="s">
        <v>22</v>
      </c>
      <c r="AT94" s="169" t="s">
        <v>73</v>
      </c>
      <c r="AU94" s="169" t="s">
        <v>84</v>
      </c>
      <c r="AY94" s="161" t="s">
        <v>193</v>
      </c>
      <c r="BK94" s="170">
        <f>SUM(BK95:BK111)</f>
        <v>0</v>
      </c>
    </row>
    <row r="95" spans="2:65" s="1" customFormat="1" ht="22.5" customHeight="1">
      <c r="B95" s="176"/>
      <c r="C95" s="177" t="s">
        <v>22</v>
      </c>
      <c r="D95" s="177" t="s">
        <v>197</v>
      </c>
      <c r="E95" s="178" t="s">
        <v>1282</v>
      </c>
      <c r="F95" s="179" t="s">
        <v>1283</v>
      </c>
      <c r="G95" s="180" t="s">
        <v>520</v>
      </c>
      <c r="H95" s="181">
        <v>70</v>
      </c>
      <c r="I95" s="182"/>
      <c r="J95" s="183">
        <f>ROUND(I95*H95,2)</f>
        <v>0</v>
      </c>
      <c r="K95" s="179" t="s">
        <v>206</v>
      </c>
      <c r="L95" s="37"/>
      <c r="M95" s="184" t="s">
        <v>20</v>
      </c>
      <c r="N95" s="185" t="s">
        <v>46</v>
      </c>
      <c r="O95" s="38"/>
      <c r="P95" s="186">
        <f>O95*H95</f>
        <v>0</v>
      </c>
      <c r="Q95" s="186">
        <v>0.00234</v>
      </c>
      <c r="R95" s="186">
        <f>Q95*H95</f>
        <v>0.1638</v>
      </c>
      <c r="S95" s="186">
        <v>0</v>
      </c>
      <c r="T95" s="187">
        <f>S95*H95</f>
        <v>0</v>
      </c>
      <c r="AR95" s="20" t="s">
        <v>91</v>
      </c>
      <c r="AT95" s="20" t="s">
        <v>197</v>
      </c>
      <c r="AU95" s="20" t="s">
        <v>88</v>
      </c>
      <c r="AY95" s="20" t="s">
        <v>193</v>
      </c>
      <c r="BE95" s="188">
        <f>IF(N95="základní",J95,0)</f>
        <v>0</v>
      </c>
      <c r="BF95" s="188">
        <f>IF(N95="snížená",J95,0)</f>
        <v>0</v>
      </c>
      <c r="BG95" s="188">
        <f>IF(N95="zákl. přenesená",J95,0)</f>
        <v>0</v>
      </c>
      <c r="BH95" s="188">
        <f>IF(N95="sníž. přenesená",J95,0)</f>
        <v>0</v>
      </c>
      <c r="BI95" s="188">
        <f>IF(N95="nulová",J95,0)</f>
        <v>0</v>
      </c>
      <c r="BJ95" s="20" t="s">
        <v>84</v>
      </c>
      <c r="BK95" s="188">
        <f>ROUND(I95*H95,2)</f>
        <v>0</v>
      </c>
      <c r="BL95" s="20" t="s">
        <v>91</v>
      </c>
      <c r="BM95" s="20" t="s">
        <v>1284</v>
      </c>
    </row>
    <row r="96" spans="2:47" s="1" customFormat="1" ht="40.5">
      <c r="B96" s="37"/>
      <c r="D96" s="190" t="s">
        <v>208</v>
      </c>
      <c r="F96" s="208" t="s">
        <v>1285</v>
      </c>
      <c r="I96" s="148"/>
      <c r="L96" s="37"/>
      <c r="M96" s="66"/>
      <c r="N96" s="38"/>
      <c r="O96" s="38"/>
      <c r="P96" s="38"/>
      <c r="Q96" s="38"/>
      <c r="R96" s="38"/>
      <c r="S96" s="38"/>
      <c r="T96" s="67"/>
      <c r="AT96" s="20" t="s">
        <v>208</v>
      </c>
      <c r="AU96" s="20" t="s">
        <v>88</v>
      </c>
    </row>
    <row r="97" spans="2:51" s="12" customFormat="1" ht="13.5">
      <c r="B97" s="189"/>
      <c r="D97" s="190" t="s">
        <v>201</v>
      </c>
      <c r="E97" s="191" t="s">
        <v>20</v>
      </c>
      <c r="F97" s="192" t="s">
        <v>1286</v>
      </c>
      <c r="H97" s="193">
        <v>28</v>
      </c>
      <c r="I97" s="194"/>
      <c r="L97" s="189"/>
      <c r="M97" s="195"/>
      <c r="N97" s="196"/>
      <c r="O97" s="196"/>
      <c r="P97" s="196"/>
      <c r="Q97" s="196"/>
      <c r="R97" s="196"/>
      <c r="S97" s="196"/>
      <c r="T97" s="197"/>
      <c r="AT97" s="191" t="s">
        <v>201</v>
      </c>
      <c r="AU97" s="191" t="s">
        <v>88</v>
      </c>
      <c r="AV97" s="12" t="s">
        <v>84</v>
      </c>
      <c r="AW97" s="12" t="s">
        <v>37</v>
      </c>
      <c r="AX97" s="12" t="s">
        <v>74</v>
      </c>
      <c r="AY97" s="191" t="s">
        <v>193</v>
      </c>
    </row>
    <row r="98" spans="2:51" s="12" customFormat="1" ht="13.5">
      <c r="B98" s="189"/>
      <c r="D98" s="190" t="s">
        <v>201</v>
      </c>
      <c r="E98" s="191" t="s">
        <v>20</v>
      </c>
      <c r="F98" s="192" t="s">
        <v>1287</v>
      </c>
      <c r="H98" s="193">
        <v>42</v>
      </c>
      <c r="I98" s="194"/>
      <c r="L98" s="189"/>
      <c r="M98" s="195"/>
      <c r="N98" s="196"/>
      <c r="O98" s="196"/>
      <c r="P98" s="196"/>
      <c r="Q98" s="196"/>
      <c r="R98" s="196"/>
      <c r="S98" s="196"/>
      <c r="T98" s="197"/>
      <c r="AT98" s="191" t="s">
        <v>201</v>
      </c>
      <c r="AU98" s="191" t="s">
        <v>88</v>
      </c>
      <c r="AV98" s="12" t="s">
        <v>84</v>
      </c>
      <c r="AW98" s="12" t="s">
        <v>37</v>
      </c>
      <c r="AX98" s="12" t="s">
        <v>74</v>
      </c>
      <c r="AY98" s="191" t="s">
        <v>193</v>
      </c>
    </row>
    <row r="99" spans="2:51" s="13" customFormat="1" ht="13.5">
      <c r="B99" s="198"/>
      <c r="D99" s="199" t="s">
        <v>201</v>
      </c>
      <c r="E99" s="200" t="s">
        <v>20</v>
      </c>
      <c r="F99" s="201" t="s">
        <v>203</v>
      </c>
      <c r="H99" s="202">
        <v>70</v>
      </c>
      <c r="I99" s="203"/>
      <c r="L99" s="198"/>
      <c r="M99" s="204"/>
      <c r="N99" s="205"/>
      <c r="O99" s="205"/>
      <c r="P99" s="205"/>
      <c r="Q99" s="205"/>
      <c r="R99" s="205"/>
      <c r="S99" s="205"/>
      <c r="T99" s="206"/>
      <c r="AT99" s="207" t="s">
        <v>201</v>
      </c>
      <c r="AU99" s="207" t="s">
        <v>88</v>
      </c>
      <c r="AV99" s="13" t="s">
        <v>91</v>
      </c>
      <c r="AW99" s="13" t="s">
        <v>37</v>
      </c>
      <c r="AX99" s="13" t="s">
        <v>22</v>
      </c>
      <c r="AY99" s="207" t="s">
        <v>193</v>
      </c>
    </row>
    <row r="100" spans="2:65" s="1" customFormat="1" ht="22.5" customHeight="1">
      <c r="B100" s="176"/>
      <c r="C100" s="217" t="s">
        <v>84</v>
      </c>
      <c r="D100" s="217" t="s">
        <v>212</v>
      </c>
      <c r="E100" s="218" t="s">
        <v>1288</v>
      </c>
      <c r="F100" s="219" t="s">
        <v>1289</v>
      </c>
      <c r="G100" s="220" t="s">
        <v>520</v>
      </c>
      <c r="H100" s="221">
        <v>28</v>
      </c>
      <c r="I100" s="222"/>
      <c r="J100" s="223">
        <f>ROUND(I100*H100,2)</f>
        <v>0</v>
      </c>
      <c r="K100" s="219" t="s">
        <v>20</v>
      </c>
      <c r="L100" s="224"/>
      <c r="M100" s="225" t="s">
        <v>20</v>
      </c>
      <c r="N100" s="226" t="s">
        <v>46</v>
      </c>
      <c r="O100" s="38"/>
      <c r="P100" s="186">
        <f>O100*H100</f>
        <v>0</v>
      </c>
      <c r="Q100" s="186">
        <v>0</v>
      </c>
      <c r="R100" s="186">
        <f>Q100*H100</f>
        <v>0</v>
      </c>
      <c r="S100" s="186">
        <v>0</v>
      </c>
      <c r="T100" s="187">
        <f>S100*H100</f>
        <v>0</v>
      </c>
      <c r="AR100" s="20" t="s">
        <v>397</v>
      </c>
      <c r="AT100" s="20" t="s">
        <v>212</v>
      </c>
      <c r="AU100" s="20" t="s">
        <v>88</v>
      </c>
      <c r="AY100" s="20" t="s">
        <v>193</v>
      </c>
      <c r="BE100" s="188">
        <f>IF(N100="základní",J100,0)</f>
        <v>0</v>
      </c>
      <c r="BF100" s="188">
        <f>IF(N100="snížená",J100,0)</f>
        <v>0</v>
      </c>
      <c r="BG100" s="188">
        <f>IF(N100="zákl. přenesená",J100,0)</f>
        <v>0</v>
      </c>
      <c r="BH100" s="188">
        <f>IF(N100="sníž. přenesená",J100,0)</f>
        <v>0</v>
      </c>
      <c r="BI100" s="188">
        <f>IF(N100="nulová",J100,0)</f>
        <v>0</v>
      </c>
      <c r="BJ100" s="20" t="s">
        <v>84</v>
      </c>
      <c r="BK100" s="188">
        <f>ROUND(I100*H100,2)</f>
        <v>0</v>
      </c>
      <c r="BL100" s="20" t="s">
        <v>298</v>
      </c>
      <c r="BM100" s="20" t="s">
        <v>1290</v>
      </c>
    </row>
    <row r="101" spans="2:47" s="1" customFormat="1" ht="81">
      <c r="B101" s="37"/>
      <c r="D101" s="199" t="s">
        <v>208</v>
      </c>
      <c r="F101" s="254" t="s">
        <v>1291</v>
      </c>
      <c r="I101" s="148"/>
      <c r="L101" s="37"/>
      <c r="M101" s="66"/>
      <c r="N101" s="38"/>
      <c r="O101" s="38"/>
      <c r="P101" s="38"/>
      <c r="Q101" s="38"/>
      <c r="R101" s="38"/>
      <c r="S101" s="38"/>
      <c r="T101" s="67"/>
      <c r="AT101" s="20" t="s">
        <v>208</v>
      </c>
      <c r="AU101" s="20" t="s">
        <v>88</v>
      </c>
    </row>
    <row r="102" spans="2:65" s="1" customFormat="1" ht="22.5" customHeight="1">
      <c r="B102" s="176"/>
      <c r="C102" s="217" t="s">
        <v>88</v>
      </c>
      <c r="D102" s="217" t="s">
        <v>212</v>
      </c>
      <c r="E102" s="218" t="s">
        <v>1292</v>
      </c>
      <c r="F102" s="219" t="s">
        <v>1293</v>
      </c>
      <c r="G102" s="220" t="s">
        <v>520</v>
      </c>
      <c r="H102" s="221">
        <v>42</v>
      </c>
      <c r="I102" s="222"/>
      <c r="J102" s="223">
        <f>ROUND(I102*H102,2)</f>
        <v>0</v>
      </c>
      <c r="K102" s="219" t="s">
        <v>20</v>
      </c>
      <c r="L102" s="224"/>
      <c r="M102" s="225" t="s">
        <v>20</v>
      </c>
      <c r="N102" s="226" t="s">
        <v>46</v>
      </c>
      <c r="O102" s="38"/>
      <c r="P102" s="186">
        <f>O102*H102</f>
        <v>0</v>
      </c>
      <c r="Q102" s="186">
        <v>0</v>
      </c>
      <c r="R102" s="186">
        <f>Q102*H102</f>
        <v>0</v>
      </c>
      <c r="S102" s="186">
        <v>0</v>
      </c>
      <c r="T102" s="187">
        <f>S102*H102</f>
        <v>0</v>
      </c>
      <c r="AR102" s="20" t="s">
        <v>397</v>
      </c>
      <c r="AT102" s="20" t="s">
        <v>212</v>
      </c>
      <c r="AU102" s="20" t="s">
        <v>88</v>
      </c>
      <c r="AY102" s="20" t="s">
        <v>193</v>
      </c>
      <c r="BE102" s="188">
        <f>IF(N102="základní",J102,0)</f>
        <v>0</v>
      </c>
      <c r="BF102" s="188">
        <f>IF(N102="snížená",J102,0)</f>
        <v>0</v>
      </c>
      <c r="BG102" s="188">
        <f>IF(N102="zákl. přenesená",J102,0)</f>
        <v>0</v>
      </c>
      <c r="BH102" s="188">
        <f>IF(N102="sníž. přenesená",J102,0)</f>
        <v>0</v>
      </c>
      <c r="BI102" s="188">
        <f>IF(N102="nulová",J102,0)</f>
        <v>0</v>
      </c>
      <c r="BJ102" s="20" t="s">
        <v>84</v>
      </c>
      <c r="BK102" s="188">
        <f>ROUND(I102*H102,2)</f>
        <v>0</v>
      </c>
      <c r="BL102" s="20" t="s">
        <v>298</v>
      </c>
      <c r="BM102" s="20" t="s">
        <v>1294</v>
      </c>
    </row>
    <row r="103" spans="2:47" s="1" customFormat="1" ht="27">
      <c r="B103" s="37"/>
      <c r="D103" s="199" t="s">
        <v>208</v>
      </c>
      <c r="F103" s="254" t="s">
        <v>1295</v>
      </c>
      <c r="I103" s="148"/>
      <c r="L103" s="37"/>
      <c r="M103" s="66"/>
      <c r="N103" s="38"/>
      <c r="O103" s="38"/>
      <c r="P103" s="38"/>
      <c r="Q103" s="38"/>
      <c r="R103" s="38"/>
      <c r="S103" s="38"/>
      <c r="T103" s="67"/>
      <c r="AT103" s="20" t="s">
        <v>208</v>
      </c>
      <c r="AU103" s="20" t="s">
        <v>88</v>
      </c>
    </row>
    <row r="104" spans="2:65" s="1" customFormat="1" ht="31.5" customHeight="1">
      <c r="B104" s="176"/>
      <c r="C104" s="177" t="s">
        <v>91</v>
      </c>
      <c r="D104" s="177" t="s">
        <v>197</v>
      </c>
      <c r="E104" s="178" t="s">
        <v>1296</v>
      </c>
      <c r="F104" s="179" t="s">
        <v>1297</v>
      </c>
      <c r="G104" s="180" t="s">
        <v>520</v>
      </c>
      <c r="H104" s="181">
        <v>112</v>
      </c>
      <c r="I104" s="182"/>
      <c r="J104" s="183">
        <f>ROUND(I104*H104,2)</f>
        <v>0</v>
      </c>
      <c r="K104" s="179" t="s">
        <v>206</v>
      </c>
      <c r="L104" s="37"/>
      <c r="M104" s="184" t="s">
        <v>20</v>
      </c>
      <c r="N104" s="185" t="s">
        <v>46</v>
      </c>
      <c r="O104" s="38"/>
      <c r="P104" s="186">
        <f>O104*H104</f>
        <v>0</v>
      </c>
      <c r="Q104" s="186">
        <v>0.00025</v>
      </c>
      <c r="R104" s="186">
        <f>Q104*H104</f>
        <v>0.028</v>
      </c>
      <c r="S104" s="186">
        <v>0</v>
      </c>
      <c r="T104" s="187">
        <f>S104*H104</f>
        <v>0</v>
      </c>
      <c r="AR104" s="20" t="s">
        <v>91</v>
      </c>
      <c r="AT104" s="20" t="s">
        <v>197</v>
      </c>
      <c r="AU104" s="20" t="s">
        <v>88</v>
      </c>
      <c r="AY104" s="20" t="s">
        <v>193</v>
      </c>
      <c r="BE104" s="188">
        <f>IF(N104="základní",J104,0)</f>
        <v>0</v>
      </c>
      <c r="BF104" s="188">
        <f>IF(N104="snížená",J104,0)</f>
        <v>0</v>
      </c>
      <c r="BG104" s="188">
        <f>IF(N104="zákl. přenesená",J104,0)</f>
        <v>0</v>
      </c>
      <c r="BH104" s="188">
        <f>IF(N104="sníž. přenesená",J104,0)</f>
        <v>0</v>
      </c>
      <c r="BI104" s="188">
        <f>IF(N104="nulová",J104,0)</f>
        <v>0</v>
      </c>
      <c r="BJ104" s="20" t="s">
        <v>84</v>
      </c>
      <c r="BK104" s="188">
        <f>ROUND(I104*H104,2)</f>
        <v>0</v>
      </c>
      <c r="BL104" s="20" t="s">
        <v>91</v>
      </c>
      <c r="BM104" s="20" t="s">
        <v>1298</v>
      </c>
    </row>
    <row r="105" spans="2:47" s="1" customFormat="1" ht="27">
      <c r="B105" s="37"/>
      <c r="D105" s="190" t="s">
        <v>208</v>
      </c>
      <c r="F105" s="208" t="s">
        <v>1299</v>
      </c>
      <c r="I105" s="148"/>
      <c r="L105" s="37"/>
      <c r="M105" s="66"/>
      <c r="N105" s="38"/>
      <c r="O105" s="38"/>
      <c r="P105" s="38"/>
      <c r="Q105" s="38"/>
      <c r="R105" s="38"/>
      <c r="S105" s="38"/>
      <c r="T105" s="67"/>
      <c r="AT105" s="20" t="s">
        <v>208</v>
      </c>
      <c r="AU105" s="20" t="s">
        <v>88</v>
      </c>
    </row>
    <row r="106" spans="2:51" s="12" customFormat="1" ht="13.5">
      <c r="B106" s="189"/>
      <c r="D106" s="199" t="s">
        <v>201</v>
      </c>
      <c r="E106" s="238" t="s">
        <v>20</v>
      </c>
      <c r="F106" s="227" t="s">
        <v>1300</v>
      </c>
      <c r="H106" s="228">
        <v>112</v>
      </c>
      <c r="I106" s="194"/>
      <c r="L106" s="189"/>
      <c r="M106" s="195"/>
      <c r="N106" s="196"/>
      <c r="O106" s="196"/>
      <c r="P106" s="196"/>
      <c r="Q106" s="196"/>
      <c r="R106" s="196"/>
      <c r="S106" s="196"/>
      <c r="T106" s="197"/>
      <c r="AT106" s="191" t="s">
        <v>201</v>
      </c>
      <c r="AU106" s="191" t="s">
        <v>88</v>
      </c>
      <c r="AV106" s="12" t="s">
        <v>84</v>
      </c>
      <c r="AW106" s="12" t="s">
        <v>37</v>
      </c>
      <c r="AX106" s="12" t="s">
        <v>22</v>
      </c>
      <c r="AY106" s="191" t="s">
        <v>193</v>
      </c>
    </row>
    <row r="107" spans="2:65" s="1" customFormat="1" ht="22.5" customHeight="1">
      <c r="B107" s="176"/>
      <c r="C107" s="177" t="s">
        <v>94</v>
      </c>
      <c r="D107" s="177" t="s">
        <v>197</v>
      </c>
      <c r="E107" s="178" t="s">
        <v>1301</v>
      </c>
      <c r="F107" s="179" t="s">
        <v>1302</v>
      </c>
      <c r="G107" s="180" t="s">
        <v>520</v>
      </c>
      <c r="H107" s="181">
        <v>84</v>
      </c>
      <c r="I107" s="182"/>
      <c r="J107" s="183">
        <f>ROUND(I107*H107,2)</f>
        <v>0</v>
      </c>
      <c r="K107" s="179" t="s">
        <v>206</v>
      </c>
      <c r="L107" s="37"/>
      <c r="M107" s="184" t="s">
        <v>20</v>
      </c>
      <c r="N107" s="185" t="s">
        <v>46</v>
      </c>
      <c r="O107" s="38"/>
      <c r="P107" s="186">
        <f>O107*H107</f>
        <v>0</v>
      </c>
      <c r="Q107" s="186">
        <v>1E-05</v>
      </c>
      <c r="R107" s="186">
        <f>Q107*H107</f>
        <v>0.00084</v>
      </c>
      <c r="S107" s="186">
        <v>0</v>
      </c>
      <c r="T107" s="187">
        <f>S107*H107</f>
        <v>0</v>
      </c>
      <c r="AR107" s="20" t="s">
        <v>91</v>
      </c>
      <c r="AT107" s="20" t="s">
        <v>197</v>
      </c>
      <c r="AU107" s="20" t="s">
        <v>88</v>
      </c>
      <c r="AY107" s="20" t="s">
        <v>193</v>
      </c>
      <c r="BE107" s="188">
        <f>IF(N107="základní",J107,0)</f>
        <v>0</v>
      </c>
      <c r="BF107" s="188">
        <f>IF(N107="snížená",J107,0)</f>
        <v>0</v>
      </c>
      <c r="BG107" s="188">
        <f>IF(N107="zákl. přenesená",J107,0)</f>
        <v>0</v>
      </c>
      <c r="BH107" s="188">
        <f>IF(N107="sníž. přenesená",J107,0)</f>
        <v>0</v>
      </c>
      <c r="BI107" s="188">
        <f>IF(N107="nulová",J107,0)</f>
        <v>0</v>
      </c>
      <c r="BJ107" s="20" t="s">
        <v>84</v>
      </c>
      <c r="BK107" s="188">
        <f>ROUND(I107*H107,2)</f>
        <v>0</v>
      </c>
      <c r="BL107" s="20" t="s">
        <v>91</v>
      </c>
      <c r="BM107" s="20" t="s">
        <v>1303</v>
      </c>
    </row>
    <row r="108" spans="2:47" s="1" customFormat="1" ht="27">
      <c r="B108" s="37"/>
      <c r="D108" s="190" t="s">
        <v>208</v>
      </c>
      <c r="F108" s="208" t="s">
        <v>1304</v>
      </c>
      <c r="I108" s="148"/>
      <c r="L108" s="37"/>
      <c r="M108" s="66"/>
      <c r="N108" s="38"/>
      <c r="O108" s="38"/>
      <c r="P108" s="38"/>
      <c r="Q108" s="38"/>
      <c r="R108" s="38"/>
      <c r="S108" s="38"/>
      <c r="T108" s="67"/>
      <c r="AT108" s="20" t="s">
        <v>208</v>
      </c>
      <c r="AU108" s="20" t="s">
        <v>88</v>
      </c>
    </row>
    <row r="109" spans="2:51" s="12" customFormat="1" ht="13.5">
      <c r="B109" s="189"/>
      <c r="D109" s="199" t="s">
        <v>201</v>
      </c>
      <c r="E109" s="238" t="s">
        <v>20</v>
      </c>
      <c r="F109" s="227" t="s">
        <v>1305</v>
      </c>
      <c r="H109" s="228">
        <v>84</v>
      </c>
      <c r="I109" s="194"/>
      <c r="L109" s="189"/>
      <c r="M109" s="195"/>
      <c r="N109" s="196"/>
      <c r="O109" s="196"/>
      <c r="P109" s="196"/>
      <c r="Q109" s="196"/>
      <c r="R109" s="196"/>
      <c r="S109" s="196"/>
      <c r="T109" s="197"/>
      <c r="AT109" s="191" t="s">
        <v>201</v>
      </c>
      <c r="AU109" s="191" t="s">
        <v>88</v>
      </c>
      <c r="AV109" s="12" t="s">
        <v>84</v>
      </c>
      <c r="AW109" s="12" t="s">
        <v>37</v>
      </c>
      <c r="AX109" s="12" t="s">
        <v>22</v>
      </c>
      <c r="AY109" s="191" t="s">
        <v>193</v>
      </c>
    </row>
    <row r="110" spans="2:65" s="1" customFormat="1" ht="22.5" customHeight="1">
      <c r="B110" s="176"/>
      <c r="C110" s="177" t="s">
        <v>97</v>
      </c>
      <c r="D110" s="177" t="s">
        <v>197</v>
      </c>
      <c r="E110" s="178" t="s">
        <v>1306</v>
      </c>
      <c r="F110" s="179" t="s">
        <v>1307</v>
      </c>
      <c r="G110" s="180" t="s">
        <v>520</v>
      </c>
      <c r="H110" s="181">
        <v>84</v>
      </c>
      <c r="I110" s="182"/>
      <c r="J110" s="183">
        <f>ROUND(I110*H110,2)</f>
        <v>0</v>
      </c>
      <c r="K110" s="179" t="s">
        <v>206</v>
      </c>
      <c r="L110" s="37"/>
      <c r="M110" s="184" t="s">
        <v>20</v>
      </c>
      <c r="N110" s="185" t="s">
        <v>46</v>
      </c>
      <c r="O110" s="38"/>
      <c r="P110" s="186">
        <f>O110*H110</f>
        <v>0</v>
      </c>
      <c r="Q110" s="186">
        <v>0.00015</v>
      </c>
      <c r="R110" s="186">
        <f>Q110*H110</f>
        <v>0.012599999999999998</v>
      </c>
      <c r="S110" s="186">
        <v>0</v>
      </c>
      <c r="T110" s="187">
        <f>S110*H110</f>
        <v>0</v>
      </c>
      <c r="AR110" s="20" t="s">
        <v>91</v>
      </c>
      <c r="AT110" s="20" t="s">
        <v>197</v>
      </c>
      <c r="AU110" s="20" t="s">
        <v>88</v>
      </c>
      <c r="AY110" s="20" t="s">
        <v>193</v>
      </c>
      <c r="BE110" s="188">
        <f>IF(N110="základní",J110,0)</f>
        <v>0</v>
      </c>
      <c r="BF110" s="188">
        <f>IF(N110="snížená",J110,0)</f>
        <v>0</v>
      </c>
      <c r="BG110" s="188">
        <f>IF(N110="zákl. přenesená",J110,0)</f>
        <v>0</v>
      </c>
      <c r="BH110" s="188">
        <f>IF(N110="sníž. přenesená",J110,0)</f>
        <v>0</v>
      </c>
      <c r="BI110" s="188">
        <f>IF(N110="nulová",J110,0)</f>
        <v>0</v>
      </c>
      <c r="BJ110" s="20" t="s">
        <v>84</v>
      </c>
      <c r="BK110" s="188">
        <f>ROUND(I110*H110,2)</f>
        <v>0</v>
      </c>
      <c r="BL110" s="20" t="s">
        <v>91</v>
      </c>
      <c r="BM110" s="20" t="s">
        <v>1308</v>
      </c>
    </row>
    <row r="111" spans="2:47" s="1" customFormat="1" ht="27">
      <c r="B111" s="37"/>
      <c r="D111" s="190" t="s">
        <v>208</v>
      </c>
      <c r="F111" s="208" t="s">
        <v>1309</v>
      </c>
      <c r="I111" s="148"/>
      <c r="L111" s="37"/>
      <c r="M111" s="66"/>
      <c r="N111" s="38"/>
      <c r="O111" s="38"/>
      <c r="P111" s="38"/>
      <c r="Q111" s="38"/>
      <c r="R111" s="38"/>
      <c r="S111" s="38"/>
      <c r="T111" s="67"/>
      <c r="AT111" s="20" t="s">
        <v>208</v>
      </c>
      <c r="AU111" s="20" t="s">
        <v>88</v>
      </c>
    </row>
    <row r="112" spans="2:63" s="11" customFormat="1" ht="21.75" customHeight="1">
      <c r="B112" s="160"/>
      <c r="D112" s="173" t="s">
        <v>73</v>
      </c>
      <c r="E112" s="174" t="s">
        <v>847</v>
      </c>
      <c r="F112" s="174" t="s">
        <v>848</v>
      </c>
      <c r="I112" s="163"/>
      <c r="J112" s="175">
        <f>BK112</f>
        <v>0</v>
      </c>
      <c r="L112" s="160"/>
      <c r="M112" s="165"/>
      <c r="N112" s="166"/>
      <c r="O112" s="166"/>
      <c r="P112" s="167">
        <f>SUM(P113:P126)</f>
        <v>0</v>
      </c>
      <c r="Q112" s="166"/>
      <c r="R112" s="167">
        <f>SUM(R113:R126)</f>
        <v>0.0042840000000000005</v>
      </c>
      <c r="S112" s="166"/>
      <c r="T112" s="168">
        <f>SUM(T113:T126)</f>
        <v>4.949199999999999</v>
      </c>
      <c r="AR112" s="161" t="s">
        <v>22</v>
      </c>
      <c r="AT112" s="169" t="s">
        <v>73</v>
      </c>
      <c r="AU112" s="169" t="s">
        <v>84</v>
      </c>
      <c r="AY112" s="161" t="s">
        <v>193</v>
      </c>
      <c r="BK112" s="170">
        <f>SUM(BK113:BK126)</f>
        <v>0</v>
      </c>
    </row>
    <row r="113" spans="2:65" s="1" customFormat="1" ht="22.5" customHeight="1">
      <c r="B113" s="176"/>
      <c r="C113" s="177" t="s">
        <v>100</v>
      </c>
      <c r="D113" s="177" t="s">
        <v>197</v>
      </c>
      <c r="E113" s="178" t="s">
        <v>1310</v>
      </c>
      <c r="F113" s="179" t="s">
        <v>1311</v>
      </c>
      <c r="G113" s="180" t="s">
        <v>330</v>
      </c>
      <c r="H113" s="181">
        <v>128.4</v>
      </c>
      <c r="I113" s="182"/>
      <c r="J113" s="183">
        <f>ROUND(I113*H113,2)</f>
        <v>0</v>
      </c>
      <c r="K113" s="179" t="s">
        <v>206</v>
      </c>
      <c r="L113" s="37"/>
      <c r="M113" s="184" t="s">
        <v>20</v>
      </c>
      <c r="N113" s="185" t="s">
        <v>46</v>
      </c>
      <c r="O113" s="38"/>
      <c r="P113" s="186">
        <f>O113*H113</f>
        <v>0</v>
      </c>
      <c r="Q113" s="186">
        <v>0</v>
      </c>
      <c r="R113" s="186">
        <f>Q113*H113</f>
        <v>0</v>
      </c>
      <c r="S113" s="186">
        <v>0.037</v>
      </c>
      <c r="T113" s="187">
        <f>S113*H113</f>
        <v>4.7508</v>
      </c>
      <c r="AR113" s="20" t="s">
        <v>91</v>
      </c>
      <c r="AT113" s="20" t="s">
        <v>197</v>
      </c>
      <c r="AU113" s="20" t="s">
        <v>88</v>
      </c>
      <c r="AY113" s="20" t="s">
        <v>193</v>
      </c>
      <c r="BE113" s="188">
        <f>IF(N113="základní",J113,0)</f>
        <v>0</v>
      </c>
      <c r="BF113" s="188">
        <f>IF(N113="snížená",J113,0)</f>
        <v>0</v>
      </c>
      <c r="BG113" s="188">
        <f>IF(N113="zákl. přenesená",J113,0)</f>
        <v>0</v>
      </c>
      <c r="BH113" s="188">
        <f>IF(N113="sníž. přenesená",J113,0)</f>
        <v>0</v>
      </c>
      <c r="BI113" s="188">
        <f>IF(N113="nulová",J113,0)</f>
        <v>0</v>
      </c>
      <c r="BJ113" s="20" t="s">
        <v>84</v>
      </c>
      <c r="BK113" s="188">
        <f>ROUND(I113*H113,2)</f>
        <v>0</v>
      </c>
      <c r="BL113" s="20" t="s">
        <v>91</v>
      </c>
      <c r="BM113" s="20" t="s">
        <v>1312</v>
      </c>
    </row>
    <row r="114" spans="2:47" s="1" customFormat="1" ht="13.5">
      <c r="B114" s="37"/>
      <c r="D114" s="190" t="s">
        <v>208</v>
      </c>
      <c r="F114" s="208" t="s">
        <v>1313</v>
      </c>
      <c r="I114" s="148"/>
      <c r="L114" s="37"/>
      <c r="M114" s="66"/>
      <c r="N114" s="38"/>
      <c r="O114" s="38"/>
      <c r="P114" s="38"/>
      <c r="Q114" s="38"/>
      <c r="R114" s="38"/>
      <c r="S114" s="38"/>
      <c r="T114" s="67"/>
      <c r="AT114" s="20" t="s">
        <v>208</v>
      </c>
      <c r="AU114" s="20" t="s">
        <v>88</v>
      </c>
    </row>
    <row r="115" spans="2:51" s="12" customFormat="1" ht="13.5">
      <c r="B115" s="189"/>
      <c r="D115" s="199" t="s">
        <v>201</v>
      </c>
      <c r="E115" s="238" t="s">
        <v>20</v>
      </c>
      <c r="F115" s="227" t="s">
        <v>1314</v>
      </c>
      <c r="H115" s="228">
        <v>128.4</v>
      </c>
      <c r="I115" s="194"/>
      <c r="L115" s="189"/>
      <c r="M115" s="195"/>
      <c r="N115" s="196"/>
      <c r="O115" s="196"/>
      <c r="P115" s="196"/>
      <c r="Q115" s="196"/>
      <c r="R115" s="196"/>
      <c r="S115" s="196"/>
      <c r="T115" s="197"/>
      <c r="AT115" s="191" t="s">
        <v>201</v>
      </c>
      <c r="AU115" s="191" t="s">
        <v>88</v>
      </c>
      <c r="AV115" s="12" t="s">
        <v>84</v>
      </c>
      <c r="AW115" s="12" t="s">
        <v>37</v>
      </c>
      <c r="AX115" s="12" t="s">
        <v>22</v>
      </c>
      <c r="AY115" s="191" t="s">
        <v>193</v>
      </c>
    </row>
    <row r="116" spans="2:65" s="1" customFormat="1" ht="22.5" customHeight="1">
      <c r="B116" s="176"/>
      <c r="C116" s="177" t="s">
        <v>103</v>
      </c>
      <c r="D116" s="177" t="s">
        <v>197</v>
      </c>
      <c r="E116" s="178" t="s">
        <v>1315</v>
      </c>
      <c r="F116" s="179" t="s">
        <v>1316</v>
      </c>
      <c r="G116" s="180" t="s">
        <v>520</v>
      </c>
      <c r="H116" s="181">
        <v>28</v>
      </c>
      <c r="I116" s="182"/>
      <c r="J116" s="183">
        <f>ROUND(I116*H116,2)</f>
        <v>0</v>
      </c>
      <c r="K116" s="179" t="s">
        <v>206</v>
      </c>
      <c r="L116" s="37"/>
      <c r="M116" s="184" t="s">
        <v>20</v>
      </c>
      <c r="N116" s="185" t="s">
        <v>46</v>
      </c>
      <c r="O116" s="38"/>
      <c r="P116" s="186">
        <f>O116*H116</f>
        <v>0</v>
      </c>
      <c r="Q116" s="186">
        <v>0</v>
      </c>
      <c r="R116" s="186">
        <f>Q116*H116</f>
        <v>0</v>
      </c>
      <c r="S116" s="186">
        <v>0.001</v>
      </c>
      <c r="T116" s="187">
        <f>S116*H116</f>
        <v>0.028</v>
      </c>
      <c r="AR116" s="20" t="s">
        <v>91</v>
      </c>
      <c r="AT116" s="20" t="s">
        <v>197</v>
      </c>
      <c r="AU116" s="20" t="s">
        <v>88</v>
      </c>
      <c r="AY116" s="20" t="s">
        <v>193</v>
      </c>
      <c r="BE116" s="188">
        <f>IF(N116="základní",J116,0)</f>
        <v>0</v>
      </c>
      <c r="BF116" s="188">
        <f>IF(N116="snížená",J116,0)</f>
        <v>0</v>
      </c>
      <c r="BG116" s="188">
        <f>IF(N116="zákl. přenesená",J116,0)</f>
        <v>0</v>
      </c>
      <c r="BH116" s="188">
        <f>IF(N116="sníž. přenesená",J116,0)</f>
        <v>0</v>
      </c>
      <c r="BI116" s="188">
        <f>IF(N116="nulová",J116,0)</f>
        <v>0</v>
      </c>
      <c r="BJ116" s="20" t="s">
        <v>84</v>
      </c>
      <c r="BK116" s="188">
        <f>ROUND(I116*H116,2)</f>
        <v>0</v>
      </c>
      <c r="BL116" s="20" t="s">
        <v>91</v>
      </c>
      <c r="BM116" s="20" t="s">
        <v>1317</v>
      </c>
    </row>
    <row r="117" spans="2:47" s="1" customFormat="1" ht="27">
      <c r="B117" s="37"/>
      <c r="D117" s="190" t="s">
        <v>208</v>
      </c>
      <c r="F117" s="208" t="s">
        <v>1318</v>
      </c>
      <c r="I117" s="148"/>
      <c r="L117" s="37"/>
      <c r="M117" s="66"/>
      <c r="N117" s="38"/>
      <c r="O117" s="38"/>
      <c r="P117" s="38"/>
      <c r="Q117" s="38"/>
      <c r="R117" s="38"/>
      <c r="S117" s="38"/>
      <c r="T117" s="67"/>
      <c r="AT117" s="20" t="s">
        <v>208</v>
      </c>
      <c r="AU117" s="20" t="s">
        <v>88</v>
      </c>
    </row>
    <row r="118" spans="2:51" s="12" customFormat="1" ht="13.5">
      <c r="B118" s="189"/>
      <c r="D118" s="199" t="s">
        <v>201</v>
      </c>
      <c r="E118" s="238" t="s">
        <v>20</v>
      </c>
      <c r="F118" s="227" t="s">
        <v>1319</v>
      </c>
      <c r="H118" s="228">
        <v>28</v>
      </c>
      <c r="I118" s="194"/>
      <c r="L118" s="189"/>
      <c r="M118" s="195"/>
      <c r="N118" s="196"/>
      <c r="O118" s="196"/>
      <c r="P118" s="196"/>
      <c r="Q118" s="196"/>
      <c r="R118" s="196"/>
      <c r="S118" s="196"/>
      <c r="T118" s="197"/>
      <c r="AT118" s="191" t="s">
        <v>201</v>
      </c>
      <c r="AU118" s="191" t="s">
        <v>88</v>
      </c>
      <c r="AV118" s="12" t="s">
        <v>84</v>
      </c>
      <c r="AW118" s="12" t="s">
        <v>37</v>
      </c>
      <c r="AX118" s="12" t="s">
        <v>22</v>
      </c>
      <c r="AY118" s="191" t="s">
        <v>193</v>
      </c>
    </row>
    <row r="119" spans="2:65" s="1" customFormat="1" ht="22.5" customHeight="1">
      <c r="B119" s="176"/>
      <c r="C119" s="177" t="s">
        <v>106</v>
      </c>
      <c r="D119" s="177" t="s">
        <v>197</v>
      </c>
      <c r="E119" s="178" t="s">
        <v>1320</v>
      </c>
      <c r="F119" s="179" t="s">
        <v>1321</v>
      </c>
      <c r="G119" s="180" t="s">
        <v>520</v>
      </c>
      <c r="H119" s="181">
        <v>12</v>
      </c>
      <c r="I119" s="182"/>
      <c r="J119" s="183">
        <f>ROUND(I119*H119,2)</f>
        <v>0</v>
      </c>
      <c r="K119" s="179" t="s">
        <v>206</v>
      </c>
      <c r="L119" s="37"/>
      <c r="M119" s="184" t="s">
        <v>20</v>
      </c>
      <c r="N119" s="185" t="s">
        <v>46</v>
      </c>
      <c r="O119" s="38"/>
      <c r="P119" s="186">
        <f>O119*H119</f>
        <v>0</v>
      </c>
      <c r="Q119" s="186">
        <v>0</v>
      </c>
      <c r="R119" s="186">
        <f>Q119*H119</f>
        <v>0</v>
      </c>
      <c r="S119" s="186">
        <v>0.01</v>
      </c>
      <c r="T119" s="187">
        <f>S119*H119</f>
        <v>0.12</v>
      </c>
      <c r="AR119" s="20" t="s">
        <v>91</v>
      </c>
      <c r="AT119" s="20" t="s">
        <v>197</v>
      </c>
      <c r="AU119" s="20" t="s">
        <v>88</v>
      </c>
      <c r="AY119" s="20" t="s">
        <v>193</v>
      </c>
      <c r="BE119" s="188">
        <f>IF(N119="základní",J119,0)</f>
        <v>0</v>
      </c>
      <c r="BF119" s="188">
        <f>IF(N119="snížená",J119,0)</f>
        <v>0</v>
      </c>
      <c r="BG119" s="188">
        <f>IF(N119="zákl. přenesená",J119,0)</f>
        <v>0</v>
      </c>
      <c r="BH119" s="188">
        <f>IF(N119="sníž. přenesená",J119,0)</f>
        <v>0</v>
      </c>
      <c r="BI119" s="188">
        <f>IF(N119="nulová",J119,0)</f>
        <v>0</v>
      </c>
      <c r="BJ119" s="20" t="s">
        <v>84</v>
      </c>
      <c r="BK119" s="188">
        <f>ROUND(I119*H119,2)</f>
        <v>0</v>
      </c>
      <c r="BL119" s="20" t="s">
        <v>91</v>
      </c>
      <c r="BM119" s="20" t="s">
        <v>1322</v>
      </c>
    </row>
    <row r="120" spans="2:47" s="1" customFormat="1" ht="27">
      <c r="B120" s="37"/>
      <c r="D120" s="190" t="s">
        <v>208</v>
      </c>
      <c r="F120" s="208" t="s">
        <v>1323</v>
      </c>
      <c r="I120" s="148"/>
      <c r="L120" s="37"/>
      <c r="M120" s="66"/>
      <c r="N120" s="38"/>
      <c r="O120" s="38"/>
      <c r="P120" s="38"/>
      <c r="Q120" s="38"/>
      <c r="R120" s="38"/>
      <c r="S120" s="38"/>
      <c r="T120" s="67"/>
      <c r="AT120" s="20" t="s">
        <v>208</v>
      </c>
      <c r="AU120" s="20" t="s">
        <v>88</v>
      </c>
    </row>
    <row r="121" spans="2:51" s="12" customFormat="1" ht="13.5">
      <c r="B121" s="189"/>
      <c r="D121" s="199" t="s">
        <v>201</v>
      </c>
      <c r="E121" s="238" t="s">
        <v>20</v>
      </c>
      <c r="F121" s="227" t="s">
        <v>1324</v>
      </c>
      <c r="H121" s="228">
        <v>12</v>
      </c>
      <c r="I121" s="194"/>
      <c r="L121" s="189"/>
      <c r="M121" s="195"/>
      <c r="N121" s="196"/>
      <c r="O121" s="196"/>
      <c r="P121" s="196"/>
      <c r="Q121" s="196"/>
      <c r="R121" s="196"/>
      <c r="S121" s="196"/>
      <c r="T121" s="197"/>
      <c r="AT121" s="191" t="s">
        <v>201</v>
      </c>
      <c r="AU121" s="191" t="s">
        <v>88</v>
      </c>
      <c r="AV121" s="12" t="s">
        <v>84</v>
      </c>
      <c r="AW121" s="12" t="s">
        <v>37</v>
      </c>
      <c r="AX121" s="12" t="s">
        <v>22</v>
      </c>
      <c r="AY121" s="191" t="s">
        <v>193</v>
      </c>
    </row>
    <row r="122" spans="2:65" s="1" customFormat="1" ht="22.5" customHeight="1">
      <c r="B122" s="176"/>
      <c r="C122" s="177" t="s">
        <v>27</v>
      </c>
      <c r="D122" s="177" t="s">
        <v>197</v>
      </c>
      <c r="E122" s="178" t="s">
        <v>1325</v>
      </c>
      <c r="F122" s="179" t="s">
        <v>1326</v>
      </c>
      <c r="G122" s="180" t="s">
        <v>330</v>
      </c>
      <c r="H122" s="181">
        <v>12.6</v>
      </c>
      <c r="I122" s="182"/>
      <c r="J122" s="183">
        <f>ROUND(I122*H122,2)</f>
        <v>0</v>
      </c>
      <c r="K122" s="179" t="s">
        <v>206</v>
      </c>
      <c r="L122" s="37"/>
      <c r="M122" s="184" t="s">
        <v>20</v>
      </c>
      <c r="N122" s="185" t="s">
        <v>46</v>
      </c>
      <c r="O122" s="38"/>
      <c r="P122" s="186">
        <f>O122*H122</f>
        <v>0</v>
      </c>
      <c r="Q122" s="186">
        <v>0.00034</v>
      </c>
      <c r="R122" s="186">
        <f>Q122*H122</f>
        <v>0.0042840000000000005</v>
      </c>
      <c r="S122" s="186">
        <v>0.004</v>
      </c>
      <c r="T122" s="187">
        <f>S122*H122</f>
        <v>0.0504</v>
      </c>
      <c r="AR122" s="20" t="s">
        <v>91</v>
      </c>
      <c r="AT122" s="20" t="s">
        <v>197</v>
      </c>
      <c r="AU122" s="20" t="s">
        <v>88</v>
      </c>
      <c r="AY122" s="20" t="s">
        <v>193</v>
      </c>
      <c r="BE122" s="188">
        <f>IF(N122="základní",J122,0)</f>
        <v>0</v>
      </c>
      <c r="BF122" s="188">
        <f>IF(N122="snížená",J122,0)</f>
        <v>0</v>
      </c>
      <c r="BG122" s="188">
        <f>IF(N122="zákl. přenesená",J122,0)</f>
        <v>0</v>
      </c>
      <c r="BH122" s="188">
        <f>IF(N122="sníž. přenesená",J122,0)</f>
        <v>0</v>
      </c>
      <c r="BI122" s="188">
        <f>IF(N122="nulová",J122,0)</f>
        <v>0</v>
      </c>
      <c r="BJ122" s="20" t="s">
        <v>84</v>
      </c>
      <c r="BK122" s="188">
        <f>ROUND(I122*H122,2)</f>
        <v>0</v>
      </c>
      <c r="BL122" s="20" t="s">
        <v>91</v>
      </c>
      <c r="BM122" s="20" t="s">
        <v>1327</v>
      </c>
    </row>
    <row r="123" spans="2:47" s="1" customFormat="1" ht="27">
      <c r="B123" s="37"/>
      <c r="D123" s="190" t="s">
        <v>208</v>
      </c>
      <c r="F123" s="208" t="s">
        <v>1328</v>
      </c>
      <c r="I123" s="148"/>
      <c r="L123" s="37"/>
      <c r="M123" s="66"/>
      <c r="N123" s="38"/>
      <c r="O123" s="38"/>
      <c r="P123" s="38"/>
      <c r="Q123" s="38"/>
      <c r="R123" s="38"/>
      <c r="S123" s="38"/>
      <c r="T123" s="67"/>
      <c r="AT123" s="20" t="s">
        <v>208</v>
      </c>
      <c r="AU123" s="20" t="s">
        <v>88</v>
      </c>
    </row>
    <row r="124" spans="2:51" s="14" customFormat="1" ht="13.5">
      <c r="B124" s="209"/>
      <c r="D124" s="190" t="s">
        <v>201</v>
      </c>
      <c r="E124" s="210" t="s">
        <v>20</v>
      </c>
      <c r="F124" s="211" t="s">
        <v>1329</v>
      </c>
      <c r="H124" s="212" t="s">
        <v>20</v>
      </c>
      <c r="I124" s="213"/>
      <c r="L124" s="209"/>
      <c r="M124" s="214"/>
      <c r="N124" s="215"/>
      <c r="O124" s="215"/>
      <c r="P124" s="215"/>
      <c r="Q124" s="215"/>
      <c r="R124" s="215"/>
      <c r="S124" s="215"/>
      <c r="T124" s="216"/>
      <c r="AT124" s="212" t="s">
        <v>201</v>
      </c>
      <c r="AU124" s="212" t="s">
        <v>88</v>
      </c>
      <c r="AV124" s="14" t="s">
        <v>22</v>
      </c>
      <c r="AW124" s="14" t="s">
        <v>37</v>
      </c>
      <c r="AX124" s="14" t="s">
        <v>74</v>
      </c>
      <c r="AY124" s="212" t="s">
        <v>193</v>
      </c>
    </row>
    <row r="125" spans="2:51" s="12" customFormat="1" ht="13.5">
      <c r="B125" s="189"/>
      <c r="D125" s="190" t="s">
        <v>201</v>
      </c>
      <c r="E125" s="191" t="s">
        <v>20</v>
      </c>
      <c r="F125" s="192" t="s">
        <v>1330</v>
      </c>
      <c r="H125" s="193">
        <v>12.6</v>
      </c>
      <c r="I125" s="194"/>
      <c r="L125" s="189"/>
      <c r="M125" s="195"/>
      <c r="N125" s="196"/>
      <c r="O125" s="196"/>
      <c r="P125" s="196"/>
      <c r="Q125" s="196"/>
      <c r="R125" s="196"/>
      <c r="S125" s="196"/>
      <c r="T125" s="197"/>
      <c r="AT125" s="191" t="s">
        <v>201</v>
      </c>
      <c r="AU125" s="191" t="s">
        <v>88</v>
      </c>
      <c r="AV125" s="12" t="s">
        <v>84</v>
      </c>
      <c r="AW125" s="12" t="s">
        <v>37</v>
      </c>
      <c r="AX125" s="12" t="s">
        <v>74</v>
      </c>
      <c r="AY125" s="191" t="s">
        <v>193</v>
      </c>
    </row>
    <row r="126" spans="2:51" s="13" customFormat="1" ht="13.5">
      <c r="B126" s="198"/>
      <c r="D126" s="190" t="s">
        <v>201</v>
      </c>
      <c r="E126" s="239" t="s">
        <v>20</v>
      </c>
      <c r="F126" s="240" t="s">
        <v>203</v>
      </c>
      <c r="H126" s="241">
        <v>12.6</v>
      </c>
      <c r="I126" s="203"/>
      <c r="L126" s="198"/>
      <c r="M126" s="204"/>
      <c r="N126" s="205"/>
      <c r="O126" s="205"/>
      <c r="P126" s="205"/>
      <c r="Q126" s="205"/>
      <c r="R126" s="205"/>
      <c r="S126" s="205"/>
      <c r="T126" s="206"/>
      <c r="AT126" s="207" t="s">
        <v>201</v>
      </c>
      <c r="AU126" s="207" t="s">
        <v>88</v>
      </c>
      <c r="AV126" s="13" t="s">
        <v>91</v>
      </c>
      <c r="AW126" s="13" t="s">
        <v>37</v>
      </c>
      <c r="AX126" s="13" t="s">
        <v>22</v>
      </c>
      <c r="AY126" s="207" t="s">
        <v>193</v>
      </c>
    </row>
    <row r="127" spans="2:63" s="11" customFormat="1" ht="21.75" customHeight="1">
      <c r="B127" s="160"/>
      <c r="D127" s="161" t="s">
        <v>73</v>
      </c>
      <c r="E127" s="171" t="s">
        <v>523</v>
      </c>
      <c r="F127" s="171" t="s">
        <v>549</v>
      </c>
      <c r="I127" s="163"/>
      <c r="J127" s="172">
        <f>BK127</f>
        <v>0</v>
      </c>
      <c r="L127" s="160"/>
      <c r="M127" s="165"/>
      <c r="N127" s="166"/>
      <c r="O127" s="166"/>
      <c r="P127" s="167">
        <f>P128+P140</f>
        <v>0</v>
      </c>
      <c r="Q127" s="166"/>
      <c r="R127" s="167">
        <f>R128+R140</f>
        <v>0</v>
      </c>
      <c r="S127" s="166"/>
      <c r="T127" s="168">
        <f>T128+T140</f>
        <v>0</v>
      </c>
      <c r="AR127" s="161" t="s">
        <v>22</v>
      </c>
      <c r="AT127" s="169" t="s">
        <v>73</v>
      </c>
      <c r="AU127" s="169" t="s">
        <v>84</v>
      </c>
      <c r="AY127" s="161" t="s">
        <v>193</v>
      </c>
      <c r="BK127" s="170">
        <f>BK128+BK140</f>
        <v>0</v>
      </c>
    </row>
    <row r="128" spans="2:63" s="16" customFormat="1" ht="14.25" customHeight="1">
      <c r="B128" s="242"/>
      <c r="D128" s="243" t="s">
        <v>73</v>
      </c>
      <c r="E128" s="243" t="s">
        <v>525</v>
      </c>
      <c r="F128" s="243" t="s">
        <v>526</v>
      </c>
      <c r="I128" s="244"/>
      <c r="J128" s="245">
        <f>BK128</f>
        <v>0</v>
      </c>
      <c r="L128" s="242"/>
      <c r="M128" s="246"/>
      <c r="N128" s="247"/>
      <c r="O128" s="247"/>
      <c r="P128" s="248">
        <f>SUM(P129:P139)</f>
        <v>0</v>
      </c>
      <c r="Q128" s="247"/>
      <c r="R128" s="248">
        <f>SUM(R129:R139)</f>
        <v>0</v>
      </c>
      <c r="S128" s="247"/>
      <c r="T128" s="249">
        <f>SUM(T129:T139)</f>
        <v>0</v>
      </c>
      <c r="AR128" s="250" t="s">
        <v>22</v>
      </c>
      <c r="AT128" s="251" t="s">
        <v>73</v>
      </c>
      <c r="AU128" s="251" t="s">
        <v>88</v>
      </c>
      <c r="AY128" s="250" t="s">
        <v>193</v>
      </c>
      <c r="BK128" s="252">
        <f>SUM(BK129:BK139)</f>
        <v>0</v>
      </c>
    </row>
    <row r="129" spans="2:65" s="1" customFormat="1" ht="31.5" customHeight="1">
      <c r="B129" s="176"/>
      <c r="C129" s="177" t="s">
        <v>111</v>
      </c>
      <c r="D129" s="177" t="s">
        <v>197</v>
      </c>
      <c r="E129" s="178" t="s">
        <v>528</v>
      </c>
      <c r="F129" s="179" t="s">
        <v>529</v>
      </c>
      <c r="G129" s="180" t="s">
        <v>530</v>
      </c>
      <c r="H129" s="181">
        <v>4.99</v>
      </c>
      <c r="I129" s="182"/>
      <c r="J129" s="183">
        <f>ROUND(I129*H129,2)</f>
        <v>0</v>
      </c>
      <c r="K129" s="179" t="s">
        <v>206</v>
      </c>
      <c r="L129" s="37"/>
      <c r="M129" s="184" t="s">
        <v>20</v>
      </c>
      <c r="N129" s="185" t="s">
        <v>46</v>
      </c>
      <c r="O129" s="38"/>
      <c r="P129" s="186">
        <f>O129*H129</f>
        <v>0</v>
      </c>
      <c r="Q129" s="186">
        <v>0</v>
      </c>
      <c r="R129" s="186">
        <f>Q129*H129</f>
        <v>0</v>
      </c>
      <c r="S129" s="186">
        <v>0</v>
      </c>
      <c r="T129" s="187">
        <f>S129*H129</f>
        <v>0</v>
      </c>
      <c r="AR129" s="20" t="s">
        <v>91</v>
      </c>
      <c r="AT129" s="20" t="s">
        <v>197</v>
      </c>
      <c r="AU129" s="20" t="s">
        <v>91</v>
      </c>
      <c r="AY129" s="20" t="s">
        <v>193</v>
      </c>
      <c r="BE129" s="188">
        <f>IF(N129="základní",J129,0)</f>
        <v>0</v>
      </c>
      <c r="BF129" s="188">
        <f>IF(N129="snížená",J129,0)</f>
        <v>0</v>
      </c>
      <c r="BG129" s="188">
        <f>IF(N129="zákl. přenesená",J129,0)</f>
        <v>0</v>
      </c>
      <c r="BH129" s="188">
        <f>IF(N129="sníž. přenesená",J129,0)</f>
        <v>0</v>
      </c>
      <c r="BI129" s="188">
        <f>IF(N129="nulová",J129,0)</f>
        <v>0</v>
      </c>
      <c r="BJ129" s="20" t="s">
        <v>84</v>
      </c>
      <c r="BK129" s="188">
        <f>ROUND(I129*H129,2)</f>
        <v>0</v>
      </c>
      <c r="BL129" s="20" t="s">
        <v>91</v>
      </c>
      <c r="BM129" s="20" t="s">
        <v>1331</v>
      </c>
    </row>
    <row r="130" spans="2:47" s="1" customFormat="1" ht="27">
      <c r="B130" s="37"/>
      <c r="D130" s="190" t="s">
        <v>208</v>
      </c>
      <c r="F130" s="208" t="s">
        <v>532</v>
      </c>
      <c r="I130" s="148"/>
      <c r="L130" s="37"/>
      <c r="M130" s="66"/>
      <c r="N130" s="38"/>
      <c r="O130" s="38"/>
      <c r="P130" s="38"/>
      <c r="Q130" s="38"/>
      <c r="R130" s="38"/>
      <c r="S130" s="38"/>
      <c r="T130" s="67"/>
      <c r="AT130" s="20" t="s">
        <v>208</v>
      </c>
      <c r="AU130" s="20" t="s">
        <v>91</v>
      </c>
    </row>
    <row r="131" spans="2:47" s="1" customFormat="1" ht="94.5">
      <c r="B131" s="37"/>
      <c r="D131" s="190" t="s">
        <v>533</v>
      </c>
      <c r="F131" s="229" t="s">
        <v>534</v>
      </c>
      <c r="I131" s="148"/>
      <c r="L131" s="37"/>
      <c r="M131" s="66"/>
      <c r="N131" s="38"/>
      <c r="O131" s="38"/>
      <c r="P131" s="38"/>
      <c r="Q131" s="38"/>
      <c r="R131" s="38"/>
      <c r="S131" s="38"/>
      <c r="T131" s="67"/>
      <c r="AT131" s="20" t="s">
        <v>533</v>
      </c>
      <c r="AU131" s="20" t="s">
        <v>91</v>
      </c>
    </row>
    <row r="132" spans="2:51" s="12" customFormat="1" ht="13.5">
      <c r="B132" s="189"/>
      <c r="D132" s="199" t="s">
        <v>201</v>
      </c>
      <c r="E132" s="238" t="s">
        <v>20</v>
      </c>
      <c r="F132" s="227" t="s">
        <v>1332</v>
      </c>
      <c r="H132" s="228">
        <v>4.99</v>
      </c>
      <c r="I132" s="194"/>
      <c r="L132" s="189"/>
      <c r="M132" s="195"/>
      <c r="N132" s="196"/>
      <c r="O132" s="196"/>
      <c r="P132" s="196"/>
      <c r="Q132" s="196"/>
      <c r="R132" s="196"/>
      <c r="S132" s="196"/>
      <c r="T132" s="197"/>
      <c r="AT132" s="191" t="s">
        <v>201</v>
      </c>
      <c r="AU132" s="191" t="s">
        <v>91</v>
      </c>
      <c r="AV132" s="12" t="s">
        <v>84</v>
      </c>
      <c r="AW132" s="12" t="s">
        <v>37</v>
      </c>
      <c r="AX132" s="12" t="s">
        <v>22</v>
      </c>
      <c r="AY132" s="191" t="s">
        <v>193</v>
      </c>
    </row>
    <row r="133" spans="2:65" s="1" customFormat="1" ht="22.5" customHeight="1">
      <c r="B133" s="176"/>
      <c r="C133" s="177" t="s">
        <v>114</v>
      </c>
      <c r="D133" s="177" t="s">
        <v>197</v>
      </c>
      <c r="E133" s="178" t="s">
        <v>536</v>
      </c>
      <c r="F133" s="179" t="s">
        <v>537</v>
      </c>
      <c r="G133" s="180" t="s">
        <v>530</v>
      </c>
      <c r="H133" s="181">
        <v>4.99</v>
      </c>
      <c r="I133" s="182"/>
      <c r="J133" s="183">
        <f>ROUND(I133*H133,2)</f>
        <v>0</v>
      </c>
      <c r="K133" s="179" t="s">
        <v>206</v>
      </c>
      <c r="L133" s="37"/>
      <c r="M133" s="184" t="s">
        <v>20</v>
      </c>
      <c r="N133" s="185" t="s">
        <v>46</v>
      </c>
      <c r="O133" s="38"/>
      <c r="P133" s="186">
        <f>O133*H133</f>
        <v>0</v>
      </c>
      <c r="Q133" s="186">
        <v>0</v>
      </c>
      <c r="R133" s="186">
        <f>Q133*H133</f>
        <v>0</v>
      </c>
      <c r="S133" s="186">
        <v>0</v>
      </c>
      <c r="T133" s="187">
        <f>S133*H133</f>
        <v>0</v>
      </c>
      <c r="AR133" s="20" t="s">
        <v>91</v>
      </c>
      <c r="AT133" s="20" t="s">
        <v>197</v>
      </c>
      <c r="AU133" s="20" t="s">
        <v>91</v>
      </c>
      <c r="AY133" s="20" t="s">
        <v>193</v>
      </c>
      <c r="BE133" s="188">
        <f>IF(N133="základní",J133,0)</f>
        <v>0</v>
      </c>
      <c r="BF133" s="188">
        <f>IF(N133="snížená",J133,0)</f>
        <v>0</v>
      </c>
      <c r="BG133" s="188">
        <f>IF(N133="zákl. přenesená",J133,0)</f>
        <v>0</v>
      </c>
      <c r="BH133" s="188">
        <f>IF(N133="sníž. přenesená",J133,0)</f>
        <v>0</v>
      </c>
      <c r="BI133" s="188">
        <f>IF(N133="nulová",J133,0)</f>
        <v>0</v>
      </c>
      <c r="BJ133" s="20" t="s">
        <v>84</v>
      </c>
      <c r="BK133" s="188">
        <f>ROUND(I133*H133,2)</f>
        <v>0</v>
      </c>
      <c r="BL133" s="20" t="s">
        <v>91</v>
      </c>
      <c r="BM133" s="20" t="s">
        <v>1333</v>
      </c>
    </row>
    <row r="134" spans="2:47" s="1" customFormat="1" ht="13.5">
      <c r="B134" s="37"/>
      <c r="D134" s="199" t="s">
        <v>208</v>
      </c>
      <c r="F134" s="254" t="s">
        <v>537</v>
      </c>
      <c r="I134" s="148"/>
      <c r="L134" s="37"/>
      <c r="M134" s="66"/>
      <c r="N134" s="38"/>
      <c r="O134" s="38"/>
      <c r="P134" s="38"/>
      <c r="Q134" s="38"/>
      <c r="R134" s="38"/>
      <c r="S134" s="38"/>
      <c r="T134" s="67"/>
      <c r="AT134" s="20" t="s">
        <v>208</v>
      </c>
      <c r="AU134" s="20" t="s">
        <v>91</v>
      </c>
    </row>
    <row r="135" spans="2:65" s="1" customFormat="1" ht="22.5" customHeight="1">
      <c r="B135" s="176"/>
      <c r="C135" s="177" t="s">
        <v>117</v>
      </c>
      <c r="D135" s="177" t="s">
        <v>197</v>
      </c>
      <c r="E135" s="178" t="s">
        <v>540</v>
      </c>
      <c r="F135" s="179" t="s">
        <v>541</v>
      </c>
      <c r="G135" s="180" t="s">
        <v>530</v>
      </c>
      <c r="H135" s="181">
        <v>44.91</v>
      </c>
      <c r="I135" s="182"/>
      <c r="J135" s="183">
        <f>ROUND(I135*H135,2)</f>
        <v>0</v>
      </c>
      <c r="K135" s="179" t="s">
        <v>206</v>
      </c>
      <c r="L135" s="37"/>
      <c r="M135" s="184" t="s">
        <v>20</v>
      </c>
      <c r="N135" s="185" t="s">
        <v>46</v>
      </c>
      <c r="O135" s="38"/>
      <c r="P135" s="186">
        <f>O135*H135</f>
        <v>0</v>
      </c>
      <c r="Q135" s="186">
        <v>0</v>
      </c>
      <c r="R135" s="186">
        <f>Q135*H135</f>
        <v>0</v>
      </c>
      <c r="S135" s="186">
        <v>0</v>
      </c>
      <c r="T135" s="187">
        <f>S135*H135</f>
        <v>0</v>
      </c>
      <c r="AR135" s="20" t="s">
        <v>91</v>
      </c>
      <c r="AT135" s="20" t="s">
        <v>197</v>
      </c>
      <c r="AU135" s="20" t="s">
        <v>91</v>
      </c>
      <c r="AY135" s="20" t="s">
        <v>193</v>
      </c>
      <c r="BE135" s="188">
        <f>IF(N135="základní",J135,0)</f>
        <v>0</v>
      </c>
      <c r="BF135" s="188">
        <f>IF(N135="snížená",J135,0)</f>
        <v>0</v>
      </c>
      <c r="BG135" s="188">
        <f>IF(N135="zákl. přenesená",J135,0)</f>
        <v>0</v>
      </c>
      <c r="BH135" s="188">
        <f>IF(N135="sníž. přenesená",J135,0)</f>
        <v>0</v>
      </c>
      <c r="BI135" s="188">
        <f>IF(N135="nulová",J135,0)</f>
        <v>0</v>
      </c>
      <c r="BJ135" s="20" t="s">
        <v>84</v>
      </c>
      <c r="BK135" s="188">
        <f>ROUND(I135*H135,2)</f>
        <v>0</v>
      </c>
      <c r="BL135" s="20" t="s">
        <v>91</v>
      </c>
      <c r="BM135" s="20" t="s">
        <v>1334</v>
      </c>
    </row>
    <row r="136" spans="2:47" s="1" customFormat="1" ht="13.5">
      <c r="B136" s="37"/>
      <c r="D136" s="190" t="s">
        <v>208</v>
      </c>
      <c r="F136" s="208" t="s">
        <v>541</v>
      </c>
      <c r="I136" s="148"/>
      <c r="L136" s="37"/>
      <c r="M136" s="66"/>
      <c r="N136" s="38"/>
      <c r="O136" s="38"/>
      <c r="P136" s="38"/>
      <c r="Q136" s="38"/>
      <c r="R136" s="38"/>
      <c r="S136" s="38"/>
      <c r="T136" s="67"/>
      <c r="AT136" s="20" t="s">
        <v>208</v>
      </c>
      <c r="AU136" s="20" t="s">
        <v>91</v>
      </c>
    </row>
    <row r="137" spans="2:51" s="12" customFormat="1" ht="13.5">
      <c r="B137" s="189"/>
      <c r="D137" s="199" t="s">
        <v>201</v>
      </c>
      <c r="E137" s="238" t="s">
        <v>20</v>
      </c>
      <c r="F137" s="227" t="s">
        <v>1335</v>
      </c>
      <c r="H137" s="228">
        <v>44.91</v>
      </c>
      <c r="I137" s="194"/>
      <c r="L137" s="189"/>
      <c r="M137" s="195"/>
      <c r="N137" s="196"/>
      <c r="O137" s="196"/>
      <c r="P137" s="196"/>
      <c r="Q137" s="196"/>
      <c r="R137" s="196"/>
      <c r="S137" s="196"/>
      <c r="T137" s="197"/>
      <c r="AT137" s="191" t="s">
        <v>201</v>
      </c>
      <c r="AU137" s="191" t="s">
        <v>91</v>
      </c>
      <c r="AV137" s="12" t="s">
        <v>84</v>
      </c>
      <c r="AW137" s="12" t="s">
        <v>37</v>
      </c>
      <c r="AX137" s="12" t="s">
        <v>22</v>
      </c>
      <c r="AY137" s="191" t="s">
        <v>193</v>
      </c>
    </row>
    <row r="138" spans="2:65" s="1" customFormat="1" ht="22.5" customHeight="1">
      <c r="B138" s="176"/>
      <c r="C138" s="177" t="s">
        <v>275</v>
      </c>
      <c r="D138" s="177" t="s">
        <v>197</v>
      </c>
      <c r="E138" s="178" t="s">
        <v>545</v>
      </c>
      <c r="F138" s="179" t="s">
        <v>546</v>
      </c>
      <c r="G138" s="180" t="s">
        <v>530</v>
      </c>
      <c r="H138" s="181">
        <v>4.99</v>
      </c>
      <c r="I138" s="182"/>
      <c r="J138" s="183">
        <f>ROUND(I138*H138,2)</f>
        <v>0</v>
      </c>
      <c r="K138" s="179" t="s">
        <v>206</v>
      </c>
      <c r="L138" s="37"/>
      <c r="M138" s="184" t="s">
        <v>20</v>
      </c>
      <c r="N138" s="185" t="s">
        <v>46</v>
      </c>
      <c r="O138" s="38"/>
      <c r="P138" s="186">
        <f>O138*H138</f>
        <v>0</v>
      </c>
      <c r="Q138" s="186">
        <v>0</v>
      </c>
      <c r="R138" s="186">
        <f>Q138*H138</f>
        <v>0</v>
      </c>
      <c r="S138" s="186">
        <v>0</v>
      </c>
      <c r="T138" s="187">
        <f>S138*H138</f>
        <v>0</v>
      </c>
      <c r="AR138" s="20" t="s">
        <v>91</v>
      </c>
      <c r="AT138" s="20" t="s">
        <v>197</v>
      </c>
      <c r="AU138" s="20" t="s">
        <v>91</v>
      </c>
      <c r="AY138" s="20" t="s">
        <v>193</v>
      </c>
      <c r="BE138" s="188">
        <f>IF(N138="základní",J138,0)</f>
        <v>0</v>
      </c>
      <c r="BF138" s="188">
        <f>IF(N138="snížená",J138,0)</f>
        <v>0</v>
      </c>
      <c r="BG138" s="188">
        <f>IF(N138="zákl. přenesená",J138,0)</f>
        <v>0</v>
      </c>
      <c r="BH138" s="188">
        <f>IF(N138="sníž. přenesená",J138,0)</f>
        <v>0</v>
      </c>
      <c r="BI138" s="188">
        <f>IF(N138="nulová",J138,0)</f>
        <v>0</v>
      </c>
      <c r="BJ138" s="20" t="s">
        <v>84</v>
      </c>
      <c r="BK138" s="188">
        <f>ROUND(I138*H138,2)</f>
        <v>0</v>
      </c>
      <c r="BL138" s="20" t="s">
        <v>91</v>
      </c>
      <c r="BM138" s="20" t="s">
        <v>1336</v>
      </c>
    </row>
    <row r="139" spans="2:47" s="1" customFormat="1" ht="13.5">
      <c r="B139" s="37"/>
      <c r="D139" s="190" t="s">
        <v>208</v>
      </c>
      <c r="F139" s="208" t="s">
        <v>546</v>
      </c>
      <c r="I139" s="148"/>
      <c r="L139" s="37"/>
      <c r="M139" s="66"/>
      <c r="N139" s="38"/>
      <c r="O139" s="38"/>
      <c r="P139" s="38"/>
      <c r="Q139" s="38"/>
      <c r="R139" s="38"/>
      <c r="S139" s="38"/>
      <c r="T139" s="67"/>
      <c r="AT139" s="20" t="s">
        <v>208</v>
      </c>
      <c r="AU139" s="20" t="s">
        <v>91</v>
      </c>
    </row>
    <row r="140" spans="2:63" s="16" customFormat="1" ht="21" customHeight="1">
      <c r="B140" s="242"/>
      <c r="D140" s="243" t="s">
        <v>73</v>
      </c>
      <c r="E140" s="243" t="s">
        <v>548</v>
      </c>
      <c r="F140" s="243" t="s">
        <v>549</v>
      </c>
      <c r="I140" s="244"/>
      <c r="J140" s="245">
        <f>BK140</f>
        <v>0</v>
      </c>
      <c r="L140" s="242"/>
      <c r="M140" s="246"/>
      <c r="N140" s="247"/>
      <c r="O140" s="247"/>
      <c r="P140" s="248">
        <f>SUM(P141:P143)</f>
        <v>0</v>
      </c>
      <c r="Q140" s="247"/>
      <c r="R140" s="248">
        <f>SUM(R141:R143)</f>
        <v>0</v>
      </c>
      <c r="S140" s="247"/>
      <c r="T140" s="249">
        <f>SUM(T141:T143)</f>
        <v>0</v>
      </c>
      <c r="AR140" s="250" t="s">
        <v>22</v>
      </c>
      <c r="AT140" s="251" t="s">
        <v>73</v>
      </c>
      <c r="AU140" s="251" t="s">
        <v>88</v>
      </c>
      <c r="AY140" s="250" t="s">
        <v>193</v>
      </c>
      <c r="BK140" s="252">
        <f>SUM(BK141:BK143)</f>
        <v>0</v>
      </c>
    </row>
    <row r="141" spans="2:65" s="1" customFormat="1" ht="22.5" customHeight="1">
      <c r="B141" s="176"/>
      <c r="C141" s="177" t="s">
        <v>8</v>
      </c>
      <c r="D141" s="177" t="s">
        <v>197</v>
      </c>
      <c r="E141" s="178" t="s">
        <v>551</v>
      </c>
      <c r="F141" s="179" t="s">
        <v>552</v>
      </c>
      <c r="G141" s="180" t="s">
        <v>530</v>
      </c>
      <c r="H141" s="181">
        <v>0.21</v>
      </c>
      <c r="I141" s="182"/>
      <c r="J141" s="183">
        <f>ROUND(I141*H141,2)</f>
        <v>0</v>
      </c>
      <c r="K141" s="179" t="s">
        <v>206</v>
      </c>
      <c r="L141" s="37"/>
      <c r="M141" s="184" t="s">
        <v>20</v>
      </c>
      <c r="N141" s="185" t="s">
        <v>46</v>
      </c>
      <c r="O141" s="38"/>
      <c r="P141" s="186">
        <f>O141*H141</f>
        <v>0</v>
      </c>
      <c r="Q141" s="186">
        <v>0</v>
      </c>
      <c r="R141" s="186">
        <f>Q141*H141</f>
        <v>0</v>
      </c>
      <c r="S141" s="186">
        <v>0</v>
      </c>
      <c r="T141" s="187">
        <f>S141*H141</f>
        <v>0</v>
      </c>
      <c r="AR141" s="20" t="s">
        <v>91</v>
      </c>
      <c r="AT141" s="20" t="s">
        <v>197</v>
      </c>
      <c r="AU141" s="20" t="s">
        <v>91</v>
      </c>
      <c r="AY141" s="20" t="s">
        <v>193</v>
      </c>
      <c r="BE141" s="188">
        <f>IF(N141="základní",J141,0)</f>
        <v>0</v>
      </c>
      <c r="BF141" s="188">
        <f>IF(N141="snížená",J141,0)</f>
        <v>0</v>
      </c>
      <c r="BG141" s="188">
        <f>IF(N141="zákl. přenesená",J141,0)</f>
        <v>0</v>
      </c>
      <c r="BH141" s="188">
        <f>IF(N141="sníž. přenesená",J141,0)</f>
        <v>0</v>
      </c>
      <c r="BI141" s="188">
        <f>IF(N141="nulová",J141,0)</f>
        <v>0</v>
      </c>
      <c r="BJ141" s="20" t="s">
        <v>84</v>
      </c>
      <c r="BK141" s="188">
        <f>ROUND(I141*H141,2)</f>
        <v>0</v>
      </c>
      <c r="BL141" s="20" t="s">
        <v>91</v>
      </c>
      <c r="BM141" s="20" t="s">
        <v>1337</v>
      </c>
    </row>
    <row r="142" spans="2:47" s="1" customFormat="1" ht="40.5">
      <c r="B142" s="37"/>
      <c r="D142" s="190" t="s">
        <v>208</v>
      </c>
      <c r="F142" s="208" t="s">
        <v>554</v>
      </c>
      <c r="I142" s="148"/>
      <c r="L142" s="37"/>
      <c r="M142" s="66"/>
      <c r="N142" s="38"/>
      <c r="O142" s="38"/>
      <c r="P142" s="38"/>
      <c r="Q142" s="38"/>
      <c r="R142" s="38"/>
      <c r="S142" s="38"/>
      <c r="T142" s="67"/>
      <c r="AT142" s="20" t="s">
        <v>208</v>
      </c>
      <c r="AU142" s="20" t="s">
        <v>91</v>
      </c>
    </row>
    <row r="143" spans="2:47" s="1" customFormat="1" ht="81">
      <c r="B143" s="37"/>
      <c r="D143" s="190" t="s">
        <v>533</v>
      </c>
      <c r="F143" s="229" t="s">
        <v>555</v>
      </c>
      <c r="I143" s="148"/>
      <c r="L143" s="37"/>
      <c r="M143" s="66"/>
      <c r="N143" s="38"/>
      <c r="O143" s="38"/>
      <c r="P143" s="38"/>
      <c r="Q143" s="38"/>
      <c r="R143" s="38"/>
      <c r="S143" s="38"/>
      <c r="T143" s="67"/>
      <c r="AT143" s="20" t="s">
        <v>533</v>
      </c>
      <c r="AU143" s="20" t="s">
        <v>91</v>
      </c>
    </row>
    <row r="144" spans="2:63" s="11" customFormat="1" ht="36.75" customHeight="1">
      <c r="B144" s="160"/>
      <c r="D144" s="161" t="s">
        <v>73</v>
      </c>
      <c r="E144" s="162" t="s">
        <v>556</v>
      </c>
      <c r="F144" s="162" t="s">
        <v>557</v>
      </c>
      <c r="I144" s="163"/>
      <c r="J144" s="164">
        <f>BK144</f>
        <v>0</v>
      </c>
      <c r="L144" s="160"/>
      <c r="M144" s="165"/>
      <c r="N144" s="166"/>
      <c r="O144" s="166"/>
      <c r="P144" s="167">
        <f>P145</f>
        <v>0</v>
      </c>
      <c r="Q144" s="166"/>
      <c r="R144" s="167">
        <f>R145</f>
        <v>0.008403</v>
      </c>
      <c r="S144" s="166"/>
      <c r="T144" s="168">
        <f>T145</f>
        <v>0.2005</v>
      </c>
      <c r="AR144" s="161" t="s">
        <v>84</v>
      </c>
      <c r="AT144" s="169" t="s">
        <v>73</v>
      </c>
      <c r="AU144" s="169" t="s">
        <v>74</v>
      </c>
      <c r="AY144" s="161" t="s">
        <v>193</v>
      </c>
      <c r="BK144" s="170">
        <f>BK145</f>
        <v>0</v>
      </c>
    </row>
    <row r="145" spans="2:63" s="11" customFormat="1" ht="19.5" customHeight="1">
      <c r="B145" s="160"/>
      <c r="D145" s="173" t="s">
        <v>73</v>
      </c>
      <c r="E145" s="174" t="s">
        <v>1166</v>
      </c>
      <c r="F145" s="174" t="s">
        <v>1167</v>
      </c>
      <c r="I145" s="163"/>
      <c r="J145" s="175">
        <f>BK145</f>
        <v>0</v>
      </c>
      <c r="L145" s="160"/>
      <c r="M145" s="165"/>
      <c r="N145" s="166"/>
      <c r="O145" s="166"/>
      <c r="P145" s="167">
        <f>SUM(P146:P175)</f>
        <v>0</v>
      </c>
      <c r="Q145" s="166"/>
      <c r="R145" s="167">
        <f>SUM(R146:R175)</f>
        <v>0.008403</v>
      </c>
      <c r="S145" s="166"/>
      <c r="T145" s="168">
        <f>SUM(T146:T175)</f>
        <v>0.2005</v>
      </c>
      <c r="AR145" s="161" t="s">
        <v>84</v>
      </c>
      <c r="AT145" s="169" t="s">
        <v>73</v>
      </c>
      <c r="AU145" s="169" t="s">
        <v>22</v>
      </c>
      <c r="AY145" s="161" t="s">
        <v>193</v>
      </c>
      <c r="BK145" s="170">
        <f>SUM(BK146:BK175)</f>
        <v>0</v>
      </c>
    </row>
    <row r="146" spans="2:65" s="1" customFormat="1" ht="22.5" customHeight="1">
      <c r="B146" s="176"/>
      <c r="C146" s="177" t="s">
        <v>298</v>
      </c>
      <c r="D146" s="177" t="s">
        <v>197</v>
      </c>
      <c r="E146" s="178" t="s">
        <v>1338</v>
      </c>
      <c r="F146" s="179" t="s">
        <v>1339</v>
      </c>
      <c r="G146" s="180" t="s">
        <v>330</v>
      </c>
      <c r="H146" s="181">
        <v>86.8</v>
      </c>
      <c r="I146" s="182"/>
      <c r="J146" s="183">
        <f>ROUND(I146*H146,2)</f>
        <v>0</v>
      </c>
      <c r="K146" s="179" t="s">
        <v>206</v>
      </c>
      <c r="L146" s="37"/>
      <c r="M146" s="184" t="s">
        <v>20</v>
      </c>
      <c r="N146" s="185" t="s">
        <v>46</v>
      </c>
      <c r="O146" s="38"/>
      <c r="P146" s="186">
        <f>O146*H146</f>
        <v>0</v>
      </c>
      <c r="Q146" s="186">
        <v>6E-05</v>
      </c>
      <c r="R146" s="186">
        <f>Q146*H146</f>
        <v>0.005208</v>
      </c>
      <c r="S146" s="186">
        <v>0</v>
      </c>
      <c r="T146" s="187">
        <f>S146*H146</f>
        <v>0</v>
      </c>
      <c r="AR146" s="20" t="s">
        <v>298</v>
      </c>
      <c r="AT146" s="20" t="s">
        <v>197</v>
      </c>
      <c r="AU146" s="20" t="s">
        <v>84</v>
      </c>
      <c r="AY146" s="20" t="s">
        <v>193</v>
      </c>
      <c r="BE146" s="188">
        <f>IF(N146="základní",J146,0)</f>
        <v>0</v>
      </c>
      <c r="BF146" s="188">
        <f>IF(N146="snížená",J146,0)</f>
        <v>0</v>
      </c>
      <c r="BG146" s="188">
        <f>IF(N146="zákl. přenesená",J146,0)</f>
        <v>0</v>
      </c>
      <c r="BH146" s="188">
        <f>IF(N146="sníž. přenesená",J146,0)</f>
        <v>0</v>
      </c>
      <c r="BI146" s="188">
        <f>IF(N146="nulová",J146,0)</f>
        <v>0</v>
      </c>
      <c r="BJ146" s="20" t="s">
        <v>84</v>
      </c>
      <c r="BK146" s="188">
        <f>ROUND(I146*H146,2)</f>
        <v>0</v>
      </c>
      <c r="BL146" s="20" t="s">
        <v>298</v>
      </c>
      <c r="BM146" s="20" t="s">
        <v>1340</v>
      </c>
    </row>
    <row r="147" spans="2:47" s="1" customFormat="1" ht="13.5">
      <c r="B147" s="37"/>
      <c r="D147" s="190" t="s">
        <v>208</v>
      </c>
      <c r="F147" s="208" t="s">
        <v>1341</v>
      </c>
      <c r="I147" s="148"/>
      <c r="L147" s="37"/>
      <c r="M147" s="66"/>
      <c r="N147" s="38"/>
      <c r="O147" s="38"/>
      <c r="P147" s="38"/>
      <c r="Q147" s="38"/>
      <c r="R147" s="38"/>
      <c r="S147" s="38"/>
      <c r="T147" s="67"/>
      <c r="AT147" s="20" t="s">
        <v>208</v>
      </c>
      <c r="AU147" s="20" t="s">
        <v>84</v>
      </c>
    </row>
    <row r="148" spans="2:51" s="12" customFormat="1" ht="13.5">
      <c r="B148" s="189"/>
      <c r="D148" s="199" t="s">
        <v>201</v>
      </c>
      <c r="E148" s="238" t="s">
        <v>20</v>
      </c>
      <c r="F148" s="227" t="s">
        <v>1342</v>
      </c>
      <c r="H148" s="228">
        <v>86.8</v>
      </c>
      <c r="I148" s="194"/>
      <c r="L148" s="189"/>
      <c r="M148" s="195"/>
      <c r="N148" s="196"/>
      <c r="O148" s="196"/>
      <c r="P148" s="196"/>
      <c r="Q148" s="196"/>
      <c r="R148" s="196"/>
      <c r="S148" s="196"/>
      <c r="T148" s="197"/>
      <c r="AT148" s="191" t="s">
        <v>201</v>
      </c>
      <c r="AU148" s="191" t="s">
        <v>84</v>
      </c>
      <c r="AV148" s="12" t="s">
        <v>84</v>
      </c>
      <c r="AW148" s="12" t="s">
        <v>37</v>
      </c>
      <c r="AX148" s="12" t="s">
        <v>22</v>
      </c>
      <c r="AY148" s="191" t="s">
        <v>193</v>
      </c>
    </row>
    <row r="149" spans="2:65" s="1" customFormat="1" ht="22.5" customHeight="1">
      <c r="B149" s="176"/>
      <c r="C149" s="217" t="s">
        <v>304</v>
      </c>
      <c r="D149" s="217" t="s">
        <v>212</v>
      </c>
      <c r="E149" s="218" t="s">
        <v>1343</v>
      </c>
      <c r="F149" s="219" t="s">
        <v>1344</v>
      </c>
      <c r="G149" s="220" t="s">
        <v>520</v>
      </c>
      <c r="H149" s="221">
        <v>28</v>
      </c>
      <c r="I149" s="222"/>
      <c r="J149" s="223">
        <f>ROUND(I149*H149,2)</f>
        <v>0</v>
      </c>
      <c r="K149" s="219" t="s">
        <v>20</v>
      </c>
      <c r="L149" s="224"/>
      <c r="M149" s="225" t="s">
        <v>20</v>
      </c>
      <c r="N149" s="226" t="s">
        <v>46</v>
      </c>
      <c r="O149" s="38"/>
      <c r="P149" s="186">
        <f>O149*H149</f>
        <v>0</v>
      </c>
      <c r="Q149" s="186">
        <v>0</v>
      </c>
      <c r="R149" s="186">
        <f>Q149*H149</f>
        <v>0</v>
      </c>
      <c r="S149" s="186">
        <v>0</v>
      </c>
      <c r="T149" s="187">
        <f>S149*H149</f>
        <v>0</v>
      </c>
      <c r="AR149" s="20" t="s">
        <v>397</v>
      </c>
      <c r="AT149" s="20" t="s">
        <v>212</v>
      </c>
      <c r="AU149" s="20" t="s">
        <v>84</v>
      </c>
      <c r="AY149" s="20" t="s">
        <v>193</v>
      </c>
      <c r="BE149" s="188">
        <f>IF(N149="základní",J149,0)</f>
        <v>0</v>
      </c>
      <c r="BF149" s="188">
        <f>IF(N149="snížená",J149,0)</f>
        <v>0</v>
      </c>
      <c r="BG149" s="188">
        <f>IF(N149="zákl. přenesená",J149,0)</f>
        <v>0</v>
      </c>
      <c r="BH149" s="188">
        <f>IF(N149="sníž. přenesená",J149,0)</f>
        <v>0</v>
      </c>
      <c r="BI149" s="188">
        <f>IF(N149="nulová",J149,0)</f>
        <v>0</v>
      </c>
      <c r="BJ149" s="20" t="s">
        <v>84</v>
      </c>
      <c r="BK149" s="188">
        <f>ROUND(I149*H149,2)</f>
        <v>0</v>
      </c>
      <c r="BL149" s="20" t="s">
        <v>298</v>
      </c>
      <c r="BM149" s="20" t="s">
        <v>1345</v>
      </c>
    </row>
    <row r="150" spans="2:47" s="1" customFormat="1" ht="54">
      <c r="B150" s="37"/>
      <c r="D150" s="199" t="s">
        <v>208</v>
      </c>
      <c r="F150" s="254" t="s">
        <v>1346</v>
      </c>
      <c r="I150" s="148"/>
      <c r="L150" s="37"/>
      <c r="M150" s="66"/>
      <c r="N150" s="38"/>
      <c r="O150" s="38"/>
      <c r="P150" s="38"/>
      <c r="Q150" s="38"/>
      <c r="R150" s="38"/>
      <c r="S150" s="38"/>
      <c r="T150" s="67"/>
      <c r="AT150" s="20" t="s">
        <v>208</v>
      </c>
      <c r="AU150" s="20" t="s">
        <v>84</v>
      </c>
    </row>
    <row r="151" spans="2:65" s="1" customFormat="1" ht="22.5" customHeight="1">
      <c r="B151" s="176"/>
      <c r="C151" s="177" t="s">
        <v>312</v>
      </c>
      <c r="D151" s="177" t="s">
        <v>197</v>
      </c>
      <c r="E151" s="178" t="s">
        <v>1347</v>
      </c>
      <c r="F151" s="179" t="s">
        <v>1348</v>
      </c>
      <c r="G151" s="180" t="s">
        <v>1349</v>
      </c>
      <c r="H151" s="181">
        <v>40.5</v>
      </c>
      <c r="I151" s="182"/>
      <c r="J151" s="183">
        <f>ROUND(I151*H151,2)</f>
        <v>0</v>
      </c>
      <c r="K151" s="179" t="s">
        <v>206</v>
      </c>
      <c r="L151" s="37"/>
      <c r="M151" s="184" t="s">
        <v>20</v>
      </c>
      <c r="N151" s="185" t="s">
        <v>46</v>
      </c>
      <c r="O151" s="38"/>
      <c r="P151" s="186">
        <f>O151*H151</f>
        <v>0</v>
      </c>
      <c r="Q151" s="186">
        <v>5E-05</v>
      </c>
      <c r="R151" s="186">
        <f>Q151*H151</f>
        <v>0.002025</v>
      </c>
      <c r="S151" s="186">
        <v>0</v>
      </c>
      <c r="T151" s="187">
        <f>S151*H151</f>
        <v>0</v>
      </c>
      <c r="AR151" s="20" t="s">
        <v>298</v>
      </c>
      <c r="AT151" s="20" t="s">
        <v>197</v>
      </c>
      <c r="AU151" s="20" t="s">
        <v>84</v>
      </c>
      <c r="AY151" s="20" t="s">
        <v>193</v>
      </c>
      <c r="BE151" s="188">
        <f>IF(N151="základní",J151,0)</f>
        <v>0</v>
      </c>
      <c r="BF151" s="188">
        <f>IF(N151="snížená",J151,0)</f>
        <v>0</v>
      </c>
      <c r="BG151" s="188">
        <f>IF(N151="zákl. přenesená",J151,0)</f>
        <v>0</v>
      </c>
      <c r="BH151" s="188">
        <f>IF(N151="sníž. přenesená",J151,0)</f>
        <v>0</v>
      </c>
      <c r="BI151" s="188">
        <f>IF(N151="nulová",J151,0)</f>
        <v>0</v>
      </c>
      <c r="BJ151" s="20" t="s">
        <v>84</v>
      </c>
      <c r="BK151" s="188">
        <f>ROUND(I151*H151,2)</f>
        <v>0</v>
      </c>
      <c r="BL151" s="20" t="s">
        <v>298</v>
      </c>
      <c r="BM151" s="20" t="s">
        <v>1350</v>
      </c>
    </row>
    <row r="152" spans="2:47" s="1" customFormat="1" ht="13.5">
      <c r="B152" s="37"/>
      <c r="D152" s="190" t="s">
        <v>208</v>
      </c>
      <c r="F152" s="208" t="s">
        <v>1351</v>
      </c>
      <c r="I152" s="148"/>
      <c r="L152" s="37"/>
      <c r="M152" s="66"/>
      <c r="N152" s="38"/>
      <c r="O152" s="38"/>
      <c r="P152" s="38"/>
      <c r="Q152" s="38"/>
      <c r="R152" s="38"/>
      <c r="S152" s="38"/>
      <c r="T152" s="67"/>
      <c r="AT152" s="20" t="s">
        <v>208</v>
      </c>
      <c r="AU152" s="20" t="s">
        <v>84</v>
      </c>
    </row>
    <row r="153" spans="2:51" s="14" customFormat="1" ht="13.5">
      <c r="B153" s="209"/>
      <c r="D153" s="190" t="s">
        <v>201</v>
      </c>
      <c r="E153" s="210" t="s">
        <v>20</v>
      </c>
      <c r="F153" s="211" t="s">
        <v>1352</v>
      </c>
      <c r="H153" s="212" t="s">
        <v>20</v>
      </c>
      <c r="I153" s="213"/>
      <c r="L153" s="209"/>
      <c r="M153" s="214"/>
      <c r="N153" s="215"/>
      <c r="O153" s="215"/>
      <c r="P153" s="215"/>
      <c r="Q153" s="215"/>
      <c r="R153" s="215"/>
      <c r="S153" s="215"/>
      <c r="T153" s="216"/>
      <c r="AT153" s="212" t="s">
        <v>201</v>
      </c>
      <c r="AU153" s="212" t="s">
        <v>84</v>
      </c>
      <c r="AV153" s="14" t="s">
        <v>22</v>
      </c>
      <c r="AW153" s="14" t="s">
        <v>37</v>
      </c>
      <c r="AX153" s="14" t="s">
        <v>74</v>
      </c>
      <c r="AY153" s="212" t="s">
        <v>193</v>
      </c>
    </row>
    <row r="154" spans="2:51" s="12" customFormat="1" ht="13.5">
      <c r="B154" s="189"/>
      <c r="D154" s="190" t="s">
        <v>201</v>
      </c>
      <c r="E154" s="191" t="s">
        <v>20</v>
      </c>
      <c r="F154" s="192" t="s">
        <v>1353</v>
      </c>
      <c r="H154" s="193">
        <v>40.5</v>
      </c>
      <c r="I154" s="194"/>
      <c r="L154" s="189"/>
      <c r="M154" s="195"/>
      <c r="N154" s="196"/>
      <c r="O154" s="196"/>
      <c r="P154" s="196"/>
      <c r="Q154" s="196"/>
      <c r="R154" s="196"/>
      <c r="S154" s="196"/>
      <c r="T154" s="197"/>
      <c r="AT154" s="191" t="s">
        <v>201</v>
      </c>
      <c r="AU154" s="191" t="s">
        <v>84</v>
      </c>
      <c r="AV154" s="12" t="s">
        <v>84</v>
      </c>
      <c r="AW154" s="12" t="s">
        <v>37</v>
      </c>
      <c r="AX154" s="12" t="s">
        <v>74</v>
      </c>
      <c r="AY154" s="191" t="s">
        <v>193</v>
      </c>
    </row>
    <row r="155" spans="2:51" s="13" customFormat="1" ht="13.5">
      <c r="B155" s="198"/>
      <c r="D155" s="199" t="s">
        <v>201</v>
      </c>
      <c r="E155" s="200" t="s">
        <v>20</v>
      </c>
      <c r="F155" s="201" t="s">
        <v>203</v>
      </c>
      <c r="H155" s="202">
        <v>40.5</v>
      </c>
      <c r="I155" s="203"/>
      <c r="L155" s="198"/>
      <c r="M155" s="204"/>
      <c r="N155" s="205"/>
      <c r="O155" s="205"/>
      <c r="P155" s="205"/>
      <c r="Q155" s="205"/>
      <c r="R155" s="205"/>
      <c r="S155" s="205"/>
      <c r="T155" s="206"/>
      <c r="AT155" s="207" t="s">
        <v>201</v>
      </c>
      <c r="AU155" s="207" t="s">
        <v>84</v>
      </c>
      <c r="AV155" s="13" t="s">
        <v>91</v>
      </c>
      <c r="AW155" s="13" t="s">
        <v>37</v>
      </c>
      <c r="AX155" s="13" t="s">
        <v>22</v>
      </c>
      <c r="AY155" s="207" t="s">
        <v>193</v>
      </c>
    </row>
    <row r="156" spans="2:65" s="1" customFormat="1" ht="22.5" customHeight="1">
      <c r="B156" s="176"/>
      <c r="C156" s="217" t="s">
        <v>317</v>
      </c>
      <c r="D156" s="217" t="s">
        <v>212</v>
      </c>
      <c r="E156" s="218" t="s">
        <v>1354</v>
      </c>
      <c r="F156" s="219" t="s">
        <v>1355</v>
      </c>
      <c r="G156" s="220" t="s">
        <v>520</v>
      </c>
      <c r="H156" s="221">
        <v>1</v>
      </c>
      <c r="I156" s="222"/>
      <c r="J156" s="223">
        <f>ROUND(I156*H156,2)</f>
        <v>0</v>
      </c>
      <c r="K156" s="219" t="s">
        <v>20</v>
      </c>
      <c r="L156" s="224"/>
      <c r="M156" s="225" t="s">
        <v>20</v>
      </c>
      <c r="N156" s="226" t="s">
        <v>46</v>
      </c>
      <c r="O156" s="38"/>
      <c r="P156" s="186">
        <f>O156*H156</f>
        <v>0</v>
      </c>
      <c r="Q156" s="186">
        <v>0</v>
      </c>
      <c r="R156" s="186">
        <f>Q156*H156</f>
        <v>0</v>
      </c>
      <c r="S156" s="186">
        <v>0</v>
      </c>
      <c r="T156" s="187">
        <f>S156*H156</f>
        <v>0</v>
      </c>
      <c r="AR156" s="20" t="s">
        <v>397</v>
      </c>
      <c r="AT156" s="20" t="s">
        <v>212</v>
      </c>
      <c r="AU156" s="20" t="s">
        <v>84</v>
      </c>
      <c r="AY156" s="20" t="s">
        <v>193</v>
      </c>
      <c r="BE156" s="188">
        <f>IF(N156="základní",J156,0)</f>
        <v>0</v>
      </c>
      <c r="BF156" s="188">
        <f>IF(N156="snížená",J156,0)</f>
        <v>0</v>
      </c>
      <c r="BG156" s="188">
        <f>IF(N156="zákl. přenesená",J156,0)</f>
        <v>0</v>
      </c>
      <c r="BH156" s="188">
        <f>IF(N156="sníž. přenesená",J156,0)</f>
        <v>0</v>
      </c>
      <c r="BI156" s="188">
        <f>IF(N156="nulová",J156,0)</f>
        <v>0</v>
      </c>
      <c r="BJ156" s="20" t="s">
        <v>84</v>
      </c>
      <c r="BK156" s="188">
        <f>ROUND(I156*H156,2)</f>
        <v>0</v>
      </c>
      <c r="BL156" s="20" t="s">
        <v>298</v>
      </c>
      <c r="BM156" s="20" t="s">
        <v>1356</v>
      </c>
    </row>
    <row r="157" spans="2:65" s="1" customFormat="1" ht="22.5" customHeight="1">
      <c r="B157" s="176"/>
      <c r="C157" s="177" t="s">
        <v>323</v>
      </c>
      <c r="D157" s="177" t="s">
        <v>197</v>
      </c>
      <c r="E157" s="178" t="s">
        <v>1357</v>
      </c>
      <c r="F157" s="179" t="s">
        <v>1358</v>
      </c>
      <c r="G157" s="180" t="s">
        <v>520</v>
      </c>
      <c r="H157" s="181">
        <v>6</v>
      </c>
      <c r="I157" s="182"/>
      <c r="J157" s="183">
        <f>ROUND(I157*H157,2)</f>
        <v>0</v>
      </c>
      <c r="K157" s="179" t="s">
        <v>206</v>
      </c>
      <c r="L157" s="37"/>
      <c r="M157" s="184" t="s">
        <v>20</v>
      </c>
      <c r="N157" s="185" t="s">
        <v>46</v>
      </c>
      <c r="O157" s="38"/>
      <c r="P157" s="186">
        <f>O157*H157</f>
        <v>0</v>
      </c>
      <c r="Q157" s="186">
        <v>0.00012</v>
      </c>
      <c r="R157" s="186">
        <f>Q157*H157</f>
        <v>0.00072</v>
      </c>
      <c r="S157" s="186">
        <v>0</v>
      </c>
      <c r="T157" s="187">
        <f>S157*H157</f>
        <v>0</v>
      </c>
      <c r="AR157" s="20" t="s">
        <v>298</v>
      </c>
      <c r="AT157" s="20" t="s">
        <v>197</v>
      </c>
      <c r="AU157" s="20" t="s">
        <v>84</v>
      </c>
      <c r="AY157" s="20" t="s">
        <v>193</v>
      </c>
      <c r="BE157" s="188">
        <f>IF(N157="základní",J157,0)</f>
        <v>0</v>
      </c>
      <c r="BF157" s="188">
        <f>IF(N157="snížená",J157,0)</f>
        <v>0</v>
      </c>
      <c r="BG157" s="188">
        <f>IF(N157="zákl. přenesená",J157,0)</f>
        <v>0</v>
      </c>
      <c r="BH157" s="188">
        <f>IF(N157="sníž. přenesená",J157,0)</f>
        <v>0</v>
      </c>
      <c r="BI157" s="188">
        <f>IF(N157="nulová",J157,0)</f>
        <v>0</v>
      </c>
      <c r="BJ157" s="20" t="s">
        <v>84</v>
      </c>
      <c r="BK157" s="188">
        <f>ROUND(I157*H157,2)</f>
        <v>0</v>
      </c>
      <c r="BL157" s="20" t="s">
        <v>298</v>
      </c>
      <c r="BM157" s="20" t="s">
        <v>1359</v>
      </c>
    </row>
    <row r="158" spans="2:47" s="1" customFormat="1" ht="13.5">
      <c r="B158" s="37"/>
      <c r="D158" s="190" t="s">
        <v>208</v>
      </c>
      <c r="F158" s="208" t="s">
        <v>1360</v>
      </c>
      <c r="I158" s="148"/>
      <c r="L158" s="37"/>
      <c r="M158" s="66"/>
      <c r="N158" s="38"/>
      <c r="O158" s="38"/>
      <c r="P158" s="38"/>
      <c r="Q158" s="38"/>
      <c r="R158" s="38"/>
      <c r="S158" s="38"/>
      <c r="T158" s="67"/>
      <c r="AT158" s="20" t="s">
        <v>208</v>
      </c>
      <c r="AU158" s="20" t="s">
        <v>84</v>
      </c>
    </row>
    <row r="159" spans="2:51" s="12" customFormat="1" ht="13.5">
      <c r="B159" s="189"/>
      <c r="D159" s="199" t="s">
        <v>201</v>
      </c>
      <c r="E159" s="238" t="s">
        <v>20</v>
      </c>
      <c r="F159" s="227" t="s">
        <v>1361</v>
      </c>
      <c r="H159" s="228">
        <v>6</v>
      </c>
      <c r="I159" s="194"/>
      <c r="L159" s="189"/>
      <c r="M159" s="195"/>
      <c r="N159" s="196"/>
      <c r="O159" s="196"/>
      <c r="P159" s="196"/>
      <c r="Q159" s="196"/>
      <c r="R159" s="196"/>
      <c r="S159" s="196"/>
      <c r="T159" s="197"/>
      <c r="AT159" s="191" t="s">
        <v>201</v>
      </c>
      <c r="AU159" s="191" t="s">
        <v>84</v>
      </c>
      <c r="AV159" s="12" t="s">
        <v>84</v>
      </c>
      <c r="AW159" s="12" t="s">
        <v>37</v>
      </c>
      <c r="AX159" s="12" t="s">
        <v>22</v>
      </c>
      <c r="AY159" s="191" t="s">
        <v>193</v>
      </c>
    </row>
    <row r="160" spans="2:65" s="1" customFormat="1" ht="22.5" customHeight="1">
      <c r="B160" s="176"/>
      <c r="C160" s="217" t="s">
        <v>7</v>
      </c>
      <c r="D160" s="217" t="s">
        <v>212</v>
      </c>
      <c r="E160" s="218" t="s">
        <v>1362</v>
      </c>
      <c r="F160" s="219" t="s">
        <v>1363</v>
      </c>
      <c r="G160" s="220" t="s">
        <v>520</v>
      </c>
      <c r="H160" s="221">
        <v>6</v>
      </c>
      <c r="I160" s="222"/>
      <c r="J160" s="223">
        <f>ROUND(I160*H160,2)</f>
        <v>0</v>
      </c>
      <c r="K160" s="219" t="s">
        <v>20</v>
      </c>
      <c r="L160" s="224"/>
      <c r="M160" s="225" t="s">
        <v>20</v>
      </c>
      <c r="N160" s="226" t="s">
        <v>46</v>
      </c>
      <c r="O160" s="38"/>
      <c r="P160" s="186">
        <f>O160*H160</f>
        <v>0</v>
      </c>
      <c r="Q160" s="186">
        <v>0</v>
      </c>
      <c r="R160" s="186">
        <f>Q160*H160</f>
        <v>0</v>
      </c>
      <c r="S160" s="186">
        <v>0</v>
      </c>
      <c r="T160" s="187">
        <f>S160*H160</f>
        <v>0</v>
      </c>
      <c r="AR160" s="20" t="s">
        <v>397</v>
      </c>
      <c r="AT160" s="20" t="s">
        <v>212</v>
      </c>
      <c r="AU160" s="20" t="s">
        <v>84</v>
      </c>
      <c r="AY160" s="20" t="s">
        <v>193</v>
      </c>
      <c r="BE160" s="188">
        <f>IF(N160="základní",J160,0)</f>
        <v>0</v>
      </c>
      <c r="BF160" s="188">
        <f>IF(N160="snížená",J160,0)</f>
        <v>0</v>
      </c>
      <c r="BG160" s="188">
        <f>IF(N160="zákl. přenesená",J160,0)</f>
        <v>0</v>
      </c>
      <c r="BH160" s="188">
        <f>IF(N160="sníž. přenesená",J160,0)</f>
        <v>0</v>
      </c>
      <c r="BI160" s="188">
        <f>IF(N160="nulová",J160,0)</f>
        <v>0</v>
      </c>
      <c r="BJ160" s="20" t="s">
        <v>84</v>
      </c>
      <c r="BK160" s="188">
        <f>ROUND(I160*H160,2)</f>
        <v>0</v>
      </c>
      <c r="BL160" s="20" t="s">
        <v>298</v>
      </c>
      <c r="BM160" s="20" t="s">
        <v>1364</v>
      </c>
    </row>
    <row r="161" spans="2:47" s="1" customFormat="1" ht="54">
      <c r="B161" s="37"/>
      <c r="D161" s="199" t="s">
        <v>208</v>
      </c>
      <c r="F161" s="254" t="s">
        <v>1365</v>
      </c>
      <c r="I161" s="148"/>
      <c r="L161" s="37"/>
      <c r="M161" s="66"/>
      <c r="N161" s="38"/>
      <c r="O161" s="38"/>
      <c r="P161" s="38"/>
      <c r="Q161" s="38"/>
      <c r="R161" s="38"/>
      <c r="S161" s="38"/>
      <c r="T161" s="67"/>
      <c r="AT161" s="20" t="s">
        <v>208</v>
      </c>
      <c r="AU161" s="20" t="s">
        <v>84</v>
      </c>
    </row>
    <row r="162" spans="2:65" s="1" customFormat="1" ht="22.5" customHeight="1">
      <c r="B162" s="176"/>
      <c r="C162" s="177" t="s">
        <v>337</v>
      </c>
      <c r="D162" s="177" t="s">
        <v>197</v>
      </c>
      <c r="E162" s="178" t="s">
        <v>1366</v>
      </c>
      <c r="F162" s="179" t="s">
        <v>1367</v>
      </c>
      <c r="G162" s="180" t="s">
        <v>330</v>
      </c>
      <c r="H162" s="181">
        <v>9</v>
      </c>
      <c r="I162" s="182"/>
      <c r="J162" s="183">
        <f>ROUND(I162*H162,2)</f>
        <v>0</v>
      </c>
      <c r="K162" s="179" t="s">
        <v>206</v>
      </c>
      <c r="L162" s="37"/>
      <c r="M162" s="184" t="s">
        <v>20</v>
      </c>
      <c r="N162" s="185" t="s">
        <v>46</v>
      </c>
      <c r="O162" s="38"/>
      <c r="P162" s="186">
        <f>O162*H162</f>
        <v>0</v>
      </c>
      <c r="Q162" s="186">
        <v>5E-05</v>
      </c>
      <c r="R162" s="186">
        <f>Q162*H162</f>
        <v>0.00045000000000000004</v>
      </c>
      <c r="S162" s="186">
        <v>0</v>
      </c>
      <c r="T162" s="187">
        <f>S162*H162</f>
        <v>0</v>
      </c>
      <c r="AR162" s="20" t="s">
        <v>298</v>
      </c>
      <c r="AT162" s="20" t="s">
        <v>197</v>
      </c>
      <c r="AU162" s="20" t="s">
        <v>84</v>
      </c>
      <c r="AY162" s="20" t="s">
        <v>193</v>
      </c>
      <c r="BE162" s="188">
        <f>IF(N162="základní",J162,0)</f>
        <v>0</v>
      </c>
      <c r="BF162" s="188">
        <f>IF(N162="snížená",J162,0)</f>
        <v>0</v>
      </c>
      <c r="BG162" s="188">
        <f>IF(N162="zákl. přenesená",J162,0)</f>
        <v>0</v>
      </c>
      <c r="BH162" s="188">
        <f>IF(N162="sníž. přenesená",J162,0)</f>
        <v>0</v>
      </c>
      <c r="BI162" s="188">
        <f>IF(N162="nulová",J162,0)</f>
        <v>0</v>
      </c>
      <c r="BJ162" s="20" t="s">
        <v>84</v>
      </c>
      <c r="BK162" s="188">
        <f>ROUND(I162*H162,2)</f>
        <v>0</v>
      </c>
      <c r="BL162" s="20" t="s">
        <v>298</v>
      </c>
      <c r="BM162" s="20" t="s">
        <v>1368</v>
      </c>
    </row>
    <row r="163" spans="2:47" s="1" customFormat="1" ht="13.5">
      <c r="B163" s="37"/>
      <c r="D163" s="190" t="s">
        <v>208</v>
      </c>
      <c r="F163" s="208" t="s">
        <v>1369</v>
      </c>
      <c r="I163" s="148"/>
      <c r="L163" s="37"/>
      <c r="M163" s="66"/>
      <c r="N163" s="38"/>
      <c r="O163" s="38"/>
      <c r="P163" s="38"/>
      <c r="Q163" s="38"/>
      <c r="R163" s="38"/>
      <c r="S163" s="38"/>
      <c r="T163" s="67"/>
      <c r="AT163" s="20" t="s">
        <v>208</v>
      </c>
      <c r="AU163" s="20" t="s">
        <v>84</v>
      </c>
    </row>
    <row r="164" spans="2:51" s="12" customFormat="1" ht="13.5">
      <c r="B164" s="189"/>
      <c r="D164" s="199" t="s">
        <v>201</v>
      </c>
      <c r="E164" s="238" t="s">
        <v>20</v>
      </c>
      <c r="F164" s="227" t="s">
        <v>1370</v>
      </c>
      <c r="H164" s="228">
        <v>9</v>
      </c>
      <c r="I164" s="194"/>
      <c r="L164" s="189"/>
      <c r="M164" s="195"/>
      <c r="N164" s="196"/>
      <c r="O164" s="196"/>
      <c r="P164" s="196"/>
      <c r="Q164" s="196"/>
      <c r="R164" s="196"/>
      <c r="S164" s="196"/>
      <c r="T164" s="197"/>
      <c r="AT164" s="191" t="s">
        <v>201</v>
      </c>
      <c r="AU164" s="191" t="s">
        <v>84</v>
      </c>
      <c r="AV164" s="12" t="s">
        <v>84</v>
      </c>
      <c r="AW164" s="12" t="s">
        <v>37</v>
      </c>
      <c r="AX164" s="12" t="s">
        <v>22</v>
      </c>
      <c r="AY164" s="191" t="s">
        <v>193</v>
      </c>
    </row>
    <row r="165" spans="2:65" s="1" customFormat="1" ht="22.5" customHeight="1">
      <c r="B165" s="176"/>
      <c r="C165" s="217" t="s">
        <v>343</v>
      </c>
      <c r="D165" s="217" t="s">
        <v>212</v>
      </c>
      <c r="E165" s="218" t="s">
        <v>1371</v>
      </c>
      <c r="F165" s="219" t="s">
        <v>1372</v>
      </c>
      <c r="G165" s="220" t="s">
        <v>520</v>
      </c>
      <c r="H165" s="221">
        <v>2</v>
      </c>
      <c r="I165" s="222"/>
      <c r="J165" s="223">
        <f>ROUND(I165*H165,2)</f>
        <v>0</v>
      </c>
      <c r="K165" s="219" t="s">
        <v>20</v>
      </c>
      <c r="L165" s="224"/>
      <c r="M165" s="225" t="s">
        <v>20</v>
      </c>
      <c r="N165" s="226" t="s">
        <v>46</v>
      </c>
      <c r="O165" s="38"/>
      <c r="P165" s="186">
        <f>O165*H165</f>
        <v>0</v>
      </c>
      <c r="Q165" s="186">
        <v>0</v>
      </c>
      <c r="R165" s="186">
        <f>Q165*H165</f>
        <v>0</v>
      </c>
      <c r="S165" s="186">
        <v>0</v>
      </c>
      <c r="T165" s="187">
        <f>S165*H165</f>
        <v>0</v>
      </c>
      <c r="AR165" s="20" t="s">
        <v>397</v>
      </c>
      <c r="AT165" s="20" t="s">
        <v>212</v>
      </c>
      <c r="AU165" s="20" t="s">
        <v>84</v>
      </c>
      <c r="AY165" s="20" t="s">
        <v>193</v>
      </c>
      <c r="BE165" s="188">
        <f>IF(N165="základní",J165,0)</f>
        <v>0</v>
      </c>
      <c r="BF165" s="188">
        <f>IF(N165="snížená",J165,0)</f>
        <v>0</v>
      </c>
      <c r="BG165" s="188">
        <f>IF(N165="zákl. přenesená",J165,0)</f>
        <v>0</v>
      </c>
      <c r="BH165" s="188">
        <f>IF(N165="sníž. přenesená",J165,0)</f>
        <v>0</v>
      </c>
      <c r="BI165" s="188">
        <f>IF(N165="nulová",J165,0)</f>
        <v>0</v>
      </c>
      <c r="BJ165" s="20" t="s">
        <v>84</v>
      </c>
      <c r="BK165" s="188">
        <f>ROUND(I165*H165,2)</f>
        <v>0</v>
      </c>
      <c r="BL165" s="20" t="s">
        <v>298</v>
      </c>
      <c r="BM165" s="20" t="s">
        <v>1373</v>
      </c>
    </row>
    <row r="166" spans="2:65" s="1" customFormat="1" ht="31.5" customHeight="1">
      <c r="B166" s="176"/>
      <c r="C166" s="177" t="s">
        <v>352</v>
      </c>
      <c r="D166" s="177" t="s">
        <v>197</v>
      </c>
      <c r="E166" s="178" t="s">
        <v>1374</v>
      </c>
      <c r="F166" s="179" t="s">
        <v>1375</v>
      </c>
      <c r="G166" s="180" t="s">
        <v>1349</v>
      </c>
      <c r="H166" s="181">
        <v>200.5</v>
      </c>
      <c r="I166" s="182"/>
      <c r="J166" s="183">
        <f>ROUND(I166*H166,2)</f>
        <v>0</v>
      </c>
      <c r="K166" s="179" t="s">
        <v>206</v>
      </c>
      <c r="L166" s="37"/>
      <c r="M166" s="184" t="s">
        <v>20</v>
      </c>
      <c r="N166" s="185" t="s">
        <v>46</v>
      </c>
      <c r="O166" s="38"/>
      <c r="P166" s="186">
        <f>O166*H166</f>
        <v>0</v>
      </c>
      <c r="Q166" s="186">
        <v>0</v>
      </c>
      <c r="R166" s="186">
        <f>Q166*H166</f>
        <v>0</v>
      </c>
      <c r="S166" s="186">
        <v>0.001</v>
      </c>
      <c r="T166" s="187">
        <f>S166*H166</f>
        <v>0.2005</v>
      </c>
      <c r="AR166" s="20" t="s">
        <v>298</v>
      </c>
      <c r="AT166" s="20" t="s">
        <v>197</v>
      </c>
      <c r="AU166" s="20" t="s">
        <v>84</v>
      </c>
      <c r="AY166" s="20" t="s">
        <v>193</v>
      </c>
      <c r="BE166" s="188">
        <f>IF(N166="základní",J166,0)</f>
        <v>0</v>
      </c>
      <c r="BF166" s="188">
        <f>IF(N166="snížená",J166,0)</f>
        <v>0</v>
      </c>
      <c r="BG166" s="188">
        <f>IF(N166="zákl. přenesená",J166,0)</f>
        <v>0</v>
      </c>
      <c r="BH166" s="188">
        <f>IF(N166="sníž. přenesená",J166,0)</f>
        <v>0</v>
      </c>
      <c r="BI166" s="188">
        <f>IF(N166="nulová",J166,0)</f>
        <v>0</v>
      </c>
      <c r="BJ166" s="20" t="s">
        <v>84</v>
      </c>
      <c r="BK166" s="188">
        <f>ROUND(I166*H166,2)</f>
        <v>0</v>
      </c>
      <c r="BL166" s="20" t="s">
        <v>298</v>
      </c>
      <c r="BM166" s="20" t="s">
        <v>1376</v>
      </c>
    </row>
    <row r="167" spans="2:47" s="1" customFormat="1" ht="13.5">
      <c r="B167" s="37"/>
      <c r="D167" s="190" t="s">
        <v>208</v>
      </c>
      <c r="F167" s="208" t="s">
        <v>1377</v>
      </c>
      <c r="I167" s="148"/>
      <c r="L167" s="37"/>
      <c r="M167" s="66"/>
      <c r="N167" s="38"/>
      <c r="O167" s="38"/>
      <c r="P167" s="38"/>
      <c r="Q167" s="38"/>
      <c r="R167" s="38"/>
      <c r="S167" s="38"/>
      <c r="T167" s="67"/>
      <c r="AT167" s="20" t="s">
        <v>208</v>
      </c>
      <c r="AU167" s="20" t="s">
        <v>84</v>
      </c>
    </row>
    <row r="168" spans="2:51" s="14" customFormat="1" ht="13.5">
      <c r="B168" s="209"/>
      <c r="D168" s="190" t="s">
        <v>201</v>
      </c>
      <c r="E168" s="210" t="s">
        <v>20</v>
      </c>
      <c r="F168" s="211" t="s">
        <v>1378</v>
      </c>
      <c r="H168" s="212" t="s">
        <v>20</v>
      </c>
      <c r="I168" s="213"/>
      <c r="L168" s="209"/>
      <c r="M168" s="214"/>
      <c r="N168" s="215"/>
      <c r="O168" s="215"/>
      <c r="P168" s="215"/>
      <c r="Q168" s="215"/>
      <c r="R168" s="215"/>
      <c r="S168" s="215"/>
      <c r="T168" s="216"/>
      <c r="AT168" s="212" t="s">
        <v>201</v>
      </c>
      <c r="AU168" s="212" t="s">
        <v>84</v>
      </c>
      <c r="AV168" s="14" t="s">
        <v>22</v>
      </c>
      <c r="AW168" s="14" t="s">
        <v>37</v>
      </c>
      <c r="AX168" s="14" t="s">
        <v>74</v>
      </c>
      <c r="AY168" s="212" t="s">
        <v>193</v>
      </c>
    </row>
    <row r="169" spans="2:51" s="12" customFormat="1" ht="13.5">
      <c r="B169" s="189"/>
      <c r="D169" s="190" t="s">
        <v>201</v>
      </c>
      <c r="E169" s="191" t="s">
        <v>20</v>
      </c>
      <c r="F169" s="192" t="s">
        <v>1353</v>
      </c>
      <c r="H169" s="193">
        <v>40.5</v>
      </c>
      <c r="I169" s="194"/>
      <c r="L169" s="189"/>
      <c r="M169" s="195"/>
      <c r="N169" s="196"/>
      <c r="O169" s="196"/>
      <c r="P169" s="196"/>
      <c r="Q169" s="196"/>
      <c r="R169" s="196"/>
      <c r="S169" s="196"/>
      <c r="T169" s="197"/>
      <c r="AT169" s="191" t="s">
        <v>201</v>
      </c>
      <c r="AU169" s="191" t="s">
        <v>84</v>
      </c>
      <c r="AV169" s="12" t="s">
        <v>84</v>
      </c>
      <c r="AW169" s="12" t="s">
        <v>37</v>
      </c>
      <c r="AX169" s="12" t="s">
        <v>74</v>
      </c>
      <c r="AY169" s="191" t="s">
        <v>193</v>
      </c>
    </row>
    <row r="170" spans="2:51" s="14" customFormat="1" ht="13.5">
      <c r="B170" s="209"/>
      <c r="D170" s="190" t="s">
        <v>201</v>
      </c>
      <c r="E170" s="210" t="s">
        <v>20</v>
      </c>
      <c r="F170" s="211" t="s">
        <v>1379</v>
      </c>
      <c r="H170" s="212" t="s">
        <v>20</v>
      </c>
      <c r="I170" s="213"/>
      <c r="L170" s="209"/>
      <c r="M170" s="214"/>
      <c r="N170" s="215"/>
      <c r="O170" s="215"/>
      <c r="P170" s="215"/>
      <c r="Q170" s="215"/>
      <c r="R170" s="215"/>
      <c r="S170" s="215"/>
      <c r="T170" s="216"/>
      <c r="AT170" s="212" t="s">
        <v>201</v>
      </c>
      <c r="AU170" s="212" t="s">
        <v>84</v>
      </c>
      <c r="AV170" s="14" t="s">
        <v>22</v>
      </c>
      <c r="AW170" s="14" t="s">
        <v>37</v>
      </c>
      <c r="AX170" s="14" t="s">
        <v>74</v>
      </c>
      <c r="AY170" s="212" t="s">
        <v>193</v>
      </c>
    </row>
    <row r="171" spans="2:51" s="12" customFormat="1" ht="13.5">
      <c r="B171" s="189"/>
      <c r="D171" s="190" t="s">
        <v>201</v>
      </c>
      <c r="E171" s="191" t="s">
        <v>20</v>
      </c>
      <c r="F171" s="192" t="s">
        <v>1380</v>
      </c>
      <c r="H171" s="193">
        <v>160</v>
      </c>
      <c r="I171" s="194"/>
      <c r="L171" s="189"/>
      <c r="M171" s="195"/>
      <c r="N171" s="196"/>
      <c r="O171" s="196"/>
      <c r="P171" s="196"/>
      <c r="Q171" s="196"/>
      <c r="R171" s="196"/>
      <c r="S171" s="196"/>
      <c r="T171" s="197"/>
      <c r="AT171" s="191" t="s">
        <v>201</v>
      </c>
      <c r="AU171" s="191" t="s">
        <v>84</v>
      </c>
      <c r="AV171" s="12" t="s">
        <v>84</v>
      </c>
      <c r="AW171" s="12" t="s">
        <v>37</v>
      </c>
      <c r="AX171" s="12" t="s">
        <v>74</v>
      </c>
      <c r="AY171" s="191" t="s">
        <v>193</v>
      </c>
    </row>
    <row r="172" spans="2:51" s="13" customFormat="1" ht="13.5">
      <c r="B172" s="198"/>
      <c r="D172" s="199" t="s">
        <v>201</v>
      </c>
      <c r="E172" s="200" t="s">
        <v>20</v>
      </c>
      <c r="F172" s="201" t="s">
        <v>203</v>
      </c>
      <c r="H172" s="202">
        <v>200.5</v>
      </c>
      <c r="I172" s="203"/>
      <c r="L172" s="198"/>
      <c r="M172" s="204"/>
      <c r="N172" s="205"/>
      <c r="O172" s="205"/>
      <c r="P172" s="205"/>
      <c r="Q172" s="205"/>
      <c r="R172" s="205"/>
      <c r="S172" s="205"/>
      <c r="T172" s="206"/>
      <c r="AT172" s="207" t="s">
        <v>201</v>
      </c>
      <c r="AU172" s="207" t="s">
        <v>84</v>
      </c>
      <c r="AV172" s="13" t="s">
        <v>91</v>
      </c>
      <c r="AW172" s="13" t="s">
        <v>37</v>
      </c>
      <c r="AX172" s="13" t="s">
        <v>22</v>
      </c>
      <c r="AY172" s="207" t="s">
        <v>193</v>
      </c>
    </row>
    <row r="173" spans="2:65" s="1" customFormat="1" ht="22.5" customHeight="1">
      <c r="B173" s="176"/>
      <c r="C173" s="177" t="s">
        <v>355</v>
      </c>
      <c r="D173" s="177" t="s">
        <v>197</v>
      </c>
      <c r="E173" s="178" t="s">
        <v>1176</v>
      </c>
      <c r="F173" s="179" t="s">
        <v>1177</v>
      </c>
      <c r="G173" s="180" t="s">
        <v>530</v>
      </c>
      <c r="H173" s="181">
        <v>7.217</v>
      </c>
      <c r="I173" s="182"/>
      <c r="J173" s="183">
        <f>ROUND(I173*H173,2)</f>
        <v>0</v>
      </c>
      <c r="K173" s="179" t="s">
        <v>206</v>
      </c>
      <c r="L173" s="37"/>
      <c r="M173" s="184" t="s">
        <v>20</v>
      </c>
      <c r="N173" s="185" t="s">
        <v>46</v>
      </c>
      <c r="O173" s="38"/>
      <c r="P173" s="186">
        <f>O173*H173</f>
        <v>0</v>
      </c>
      <c r="Q173" s="186">
        <v>0</v>
      </c>
      <c r="R173" s="186">
        <f>Q173*H173</f>
        <v>0</v>
      </c>
      <c r="S173" s="186">
        <v>0</v>
      </c>
      <c r="T173" s="187">
        <f>S173*H173</f>
        <v>0</v>
      </c>
      <c r="AR173" s="20" t="s">
        <v>298</v>
      </c>
      <c r="AT173" s="20" t="s">
        <v>197</v>
      </c>
      <c r="AU173" s="20" t="s">
        <v>84</v>
      </c>
      <c r="AY173" s="20" t="s">
        <v>193</v>
      </c>
      <c r="BE173" s="188">
        <f>IF(N173="základní",J173,0)</f>
        <v>0</v>
      </c>
      <c r="BF173" s="188">
        <f>IF(N173="snížená",J173,0)</f>
        <v>0</v>
      </c>
      <c r="BG173" s="188">
        <f>IF(N173="zákl. přenesená",J173,0)</f>
        <v>0</v>
      </c>
      <c r="BH173" s="188">
        <f>IF(N173="sníž. přenesená",J173,0)</f>
        <v>0</v>
      </c>
      <c r="BI173" s="188">
        <f>IF(N173="nulová",J173,0)</f>
        <v>0</v>
      </c>
      <c r="BJ173" s="20" t="s">
        <v>84</v>
      </c>
      <c r="BK173" s="188">
        <f>ROUND(I173*H173,2)</f>
        <v>0</v>
      </c>
      <c r="BL173" s="20" t="s">
        <v>298</v>
      </c>
      <c r="BM173" s="20" t="s">
        <v>1381</v>
      </c>
    </row>
    <row r="174" spans="2:47" s="1" customFormat="1" ht="27">
      <c r="B174" s="37"/>
      <c r="D174" s="190" t="s">
        <v>208</v>
      </c>
      <c r="F174" s="208" t="s">
        <v>1179</v>
      </c>
      <c r="I174" s="148"/>
      <c r="L174" s="37"/>
      <c r="M174" s="66"/>
      <c r="N174" s="38"/>
      <c r="O174" s="38"/>
      <c r="P174" s="38"/>
      <c r="Q174" s="38"/>
      <c r="R174" s="38"/>
      <c r="S174" s="38"/>
      <c r="T174" s="67"/>
      <c r="AT174" s="20" t="s">
        <v>208</v>
      </c>
      <c r="AU174" s="20" t="s">
        <v>84</v>
      </c>
    </row>
    <row r="175" spans="2:47" s="1" customFormat="1" ht="121.5">
      <c r="B175" s="37"/>
      <c r="D175" s="190" t="s">
        <v>533</v>
      </c>
      <c r="F175" s="229" t="s">
        <v>1180</v>
      </c>
      <c r="I175" s="148"/>
      <c r="L175" s="37"/>
      <c r="M175" s="262"/>
      <c r="N175" s="258"/>
      <c r="O175" s="258"/>
      <c r="P175" s="258"/>
      <c r="Q175" s="258"/>
      <c r="R175" s="258"/>
      <c r="S175" s="258"/>
      <c r="T175" s="263"/>
      <c r="AT175" s="20" t="s">
        <v>533</v>
      </c>
      <c r="AU175" s="20" t="s">
        <v>84</v>
      </c>
    </row>
    <row r="176" spans="2:12" s="1" customFormat="1" ht="6.75" customHeight="1">
      <c r="B176" s="52"/>
      <c r="C176" s="53"/>
      <c r="D176" s="53"/>
      <c r="E176" s="53"/>
      <c r="F176" s="53"/>
      <c r="G176" s="53"/>
      <c r="H176" s="53"/>
      <c r="I176" s="126"/>
      <c r="J176" s="53"/>
      <c r="K176" s="53"/>
      <c r="L176" s="37"/>
    </row>
    <row r="458" ht="13.5">
      <c r="AT458" s="261"/>
    </row>
  </sheetData>
  <sheetProtection password="CC35" sheet="1" objects="1" scenarios="1" formatColumns="0" formatRows="0" sort="0" autoFilter="0"/>
  <autoFilter ref="C90:K90"/>
  <mergeCells count="12">
    <mergeCell ref="E51:H51"/>
    <mergeCell ref="E79:H79"/>
    <mergeCell ref="E81:H81"/>
    <mergeCell ref="E83:H83"/>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cp:lastModifiedBy>
  <dcterms:created xsi:type="dcterms:W3CDTF">2016-09-20T14:21:07Z</dcterms:created>
  <dcterms:modified xsi:type="dcterms:W3CDTF">2016-09-20T14:21:26Z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