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5230" windowHeight="6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Stavba!$H$38</definedName>
    <definedName name="CenaCelkem">Stavba!$G$27</definedName>
    <definedName name="CenaCelkemBezDPH">Stavba!$G$26</definedName>
    <definedName name="CenaCelkemVypocet" localSheetId="1">Stavba!$I$38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Stavba!#REF!</definedName>
    <definedName name="dpsc" localSheetId="1">Stavba!$C$13</definedName>
    <definedName name="IČO" localSheetId="1">Stavba!$I$11</definedName>
    <definedName name="Mena">Stavba!$J$27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Stavba!$B$36</definedName>
    <definedName name="_xlnm.Print_Area" localSheetId="3">' Pol'!$A$1:$U$170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Stavba!$B$1:$J$34</definedName>
    <definedName name="ZakladDPHSni">Stavba!$G$23</definedName>
    <definedName name="ZakladDPHSniVypocet" localSheetId="1">Stavba!$F$38</definedName>
    <definedName name="ZakladDPHZakl">Stavba!#REF!</definedName>
    <definedName name="ZakladDPHZaklVypocet" localSheetId="1">Stavba!$G$38</definedName>
    <definedName name="Zaokrouhleni">Stavba!$G$25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57" i="12" l="1"/>
  <c r="G156" i="12"/>
  <c r="G167" i="12" l="1"/>
  <c r="I61" i="1" s="1"/>
  <c r="I18" i="1" s="1"/>
  <c r="G168" i="12"/>
  <c r="G162" i="12"/>
  <c r="G159" i="12"/>
  <c r="G155" i="12"/>
  <c r="G153" i="12"/>
  <c r="G152" i="12"/>
  <c r="G150" i="12"/>
  <c r="G148" i="12"/>
  <c r="G146" i="12"/>
  <c r="G143" i="12"/>
  <c r="G138" i="12"/>
  <c r="G137" i="12"/>
  <c r="G136" i="12"/>
  <c r="G134" i="12"/>
  <c r="G133" i="12"/>
  <c r="G132" i="12"/>
  <c r="G130" i="12"/>
  <c r="G128" i="12"/>
  <c r="G127" i="12"/>
  <c r="G125" i="12"/>
  <c r="G123" i="12"/>
  <c r="G122" i="12"/>
  <c r="G120" i="12"/>
  <c r="G119" i="12"/>
  <c r="G116" i="12"/>
  <c r="G113" i="12"/>
  <c r="G111" i="12"/>
  <c r="G110" i="12"/>
  <c r="G109" i="12"/>
  <c r="G107" i="12"/>
  <c r="G106" i="12"/>
  <c r="G104" i="12"/>
  <c r="G103" i="12"/>
  <c r="G101" i="12"/>
  <c r="G100" i="12"/>
  <c r="G99" i="12"/>
  <c r="G98" i="12"/>
  <c r="G97" i="12"/>
  <c r="G95" i="12"/>
  <c r="G93" i="12"/>
  <c r="G92" i="12"/>
  <c r="G91" i="12"/>
  <c r="G90" i="12"/>
  <c r="G89" i="12"/>
  <c r="G86" i="12"/>
  <c r="G83" i="12"/>
  <c r="G78" i="12"/>
  <c r="G75" i="12"/>
  <c r="G73" i="12"/>
  <c r="G68" i="12"/>
  <c r="G66" i="12"/>
  <c r="G62" i="12"/>
  <c r="G60" i="12"/>
  <c r="G55" i="12"/>
  <c r="G52" i="12"/>
  <c r="G48" i="12"/>
  <c r="G45" i="12"/>
  <c r="G41" i="12"/>
  <c r="G38" i="12"/>
  <c r="G31" i="12"/>
  <c r="G29" i="12"/>
  <c r="G27" i="12"/>
  <c r="G23" i="12"/>
  <c r="G19" i="12"/>
  <c r="G17" i="12"/>
  <c r="G14" i="12"/>
  <c r="G13" i="12"/>
  <c r="G9" i="12"/>
  <c r="G8" i="12" l="1"/>
  <c r="I45" i="1" s="1"/>
  <c r="I9" i="12"/>
  <c r="K9" i="12"/>
  <c r="M9" i="12"/>
  <c r="O9" i="12"/>
  <c r="Q9" i="12"/>
  <c r="U9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7" i="12"/>
  <c r="K17" i="12"/>
  <c r="M17" i="12"/>
  <c r="O17" i="12"/>
  <c r="Q17" i="12"/>
  <c r="U17" i="12"/>
  <c r="I19" i="12"/>
  <c r="K19" i="12"/>
  <c r="M19" i="12"/>
  <c r="O19" i="12"/>
  <c r="Q19" i="12"/>
  <c r="U19" i="12"/>
  <c r="I23" i="12"/>
  <c r="K23" i="12"/>
  <c r="M23" i="12"/>
  <c r="O23" i="12"/>
  <c r="Q23" i="12"/>
  <c r="U23" i="12"/>
  <c r="G26" i="12"/>
  <c r="I46" i="1" s="1"/>
  <c r="I27" i="12"/>
  <c r="K27" i="12"/>
  <c r="M27" i="12"/>
  <c r="O27" i="12"/>
  <c r="Q27" i="12"/>
  <c r="U27" i="12"/>
  <c r="I29" i="12"/>
  <c r="I26" i="12" s="1"/>
  <c r="K29" i="12"/>
  <c r="M29" i="12"/>
  <c r="O29" i="12"/>
  <c r="Q29" i="12"/>
  <c r="Q26" i="12" s="1"/>
  <c r="U29" i="12"/>
  <c r="G30" i="12"/>
  <c r="I47" i="1" s="1"/>
  <c r="I31" i="12"/>
  <c r="K31" i="12"/>
  <c r="M31" i="12"/>
  <c r="O31" i="12"/>
  <c r="Q31" i="12"/>
  <c r="U31" i="12"/>
  <c r="I38" i="12"/>
  <c r="K38" i="12"/>
  <c r="M38" i="12"/>
  <c r="O38" i="12"/>
  <c r="Q38" i="12"/>
  <c r="U38" i="12"/>
  <c r="I41" i="12"/>
  <c r="K41" i="12"/>
  <c r="M41" i="12"/>
  <c r="O41" i="12"/>
  <c r="Q41" i="12"/>
  <c r="U41" i="12"/>
  <c r="I45" i="12"/>
  <c r="K45" i="12"/>
  <c r="M45" i="12"/>
  <c r="O45" i="12"/>
  <c r="Q45" i="12"/>
  <c r="U45" i="12"/>
  <c r="I48" i="12"/>
  <c r="K48" i="12"/>
  <c r="M48" i="12"/>
  <c r="O48" i="12"/>
  <c r="Q48" i="12"/>
  <c r="U48" i="12"/>
  <c r="I52" i="12"/>
  <c r="K52" i="12"/>
  <c r="M52" i="12"/>
  <c r="O52" i="12"/>
  <c r="Q52" i="12"/>
  <c r="U52" i="12"/>
  <c r="I55" i="12"/>
  <c r="K55" i="12"/>
  <c r="M55" i="12"/>
  <c r="O55" i="12"/>
  <c r="Q55" i="12"/>
  <c r="U55" i="12"/>
  <c r="I60" i="12"/>
  <c r="K60" i="12"/>
  <c r="M60" i="12"/>
  <c r="O60" i="12"/>
  <c r="Q60" i="12"/>
  <c r="U60" i="12"/>
  <c r="I62" i="12"/>
  <c r="K62" i="12"/>
  <c r="M62" i="12"/>
  <c r="O62" i="12"/>
  <c r="Q62" i="12"/>
  <c r="U62" i="12"/>
  <c r="I66" i="12"/>
  <c r="K66" i="12"/>
  <c r="M66" i="12"/>
  <c r="O66" i="12"/>
  <c r="Q66" i="12"/>
  <c r="U66" i="12"/>
  <c r="I68" i="12"/>
  <c r="K68" i="12"/>
  <c r="M68" i="12"/>
  <c r="O68" i="12"/>
  <c r="Q68" i="12"/>
  <c r="U68" i="12"/>
  <c r="I73" i="12"/>
  <c r="K73" i="12"/>
  <c r="M73" i="12"/>
  <c r="O73" i="12"/>
  <c r="Q73" i="12"/>
  <c r="U73" i="12"/>
  <c r="I75" i="12"/>
  <c r="K75" i="12"/>
  <c r="M75" i="12"/>
  <c r="O75" i="12"/>
  <c r="Q75" i="12"/>
  <c r="U75" i="12"/>
  <c r="I78" i="12"/>
  <c r="K78" i="12"/>
  <c r="M78" i="12"/>
  <c r="O78" i="12"/>
  <c r="Q78" i="12"/>
  <c r="U78" i="12"/>
  <c r="I83" i="12"/>
  <c r="K83" i="12"/>
  <c r="M83" i="12"/>
  <c r="O83" i="12"/>
  <c r="Q83" i="12"/>
  <c r="U83" i="12"/>
  <c r="I86" i="12"/>
  <c r="K86" i="12"/>
  <c r="M86" i="12"/>
  <c r="O86" i="12"/>
  <c r="Q86" i="12"/>
  <c r="U86" i="12"/>
  <c r="G88" i="12"/>
  <c r="I48" i="1" s="1"/>
  <c r="I89" i="12"/>
  <c r="K89" i="12"/>
  <c r="M89" i="12"/>
  <c r="O89" i="12"/>
  <c r="Q89" i="12"/>
  <c r="U89" i="12"/>
  <c r="I90" i="12"/>
  <c r="K90" i="12"/>
  <c r="M90" i="12"/>
  <c r="O90" i="12"/>
  <c r="Q90" i="12"/>
  <c r="U90" i="12"/>
  <c r="I91" i="12"/>
  <c r="K91" i="12"/>
  <c r="M91" i="12"/>
  <c r="O91" i="12"/>
  <c r="Q91" i="12"/>
  <c r="U91" i="12"/>
  <c r="I92" i="12"/>
  <c r="K92" i="12"/>
  <c r="M92" i="12"/>
  <c r="O92" i="12"/>
  <c r="Q92" i="12"/>
  <c r="U92" i="12"/>
  <c r="I93" i="12"/>
  <c r="K93" i="12"/>
  <c r="M93" i="12"/>
  <c r="O93" i="12"/>
  <c r="Q93" i="12"/>
  <c r="U93" i="12"/>
  <c r="G94" i="12"/>
  <c r="I49" i="1" s="1"/>
  <c r="I95" i="12"/>
  <c r="K95" i="12"/>
  <c r="M95" i="12"/>
  <c r="O95" i="12"/>
  <c r="Q95" i="12"/>
  <c r="U95" i="12"/>
  <c r="I98" i="12"/>
  <c r="K98" i="12"/>
  <c r="M98" i="12"/>
  <c r="O98" i="12"/>
  <c r="Q98" i="12"/>
  <c r="U98" i="12"/>
  <c r="I99" i="12"/>
  <c r="K99" i="12"/>
  <c r="M99" i="12"/>
  <c r="O99" i="12"/>
  <c r="Q99" i="12"/>
  <c r="U99" i="12"/>
  <c r="I100" i="12"/>
  <c r="K100" i="12"/>
  <c r="M100" i="12"/>
  <c r="O100" i="12"/>
  <c r="Q100" i="12"/>
  <c r="U100" i="12"/>
  <c r="I101" i="12"/>
  <c r="K101" i="12"/>
  <c r="M101" i="12"/>
  <c r="O101" i="12"/>
  <c r="Q101" i="12"/>
  <c r="U101" i="12"/>
  <c r="G102" i="12"/>
  <c r="I50" i="1" s="1"/>
  <c r="I103" i="12"/>
  <c r="K103" i="12"/>
  <c r="M103" i="12"/>
  <c r="O103" i="12"/>
  <c r="Q103" i="12"/>
  <c r="U103" i="12"/>
  <c r="I104" i="12"/>
  <c r="K104" i="12"/>
  <c r="M104" i="12"/>
  <c r="O104" i="12"/>
  <c r="Q104" i="12"/>
  <c r="U104" i="12"/>
  <c r="I106" i="12"/>
  <c r="K106" i="12"/>
  <c r="M106" i="12"/>
  <c r="O106" i="12"/>
  <c r="Q106" i="12"/>
  <c r="U106" i="12"/>
  <c r="I107" i="12"/>
  <c r="K107" i="12"/>
  <c r="M107" i="12"/>
  <c r="O107" i="12"/>
  <c r="Q107" i="12"/>
  <c r="U107" i="12"/>
  <c r="I109" i="12"/>
  <c r="K109" i="12"/>
  <c r="M109" i="12"/>
  <c r="O109" i="12"/>
  <c r="Q109" i="12"/>
  <c r="U109" i="12"/>
  <c r="I110" i="12"/>
  <c r="K110" i="12"/>
  <c r="M110" i="12"/>
  <c r="O110" i="12"/>
  <c r="Q110" i="12"/>
  <c r="U110" i="12"/>
  <c r="I111" i="12"/>
  <c r="K111" i="12"/>
  <c r="M111" i="12"/>
  <c r="O111" i="12"/>
  <c r="Q111" i="12"/>
  <c r="U111" i="12"/>
  <c r="G112" i="12"/>
  <c r="I51" i="1" s="1"/>
  <c r="I113" i="12"/>
  <c r="I112" i="12" s="1"/>
  <c r="K113" i="12"/>
  <c r="K112" i="12" s="1"/>
  <c r="M113" i="12"/>
  <c r="M112" i="12" s="1"/>
  <c r="O113" i="12"/>
  <c r="O112" i="12" s="1"/>
  <c r="Q113" i="12"/>
  <c r="Q112" i="12" s="1"/>
  <c r="U113" i="12"/>
  <c r="U112" i="12" s="1"/>
  <c r="G115" i="12"/>
  <c r="I52" i="1" s="1"/>
  <c r="I116" i="12"/>
  <c r="K116" i="12"/>
  <c r="M116" i="12"/>
  <c r="O116" i="12"/>
  <c r="Q116" i="12"/>
  <c r="U116" i="12"/>
  <c r="I119" i="12"/>
  <c r="I115" i="12" s="1"/>
  <c r="K119" i="12"/>
  <c r="K115" i="12" s="1"/>
  <c r="M119" i="12"/>
  <c r="O119" i="12"/>
  <c r="Q119" i="12"/>
  <c r="Q115" i="12" s="1"/>
  <c r="U119" i="12"/>
  <c r="U115" i="12" s="1"/>
  <c r="I120" i="12"/>
  <c r="K120" i="12"/>
  <c r="M120" i="12"/>
  <c r="O120" i="12"/>
  <c r="Q120" i="12"/>
  <c r="U120" i="12"/>
  <c r="G121" i="12"/>
  <c r="I53" i="1" s="1"/>
  <c r="I122" i="12"/>
  <c r="I121" i="12" s="1"/>
  <c r="K122" i="12"/>
  <c r="M122" i="12"/>
  <c r="O122" i="12"/>
  <c r="Q122" i="12"/>
  <c r="Q121" i="12" s="1"/>
  <c r="U122" i="12"/>
  <c r="I123" i="12"/>
  <c r="K123" i="12"/>
  <c r="M123" i="12"/>
  <c r="O123" i="12"/>
  <c r="Q123" i="12"/>
  <c r="U123" i="12"/>
  <c r="G124" i="12"/>
  <c r="I54" i="1" s="1"/>
  <c r="I125" i="12"/>
  <c r="K125" i="12"/>
  <c r="M125" i="12"/>
  <c r="O125" i="12"/>
  <c r="Q125" i="12"/>
  <c r="U125" i="12"/>
  <c r="I127" i="12"/>
  <c r="K127" i="12"/>
  <c r="M127" i="12"/>
  <c r="O127" i="12"/>
  <c r="Q127" i="12"/>
  <c r="U127" i="12"/>
  <c r="I128" i="12"/>
  <c r="K128" i="12"/>
  <c r="M128" i="12"/>
  <c r="O128" i="12"/>
  <c r="Q128" i="12"/>
  <c r="U128" i="12"/>
  <c r="I130" i="12"/>
  <c r="K130" i="12"/>
  <c r="M130" i="12"/>
  <c r="O130" i="12"/>
  <c r="Q130" i="12"/>
  <c r="U130" i="12"/>
  <c r="G131" i="12"/>
  <c r="I55" i="1" s="1"/>
  <c r="I132" i="12"/>
  <c r="K132" i="12"/>
  <c r="M132" i="12"/>
  <c r="O132" i="12"/>
  <c r="Q132" i="12"/>
  <c r="U132" i="12"/>
  <c r="I133" i="12"/>
  <c r="I131" i="12" s="1"/>
  <c r="K133" i="12"/>
  <c r="M133" i="12"/>
  <c r="O133" i="12"/>
  <c r="Q133" i="12"/>
  <c r="Q131" i="12" s="1"/>
  <c r="U133" i="12"/>
  <c r="I134" i="12"/>
  <c r="K134" i="12"/>
  <c r="M134" i="12"/>
  <c r="O134" i="12"/>
  <c r="Q134" i="12"/>
  <c r="U134" i="12"/>
  <c r="G135" i="12"/>
  <c r="I56" i="1" s="1"/>
  <c r="I136" i="12"/>
  <c r="K136" i="12"/>
  <c r="M136" i="12"/>
  <c r="O136" i="12"/>
  <c r="Q136" i="12"/>
  <c r="U136" i="12"/>
  <c r="I137" i="12"/>
  <c r="K137" i="12"/>
  <c r="M137" i="12"/>
  <c r="O137" i="12"/>
  <c r="Q137" i="12"/>
  <c r="U137" i="12"/>
  <c r="I138" i="12"/>
  <c r="K138" i="12"/>
  <c r="M138" i="12"/>
  <c r="O138" i="12"/>
  <c r="Q138" i="12"/>
  <c r="U138" i="12"/>
  <c r="I143" i="12"/>
  <c r="K143" i="12"/>
  <c r="M143" i="12"/>
  <c r="O143" i="12"/>
  <c r="Q143" i="12"/>
  <c r="U143" i="12"/>
  <c r="I146" i="12"/>
  <c r="K146" i="12"/>
  <c r="M146" i="12"/>
  <c r="O146" i="12"/>
  <c r="Q146" i="12"/>
  <c r="U146" i="12"/>
  <c r="G147" i="12"/>
  <c r="I57" i="1" s="1"/>
  <c r="I148" i="12"/>
  <c r="K148" i="12"/>
  <c r="M148" i="12"/>
  <c r="O148" i="12"/>
  <c r="Q148" i="12"/>
  <c r="U148" i="12"/>
  <c r="I150" i="12"/>
  <c r="K150" i="12"/>
  <c r="M150" i="12"/>
  <c r="O150" i="12"/>
  <c r="Q150" i="12"/>
  <c r="U150" i="12"/>
  <c r="I152" i="12"/>
  <c r="K152" i="12"/>
  <c r="M152" i="12"/>
  <c r="O152" i="12"/>
  <c r="Q152" i="12"/>
  <c r="U152" i="12"/>
  <c r="I153" i="12"/>
  <c r="K153" i="12"/>
  <c r="M153" i="12"/>
  <c r="O153" i="12"/>
  <c r="Q153" i="12"/>
  <c r="U153" i="12"/>
  <c r="G154" i="12"/>
  <c r="I58" i="1" s="1"/>
  <c r="I155" i="12"/>
  <c r="K155" i="12"/>
  <c r="M155" i="12"/>
  <c r="O155" i="12"/>
  <c r="Q155" i="12"/>
  <c r="U155" i="12"/>
  <c r="I156" i="12"/>
  <c r="I154" i="12" s="1"/>
  <c r="K156" i="12"/>
  <c r="M156" i="12"/>
  <c r="O156" i="12"/>
  <c r="Q156" i="12"/>
  <c r="Q154" i="12" s="1"/>
  <c r="U156" i="12"/>
  <c r="I157" i="12"/>
  <c r="K157" i="12"/>
  <c r="M157" i="12"/>
  <c r="O157" i="12"/>
  <c r="Q157" i="12"/>
  <c r="U157" i="12"/>
  <c r="G158" i="12"/>
  <c r="I59" i="1" s="1"/>
  <c r="I159" i="12"/>
  <c r="I158" i="12" s="1"/>
  <c r="K159" i="12"/>
  <c r="K158" i="12" s="1"/>
  <c r="M159" i="12"/>
  <c r="M158" i="12" s="1"/>
  <c r="O159" i="12"/>
  <c r="O158" i="12" s="1"/>
  <c r="Q159" i="12"/>
  <c r="Q158" i="12" s="1"/>
  <c r="U159" i="12"/>
  <c r="U158" i="12" s="1"/>
  <c r="G161" i="12"/>
  <c r="I60" i="1" s="1"/>
  <c r="U161" i="12"/>
  <c r="I162" i="12"/>
  <c r="I161" i="12" s="1"/>
  <c r="K162" i="12"/>
  <c r="K161" i="12" s="1"/>
  <c r="M162" i="12"/>
  <c r="M161" i="12" s="1"/>
  <c r="O162" i="12"/>
  <c r="O161" i="12" s="1"/>
  <c r="Q162" i="12"/>
  <c r="Q161" i="12" s="1"/>
  <c r="U162" i="12"/>
  <c r="I168" i="12"/>
  <c r="I167" i="12" s="1"/>
  <c r="K168" i="12"/>
  <c r="K167" i="12" s="1"/>
  <c r="M168" i="12"/>
  <c r="M167" i="12" s="1"/>
  <c r="O168" i="12"/>
  <c r="O167" i="12" s="1"/>
  <c r="Q168" i="12"/>
  <c r="Q167" i="12" s="1"/>
  <c r="U168" i="12"/>
  <c r="U167" i="12" s="1"/>
  <c r="F38" i="1"/>
  <c r="G38" i="1"/>
  <c r="H38" i="1"/>
  <c r="I38" i="1"/>
  <c r="J37" i="1"/>
  <c r="J38" i="1" s="1"/>
  <c r="J26" i="1"/>
  <c r="G36" i="1"/>
  <c r="F36" i="1"/>
  <c r="H30" i="1"/>
  <c r="J23" i="1"/>
  <c r="J24" i="1"/>
  <c r="J25" i="1"/>
  <c r="E24" i="1"/>
  <c r="I62" i="1" l="1"/>
  <c r="I17" i="1"/>
  <c r="I21" i="1" s="1"/>
  <c r="G23" i="1" s="1"/>
  <c r="G24" i="1" s="1"/>
  <c r="I16" i="1"/>
  <c r="M26" i="12"/>
  <c r="O147" i="12"/>
  <c r="U147" i="12"/>
  <c r="K147" i="12"/>
  <c r="U131" i="12"/>
  <c r="K131" i="12"/>
  <c r="O131" i="12"/>
  <c r="O121" i="12"/>
  <c r="U121" i="12"/>
  <c r="K121" i="12"/>
  <c r="O102" i="12"/>
  <c r="U102" i="12"/>
  <c r="K102" i="12"/>
  <c r="Q94" i="12"/>
  <c r="I94" i="12"/>
  <c r="U88" i="12"/>
  <c r="K88" i="12"/>
  <c r="O88" i="12"/>
  <c r="O26" i="12"/>
  <c r="U26" i="12"/>
  <c r="K26" i="12"/>
  <c r="M8" i="12"/>
  <c r="M147" i="12"/>
  <c r="Q147" i="12"/>
  <c r="I147" i="12"/>
  <c r="M131" i="12"/>
  <c r="O115" i="12"/>
  <c r="M102" i="12"/>
  <c r="Q102" i="12"/>
  <c r="I102" i="12"/>
  <c r="Q88" i="12"/>
  <c r="I88" i="12"/>
  <c r="M88" i="12"/>
  <c r="O8" i="12"/>
  <c r="U8" i="12"/>
  <c r="K8" i="12"/>
  <c r="M154" i="12"/>
  <c r="Q135" i="12"/>
  <c r="I135" i="12"/>
  <c r="M135" i="12"/>
  <c r="Q124" i="12"/>
  <c r="I124" i="12"/>
  <c r="M124" i="12"/>
  <c r="M115" i="12"/>
  <c r="M94" i="12"/>
  <c r="Q30" i="12"/>
  <c r="I30" i="12"/>
  <c r="M30" i="12"/>
  <c r="Q8" i="12"/>
  <c r="I8" i="12"/>
  <c r="O154" i="12"/>
  <c r="U154" i="12"/>
  <c r="K154" i="12"/>
  <c r="O135" i="12"/>
  <c r="U135" i="12"/>
  <c r="K135" i="12"/>
  <c r="O124" i="12"/>
  <c r="U124" i="12"/>
  <c r="K124" i="12"/>
  <c r="M121" i="12"/>
  <c r="O94" i="12"/>
  <c r="U94" i="12"/>
  <c r="K94" i="12"/>
  <c r="O30" i="12"/>
  <c r="U30" i="12"/>
  <c r="K30" i="12"/>
  <c r="G27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<sst xmlns="http://schemas.openxmlformats.org/spreadsheetml/2006/main" count="643" uniqueCount="329">
  <si>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</si>
  <si>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</si>
  <si>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</si>
  <si>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</si>
  <si>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</si>
  <si>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</si>
  <si>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</si>
  <si>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</si>
  <si>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</si>
  <si>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</si>
  <si>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</si>
  <si>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</si>
  <si>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</si>
  <si>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</si>
  <si>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</si>
  <si>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</si>
  <si>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</si>
  <si>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</si>
  <si>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</si>
  <si>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</si>
  <si>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</si>
  <si>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</si>
  <si>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</si>
  <si>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</si>
  <si>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</si>
  <si>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</si>
  <si>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</si>
  <si>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</si>
  <si>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</si>
  <si>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</si>
  <si>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</si>
  <si>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</si>
  <si>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</si>
  <si>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</si>
  <si>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</si>
  <si>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</si>
  <si>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</si>
  <si>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</si>
  <si>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</si>
  <si>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</si>
  <si>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</si>
  <si>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</si>
  <si>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</si>
  <si>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Ing. Jan Kvasnička</t>
  </si>
  <si>
    <t>Hrnčířská 8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</si>
  <si>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</si>
  <si>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</si>
  <si>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</si>
  <si>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</si>
  <si>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</si>
  <si>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</si>
  <si>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</si>
  <si>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</si>
  <si>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62</t>
  </si>
  <si>
    <t>Upravy povrchů vnější</t>
  </si>
  <si>
    <t>90</t>
  </si>
  <si>
    <t>Přípočty</t>
  </si>
  <si>
    <t>94</t>
  </si>
  <si>
    <t>Lešení a stavební výtahy</t>
  </si>
  <si>
    <t>97</t>
  </si>
  <si>
    <t>Prorážení otvorů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</si>
  <si>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</si>
  <si>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</si>
  <si>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</si>
  <si>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</si>
  <si>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</si>
  <si>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</si>
  <si>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</si>
  <si>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</si>
  <si>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</si>
  <si>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</si>
  <si>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</si>
  <si>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</si>
  <si>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</si>
  <si>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</si>
  <si>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</si>
  <si>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</si>
  <si>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777</t>
  </si>
  <si>
    <t>Podlahy ze syntetických hmot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</si>
  <si>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</si>
  <si>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</si>
  <si>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</si>
  <si>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</si>
  <si>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</si>
  <si>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</si>
  <si>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</si>
  <si>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</si>
  <si>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</si>
  <si>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</si>
  <si>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</si>
  <si>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</si>
  <si>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</si>
  <si>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</si>
  <si>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</si>
  <si>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</si>
  <si>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</si>
  <si>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</si>
  <si>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</si>
  <si>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</si>
  <si>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</si>
  <si>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</si>
  <si>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</si>
  <si>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</si>
  <si>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</si>
  <si>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</si>
  <si>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</si>
  <si>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</si>
  <si>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</si>
  <si>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</si>
  <si>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</si>
  <si>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</si>
  <si>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</si>
  <si>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132200010RA0</t>
  </si>
  <si>
    <t>Hloubení nezapaž. rýh šířky do 60 cm v hornině 1-4</t>
  </si>
  <si>
    <t>m3</t>
  </si>
  <si>
    <t>POL2_0</t>
  </si>
  <si>
    <t xml:space="preserve">Po obvodu stavby pro okapní chodník a izolaace pod terén: : </t>
  </si>
  <si>
    <t>VV</t>
  </si>
  <si>
    <t xml:space="preserve">Odečtwno z výkresu: : </t>
  </si>
  <si>
    <t>(22+3,5) *0,5</t>
  </si>
  <si>
    <t>174101101R00</t>
  </si>
  <si>
    <t>Zásyp jam, rýh, šachet se zhutněním</t>
  </si>
  <si>
    <t>POL1_0</t>
  </si>
  <si>
    <t>181300010RA0</t>
  </si>
  <si>
    <t>Rozprostření ornice v rovině tloušťka 15 cm</t>
  </si>
  <si>
    <t>m2</t>
  </si>
  <si>
    <t xml:space="preserve">Podél okapního chodníku v šířce cca 0,5 m: : </t>
  </si>
  <si>
    <t>(22+3,5)*1,3</t>
  </si>
  <si>
    <t>10364200</t>
  </si>
  <si>
    <t>Ornice pro pozemkové úpravy</t>
  </si>
  <si>
    <t>POL3_0</t>
  </si>
  <si>
    <t>33,15*0,15</t>
  </si>
  <si>
    <t>180400010RA0</t>
  </si>
  <si>
    <t>Založení trávníku lučního v rovině s dodáním osiva</t>
  </si>
  <si>
    <t xml:space="preserve">Po všech stranách k okapnímu chodníku v šířce 0,5 m: : </t>
  </si>
  <si>
    <t>33,15</t>
  </si>
  <si>
    <t/>
  </si>
  <si>
    <t>139600013RA0</t>
  </si>
  <si>
    <t>Ruční výkop v hornině 4</t>
  </si>
  <si>
    <t xml:space="preserve">v místech přípojek, hromosvodů: : </t>
  </si>
  <si>
    <t>2</t>
  </si>
  <si>
    <t>596100020RAD</t>
  </si>
  <si>
    <t>Chodník z dlažby betonové, podklad beton prostý, dlažba HBB 50 x 50 x 5 cm</t>
  </si>
  <si>
    <t>22,+3,5</t>
  </si>
  <si>
    <t>113106001RA0</t>
  </si>
  <si>
    <t>Vybourání okapního chodníku a podkladu,</t>
  </si>
  <si>
    <t>622904112R00</t>
  </si>
  <si>
    <t>Očištění fasád tlakovou vodou složitost 1 - 2</t>
  </si>
  <si>
    <t xml:space="preserve">odečet z výkresu: : </t>
  </si>
  <si>
    <t>965,93+112,69+124,96+22,06</t>
  </si>
  <si>
    <t xml:space="preserve">odpočet výplní: : </t>
  </si>
  <si>
    <t>-217,89</t>
  </si>
  <si>
    <t xml:space="preserve">přípočet ostění: : </t>
  </si>
  <si>
    <t>130,,02</t>
  </si>
  <si>
    <t>622319512R00</t>
  </si>
  <si>
    <t>Izolace suterénu Weber XPS tl. 100 mm, bez PÚ</t>
  </si>
  <si>
    <t xml:space="preserve">pod terénem odečteno z výkresu podle okapního chodníku: : </t>
  </si>
  <si>
    <t>22,06</t>
  </si>
  <si>
    <t>622319122RU1</t>
  </si>
  <si>
    <t>Zateplovací systém Weber, sokl, XPS P 100 mm, s omítkou mozaikovou weber.pas marmolit 6,0 kg/m2</t>
  </si>
  <si>
    <t>112,69</t>
  </si>
  <si>
    <t>-4,32</t>
  </si>
  <si>
    <t>622319163R00</t>
  </si>
  <si>
    <t>Zateplovací systém Weber, parapet, EPS P tl. 30 mm</t>
  </si>
  <si>
    <t xml:space="preserve">pod všemi parapety: : </t>
  </si>
  <si>
    <t>121,8*0,25</t>
  </si>
  <si>
    <t>622319834RT1</t>
  </si>
  <si>
    <t>Zatepl.Webertherm balnce mineral 140 mm, s omítkou weber.pas silikon 3,3 kg/m2</t>
  </si>
  <si>
    <t>965,92</t>
  </si>
  <si>
    <t>-206,01</t>
  </si>
  <si>
    <t>622319833RT1</t>
  </si>
  <si>
    <t>Zatepl.Webertherm balance mineral 100mm, s omítkou weber.pas silikon 3,3 kg/m2</t>
  </si>
  <si>
    <t xml:space="preserve">boky lodžiíí: : </t>
  </si>
  <si>
    <t>124,96</t>
  </si>
  <si>
    <t>622481211RT2</t>
  </si>
  <si>
    <t>Montáž výztužné sítě (perlinky) do stěrky-stěny, včetně výztužné sítě a stěrkového tmelu  - zábradl</t>
  </si>
  <si>
    <t xml:space="preserve">balkónové zábradlí  zepředu: : </t>
  </si>
  <si>
    <t>17*3,5</t>
  </si>
  <si>
    <t>622319853RT1</t>
  </si>
  <si>
    <t>Zatepl.Webertherm balance,ostění, min. PV 30 mm, s omítkou weber.pas silikon 3,3 kg/m2</t>
  </si>
  <si>
    <t>130,02</t>
  </si>
  <si>
    <t>622319014R00</t>
  </si>
  <si>
    <t>Soklová lišta hliník KZS Weber tl. 140 mm</t>
  </si>
  <si>
    <t>m</t>
  </si>
  <si>
    <t>18,96*2+13,06+2</t>
  </si>
  <si>
    <t xml:space="preserve">odpočet vchod§: : </t>
  </si>
  <si>
    <t>-2*2,72</t>
  </si>
  <si>
    <t>Spojka základního profilu</t>
  </si>
  <si>
    <t>47,54/2,5</t>
  </si>
  <si>
    <t>622 283-50146</t>
  </si>
  <si>
    <t>Profil okenní a dveřní připojovací 6 mm l=1400mm</t>
  </si>
  <si>
    <t>kus</t>
  </si>
  <si>
    <t xml:space="preserve">všechny výplně kromě vchodů: : </t>
  </si>
  <si>
    <t>433,4/1,4</t>
  </si>
  <si>
    <t xml:space="preserve">odpočet vchodů: : </t>
  </si>
  <si>
    <t>-12*1,4</t>
  </si>
  <si>
    <t>622421494R00</t>
  </si>
  <si>
    <t>Doplňky zatepl. systémů, podparapetní lišta s tkan</t>
  </si>
  <si>
    <t>121,8</t>
  </si>
  <si>
    <t>620991121R00</t>
  </si>
  <si>
    <t>Zakrývání výplní vnějších otvorů z lešení</t>
  </si>
  <si>
    <t xml:space="preserve">všechny plochy výplní: : </t>
  </si>
  <si>
    <t>217,89</t>
  </si>
  <si>
    <t>622421491R00</t>
  </si>
  <si>
    <t>Doplňky zatepl. systémů, rohová lišta, (vodorovné s okapničkou,svislé bez)</t>
  </si>
  <si>
    <t xml:space="preserve">ostění, nadpraží: : </t>
  </si>
  <si>
    <t>433,4</t>
  </si>
  <si>
    <t xml:space="preserve">rohy stavby: : </t>
  </si>
  <si>
    <t>19*10</t>
  </si>
  <si>
    <t>602015187R00</t>
  </si>
  <si>
    <t>Omítka stěn tenkovrstvá weber.pas silikon</t>
  </si>
  <si>
    <t xml:space="preserve">zábtadlí balkóny zepředu: : </t>
  </si>
  <si>
    <t>xy</t>
  </si>
  <si>
    <t>prefabrikované protipožární nadpraží,  dl 3m</t>
  </si>
  <si>
    <t>ks</t>
  </si>
  <si>
    <t>121,8/3</t>
  </si>
  <si>
    <t>Náklady na odběr energií souvisejících se stavbou</t>
  </si>
  <si>
    <t>kpl</t>
  </si>
  <si>
    <t>Pojištění dodavatele stavby</t>
  </si>
  <si>
    <t>3</t>
  </si>
  <si>
    <t>Vyhotovení dokumentace skutečného provedení</t>
  </si>
  <si>
    <t>4</t>
  </si>
  <si>
    <t>Úklid dokončené stavby a okolí</t>
  </si>
  <si>
    <t>Koordinační a kompletační činnost zhotovitele</t>
  </si>
  <si>
    <t>941941031R00</t>
  </si>
  <si>
    <t>Montáž lešení leh.řad.s podlahami,š.do 1 m, H 10 m</t>
  </si>
  <si>
    <t xml:space="preserve">obvod stavby + 2*3 m x výška: : </t>
  </si>
  <si>
    <t>(23*2+13+1,5)* 20</t>
  </si>
  <si>
    <t>944944011R00</t>
  </si>
  <si>
    <t>Montáž ochranné sítě z umělých vláken</t>
  </si>
  <si>
    <t>944944031R00</t>
  </si>
  <si>
    <t>Příplatek za každý měsíc použití sítí k pol. 4011</t>
  </si>
  <si>
    <t>941941831R00</t>
  </si>
  <si>
    <t>Demontáž lešení leh.řad.s podlahami,š.1 m, H 10 m</t>
  </si>
  <si>
    <t>944944081R00</t>
  </si>
  <si>
    <t>Demontáž ochranné sítě z umělých vláken</t>
  </si>
  <si>
    <t>978300010RA0</t>
  </si>
  <si>
    <t>Opravy poškozených betonových povrchů</t>
  </si>
  <si>
    <t>979087311R00</t>
  </si>
  <si>
    <t>Vodorovné přemístění suti nošením do 10 m</t>
  </si>
  <si>
    <t>t</t>
  </si>
  <si>
    <t>9,05+0,295+0,752+0,105+0,22</t>
  </si>
  <si>
    <t>979083513R00</t>
  </si>
  <si>
    <t>Vodorovné přemístění suti do 1 km</t>
  </si>
  <si>
    <t>979083519R00</t>
  </si>
  <si>
    <t>Příplatek za dalších 1000 m</t>
  </si>
  <si>
    <t>10,422*15</t>
  </si>
  <si>
    <t>979093111R00</t>
  </si>
  <si>
    <t>Uložení suti na skládku bez zhutnění</t>
  </si>
  <si>
    <t>979088212R00</t>
  </si>
  <si>
    <t>Nakládání suti na dopravní prostředky</t>
  </si>
  <si>
    <t>979990101R00</t>
  </si>
  <si>
    <t>Poplatek za skládku suti - směs betonu a cihel</t>
  </si>
  <si>
    <t>999281211R00</t>
  </si>
  <si>
    <t>Přesun hmot, opravy vněj. plášťů výšky do 25 m</t>
  </si>
  <si>
    <t>8,3+13,45+41,48+22,24</t>
  </si>
  <si>
    <t>711491271R00</t>
  </si>
  <si>
    <t>Izolace proti vlhkosti, podkladní textilie svislá</t>
  </si>
  <si>
    <t xml:space="preserve">xps pod terénem x nadmíra: : </t>
  </si>
  <si>
    <t>22,06*1,3</t>
  </si>
  <si>
    <t>711482011RZ1</t>
  </si>
  <si>
    <t>Izolační systém fólií Platon, svisle, včetně dodávky fólie Platon P5, lišty a doplňků</t>
  </si>
  <si>
    <t>998711102R00</t>
  </si>
  <si>
    <t>Přesun hmot pro izolace proti vodě, výšky do 12 m</t>
  </si>
  <si>
    <t>712300030RA0</t>
  </si>
  <si>
    <t>Oprava povlakové krytiny asfaltovaným pásem</t>
  </si>
  <si>
    <t>998712103R00</t>
  </si>
  <si>
    <t>Přesun hmot pro povlakové krytiny, výšky do 24 m</t>
  </si>
  <si>
    <t>713181111R00</t>
  </si>
  <si>
    <t>Izolace minerální foukaná do dutin stropů hal</t>
  </si>
  <si>
    <t>209,85*0,2</t>
  </si>
  <si>
    <t>713121121RT1</t>
  </si>
  <si>
    <t>Izolace tepelná podlah na sucho, dvouvrstvá , podlahy lodžiíí</t>
  </si>
  <si>
    <t>28375704</t>
  </si>
  <si>
    <t>Deska izolační stabilizov. EPS 100S  1000 x 500 mm</t>
  </si>
  <si>
    <t>6,88*0,2</t>
  </si>
  <si>
    <t>998713103R00</t>
  </si>
  <si>
    <t>Přesun hmot pro izolace tepelné, výšky do 24 m</t>
  </si>
  <si>
    <t>762341921R00</t>
  </si>
  <si>
    <t>Vyřezání otvorů střech, v bednění pl. do 1 m2</t>
  </si>
  <si>
    <t>762191911R00</t>
  </si>
  <si>
    <t>Zabednění otvorů stěn 1stranně prkny do pl. 1 m2</t>
  </si>
  <si>
    <t>998762103R00</t>
  </si>
  <si>
    <t>Přesun hmot pro tesařské konstrukce, výšky do 24 m</t>
  </si>
  <si>
    <t>764778312R00</t>
  </si>
  <si>
    <t>PREFA, oplech.parapetů, PREFALZ,RŠ 250 mm, enkolit</t>
  </si>
  <si>
    <t>764900050RA0</t>
  </si>
  <si>
    <t>Demontáž oplechování parapetů</t>
  </si>
  <si>
    <t>764410010RAD</t>
  </si>
  <si>
    <t>Oplechování HUP a zábradlí  prefa</t>
  </si>
  <si>
    <t xml:space="preserve">HUP a pomníčky přípojek: : </t>
  </si>
  <si>
    <t>1,5*0,5*3</t>
  </si>
  <si>
    <t xml:space="preserve">zábradlí: : </t>
  </si>
  <si>
    <t>17*3,6</t>
  </si>
  <si>
    <t>764521740R00</t>
  </si>
  <si>
    <t>Oplechování KZS na atice z Prefa plechu, rš 250 mm</t>
  </si>
  <si>
    <t xml:space="preserve">celový obvod: : </t>
  </si>
  <si>
    <t>18,95*2+13,06*2</t>
  </si>
  <si>
    <t>998764103R00</t>
  </si>
  <si>
    <t>Přesun hmot pro klempířské konstr., výšky do 24 m</t>
  </si>
  <si>
    <t>766427112R00</t>
  </si>
  <si>
    <t>Podkladová lišta pro prodloužení oplechování atiky</t>
  </si>
  <si>
    <t>18,95*2+1,5+13,06</t>
  </si>
  <si>
    <t>60511080</t>
  </si>
  <si>
    <t>Řezivo SM středové tl. 18-32 jakost I, L=4-6 m</t>
  </si>
  <si>
    <t>52,46*0,06*0,14</t>
  </si>
  <si>
    <t>762895000R00</t>
  </si>
  <si>
    <t xml:space="preserve">Spojovací prostředky pro montáž </t>
  </si>
  <si>
    <t>998766102R00</t>
  </si>
  <si>
    <t>Přesun hmot pro truhlářské konstr., výšky do 12 m</t>
  </si>
  <si>
    <t>767662110R00</t>
  </si>
  <si>
    <t>Demontáž a montáž kovových prvků na fasádě, odhad pro satelity, věčáky apod.</t>
  </si>
  <si>
    <t>767811100R00</t>
  </si>
  <si>
    <t>Montáž větracích mřížek, do podstřeší</t>
  </si>
  <si>
    <t>42973060</t>
  </si>
  <si>
    <t>D+M mřížek stěnových</t>
  </si>
  <si>
    <t>777155020R00</t>
  </si>
  <si>
    <t>Podlahy lité polyuretanové ast 302, protiskluzné, lodžie</t>
  </si>
  <si>
    <t>3,7 *17</t>
  </si>
  <si>
    <t>784195312R00</t>
  </si>
  <si>
    <t>Malba tekutá Primalex Fortisimo, bílá, 2 x</t>
  </si>
  <si>
    <t xml:space="preserve">vnitřní zábradlí lodžiíí: : </t>
  </si>
  <si>
    <t>59,5</t>
  </si>
  <si>
    <t xml:space="preserve">ostatní opravy - odhad: : </t>
  </si>
  <si>
    <t>10</t>
  </si>
  <si>
    <t>210200020RA0</t>
  </si>
  <si>
    <t>Hromosvod - úprava, odtažení opětovná montáž, revize</t>
  </si>
  <si>
    <t>kompl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</si>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</sst>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8" fillId="0" borderId="6" xfId="0" applyNumberFormat="1" applyFont="1" applyBorder="1" applyAlignment="1">
      <alignment horizontal="lef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4" fontId="16" fillId="0" borderId="48" xfId="0" applyNumberFormat="1" applyFont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36</v>
      </c>
    </row>
    <row r="2" spans="1:7" ht="57.75" customHeight="1" x14ac:dyDescent="0.2">
      <c r="A2" s="194" t="s">
        <v>37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abSelected="1" topLeftCell="B1" zoomScaleNormal="100" zoomScaleSheetLayoutView="75" workbookViewId="0">
      <selection activeCell="N31" sqref="N3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7" t="s">
        <v>34</v>
      </c>
      <c r="B1" s="198" t="s">
        <v>40</v>
      </c>
      <c r="C1" s="199"/>
      <c r="D1" s="199"/>
      <c r="E1" s="199"/>
      <c r="F1" s="199"/>
      <c r="G1" s="199"/>
      <c r="H1" s="199"/>
      <c r="I1" s="199"/>
      <c r="J1" s="200"/>
    </row>
    <row r="2" spans="1:15" ht="23.25" customHeight="1" x14ac:dyDescent="0.2">
      <c r="A2" s="4"/>
      <c r="B2" s="75" t="s">
        <v>38</v>
      </c>
      <c r="C2" s="76"/>
      <c r="D2" s="77"/>
      <c r="E2" s="77" t="s">
        <v>44</v>
      </c>
      <c r="F2" s="78"/>
      <c r="G2" s="79"/>
      <c r="H2" s="78"/>
      <c r="I2" s="79"/>
      <c r="J2" s="80"/>
      <c r="O2" s="2"/>
    </row>
    <row r="3" spans="1:15" ht="23.25" hidden="1" customHeight="1" x14ac:dyDescent="0.2">
      <c r="A3" s="4"/>
      <c r="B3" s="81" t="s">
        <v>41</v>
      </c>
      <c r="C3" s="76"/>
      <c r="D3" s="82"/>
      <c r="E3" s="82"/>
      <c r="F3" s="83"/>
      <c r="G3" s="83"/>
      <c r="H3" s="76"/>
      <c r="I3" s="84"/>
      <c r="J3" s="85"/>
    </row>
    <row r="4" spans="1:15" ht="23.25" hidden="1" customHeight="1" x14ac:dyDescent="0.2">
      <c r="A4" s="4"/>
      <c r="B4" s="86" t="s">
        <v>42</v>
      </c>
      <c r="C4" s="87"/>
      <c r="D4" s="88"/>
      <c r="E4" s="88"/>
      <c r="F4" s="89"/>
      <c r="G4" s="90"/>
      <c r="H4" s="89"/>
      <c r="I4" s="90"/>
      <c r="J4" s="91"/>
    </row>
    <row r="5" spans="1:15" ht="24" customHeight="1" x14ac:dyDescent="0.2">
      <c r="A5" s="4"/>
      <c r="B5" s="43" t="s">
        <v>19</v>
      </c>
      <c r="C5" s="5"/>
      <c r="D5" s="92"/>
      <c r="E5" s="24"/>
      <c r="F5" s="24"/>
      <c r="G5" s="24"/>
      <c r="H5" s="26" t="s">
        <v>31</v>
      </c>
      <c r="I5" s="92"/>
      <c r="J5" s="11"/>
    </row>
    <row r="6" spans="1:15" ht="15.75" customHeight="1" x14ac:dyDescent="0.2">
      <c r="A6" s="4"/>
      <c r="B6" s="39"/>
      <c r="C6" s="24"/>
      <c r="D6" s="92"/>
      <c r="E6" s="24"/>
      <c r="F6" s="24"/>
      <c r="G6" s="24"/>
      <c r="H6" s="26" t="s">
        <v>32</v>
      </c>
      <c r="I6" s="92"/>
      <c r="J6" s="11"/>
    </row>
    <row r="7" spans="1:15" ht="15.75" customHeight="1" x14ac:dyDescent="0.2">
      <c r="A7" s="4"/>
      <c r="B7" s="40"/>
      <c r="C7" s="93"/>
      <c r="D7" s="74"/>
      <c r="E7" s="32"/>
      <c r="F7" s="32"/>
      <c r="G7" s="32"/>
      <c r="H7" s="34"/>
      <c r="I7" s="32"/>
      <c r="J7" s="46"/>
    </row>
    <row r="8" spans="1:15" ht="24" hidden="1" customHeight="1" x14ac:dyDescent="0.2">
      <c r="A8" s="4"/>
      <c r="B8" s="43" t="s">
        <v>17</v>
      </c>
      <c r="C8" s="5"/>
      <c r="D8" s="33"/>
      <c r="E8" s="5"/>
      <c r="F8" s="5"/>
      <c r="G8" s="41"/>
      <c r="H8" s="26" t="s">
        <v>31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1"/>
      <c r="H9" s="26" t="s">
        <v>32</v>
      </c>
      <c r="I9" s="31"/>
      <c r="J9" s="11"/>
    </row>
    <row r="10" spans="1:15" ht="15.75" hidden="1" customHeight="1" x14ac:dyDescent="0.2">
      <c r="A10" s="4"/>
      <c r="B10" s="47"/>
      <c r="C10" s="25"/>
      <c r="D10" s="42"/>
      <c r="E10" s="50"/>
      <c r="F10" s="50"/>
      <c r="G10" s="48"/>
      <c r="H10" s="48"/>
      <c r="I10" s="49"/>
      <c r="J10" s="46"/>
    </row>
    <row r="11" spans="1:15" ht="24" customHeight="1" x14ac:dyDescent="0.2">
      <c r="A11" s="4"/>
      <c r="B11" s="43" t="s">
        <v>16</v>
      </c>
      <c r="C11" s="5"/>
      <c r="D11" s="208"/>
      <c r="E11" s="208"/>
      <c r="F11" s="208"/>
      <c r="G11" s="208"/>
      <c r="H11" s="26" t="s">
        <v>31</v>
      </c>
      <c r="I11" s="92"/>
      <c r="J11" s="11"/>
    </row>
    <row r="12" spans="1:15" ht="15.75" customHeight="1" x14ac:dyDescent="0.2">
      <c r="A12" s="4"/>
      <c r="B12" s="39"/>
      <c r="C12" s="24"/>
      <c r="D12" s="211"/>
      <c r="E12" s="211"/>
      <c r="F12" s="211"/>
      <c r="G12" s="211"/>
      <c r="H12" s="26" t="s">
        <v>32</v>
      </c>
      <c r="I12" s="92"/>
      <c r="J12" s="11"/>
    </row>
    <row r="13" spans="1:15" ht="15.75" customHeight="1" x14ac:dyDescent="0.2">
      <c r="A13" s="4"/>
      <c r="B13" s="40"/>
      <c r="C13" s="93"/>
      <c r="D13" s="195"/>
      <c r="E13" s="195"/>
      <c r="F13" s="195"/>
      <c r="G13" s="195"/>
      <c r="H13" s="27"/>
      <c r="I13" s="32"/>
      <c r="J13" s="46"/>
    </row>
    <row r="14" spans="1:15" ht="24" customHeight="1" x14ac:dyDescent="0.2">
      <c r="A14" s="4"/>
      <c r="B14" s="60" t="s">
        <v>18</v>
      </c>
      <c r="C14" s="61"/>
      <c r="D14" s="62" t="s">
        <v>43</v>
      </c>
      <c r="E14" s="63"/>
      <c r="F14" s="63"/>
      <c r="G14" s="63"/>
      <c r="H14" s="64"/>
      <c r="I14" s="63"/>
      <c r="J14" s="65"/>
    </row>
    <row r="15" spans="1:15" ht="32.25" customHeight="1" x14ac:dyDescent="0.2">
      <c r="A15" s="4"/>
      <c r="B15" s="47" t="s">
        <v>29</v>
      </c>
      <c r="C15" s="66"/>
      <c r="D15" s="48"/>
      <c r="E15" s="207"/>
      <c r="F15" s="207"/>
      <c r="G15" s="209"/>
      <c r="H15" s="209"/>
      <c r="I15" s="209" t="s">
        <v>26</v>
      </c>
      <c r="J15" s="210"/>
    </row>
    <row r="16" spans="1:15" ht="23.25" customHeight="1" x14ac:dyDescent="0.2">
      <c r="A16" s="140" t="s">
        <v>21</v>
      </c>
      <c r="B16" s="141" t="s">
        <v>21</v>
      </c>
      <c r="C16" s="52"/>
      <c r="D16" s="53"/>
      <c r="E16" s="196"/>
      <c r="F16" s="197"/>
      <c r="G16" s="196"/>
      <c r="H16" s="197"/>
      <c r="I16" s="196">
        <f>I45+I46+I47+I48+I49+I50+I51</f>
        <v>0</v>
      </c>
      <c r="J16" s="203"/>
    </row>
    <row r="17" spans="1:10" ht="23.25" customHeight="1" x14ac:dyDescent="0.2">
      <c r="A17" s="140" t="s">
        <v>22</v>
      </c>
      <c r="B17" s="141" t="s">
        <v>22</v>
      </c>
      <c r="C17" s="52"/>
      <c r="D17" s="53"/>
      <c r="E17" s="196"/>
      <c r="F17" s="197"/>
      <c r="G17" s="196"/>
      <c r="H17" s="197"/>
      <c r="I17" s="196">
        <f>I52+I53+I54+I55+I56+I57+I58+I59+I60</f>
        <v>0</v>
      </c>
      <c r="J17" s="203"/>
    </row>
    <row r="18" spans="1:10" ht="23.25" customHeight="1" x14ac:dyDescent="0.2">
      <c r="A18" s="140" t="s">
        <v>23</v>
      </c>
      <c r="B18" s="141" t="s">
        <v>23</v>
      </c>
      <c r="C18" s="52"/>
      <c r="D18" s="53"/>
      <c r="E18" s="196"/>
      <c r="F18" s="197"/>
      <c r="G18" s="196"/>
      <c r="H18" s="197"/>
      <c r="I18" s="196">
        <f>I61</f>
        <v>0</v>
      </c>
      <c r="J18" s="203"/>
    </row>
    <row r="19" spans="1:10" ht="23.25" customHeight="1" x14ac:dyDescent="0.2">
      <c r="A19" s="140" t="s">
        <v>83</v>
      </c>
      <c r="B19" s="141" t="s">
        <v>24</v>
      </c>
      <c r="C19" s="52"/>
      <c r="D19" s="53"/>
      <c r="E19" s="196"/>
      <c r="F19" s="197"/>
      <c r="G19" s="196"/>
      <c r="H19" s="197"/>
      <c r="I19" s="196">
        <v>0</v>
      </c>
      <c r="J19" s="203"/>
    </row>
    <row r="20" spans="1:10" ht="23.25" customHeight="1" x14ac:dyDescent="0.2">
      <c r="A20" s="140" t="s">
        <v>84</v>
      </c>
      <c r="B20" s="141" t="s">
        <v>25</v>
      </c>
      <c r="C20" s="52"/>
      <c r="D20" s="53"/>
      <c r="E20" s="196"/>
      <c r="F20" s="197"/>
      <c r="G20" s="196"/>
      <c r="H20" s="197"/>
      <c r="I20" s="196">
        <v>0</v>
      </c>
      <c r="J20" s="203"/>
    </row>
    <row r="21" spans="1:10" ht="23.25" customHeight="1" x14ac:dyDescent="0.2">
      <c r="A21" s="4"/>
      <c r="B21" s="68" t="s">
        <v>26</v>
      </c>
      <c r="C21" s="69"/>
      <c r="D21" s="70"/>
      <c r="E21" s="204"/>
      <c r="F21" s="205"/>
      <c r="G21" s="204"/>
      <c r="H21" s="205"/>
      <c r="I21" s="204">
        <f>SUM(I16:J20)</f>
        <v>0</v>
      </c>
      <c r="J21" s="220"/>
    </row>
    <row r="22" spans="1:10" ht="33" customHeight="1" x14ac:dyDescent="0.2">
      <c r="A22" s="4"/>
      <c r="B22" s="59" t="s">
        <v>30</v>
      </c>
      <c r="C22" s="52"/>
      <c r="D22" s="53"/>
      <c r="E22" s="58"/>
      <c r="F22" s="55"/>
      <c r="G22" s="45"/>
      <c r="H22" s="45"/>
      <c r="I22" s="45"/>
      <c r="J22" s="56"/>
    </row>
    <row r="23" spans="1:10" ht="23.25" customHeight="1" x14ac:dyDescent="0.2">
      <c r="A23" s="4"/>
      <c r="B23" s="51" t="s">
        <v>11</v>
      </c>
      <c r="C23" s="52"/>
      <c r="D23" s="53"/>
      <c r="E23" s="54">
        <v>15</v>
      </c>
      <c r="F23" s="55" t="s">
        <v>0</v>
      </c>
      <c r="G23" s="218">
        <f>I21</f>
        <v>0</v>
      </c>
      <c r="H23" s="219"/>
      <c r="I23" s="219"/>
      <c r="J23" s="56" t="str">
        <f t="shared" ref="J23:J26" si="0">Mena</f>
        <v>CZK</v>
      </c>
    </row>
    <row r="24" spans="1:10" ht="23.25" customHeight="1" x14ac:dyDescent="0.2">
      <c r="A24" s="4"/>
      <c r="B24" s="51" t="s">
        <v>12</v>
      </c>
      <c r="C24" s="52"/>
      <c r="D24" s="53"/>
      <c r="E24" s="54">
        <f>SazbaDPH1</f>
        <v>15</v>
      </c>
      <c r="F24" s="55" t="s">
        <v>0</v>
      </c>
      <c r="G24" s="216">
        <f>ZakladDPHSni/100*15</f>
        <v>0</v>
      </c>
      <c r="H24" s="217"/>
      <c r="I24" s="217"/>
      <c r="J24" s="56" t="str">
        <f t="shared" si="0"/>
        <v>CZK</v>
      </c>
    </row>
    <row r="25" spans="1:10" ht="23.25" customHeight="1" thickBot="1" x14ac:dyDescent="0.25">
      <c r="A25" s="4"/>
      <c r="B25" s="44" t="s">
        <v>4</v>
      </c>
      <c r="C25" s="19"/>
      <c r="D25" s="21"/>
      <c r="E25" s="19"/>
      <c r="F25" s="20"/>
      <c r="G25" s="201"/>
      <c r="H25" s="201"/>
      <c r="I25" s="201"/>
      <c r="J25" s="57" t="str">
        <f t="shared" si="0"/>
        <v>CZK</v>
      </c>
    </row>
    <row r="26" spans="1:10" ht="27.75" hidden="1" customHeight="1" thickBot="1" x14ac:dyDescent="0.25">
      <c r="A26" s="4"/>
      <c r="B26" s="113" t="s">
        <v>20</v>
      </c>
      <c r="C26" s="114"/>
      <c r="D26" s="114"/>
      <c r="E26" s="115"/>
      <c r="F26" s="116"/>
      <c r="G26" s="202">
        <v>0</v>
      </c>
      <c r="H26" s="206"/>
      <c r="I26" s="206"/>
      <c r="J26" s="117" t="str">
        <f t="shared" si="0"/>
        <v>CZK</v>
      </c>
    </row>
    <row r="27" spans="1:10" ht="27.75" customHeight="1" thickBot="1" x14ac:dyDescent="0.25">
      <c r="A27" s="4"/>
      <c r="B27" s="113" t="s">
        <v>33</v>
      </c>
      <c r="C27" s="118"/>
      <c r="D27" s="118"/>
      <c r="E27" s="118"/>
      <c r="F27" s="118"/>
      <c r="G27" s="202">
        <f>SUM(G23:I26)</f>
        <v>0</v>
      </c>
      <c r="H27" s="202"/>
      <c r="I27" s="202"/>
      <c r="J27" s="119" t="s">
        <v>46</v>
      </c>
    </row>
    <row r="28" spans="1:10" ht="12.75" customHeight="1" x14ac:dyDescent="0.2">
      <c r="A28" s="4"/>
      <c r="B28" s="4"/>
      <c r="C28" s="5"/>
      <c r="D28" s="5"/>
      <c r="E28" s="5"/>
      <c r="F28" s="5"/>
      <c r="G28" s="41"/>
      <c r="H28" s="5"/>
      <c r="I28" s="41"/>
      <c r="J28" s="12"/>
    </row>
    <row r="29" spans="1:10" ht="30" customHeight="1" x14ac:dyDescent="0.2">
      <c r="A29" s="4"/>
      <c r="B29" s="4"/>
      <c r="C29" s="5"/>
      <c r="D29" s="5"/>
      <c r="E29" s="5"/>
      <c r="F29" s="5"/>
      <c r="G29" s="41"/>
      <c r="H29" s="5"/>
      <c r="I29" s="41"/>
      <c r="J29" s="12"/>
    </row>
    <row r="30" spans="1:10" ht="18.75" customHeight="1" x14ac:dyDescent="0.2">
      <c r="A30" s="4"/>
      <c r="B30" s="22"/>
      <c r="C30" s="18" t="s">
        <v>10</v>
      </c>
      <c r="D30" s="37"/>
      <c r="E30" s="37"/>
      <c r="F30" s="18" t="s">
        <v>9</v>
      </c>
      <c r="G30" s="37"/>
      <c r="H30" s="38">
        <f ca="1">TODAY()</f>
        <v>42717</v>
      </c>
      <c r="I30" s="37"/>
      <c r="J30" s="12"/>
    </row>
    <row r="31" spans="1:10" ht="47.25" customHeight="1" x14ac:dyDescent="0.2">
      <c r="A31" s="4"/>
      <c r="B31" s="4"/>
      <c r="C31" s="5"/>
      <c r="D31" s="5"/>
      <c r="E31" s="5"/>
      <c r="F31" s="5"/>
      <c r="G31" s="41"/>
      <c r="H31" s="5"/>
      <c r="I31" s="41"/>
      <c r="J31" s="12"/>
    </row>
    <row r="32" spans="1:10" s="35" customFormat="1" ht="18.75" customHeight="1" x14ac:dyDescent="0.2">
      <c r="A32" s="28"/>
      <c r="B32" s="28"/>
      <c r="C32" s="29"/>
      <c r="D32" s="23"/>
      <c r="E32" s="23"/>
      <c r="F32" s="29"/>
      <c r="G32" s="30"/>
      <c r="H32" s="23"/>
      <c r="I32" s="30"/>
      <c r="J32" s="36"/>
    </row>
    <row r="33" spans="1:10" ht="12.75" customHeight="1" x14ac:dyDescent="0.2">
      <c r="A33" s="4"/>
      <c r="B33" s="4"/>
      <c r="C33" s="5"/>
      <c r="D33" s="215" t="s">
        <v>2</v>
      </c>
      <c r="E33" s="215"/>
      <c r="F33" s="5"/>
      <c r="G33" s="41"/>
      <c r="H33" s="13" t="s">
        <v>3</v>
      </c>
      <c r="I33" s="41"/>
      <c r="J33" s="12"/>
    </row>
    <row r="34" spans="1:10" ht="13.5" customHeight="1" thickBot="1" x14ac:dyDescent="0.25">
      <c r="A34" s="14"/>
      <c r="B34" s="14"/>
      <c r="C34" s="15"/>
      <c r="D34" s="15"/>
      <c r="E34" s="15"/>
      <c r="F34" s="15"/>
      <c r="G34" s="16"/>
      <c r="H34" s="15"/>
      <c r="I34" s="16"/>
      <c r="J34" s="17"/>
    </row>
    <row r="35" spans="1:10" ht="27" hidden="1" customHeight="1" x14ac:dyDescent="0.25">
      <c r="B35" s="71" t="s">
        <v>13</v>
      </c>
      <c r="C35" s="3"/>
      <c r="D35" s="3"/>
      <c r="E35" s="3"/>
      <c r="F35" s="105"/>
      <c r="G35" s="105"/>
      <c r="H35" s="105"/>
      <c r="I35" s="105"/>
      <c r="J35" s="3"/>
    </row>
    <row r="36" spans="1:10" ht="25.5" hidden="1" customHeight="1" x14ac:dyDescent="0.2">
      <c r="A36" s="97" t="s">
        <v>35</v>
      </c>
      <c r="B36" s="99" t="s">
        <v>14</v>
      </c>
      <c r="C36" s="100" t="s">
        <v>5</v>
      </c>
      <c r="D36" s="101"/>
      <c r="E36" s="101"/>
      <c r="F36" s="106" t="str">
        <f>B23</f>
        <v>Základ pro sníženou DPH</v>
      </c>
      <c r="G36" s="106" t="e">
        <f>#REF!</f>
        <v>#REF!</v>
      </c>
      <c r="H36" s="107" t="s">
        <v>15</v>
      </c>
      <c r="I36" s="107" t="s">
        <v>1</v>
      </c>
      <c r="J36" s="102" t="s">
        <v>0</v>
      </c>
    </row>
    <row r="37" spans="1:10" ht="25.5" hidden="1" customHeight="1" x14ac:dyDescent="0.2">
      <c r="A37" s="97">
        <v>1</v>
      </c>
      <c r="B37" s="103"/>
      <c r="C37" s="221"/>
      <c r="D37" s="222"/>
      <c r="E37" s="222"/>
      <c r="F37" s="108">
        <v>0</v>
      </c>
      <c r="G37" s="109">
        <v>0</v>
      </c>
      <c r="H37" s="110">
        <v>0</v>
      </c>
      <c r="I37" s="110">
        <v>2278595.87</v>
      </c>
      <c r="J37" s="104">
        <f>IF(CenaCelkemVypocet=0,"",I37/CenaCelkemVypocet*100)</f>
        <v>100</v>
      </c>
    </row>
    <row r="38" spans="1:10" ht="25.5" hidden="1" customHeight="1" x14ac:dyDescent="0.2">
      <c r="A38" s="97"/>
      <c r="B38" s="223" t="s">
        <v>45</v>
      </c>
      <c r="C38" s="224"/>
      <c r="D38" s="224"/>
      <c r="E38" s="225"/>
      <c r="F38" s="111">
        <f>SUMIF(A37:A37,"=1",F37:F37)</f>
        <v>0</v>
      </c>
      <c r="G38" s="112">
        <f>SUMIF(A37:A37,"=1",G37:G37)</f>
        <v>0</v>
      </c>
      <c r="H38" s="112">
        <f>SUMIF(A37:A37,"=1",H37:H37)</f>
        <v>0</v>
      </c>
      <c r="I38" s="112">
        <f>SUMIF(A37:A37,"=1",I37:I37)</f>
        <v>2278595.87</v>
      </c>
      <c r="J38" s="98">
        <f>SUMIF(A37:A37,"=1",J37:J37)</f>
        <v>100</v>
      </c>
    </row>
    <row r="42" spans="1:10" ht="15.75" x14ac:dyDescent="0.25">
      <c r="B42" s="120" t="s">
        <v>47</v>
      </c>
    </row>
    <row r="44" spans="1:10" ht="25.5" customHeight="1" x14ac:dyDescent="0.2">
      <c r="A44" s="121"/>
      <c r="B44" s="125" t="s">
        <v>14</v>
      </c>
      <c r="C44" s="125" t="s">
        <v>5</v>
      </c>
      <c r="D44" s="126"/>
      <c r="E44" s="126"/>
      <c r="F44" s="129" t="s">
        <v>48</v>
      </c>
      <c r="G44" s="129"/>
      <c r="H44" s="129"/>
      <c r="I44" s="226" t="s">
        <v>26</v>
      </c>
      <c r="J44" s="226"/>
    </row>
    <row r="45" spans="1:10" ht="25.5" customHeight="1" x14ac:dyDescent="0.2">
      <c r="A45" s="122"/>
      <c r="B45" s="130" t="s">
        <v>49</v>
      </c>
      <c r="C45" s="228" t="s">
        <v>50</v>
      </c>
      <c r="D45" s="229"/>
      <c r="E45" s="229"/>
      <c r="F45" s="132" t="s">
        <v>21</v>
      </c>
      <c r="G45" s="133"/>
      <c r="H45" s="133"/>
      <c r="I45" s="227">
        <f>' Pol'!G8</f>
        <v>0</v>
      </c>
      <c r="J45" s="227"/>
    </row>
    <row r="46" spans="1:10" ht="25.5" customHeight="1" x14ac:dyDescent="0.2">
      <c r="A46" s="122"/>
      <c r="B46" s="124" t="s">
        <v>51</v>
      </c>
      <c r="C46" s="213" t="s">
        <v>52</v>
      </c>
      <c r="D46" s="214"/>
      <c r="E46" s="214"/>
      <c r="F46" s="134" t="s">
        <v>21</v>
      </c>
      <c r="G46" s="135"/>
      <c r="H46" s="135"/>
      <c r="I46" s="212">
        <f>' Pol'!G26</f>
        <v>0</v>
      </c>
      <c r="J46" s="212"/>
    </row>
    <row r="47" spans="1:10" ht="25.5" customHeight="1" x14ac:dyDescent="0.2">
      <c r="A47" s="122"/>
      <c r="B47" s="124" t="s">
        <v>53</v>
      </c>
      <c r="C47" s="213" t="s">
        <v>54</v>
      </c>
      <c r="D47" s="214"/>
      <c r="E47" s="214"/>
      <c r="F47" s="134" t="s">
        <v>21</v>
      </c>
      <c r="G47" s="135"/>
      <c r="H47" s="135"/>
      <c r="I47" s="212">
        <f>' Pol'!G30</f>
        <v>0</v>
      </c>
      <c r="J47" s="212"/>
    </row>
    <row r="48" spans="1:10" ht="25.5" customHeight="1" x14ac:dyDescent="0.2">
      <c r="A48" s="122"/>
      <c r="B48" s="124" t="s">
        <v>55</v>
      </c>
      <c r="C48" s="213" t="s">
        <v>56</v>
      </c>
      <c r="D48" s="214"/>
      <c r="E48" s="214"/>
      <c r="F48" s="134" t="s">
        <v>21</v>
      </c>
      <c r="G48" s="135"/>
      <c r="H48" s="135"/>
      <c r="I48" s="212">
        <f>' Pol'!G88</f>
        <v>0</v>
      </c>
      <c r="J48" s="212"/>
    </row>
    <row r="49" spans="1:10" ht="25.5" customHeight="1" x14ac:dyDescent="0.2">
      <c r="A49" s="122"/>
      <c r="B49" s="124" t="s">
        <v>57</v>
      </c>
      <c r="C49" s="213" t="s">
        <v>58</v>
      </c>
      <c r="D49" s="214"/>
      <c r="E49" s="214"/>
      <c r="F49" s="134" t="s">
        <v>21</v>
      </c>
      <c r="G49" s="135"/>
      <c r="H49" s="135"/>
      <c r="I49" s="212">
        <f>' Pol'!G94</f>
        <v>0</v>
      </c>
      <c r="J49" s="212"/>
    </row>
    <row r="50" spans="1:10" ht="25.5" customHeight="1" x14ac:dyDescent="0.2">
      <c r="A50" s="122"/>
      <c r="B50" s="124" t="s">
        <v>59</v>
      </c>
      <c r="C50" s="213" t="s">
        <v>60</v>
      </c>
      <c r="D50" s="214"/>
      <c r="E50" s="214"/>
      <c r="F50" s="134" t="s">
        <v>21</v>
      </c>
      <c r="G50" s="135"/>
      <c r="H50" s="135"/>
      <c r="I50" s="212">
        <f>' Pol'!G102</f>
        <v>0</v>
      </c>
      <c r="J50" s="212"/>
    </row>
    <row r="51" spans="1:10" ht="25.5" customHeight="1" x14ac:dyDescent="0.2">
      <c r="A51" s="122"/>
      <c r="B51" s="124" t="s">
        <v>61</v>
      </c>
      <c r="C51" s="213" t="s">
        <v>62</v>
      </c>
      <c r="D51" s="214"/>
      <c r="E51" s="214"/>
      <c r="F51" s="134" t="s">
        <v>21</v>
      </c>
      <c r="G51" s="135"/>
      <c r="H51" s="135"/>
      <c r="I51" s="212">
        <f>' Pol'!G112</f>
        <v>0</v>
      </c>
      <c r="J51" s="212"/>
    </row>
    <row r="52" spans="1:10" ht="25.5" customHeight="1" x14ac:dyDescent="0.2">
      <c r="A52" s="122"/>
      <c r="B52" s="124" t="s">
        <v>63</v>
      </c>
      <c r="C52" s="213" t="s">
        <v>64</v>
      </c>
      <c r="D52" s="214"/>
      <c r="E52" s="214"/>
      <c r="F52" s="134" t="s">
        <v>22</v>
      </c>
      <c r="G52" s="135"/>
      <c r="H52" s="135"/>
      <c r="I52" s="212">
        <f>' Pol'!G115</f>
        <v>0</v>
      </c>
      <c r="J52" s="212"/>
    </row>
    <row r="53" spans="1:10" ht="25.5" customHeight="1" x14ac:dyDescent="0.2">
      <c r="A53" s="122"/>
      <c r="B53" s="124" t="s">
        <v>65</v>
      </c>
      <c r="C53" s="213" t="s">
        <v>66</v>
      </c>
      <c r="D53" s="214"/>
      <c r="E53" s="214"/>
      <c r="F53" s="134" t="s">
        <v>22</v>
      </c>
      <c r="G53" s="135"/>
      <c r="H53" s="135"/>
      <c r="I53" s="212">
        <f>' Pol'!G121</f>
        <v>0</v>
      </c>
      <c r="J53" s="212"/>
    </row>
    <row r="54" spans="1:10" ht="25.5" customHeight="1" x14ac:dyDescent="0.2">
      <c r="A54" s="122"/>
      <c r="B54" s="124" t="s">
        <v>67</v>
      </c>
      <c r="C54" s="213" t="s">
        <v>68</v>
      </c>
      <c r="D54" s="214"/>
      <c r="E54" s="214"/>
      <c r="F54" s="134" t="s">
        <v>22</v>
      </c>
      <c r="G54" s="135"/>
      <c r="H54" s="135"/>
      <c r="I54" s="212">
        <f>' Pol'!G124</f>
        <v>0</v>
      </c>
      <c r="J54" s="212"/>
    </row>
    <row r="55" spans="1:10" ht="25.5" customHeight="1" x14ac:dyDescent="0.2">
      <c r="A55" s="122"/>
      <c r="B55" s="124" t="s">
        <v>69</v>
      </c>
      <c r="C55" s="213" t="s">
        <v>70</v>
      </c>
      <c r="D55" s="214"/>
      <c r="E55" s="214"/>
      <c r="F55" s="134" t="s">
        <v>22</v>
      </c>
      <c r="G55" s="135"/>
      <c r="H55" s="135"/>
      <c r="I55" s="212">
        <f>' Pol'!G131</f>
        <v>0</v>
      </c>
      <c r="J55" s="212"/>
    </row>
    <row r="56" spans="1:10" ht="25.5" customHeight="1" x14ac:dyDescent="0.2">
      <c r="A56" s="122"/>
      <c r="B56" s="124" t="s">
        <v>71</v>
      </c>
      <c r="C56" s="213" t="s">
        <v>72</v>
      </c>
      <c r="D56" s="214"/>
      <c r="E56" s="214"/>
      <c r="F56" s="134" t="s">
        <v>22</v>
      </c>
      <c r="G56" s="135"/>
      <c r="H56" s="135"/>
      <c r="I56" s="212">
        <f>' Pol'!G135</f>
        <v>0</v>
      </c>
      <c r="J56" s="212"/>
    </row>
    <row r="57" spans="1:10" ht="25.5" customHeight="1" x14ac:dyDescent="0.2">
      <c r="A57" s="122"/>
      <c r="B57" s="124" t="s">
        <v>73</v>
      </c>
      <c r="C57" s="213" t="s">
        <v>74</v>
      </c>
      <c r="D57" s="214"/>
      <c r="E57" s="214"/>
      <c r="F57" s="134" t="s">
        <v>22</v>
      </c>
      <c r="G57" s="135"/>
      <c r="H57" s="135"/>
      <c r="I57" s="212">
        <f>' Pol'!G147</f>
        <v>0</v>
      </c>
      <c r="J57" s="212"/>
    </row>
    <row r="58" spans="1:10" ht="25.5" customHeight="1" x14ac:dyDescent="0.2">
      <c r="A58" s="122"/>
      <c r="B58" s="124" t="s">
        <v>75</v>
      </c>
      <c r="C58" s="213" t="s">
        <v>76</v>
      </c>
      <c r="D58" s="214"/>
      <c r="E58" s="214"/>
      <c r="F58" s="134" t="s">
        <v>22</v>
      </c>
      <c r="G58" s="135"/>
      <c r="H58" s="135"/>
      <c r="I58" s="212">
        <f>' Pol'!G154</f>
        <v>0</v>
      </c>
      <c r="J58" s="212"/>
    </row>
    <row r="59" spans="1:10" ht="25.5" customHeight="1" x14ac:dyDescent="0.2">
      <c r="A59" s="122"/>
      <c r="B59" s="124" t="s">
        <v>77</v>
      </c>
      <c r="C59" s="213" t="s">
        <v>78</v>
      </c>
      <c r="D59" s="214"/>
      <c r="E59" s="214"/>
      <c r="F59" s="134" t="s">
        <v>22</v>
      </c>
      <c r="G59" s="135"/>
      <c r="H59" s="135"/>
      <c r="I59" s="212">
        <f>' Pol'!G158</f>
        <v>0</v>
      </c>
      <c r="J59" s="212"/>
    </row>
    <row r="60" spans="1:10" ht="25.5" customHeight="1" x14ac:dyDescent="0.2">
      <c r="A60" s="122"/>
      <c r="B60" s="124" t="s">
        <v>79</v>
      </c>
      <c r="C60" s="213" t="s">
        <v>80</v>
      </c>
      <c r="D60" s="214"/>
      <c r="E60" s="214"/>
      <c r="F60" s="134" t="s">
        <v>22</v>
      </c>
      <c r="G60" s="135"/>
      <c r="H60" s="135"/>
      <c r="I60" s="212">
        <f>' Pol'!G161</f>
        <v>0</v>
      </c>
      <c r="J60" s="212"/>
    </row>
    <row r="61" spans="1:10" ht="25.5" customHeight="1" x14ac:dyDescent="0.2">
      <c r="A61" s="122"/>
      <c r="B61" s="131" t="s">
        <v>81</v>
      </c>
      <c r="C61" s="232" t="s">
        <v>82</v>
      </c>
      <c r="D61" s="233"/>
      <c r="E61" s="233"/>
      <c r="F61" s="136" t="s">
        <v>23</v>
      </c>
      <c r="G61" s="137"/>
      <c r="H61" s="137"/>
      <c r="I61" s="231">
        <f>' Pol'!G167</f>
        <v>0</v>
      </c>
      <c r="J61" s="231"/>
    </row>
    <row r="62" spans="1:10" ht="25.5" customHeight="1" x14ac:dyDescent="0.2">
      <c r="A62" s="123"/>
      <c r="B62" s="127" t="s">
        <v>1</v>
      </c>
      <c r="C62" s="127"/>
      <c r="D62" s="128"/>
      <c r="E62" s="128"/>
      <c r="F62" s="138"/>
      <c r="G62" s="139"/>
      <c r="H62" s="139"/>
      <c r="I62" s="230">
        <f>SUM(I45:I61)</f>
        <v>0</v>
      </c>
      <c r="J62" s="230"/>
    </row>
    <row r="63" spans="1:10" x14ac:dyDescent="0.2">
      <c r="F63" s="95"/>
      <c r="G63" s="96"/>
      <c r="H63" s="95"/>
      <c r="I63" s="96"/>
      <c r="J63" s="96"/>
    </row>
    <row r="64" spans="1:10" x14ac:dyDescent="0.2">
      <c r="F64" s="95"/>
      <c r="G64" s="96"/>
      <c r="H64" s="95"/>
      <c r="I64" s="96"/>
      <c r="J64" s="96"/>
    </row>
    <row r="65" spans="6:10" x14ac:dyDescent="0.2">
      <c r="F65" s="95"/>
      <c r="G65" s="96"/>
      <c r="H65" s="95"/>
      <c r="I65" s="96"/>
      <c r="J65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I62:J62"/>
    <mergeCell ref="I59:J59"/>
    <mergeCell ref="C59:E59"/>
    <mergeCell ref="I60:J60"/>
    <mergeCell ref="C60:E60"/>
    <mergeCell ref="I61:J61"/>
    <mergeCell ref="C61:E61"/>
    <mergeCell ref="I56:J56"/>
    <mergeCell ref="C56:E56"/>
    <mergeCell ref="I57:J57"/>
    <mergeCell ref="C57:E57"/>
    <mergeCell ref="I58:J58"/>
    <mergeCell ref="C58:E58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I47:J47"/>
    <mergeCell ref="C47:E47"/>
    <mergeCell ref="I48:J48"/>
    <mergeCell ref="C48:E48"/>
    <mergeCell ref="I49:J49"/>
    <mergeCell ref="C49:E49"/>
    <mergeCell ref="C37:E37"/>
    <mergeCell ref="B38:E38"/>
    <mergeCell ref="I44:J44"/>
    <mergeCell ref="I45:J45"/>
    <mergeCell ref="C45:E45"/>
    <mergeCell ref="I46:J46"/>
    <mergeCell ref="C46:E46"/>
    <mergeCell ref="E17:F17"/>
    <mergeCell ref="G16:H16"/>
    <mergeCell ref="G17:H17"/>
    <mergeCell ref="G18:H18"/>
    <mergeCell ref="I17:J17"/>
    <mergeCell ref="I18:J18"/>
    <mergeCell ref="E18:F18"/>
    <mergeCell ref="D33:E33"/>
    <mergeCell ref="G24:I24"/>
    <mergeCell ref="G23:I23"/>
    <mergeCell ref="E19:F19"/>
    <mergeCell ref="E20:F20"/>
    <mergeCell ref="I20:J20"/>
    <mergeCell ref="I21:J21"/>
    <mergeCell ref="G27:I27"/>
    <mergeCell ref="I16:J16"/>
    <mergeCell ref="I19:J19"/>
    <mergeCell ref="E21:F21"/>
    <mergeCell ref="G21:H21"/>
    <mergeCell ref="G26:I26"/>
    <mergeCell ref="E16:F16"/>
    <mergeCell ref="D13:G13"/>
    <mergeCell ref="G19:H19"/>
    <mergeCell ref="G20:H20"/>
    <mergeCell ref="B1:J1"/>
    <mergeCell ref="G25:I25"/>
    <mergeCell ref="E15:F15"/>
    <mergeCell ref="D11:G11"/>
    <mergeCell ref="G15:H15"/>
    <mergeCell ref="I15:J15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4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4" t="s">
        <v>6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73" t="s">
        <v>39</v>
      </c>
      <c r="B2" s="72"/>
      <c r="C2" s="236"/>
      <c r="D2" s="236"/>
      <c r="E2" s="236"/>
      <c r="F2" s="236"/>
      <c r="G2" s="237"/>
    </row>
    <row r="3" spans="1:7" ht="24.95" hidden="1" customHeight="1" x14ac:dyDescent="0.2">
      <c r="A3" s="73" t="s">
        <v>7</v>
      </c>
      <c r="B3" s="72"/>
      <c r="C3" s="236"/>
      <c r="D3" s="236"/>
      <c r="E3" s="236"/>
      <c r="F3" s="236"/>
      <c r="G3" s="237"/>
    </row>
    <row r="4" spans="1:7" ht="24.95" hidden="1" customHeight="1" x14ac:dyDescent="0.2">
      <c r="A4" s="73" t="s">
        <v>8</v>
      </c>
      <c r="B4" s="72"/>
      <c r="C4" s="236"/>
      <c r="D4" s="236"/>
      <c r="E4" s="236"/>
      <c r="F4" s="236"/>
      <c r="G4" s="23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132" workbookViewId="0">
      <selection activeCell="X163" sqref="X163"/>
    </sheetView>
  </sheetViews>
  <sheetFormatPr defaultRowHeight="12.75" outlineLevelRow="1" x14ac:dyDescent="0.2"/>
  <cols>
    <col min="1" max="1" width="4.28515625" customWidth="1"/>
    <col min="2" max="2" width="14.42578125" style="94" customWidth="1"/>
    <col min="3" max="3" width="38.28515625" style="94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38" t="s">
        <v>6</v>
      </c>
      <c r="B1" s="238"/>
      <c r="C1" s="238"/>
      <c r="D1" s="238"/>
      <c r="E1" s="238"/>
      <c r="F1" s="238"/>
      <c r="G1" s="238"/>
      <c r="AE1" t="s">
        <v>86</v>
      </c>
    </row>
    <row r="2" spans="1:60" ht="24.95" customHeight="1" x14ac:dyDescent="0.2">
      <c r="A2" s="145" t="s">
        <v>85</v>
      </c>
      <c r="B2" s="143"/>
      <c r="C2" s="239" t="s">
        <v>44</v>
      </c>
      <c r="D2" s="240"/>
      <c r="E2" s="240"/>
      <c r="F2" s="240"/>
      <c r="G2" s="241"/>
      <c r="AE2" t="s">
        <v>87</v>
      </c>
    </row>
    <row r="3" spans="1:60" ht="24.95" hidden="1" customHeight="1" x14ac:dyDescent="0.2">
      <c r="A3" s="146" t="s">
        <v>7</v>
      </c>
      <c r="B3" s="144"/>
      <c r="C3" s="242"/>
      <c r="D3" s="242"/>
      <c r="E3" s="242"/>
      <c r="F3" s="242"/>
      <c r="G3" s="243"/>
      <c r="AE3" t="s">
        <v>88</v>
      </c>
    </row>
    <row r="4" spans="1:60" ht="24.95" hidden="1" customHeight="1" x14ac:dyDescent="0.2">
      <c r="A4" s="146" t="s">
        <v>8</v>
      </c>
      <c r="B4" s="144"/>
      <c r="C4" s="244"/>
      <c r="D4" s="242"/>
      <c r="E4" s="242"/>
      <c r="F4" s="242"/>
      <c r="G4" s="243"/>
      <c r="AE4" t="s">
        <v>89</v>
      </c>
    </row>
    <row r="5" spans="1:60" hidden="1" x14ac:dyDescent="0.2">
      <c r="A5" s="147" t="s">
        <v>90</v>
      </c>
      <c r="B5" s="148"/>
      <c r="C5" s="149"/>
      <c r="D5" s="150"/>
      <c r="E5" s="151"/>
      <c r="F5" s="151"/>
      <c r="G5" s="152"/>
      <c r="AE5" t="s">
        <v>91</v>
      </c>
    </row>
    <row r="6" spans="1:60" x14ac:dyDescent="0.2">
      <c r="D6" s="142"/>
    </row>
    <row r="7" spans="1:60" ht="38.25" x14ac:dyDescent="0.2">
      <c r="A7" s="157" t="s">
        <v>92</v>
      </c>
      <c r="B7" s="158" t="s">
        <v>93</v>
      </c>
      <c r="C7" s="158" t="s">
        <v>94</v>
      </c>
      <c r="D7" s="173" t="s">
        <v>95</v>
      </c>
      <c r="E7" s="157" t="s">
        <v>96</v>
      </c>
      <c r="F7" s="153" t="s">
        <v>97</v>
      </c>
      <c r="G7" s="174" t="s">
        <v>26</v>
      </c>
      <c r="H7" s="175" t="s">
        <v>27</v>
      </c>
      <c r="I7" s="175" t="s">
        <v>98</v>
      </c>
      <c r="J7" s="175" t="s">
        <v>28</v>
      </c>
      <c r="K7" s="175" t="s">
        <v>99</v>
      </c>
      <c r="L7" s="175" t="s">
        <v>100</v>
      </c>
      <c r="M7" s="175" t="s">
        <v>101</v>
      </c>
      <c r="N7" s="175" t="s">
        <v>102</v>
      </c>
      <c r="O7" s="175" t="s">
        <v>103</v>
      </c>
      <c r="P7" s="175" t="s">
        <v>104</v>
      </c>
      <c r="Q7" s="175" t="s">
        <v>105</v>
      </c>
      <c r="R7" s="175" t="s">
        <v>106</v>
      </c>
      <c r="S7" s="175" t="s">
        <v>107</v>
      </c>
      <c r="T7" s="175" t="s">
        <v>108</v>
      </c>
      <c r="U7" s="159" t="s">
        <v>109</v>
      </c>
    </row>
    <row r="8" spans="1:60" x14ac:dyDescent="0.2">
      <c r="A8" s="176" t="s">
        <v>110</v>
      </c>
      <c r="B8" s="177" t="s">
        <v>49</v>
      </c>
      <c r="C8" s="178" t="s">
        <v>50</v>
      </c>
      <c r="D8" s="179"/>
      <c r="E8" s="180"/>
      <c r="F8" s="168"/>
      <c r="G8" s="168">
        <f>SUMIF(AE9:AE25,"&lt;&gt;NOR",G9:G25)</f>
        <v>0</v>
      </c>
      <c r="H8" s="168"/>
      <c r="I8" s="168">
        <f>SUM(I9:I25)</f>
        <v>2359.2900000000004</v>
      </c>
      <c r="J8" s="168"/>
      <c r="K8" s="168">
        <f>SUM(K9:K25)</f>
        <v>13799.48</v>
      </c>
      <c r="L8" s="168"/>
      <c r="M8" s="168">
        <f>SUM(M9:M25)</f>
        <v>0</v>
      </c>
      <c r="N8" s="168"/>
      <c r="O8" s="168">
        <f>SUM(O9:O25)</f>
        <v>8.3000000000000007</v>
      </c>
      <c r="P8" s="168"/>
      <c r="Q8" s="168">
        <f>SUM(Q9:Q25)</f>
        <v>0</v>
      </c>
      <c r="R8" s="168"/>
      <c r="S8" s="168"/>
      <c r="T8" s="181"/>
      <c r="U8" s="168">
        <f>SUM(U9:U25)</f>
        <v>38.06</v>
      </c>
      <c r="AE8" t="s">
        <v>111</v>
      </c>
    </row>
    <row r="9" spans="1:60" outlineLevel="1" x14ac:dyDescent="0.2">
      <c r="A9" s="155">
        <v>1</v>
      </c>
      <c r="B9" s="160" t="s">
        <v>112</v>
      </c>
      <c r="C9" s="188" t="s">
        <v>113</v>
      </c>
      <c r="D9" s="162" t="s">
        <v>114</v>
      </c>
      <c r="E9" s="165">
        <v>12.75</v>
      </c>
      <c r="F9" s="169"/>
      <c r="G9" s="169">
        <f>E9*F9</f>
        <v>0</v>
      </c>
      <c r="H9" s="169">
        <v>0</v>
      </c>
      <c r="I9" s="169">
        <f>ROUND(E9*H9,2)</f>
        <v>0</v>
      </c>
      <c r="J9" s="169">
        <v>570</v>
      </c>
      <c r="K9" s="169">
        <f>ROUND(E9*J9,2)</f>
        <v>7267.5</v>
      </c>
      <c r="L9" s="169">
        <v>0</v>
      </c>
      <c r="M9" s="169">
        <f>G9*(1+L9/100)</f>
        <v>0</v>
      </c>
      <c r="N9" s="169">
        <v>0</v>
      </c>
      <c r="O9" s="169">
        <f>ROUND(E9*N9,2)</f>
        <v>0</v>
      </c>
      <c r="P9" s="169">
        <v>0</v>
      </c>
      <c r="Q9" s="169">
        <f>ROUND(E9*P9,2)</f>
        <v>0</v>
      </c>
      <c r="R9" s="169"/>
      <c r="S9" s="169"/>
      <c r="T9" s="170">
        <v>1.1299999999999999</v>
      </c>
      <c r="U9" s="169">
        <f>ROUND(E9*T9,2)</f>
        <v>14.41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115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ht="22.5" outlineLevel="1" x14ac:dyDescent="0.2">
      <c r="A10" s="155"/>
      <c r="B10" s="160"/>
      <c r="C10" s="189" t="s">
        <v>116</v>
      </c>
      <c r="D10" s="163"/>
      <c r="E10" s="166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70"/>
      <c r="U10" s="169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117</v>
      </c>
      <c r="AF10" s="154">
        <v>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55"/>
      <c r="B11" s="160"/>
      <c r="C11" s="189" t="s">
        <v>118</v>
      </c>
      <c r="D11" s="163"/>
      <c r="E11" s="166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70"/>
      <c r="U11" s="169"/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117</v>
      </c>
      <c r="AF11" s="154">
        <v>0</v>
      </c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55"/>
      <c r="B12" s="160"/>
      <c r="C12" s="189" t="s">
        <v>119</v>
      </c>
      <c r="D12" s="163"/>
      <c r="E12" s="166">
        <v>12.75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70"/>
      <c r="U12" s="169"/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117</v>
      </c>
      <c r="AF12" s="154">
        <v>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55">
        <v>2</v>
      </c>
      <c r="B13" s="160" t="s">
        <v>120</v>
      </c>
      <c r="C13" s="188" t="s">
        <v>121</v>
      </c>
      <c r="D13" s="162" t="s">
        <v>114</v>
      </c>
      <c r="E13" s="165">
        <v>12.75</v>
      </c>
      <c r="F13" s="169"/>
      <c r="G13" s="169">
        <f t="shared" ref="G13:G14" si="0">E13*F13</f>
        <v>0</v>
      </c>
      <c r="H13" s="169">
        <v>0</v>
      </c>
      <c r="I13" s="169">
        <f>ROUND(E13*H13,2)</f>
        <v>0</v>
      </c>
      <c r="J13" s="169">
        <v>93</v>
      </c>
      <c r="K13" s="169">
        <f>ROUND(E13*J13,2)</f>
        <v>1185.75</v>
      </c>
      <c r="L13" s="169">
        <v>0</v>
      </c>
      <c r="M13" s="169">
        <f>G13*(1+L13/100)</f>
        <v>0</v>
      </c>
      <c r="N13" s="169">
        <v>0</v>
      </c>
      <c r="O13" s="169">
        <f>ROUND(E13*N13,2)</f>
        <v>0</v>
      </c>
      <c r="P13" s="169">
        <v>0</v>
      </c>
      <c r="Q13" s="169">
        <f>ROUND(E13*P13,2)</f>
        <v>0</v>
      </c>
      <c r="R13" s="169"/>
      <c r="S13" s="169"/>
      <c r="T13" s="170">
        <v>0.2</v>
      </c>
      <c r="U13" s="169">
        <f>ROUND(E13*T13,2)</f>
        <v>2.5499999999999998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122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55">
        <v>3</v>
      </c>
      <c r="B14" s="160" t="s">
        <v>123</v>
      </c>
      <c r="C14" s="188" t="s">
        <v>124</v>
      </c>
      <c r="D14" s="162" t="s">
        <v>125</v>
      </c>
      <c r="E14" s="165">
        <v>33.15</v>
      </c>
      <c r="F14" s="169"/>
      <c r="G14" s="169">
        <f t="shared" si="0"/>
        <v>0</v>
      </c>
      <c r="H14" s="169">
        <v>5.2</v>
      </c>
      <c r="I14" s="169">
        <f>ROUND(E14*H14,2)</f>
        <v>172.38</v>
      </c>
      <c r="J14" s="169">
        <v>71.3</v>
      </c>
      <c r="K14" s="169">
        <f>ROUND(E14*J14,2)</f>
        <v>2363.6</v>
      </c>
      <c r="L14" s="169">
        <v>0</v>
      </c>
      <c r="M14" s="169">
        <f>G14*(1+L14/100)</f>
        <v>0</v>
      </c>
      <c r="N14" s="169">
        <v>3.0000000000000001E-5</v>
      </c>
      <c r="O14" s="169">
        <f>ROUND(E14*N14,2)</f>
        <v>0</v>
      </c>
      <c r="P14" s="169">
        <v>0</v>
      </c>
      <c r="Q14" s="169">
        <f>ROUND(E14*P14,2)</f>
        <v>0</v>
      </c>
      <c r="R14" s="169"/>
      <c r="S14" s="169"/>
      <c r="T14" s="170">
        <v>0.26</v>
      </c>
      <c r="U14" s="169">
        <f>ROUND(E14*T14,2)</f>
        <v>8.6199999999999992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115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/>
      <c r="B15" s="160"/>
      <c r="C15" s="189" t="s">
        <v>126</v>
      </c>
      <c r="D15" s="163"/>
      <c r="E15" s="166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70"/>
      <c r="U15" s="169"/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117</v>
      </c>
      <c r="AF15" s="154">
        <v>0</v>
      </c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/>
      <c r="B16" s="160"/>
      <c r="C16" s="189" t="s">
        <v>127</v>
      </c>
      <c r="D16" s="163"/>
      <c r="E16" s="166">
        <v>33.15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70"/>
      <c r="U16" s="169"/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117</v>
      </c>
      <c r="AF16" s="154">
        <v>0</v>
      </c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4</v>
      </c>
      <c r="B17" s="160" t="s">
        <v>128</v>
      </c>
      <c r="C17" s="188" t="s">
        <v>129</v>
      </c>
      <c r="D17" s="162" t="s">
        <v>114</v>
      </c>
      <c r="E17" s="165">
        <v>4.9725000000000001</v>
      </c>
      <c r="F17" s="169"/>
      <c r="G17" s="169">
        <f>E17*F17</f>
        <v>0</v>
      </c>
      <c r="H17" s="169">
        <v>418</v>
      </c>
      <c r="I17" s="169">
        <f>ROUND(E17*H17,2)</f>
        <v>2078.5100000000002</v>
      </c>
      <c r="J17" s="169">
        <v>0</v>
      </c>
      <c r="K17" s="169">
        <f>ROUND(E17*J17,2)</f>
        <v>0</v>
      </c>
      <c r="L17" s="169">
        <v>0</v>
      </c>
      <c r="M17" s="169">
        <f>G17*(1+L17/100)</f>
        <v>0</v>
      </c>
      <c r="N17" s="169">
        <v>1.67</v>
      </c>
      <c r="O17" s="169">
        <f>ROUND(E17*N17,2)</f>
        <v>8.3000000000000007</v>
      </c>
      <c r="P17" s="169">
        <v>0</v>
      </c>
      <c r="Q17" s="169">
        <f>ROUND(E17*P17,2)</f>
        <v>0</v>
      </c>
      <c r="R17" s="169"/>
      <c r="S17" s="169"/>
      <c r="T17" s="170">
        <v>0</v>
      </c>
      <c r="U17" s="169">
        <f>ROUND(E17*T17,2)</f>
        <v>0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130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55"/>
      <c r="B18" s="160"/>
      <c r="C18" s="189" t="s">
        <v>131</v>
      </c>
      <c r="D18" s="163"/>
      <c r="E18" s="166">
        <v>4.9725000000000001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70"/>
      <c r="U18" s="169"/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117</v>
      </c>
      <c r="AF18" s="154">
        <v>0</v>
      </c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55">
        <v>5</v>
      </c>
      <c r="B19" s="160" t="s">
        <v>132</v>
      </c>
      <c r="C19" s="188" t="s">
        <v>133</v>
      </c>
      <c r="D19" s="162" t="s">
        <v>125</v>
      </c>
      <c r="E19" s="165">
        <v>33.15</v>
      </c>
      <c r="F19" s="169"/>
      <c r="G19" s="169">
        <f>E19*F19</f>
        <v>0</v>
      </c>
      <c r="H19" s="169">
        <v>3.27</v>
      </c>
      <c r="I19" s="169">
        <f>ROUND(E19*H19,2)</f>
        <v>108.4</v>
      </c>
      <c r="J19" s="169">
        <v>5.6300000000000008</v>
      </c>
      <c r="K19" s="169">
        <f>ROUND(E19*J19,2)</f>
        <v>186.63</v>
      </c>
      <c r="L19" s="169">
        <v>0</v>
      </c>
      <c r="M19" s="169">
        <f>G19*(1+L19/100)</f>
        <v>0</v>
      </c>
      <c r="N19" s="169">
        <v>3.0000000000000001E-5</v>
      </c>
      <c r="O19" s="169">
        <f>ROUND(E19*N19,2)</f>
        <v>0</v>
      </c>
      <c r="P19" s="169">
        <v>0</v>
      </c>
      <c r="Q19" s="169">
        <f>ROUND(E19*P19,2)</f>
        <v>0</v>
      </c>
      <c r="R19" s="169"/>
      <c r="S19" s="169"/>
      <c r="T19" s="170">
        <v>0.02</v>
      </c>
      <c r="U19" s="169">
        <f>ROUND(E19*T19,2)</f>
        <v>0.66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115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ht="22.5" outlineLevel="1" x14ac:dyDescent="0.2">
      <c r="A20" s="155"/>
      <c r="B20" s="160"/>
      <c r="C20" s="189" t="s">
        <v>134</v>
      </c>
      <c r="D20" s="163"/>
      <c r="E20" s="166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70"/>
      <c r="U20" s="169"/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117</v>
      </c>
      <c r="AF20" s="154">
        <v>0</v>
      </c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/>
      <c r="B21" s="160"/>
      <c r="C21" s="189" t="s">
        <v>135</v>
      </c>
      <c r="D21" s="163"/>
      <c r="E21" s="166">
        <v>33.15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70"/>
      <c r="U21" s="169"/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117</v>
      </c>
      <c r="AF21" s="154">
        <v>0</v>
      </c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55"/>
      <c r="B22" s="160"/>
      <c r="C22" s="189" t="s">
        <v>136</v>
      </c>
      <c r="D22" s="163"/>
      <c r="E22" s="166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  <c r="U22" s="169"/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117</v>
      </c>
      <c r="AF22" s="154">
        <v>0</v>
      </c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">
      <c r="A23" s="155">
        <v>6</v>
      </c>
      <c r="B23" s="160" t="s">
        <v>137</v>
      </c>
      <c r="C23" s="188" t="s">
        <v>138</v>
      </c>
      <c r="D23" s="162" t="s">
        <v>114</v>
      </c>
      <c r="E23" s="165">
        <v>2</v>
      </c>
      <c r="F23" s="169"/>
      <c r="G23" s="169">
        <f>E23*F23</f>
        <v>0</v>
      </c>
      <c r="H23" s="169">
        <v>0</v>
      </c>
      <c r="I23" s="169">
        <f>ROUND(E23*H23,2)</f>
        <v>0</v>
      </c>
      <c r="J23" s="169">
        <v>1398</v>
      </c>
      <c r="K23" s="169">
        <f>ROUND(E23*J23,2)</f>
        <v>2796</v>
      </c>
      <c r="L23" s="169">
        <v>0</v>
      </c>
      <c r="M23" s="169">
        <f>G23*(1+L23/100)</f>
        <v>0</v>
      </c>
      <c r="N23" s="169">
        <v>0</v>
      </c>
      <c r="O23" s="169">
        <f>ROUND(E23*N23,2)</f>
        <v>0</v>
      </c>
      <c r="P23" s="169">
        <v>0</v>
      </c>
      <c r="Q23" s="169">
        <f>ROUND(E23*P23,2)</f>
        <v>0</v>
      </c>
      <c r="R23" s="169"/>
      <c r="S23" s="169"/>
      <c r="T23" s="170">
        <v>5.91</v>
      </c>
      <c r="U23" s="169">
        <f>ROUND(E23*T23,2)</f>
        <v>11.82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115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55"/>
      <c r="B24" s="160"/>
      <c r="C24" s="189" t="s">
        <v>139</v>
      </c>
      <c r="D24" s="163"/>
      <c r="E24" s="166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70"/>
      <c r="U24" s="169"/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117</v>
      </c>
      <c r="AF24" s="154">
        <v>0</v>
      </c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55"/>
      <c r="B25" s="160"/>
      <c r="C25" s="189" t="s">
        <v>140</v>
      </c>
      <c r="D25" s="163"/>
      <c r="E25" s="166">
        <v>2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70"/>
      <c r="U25" s="169"/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117</v>
      </c>
      <c r="AF25" s="154">
        <v>0</v>
      </c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x14ac:dyDescent="0.2">
      <c r="A26" s="156" t="s">
        <v>110</v>
      </c>
      <c r="B26" s="161" t="s">
        <v>51</v>
      </c>
      <c r="C26" s="190" t="s">
        <v>52</v>
      </c>
      <c r="D26" s="164"/>
      <c r="E26" s="167"/>
      <c r="F26" s="171"/>
      <c r="G26" s="171">
        <f>SUMIF(AE27:AE29,"&lt;&gt;NOR",G27:G29)</f>
        <v>0</v>
      </c>
      <c r="H26" s="171"/>
      <c r="I26" s="171">
        <f>SUM(I27:I29)</f>
        <v>17454.5</v>
      </c>
      <c r="J26" s="171"/>
      <c r="K26" s="171">
        <f>SUM(K27:K29)</f>
        <v>14854.01</v>
      </c>
      <c r="L26" s="171"/>
      <c r="M26" s="171">
        <f>SUM(M27:M29)</f>
        <v>0</v>
      </c>
      <c r="N26" s="171"/>
      <c r="O26" s="171">
        <f>SUM(O27:O29)</f>
        <v>13.45</v>
      </c>
      <c r="P26" s="171"/>
      <c r="Q26" s="171">
        <f>SUM(Q27:Q29)</f>
        <v>9.0500000000000007</v>
      </c>
      <c r="R26" s="171"/>
      <c r="S26" s="171"/>
      <c r="T26" s="172"/>
      <c r="U26" s="171">
        <f>SUM(U27:U29)</f>
        <v>37.74</v>
      </c>
      <c r="AE26" t="s">
        <v>111</v>
      </c>
    </row>
    <row r="27" spans="1:60" ht="22.5" outlineLevel="1" x14ac:dyDescent="0.2">
      <c r="A27" s="155">
        <v>7</v>
      </c>
      <c r="B27" s="160" t="s">
        <v>141</v>
      </c>
      <c r="C27" s="188" t="s">
        <v>142</v>
      </c>
      <c r="D27" s="162" t="s">
        <v>125</v>
      </c>
      <c r="E27" s="165">
        <v>25.5</v>
      </c>
      <c r="F27" s="169"/>
      <c r="G27" s="169">
        <f>E27*F27</f>
        <v>0</v>
      </c>
      <c r="H27" s="169">
        <v>684.49</v>
      </c>
      <c r="I27" s="169">
        <f>ROUND(E27*H27,2)</f>
        <v>17454.5</v>
      </c>
      <c r="J27" s="169">
        <v>325.51</v>
      </c>
      <c r="K27" s="169">
        <f>ROUND(E27*J27,2)</f>
        <v>8300.51</v>
      </c>
      <c r="L27" s="169">
        <v>0</v>
      </c>
      <c r="M27" s="169">
        <f>G27*(1+L27/100)</f>
        <v>0</v>
      </c>
      <c r="N27" s="169">
        <v>0.52746000000000004</v>
      </c>
      <c r="O27" s="169">
        <f>ROUND(E27*N27,2)</f>
        <v>13.45</v>
      </c>
      <c r="P27" s="169">
        <v>0</v>
      </c>
      <c r="Q27" s="169">
        <f>ROUND(E27*P27,2)</f>
        <v>0</v>
      </c>
      <c r="R27" s="169"/>
      <c r="S27" s="169"/>
      <c r="T27" s="170">
        <v>0.88</v>
      </c>
      <c r="U27" s="169">
        <f>ROUND(E27*T27,2)</f>
        <v>22.44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115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/>
      <c r="B28" s="160"/>
      <c r="C28" s="189" t="s">
        <v>143</v>
      </c>
      <c r="D28" s="163"/>
      <c r="E28" s="166">
        <v>25.5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70"/>
      <c r="U28" s="169"/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117</v>
      </c>
      <c r="AF28" s="154">
        <v>0</v>
      </c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>
        <v>8</v>
      </c>
      <c r="B29" s="160" t="s">
        <v>144</v>
      </c>
      <c r="C29" s="188" t="s">
        <v>145</v>
      </c>
      <c r="D29" s="162" t="s">
        <v>125</v>
      </c>
      <c r="E29" s="165">
        <v>25.5</v>
      </c>
      <c r="F29" s="169"/>
      <c r="G29" s="169">
        <f>E29*F29</f>
        <v>0</v>
      </c>
      <c r="H29" s="169">
        <v>0</v>
      </c>
      <c r="I29" s="169">
        <f>ROUND(E29*H29,2)</f>
        <v>0</v>
      </c>
      <c r="J29" s="169">
        <v>257</v>
      </c>
      <c r="K29" s="169">
        <f>ROUND(E29*J29,2)</f>
        <v>6553.5</v>
      </c>
      <c r="L29" s="169">
        <v>0</v>
      </c>
      <c r="M29" s="169">
        <f>G29*(1+L29/100)</f>
        <v>0</v>
      </c>
      <c r="N29" s="169">
        <v>0</v>
      </c>
      <c r="O29" s="169">
        <f>ROUND(E29*N29,2)</f>
        <v>0</v>
      </c>
      <c r="P29" s="169">
        <v>0.35499999999999998</v>
      </c>
      <c r="Q29" s="169">
        <f>ROUND(E29*P29,2)</f>
        <v>9.0500000000000007</v>
      </c>
      <c r="R29" s="169"/>
      <c r="S29" s="169"/>
      <c r="T29" s="170">
        <v>0.6</v>
      </c>
      <c r="U29" s="169">
        <f>ROUND(E29*T29,2)</f>
        <v>15.3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115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x14ac:dyDescent="0.2">
      <c r="A30" s="156" t="s">
        <v>110</v>
      </c>
      <c r="B30" s="161" t="s">
        <v>53</v>
      </c>
      <c r="C30" s="190" t="s">
        <v>54</v>
      </c>
      <c r="D30" s="164"/>
      <c r="E30" s="167"/>
      <c r="F30" s="171"/>
      <c r="G30" s="171">
        <f>SUMIF(AE31:AE87,"&lt;&gt;NOR",G31:G87)</f>
        <v>0</v>
      </c>
      <c r="H30" s="171"/>
      <c r="I30" s="171">
        <f>SUM(I31:I87)</f>
        <v>1042423.43</v>
      </c>
      <c r="J30" s="171"/>
      <c r="K30" s="171">
        <f>SUM(K31:K87)</f>
        <v>672394.76</v>
      </c>
      <c r="L30" s="171"/>
      <c r="M30" s="171">
        <f>SUM(M31:M87)</f>
        <v>0</v>
      </c>
      <c r="N30" s="171"/>
      <c r="O30" s="171">
        <f>SUM(O31:O87)</f>
        <v>41.5</v>
      </c>
      <c r="P30" s="171"/>
      <c r="Q30" s="171">
        <f>SUM(Q31:Q87)</f>
        <v>0</v>
      </c>
      <c r="R30" s="171"/>
      <c r="S30" s="171"/>
      <c r="T30" s="172"/>
      <c r="U30" s="171">
        <f>SUM(U31:U87)</f>
        <v>2020.5700000000002</v>
      </c>
      <c r="AE30" t="s">
        <v>111</v>
      </c>
    </row>
    <row r="31" spans="1:60" outlineLevel="1" x14ac:dyDescent="0.2">
      <c r="A31" s="155">
        <v>9</v>
      </c>
      <c r="B31" s="160" t="s">
        <v>146</v>
      </c>
      <c r="C31" s="188" t="s">
        <v>147</v>
      </c>
      <c r="D31" s="162" t="s">
        <v>125</v>
      </c>
      <c r="E31" s="165">
        <v>1007.75</v>
      </c>
      <c r="F31" s="169"/>
      <c r="G31" s="169">
        <f>E31*F31</f>
        <v>0</v>
      </c>
      <c r="H31" s="169">
        <v>3.49</v>
      </c>
      <c r="I31" s="169">
        <f>ROUND(E31*H31,2)</f>
        <v>3517.05</v>
      </c>
      <c r="J31" s="169">
        <v>37.61</v>
      </c>
      <c r="K31" s="169">
        <f>ROUND(E31*J31,2)</f>
        <v>37901.480000000003</v>
      </c>
      <c r="L31" s="169">
        <v>0</v>
      </c>
      <c r="M31" s="169">
        <f>G31*(1+L31/100)</f>
        <v>0</v>
      </c>
      <c r="N31" s="169">
        <v>2.0000000000000002E-5</v>
      </c>
      <c r="O31" s="169">
        <f>ROUND(E31*N31,2)</f>
        <v>0.02</v>
      </c>
      <c r="P31" s="169">
        <v>0</v>
      </c>
      <c r="Q31" s="169">
        <f>ROUND(E31*P31,2)</f>
        <v>0</v>
      </c>
      <c r="R31" s="169"/>
      <c r="S31" s="169"/>
      <c r="T31" s="170">
        <v>0.11</v>
      </c>
      <c r="U31" s="169">
        <f>ROUND(E31*T31,2)</f>
        <v>110.85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122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55"/>
      <c r="B32" s="160"/>
      <c r="C32" s="189" t="s">
        <v>148</v>
      </c>
      <c r="D32" s="163"/>
      <c r="E32" s="166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70"/>
      <c r="U32" s="169"/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117</v>
      </c>
      <c r="AF32" s="154">
        <v>0</v>
      </c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55"/>
      <c r="B33" s="160"/>
      <c r="C33" s="189" t="s">
        <v>149</v>
      </c>
      <c r="D33" s="163"/>
      <c r="E33" s="166">
        <v>1225.6400000000001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70"/>
      <c r="U33" s="169"/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117</v>
      </c>
      <c r="AF33" s="154">
        <v>0</v>
      </c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/>
      <c r="B34" s="160"/>
      <c r="C34" s="189" t="s">
        <v>150</v>
      </c>
      <c r="D34" s="163"/>
      <c r="E34" s="166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70"/>
      <c r="U34" s="169"/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117</v>
      </c>
      <c r="AF34" s="154">
        <v>0</v>
      </c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/>
      <c r="B35" s="160"/>
      <c r="C35" s="189" t="s">
        <v>151</v>
      </c>
      <c r="D35" s="163"/>
      <c r="E35" s="166">
        <v>-217.89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70"/>
      <c r="U35" s="169"/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117</v>
      </c>
      <c r="AF35" s="154">
        <v>0</v>
      </c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/>
      <c r="B36" s="160"/>
      <c r="C36" s="189" t="s">
        <v>152</v>
      </c>
      <c r="D36" s="163"/>
      <c r="E36" s="166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70"/>
      <c r="U36" s="169"/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117</v>
      </c>
      <c r="AF36" s="154">
        <v>0</v>
      </c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/>
      <c r="B37" s="160"/>
      <c r="C37" s="189" t="s">
        <v>153</v>
      </c>
      <c r="D37" s="163"/>
      <c r="E37" s="166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70"/>
      <c r="U37" s="169"/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117</v>
      </c>
      <c r="AF37" s="154">
        <v>0</v>
      </c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55">
        <v>10</v>
      </c>
      <c r="B38" s="160" t="s">
        <v>154</v>
      </c>
      <c r="C38" s="188" t="s">
        <v>155</v>
      </c>
      <c r="D38" s="162" t="s">
        <v>125</v>
      </c>
      <c r="E38" s="165">
        <v>22.06</v>
      </c>
      <c r="F38" s="169"/>
      <c r="G38" s="169">
        <f>E38*F38</f>
        <v>0</v>
      </c>
      <c r="H38" s="169">
        <v>619.07000000000005</v>
      </c>
      <c r="I38" s="169">
        <f>ROUND(E38*H38,2)</f>
        <v>13656.68</v>
      </c>
      <c r="J38" s="169">
        <v>149.92999999999995</v>
      </c>
      <c r="K38" s="169">
        <f>ROUND(E38*J38,2)</f>
        <v>3307.46</v>
      </c>
      <c r="L38" s="169">
        <v>0</v>
      </c>
      <c r="M38" s="169">
        <f>G38*(1+L38/100)</f>
        <v>0</v>
      </c>
      <c r="N38" s="169">
        <v>8.0700000000000008E-3</v>
      </c>
      <c r="O38" s="169">
        <f>ROUND(E38*N38,2)</f>
        <v>0.18</v>
      </c>
      <c r="P38" s="169">
        <v>0</v>
      </c>
      <c r="Q38" s="169">
        <f>ROUND(E38*P38,2)</f>
        <v>0</v>
      </c>
      <c r="R38" s="169"/>
      <c r="S38" s="169"/>
      <c r="T38" s="170">
        <v>0.49</v>
      </c>
      <c r="U38" s="169">
        <f>ROUND(E38*T38,2)</f>
        <v>10.81</v>
      </c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122</v>
      </c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ht="22.5" outlineLevel="1" x14ac:dyDescent="0.2">
      <c r="A39" s="155"/>
      <c r="B39" s="160"/>
      <c r="C39" s="189" t="s">
        <v>156</v>
      </c>
      <c r="D39" s="163"/>
      <c r="E39" s="166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70"/>
      <c r="U39" s="169"/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117</v>
      </c>
      <c r="AF39" s="154">
        <v>0</v>
      </c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/>
      <c r="B40" s="160"/>
      <c r="C40" s="189" t="s">
        <v>157</v>
      </c>
      <c r="D40" s="163"/>
      <c r="E40" s="166">
        <v>22.06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70"/>
      <c r="U40" s="169"/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117</v>
      </c>
      <c r="AF40" s="154">
        <v>0</v>
      </c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ht="22.5" outlineLevel="1" x14ac:dyDescent="0.2">
      <c r="A41" s="155">
        <v>11</v>
      </c>
      <c r="B41" s="160" t="s">
        <v>158</v>
      </c>
      <c r="C41" s="188" t="s">
        <v>159</v>
      </c>
      <c r="D41" s="162" t="s">
        <v>125</v>
      </c>
      <c r="E41" s="165">
        <v>108.37</v>
      </c>
      <c r="F41" s="169"/>
      <c r="G41" s="169">
        <f>E41*F41</f>
        <v>0</v>
      </c>
      <c r="H41" s="169">
        <v>884.87</v>
      </c>
      <c r="I41" s="169">
        <f>ROUND(E41*H41,2)</f>
        <v>95893.36</v>
      </c>
      <c r="J41" s="169">
        <v>397.13</v>
      </c>
      <c r="K41" s="169">
        <f>ROUND(E41*J41,2)</f>
        <v>43036.98</v>
      </c>
      <c r="L41" s="169">
        <v>0</v>
      </c>
      <c r="M41" s="169">
        <f>G41*(1+L41/100)</f>
        <v>0</v>
      </c>
      <c r="N41" s="169">
        <v>1.745E-2</v>
      </c>
      <c r="O41" s="169">
        <f>ROUND(E41*N41,2)</f>
        <v>1.89</v>
      </c>
      <c r="P41" s="169">
        <v>0</v>
      </c>
      <c r="Q41" s="169">
        <f>ROUND(E41*P41,2)</f>
        <v>0</v>
      </c>
      <c r="R41" s="169"/>
      <c r="S41" s="169"/>
      <c r="T41" s="170">
        <v>1.26</v>
      </c>
      <c r="U41" s="169">
        <f>ROUND(E41*T41,2)</f>
        <v>136.55000000000001</v>
      </c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122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55"/>
      <c r="B42" s="160"/>
      <c r="C42" s="189" t="s">
        <v>160</v>
      </c>
      <c r="D42" s="163"/>
      <c r="E42" s="166">
        <v>112.69</v>
      </c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70"/>
      <c r="U42" s="169"/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117</v>
      </c>
      <c r="AF42" s="154">
        <v>0</v>
      </c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55"/>
      <c r="B43" s="160"/>
      <c r="C43" s="189" t="s">
        <v>150</v>
      </c>
      <c r="D43" s="163"/>
      <c r="E43" s="166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70"/>
      <c r="U43" s="169"/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117</v>
      </c>
      <c r="AF43" s="154">
        <v>0</v>
      </c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55"/>
      <c r="B44" s="160"/>
      <c r="C44" s="189" t="s">
        <v>161</v>
      </c>
      <c r="D44" s="163"/>
      <c r="E44" s="166">
        <v>-4.32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70"/>
      <c r="U44" s="169"/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117</v>
      </c>
      <c r="AF44" s="154">
        <v>0</v>
      </c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>
        <v>12</v>
      </c>
      <c r="B45" s="160" t="s">
        <v>162</v>
      </c>
      <c r="C45" s="188" t="s">
        <v>163</v>
      </c>
      <c r="D45" s="162" t="s">
        <v>125</v>
      </c>
      <c r="E45" s="165">
        <v>30.45</v>
      </c>
      <c r="F45" s="169"/>
      <c r="G45" s="169">
        <f>E45*F45</f>
        <v>0</v>
      </c>
      <c r="H45" s="169">
        <v>430.36</v>
      </c>
      <c r="I45" s="169">
        <f>ROUND(E45*H45,2)</f>
        <v>13104.46</v>
      </c>
      <c r="J45" s="169">
        <v>477.64</v>
      </c>
      <c r="K45" s="169">
        <f>ROUND(E45*J45,2)</f>
        <v>14544.14</v>
      </c>
      <c r="L45" s="169">
        <v>0</v>
      </c>
      <c r="M45" s="169">
        <f>G45*(1+L45/100)</f>
        <v>0</v>
      </c>
      <c r="N45" s="169">
        <v>9.0299999999999998E-3</v>
      </c>
      <c r="O45" s="169">
        <f>ROUND(E45*N45,2)</f>
        <v>0.27</v>
      </c>
      <c r="P45" s="169">
        <v>0</v>
      </c>
      <c r="Q45" s="169">
        <f>ROUND(E45*P45,2)</f>
        <v>0</v>
      </c>
      <c r="R45" s="169"/>
      <c r="S45" s="169"/>
      <c r="T45" s="170">
        <v>1.56</v>
      </c>
      <c r="U45" s="169">
        <f>ROUND(E45*T45,2)</f>
        <v>47.5</v>
      </c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122</v>
      </c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55"/>
      <c r="B46" s="160"/>
      <c r="C46" s="189" t="s">
        <v>164</v>
      </c>
      <c r="D46" s="163"/>
      <c r="E46" s="166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70"/>
      <c r="U46" s="169"/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117</v>
      </c>
      <c r="AF46" s="154">
        <v>0</v>
      </c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55"/>
      <c r="B47" s="160"/>
      <c r="C47" s="189" t="s">
        <v>165</v>
      </c>
      <c r="D47" s="163"/>
      <c r="E47" s="166">
        <v>30.45</v>
      </c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70"/>
      <c r="U47" s="169"/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117</v>
      </c>
      <c r="AF47" s="154">
        <v>0</v>
      </c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ht="22.5" outlineLevel="1" x14ac:dyDescent="0.2">
      <c r="A48" s="155">
        <v>13</v>
      </c>
      <c r="B48" s="160" t="s">
        <v>166</v>
      </c>
      <c r="C48" s="188" t="s">
        <v>167</v>
      </c>
      <c r="D48" s="162" t="s">
        <v>125</v>
      </c>
      <c r="E48" s="165">
        <v>759.91</v>
      </c>
      <c r="F48" s="169"/>
      <c r="G48" s="169">
        <f>E48*F48</f>
        <v>0</v>
      </c>
      <c r="H48" s="169">
        <v>871.53</v>
      </c>
      <c r="I48" s="169">
        <f>ROUND(E48*H48,2)</f>
        <v>662284.36</v>
      </c>
      <c r="J48" s="169">
        <v>402.47</v>
      </c>
      <c r="K48" s="169">
        <f>ROUND(E48*J48,2)</f>
        <v>305840.98</v>
      </c>
      <c r="L48" s="169">
        <v>0</v>
      </c>
      <c r="M48" s="169">
        <f>G48*(1+L48/100)</f>
        <v>0</v>
      </c>
      <c r="N48" s="169">
        <v>4.054E-2</v>
      </c>
      <c r="O48" s="169">
        <f>ROUND(E48*N48,2)</f>
        <v>30.81</v>
      </c>
      <c r="P48" s="169">
        <v>0</v>
      </c>
      <c r="Q48" s="169">
        <f>ROUND(E48*P48,2)</f>
        <v>0</v>
      </c>
      <c r="R48" s="169"/>
      <c r="S48" s="169"/>
      <c r="T48" s="170">
        <v>1.28</v>
      </c>
      <c r="U48" s="169">
        <f>ROUND(E48*T48,2)</f>
        <v>972.68</v>
      </c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122</v>
      </c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55"/>
      <c r="B49" s="160"/>
      <c r="C49" s="189" t="s">
        <v>168</v>
      </c>
      <c r="D49" s="163"/>
      <c r="E49" s="166">
        <v>965.92</v>
      </c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70"/>
      <c r="U49" s="169"/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117</v>
      </c>
      <c r="AF49" s="154">
        <v>0</v>
      </c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/>
      <c r="B50" s="160"/>
      <c r="C50" s="189" t="s">
        <v>150</v>
      </c>
      <c r="D50" s="163"/>
      <c r="E50" s="166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70"/>
      <c r="U50" s="169"/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117</v>
      </c>
      <c r="AF50" s="154">
        <v>0</v>
      </c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">
      <c r="A51" s="155"/>
      <c r="B51" s="160"/>
      <c r="C51" s="189" t="s">
        <v>169</v>
      </c>
      <c r="D51" s="163"/>
      <c r="E51" s="166">
        <v>-206.01</v>
      </c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70"/>
      <c r="U51" s="169"/>
      <c r="V51" s="154"/>
      <c r="W51" s="154"/>
      <c r="X51" s="154"/>
      <c r="Y51" s="154"/>
      <c r="Z51" s="154"/>
      <c r="AA51" s="154"/>
      <c r="AB51" s="154"/>
      <c r="AC51" s="154"/>
      <c r="AD51" s="154"/>
      <c r="AE51" s="154" t="s">
        <v>117</v>
      </c>
      <c r="AF51" s="154">
        <v>0</v>
      </c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ht="22.5" outlineLevel="1" x14ac:dyDescent="0.2">
      <c r="A52" s="155">
        <v>14</v>
      </c>
      <c r="B52" s="160" t="s">
        <v>170</v>
      </c>
      <c r="C52" s="188" t="s">
        <v>171</v>
      </c>
      <c r="D52" s="162" t="s">
        <v>125</v>
      </c>
      <c r="E52" s="165">
        <v>124.96</v>
      </c>
      <c r="F52" s="169"/>
      <c r="G52" s="169">
        <f>E52*F52</f>
        <v>0</v>
      </c>
      <c r="H52" s="169">
        <v>789.53</v>
      </c>
      <c r="I52" s="169">
        <f>ROUND(E52*H52,2)</f>
        <v>98659.67</v>
      </c>
      <c r="J52" s="169">
        <v>402.47</v>
      </c>
      <c r="K52" s="169">
        <f>ROUND(E52*J52,2)</f>
        <v>50292.65</v>
      </c>
      <c r="L52" s="169">
        <v>0</v>
      </c>
      <c r="M52" s="169">
        <f>G52*(1+L52/100)</f>
        <v>0</v>
      </c>
      <c r="N52" s="169">
        <v>3.7179999999999998E-2</v>
      </c>
      <c r="O52" s="169">
        <f>ROUND(E52*N52,2)</f>
        <v>4.6500000000000004</v>
      </c>
      <c r="P52" s="169">
        <v>0</v>
      </c>
      <c r="Q52" s="169">
        <f>ROUND(E52*P52,2)</f>
        <v>0</v>
      </c>
      <c r="R52" s="169"/>
      <c r="S52" s="169"/>
      <c r="T52" s="170">
        <v>1.28</v>
      </c>
      <c r="U52" s="169">
        <f>ROUND(E52*T52,2)</f>
        <v>159.94999999999999</v>
      </c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122</v>
      </c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">
      <c r="A53" s="155"/>
      <c r="B53" s="160"/>
      <c r="C53" s="189" t="s">
        <v>172</v>
      </c>
      <c r="D53" s="163"/>
      <c r="E53" s="166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70"/>
      <c r="U53" s="169"/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117</v>
      </c>
      <c r="AF53" s="154">
        <v>0</v>
      </c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outlineLevel="1" x14ac:dyDescent="0.2">
      <c r="A54" s="155"/>
      <c r="B54" s="160"/>
      <c r="C54" s="189" t="s">
        <v>173</v>
      </c>
      <c r="D54" s="163"/>
      <c r="E54" s="166">
        <v>124.96</v>
      </c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70"/>
      <c r="U54" s="169"/>
      <c r="V54" s="154"/>
      <c r="W54" s="154"/>
      <c r="X54" s="154"/>
      <c r="Y54" s="154"/>
      <c r="Z54" s="154"/>
      <c r="AA54" s="154"/>
      <c r="AB54" s="154"/>
      <c r="AC54" s="154"/>
      <c r="AD54" s="154"/>
      <c r="AE54" s="154" t="s">
        <v>117</v>
      </c>
      <c r="AF54" s="154">
        <v>0</v>
      </c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ht="22.5" outlineLevel="1" x14ac:dyDescent="0.2">
      <c r="A55" s="155">
        <v>15</v>
      </c>
      <c r="B55" s="160" t="s">
        <v>174</v>
      </c>
      <c r="C55" s="188" t="s">
        <v>175</v>
      </c>
      <c r="D55" s="162" t="s">
        <v>125</v>
      </c>
      <c r="E55" s="165">
        <v>59.5</v>
      </c>
      <c r="F55" s="169"/>
      <c r="G55" s="169">
        <f>E55*F55</f>
        <v>0</v>
      </c>
      <c r="H55" s="169">
        <v>52.95</v>
      </c>
      <c r="I55" s="169">
        <f>ROUND(E55*H55,2)</f>
        <v>3150.53</v>
      </c>
      <c r="J55" s="169">
        <v>121.55</v>
      </c>
      <c r="K55" s="169">
        <f>ROUND(E55*J55,2)</f>
        <v>7232.23</v>
      </c>
      <c r="L55" s="169">
        <v>0</v>
      </c>
      <c r="M55" s="169">
        <f>G55*(1+L55/100)</f>
        <v>0</v>
      </c>
      <c r="N55" s="169">
        <v>3.6700000000000001E-3</v>
      </c>
      <c r="O55" s="169">
        <f>ROUND(E55*N55,2)</f>
        <v>0.22</v>
      </c>
      <c r="P55" s="169">
        <v>0</v>
      </c>
      <c r="Q55" s="169">
        <f>ROUND(E55*P55,2)</f>
        <v>0</v>
      </c>
      <c r="R55" s="169"/>
      <c r="S55" s="169"/>
      <c r="T55" s="170">
        <v>0.36</v>
      </c>
      <c r="U55" s="169">
        <f>ROUND(E55*T55,2)</f>
        <v>21.42</v>
      </c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122</v>
      </c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55"/>
      <c r="B56" s="160"/>
      <c r="C56" s="189" t="s">
        <v>176</v>
      </c>
      <c r="D56" s="163"/>
      <c r="E56" s="166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70"/>
      <c r="U56" s="169"/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117</v>
      </c>
      <c r="AF56" s="154">
        <v>0</v>
      </c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55"/>
      <c r="B57" s="160"/>
      <c r="C57" s="189" t="s">
        <v>177</v>
      </c>
      <c r="D57" s="163"/>
      <c r="E57" s="166">
        <v>59.5</v>
      </c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70"/>
      <c r="U57" s="169"/>
      <c r="V57" s="154"/>
      <c r="W57" s="154"/>
      <c r="X57" s="154"/>
      <c r="Y57" s="154"/>
      <c r="Z57" s="154"/>
      <c r="AA57" s="154"/>
      <c r="AB57" s="154"/>
      <c r="AC57" s="154"/>
      <c r="AD57" s="154"/>
      <c r="AE57" s="154" t="s">
        <v>117</v>
      </c>
      <c r="AF57" s="154">
        <v>0</v>
      </c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">
      <c r="A58" s="155"/>
      <c r="B58" s="160"/>
      <c r="C58" s="189" t="s">
        <v>136</v>
      </c>
      <c r="D58" s="163"/>
      <c r="E58" s="166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70"/>
      <c r="U58" s="169"/>
      <c r="V58" s="154"/>
      <c r="W58" s="154"/>
      <c r="X58" s="154"/>
      <c r="Y58" s="154"/>
      <c r="Z58" s="154"/>
      <c r="AA58" s="154"/>
      <c r="AB58" s="154"/>
      <c r="AC58" s="154"/>
      <c r="AD58" s="154"/>
      <c r="AE58" s="154" t="s">
        <v>117</v>
      </c>
      <c r="AF58" s="154">
        <v>0</v>
      </c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outlineLevel="1" x14ac:dyDescent="0.2">
      <c r="A59" s="155"/>
      <c r="B59" s="160"/>
      <c r="C59" s="189" t="s">
        <v>136</v>
      </c>
      <c r="D59" s="163"/>
      <c r="E59" s="166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70"/>
      <c r="U59" s="169"/>
      <c r="V59" s="154"/>
      <c r="W59" s="154"/>
      <c r="X59" s="154"/>
      <c r="Y59" s="154"/>
      <c r="Z59" s="154"/>
      <c r="AA59" s="154"/>
      <c r="AB59" s="154"/>
      <c r="AC59" s="154"/>
      <c r="AD59" s="154"/>
      <c r="AE59" s="154" t="s">
        <v>117</v>
      </c>
      <c r="AF59" s="154">
        <v>0</v>
      </c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ht="22.5" outlineLevel="1" x14ac:dyDescent="0.2">
      <c r="A60" s="155">
        <v>16</v>
      </c>
      <c r="B60" s="160" t="s">
        <v>178</v>
      </c>
      <c r="C60" s="188" t="s">
        <v>179</v>
      </c>
      <c r="D60" s="162" t="s">
        <v>125</v>
      </c>
      <c r="E60" s="165">
        <v>130.02000000000001</v>
      </c>
      <c r="F60" s="169"/>
      <c r="G60" s="169">
        <f>E60*F60</f>
        <v>0</v>
      </c>
      <c r="H60" s="169">
        <v>820.74</v>
      </c>
      <c r="I60" s="169">
        <f>ROUND(E60*H60,2)</f>
        <v>106712.61</v>
      </c>
      <c r="J60" s="169">
        <v>937.26</v>
      </c>
      <c r="K60" s="169">
        <f>ROUND(E60*J60,2)</f>
        <v>121862.55</v>
      </c>
      <c r="L60" s="169">
        <v>0</v>
      </c>
      <c r="M60" s="169">
        <f>G60*(1+L60/100)</f>
        <v>0</v>
      </c>
      <c r="N60" s="169">
        <v>2.3910000000000001E-2</v>
      </c>
      <c r="O60" s="169">
        <f>ROUND(E60*N60,2)</f>
        <v>3.11</v>
      </c>
      <c r="P60" s="169">
        <v>0</v>
      </c>
      <c r="Q60" s="169">
        <f>ROUND(E60*P60,2)</f>
        <v>0</v>
      </c>
      <c r="R60" s="169"/>
      <c r="S60" s="169"/>
      <c r="T60" s="170">
        <v>2.99</v>
      </c>
      <c r="U60" s="169">
        <f>ROUND(E60*T60,2)</f>
        <v>388.76</v>
      </c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122</v>
      </c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55"/>
      <c r="B61" s="160"/>
      <c r="C61" s="189" t="s">
        <v>180</v>
      </c>
      <c r="D61" s="163"/>
      <c r="E61" s="166">
        <v>130.02000000000001</v>
      </c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70"/>
      <c r="U61" s="169"/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117</v>
      </c>
      <c r="AF61" s="154">
        <v>0</v>
      </c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55">
        <v>17</v>
      </c>
      <c r="B62" s="160" t="s">
        <v>181</v>
      </c>
      <c r="C62" s="188" t="s">
        <v>182</v>
      </c>
      <c r="D62" s="162" t="s">
        <v>183</v>
      </c>
      <c r="E62" s="165">
        <v>47.54</v>
      </c>
      <c r="F62" s="169"/>
      <c r="G62" s="169">
        <f>E62*F62</f>
        <v>0</v>
      </c>
      <c r="H62" s="169">
        <v>92.84</v>
      </c>
      <c r="I62" s="169">
        <f>ROUND(E62*H62,2)</f>
        <v>4413.6099999999997</v>
      </c>
      <c r="J62" s="169">
        <v>65.66</v>
      </c>
      <c r="K62" s="169">
        <f>ROUND(E62*J62,2)</f>
        <v>3121.48</v>
      </c>
      <c r="L62" s="169">
        <v>0</v>
      </c>
      <c r="M62" s="169">
        <f>G62*(1+L62/100)</f>
        <v>0</v>
      </c>
      <c r="N62" s="169">
        <v>8.0000000000000004E-4</v>
      </c>
      <c r="O62" s="169">
        <f>ROUND(E62*N62,2)</f>
        <v>0.04</v>
      </c>
      <c r="P62" s="169">
        <v>0</v>
      </c>
      <c r="Q62" s="169">
        <f>ROUND(E62*P62,2)</f>
        <v>0</v>
      </c>
      <c r="R62" s="169"/>
      <c r="S62" s="169"/>
      <c r="T62" s="170">
        <v>0.21</v>
      </c>
      <c r="U62" s="169">
        <f>ROUND(E62*T62,2)</f>
        <v>9.98</v>
      </c>
      <c r="V62" s="154"/>
      <c r="W62" s="154"/>
      <c r="X62" s="154"/>
      <c r="Y62" s="154"/>
      <c r="Z62" s="154"/>
      <c r="AA62" s="154"/>
      <c r="AB62" s="154"/>
      <c r="AC62" s="154"/>
      <c r="AD62" s="154"/>
      <c r="AE62" s="154" t="s">
        <v>122</v>
      </c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">
      <c r="A63" s="155"/>
      <c r="B63" s="160"/>
      <c r="C63" s="189" t="s">
        <v>184</v>
      </c>
      <c r="D63" s="163"/>
      <c r="E63" s="166">
        <v>52.98</v>
      </c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70"/>
      <c r="U63" s="169"/>
      <c r="V63" s="154"/>
      <c r="W63" s="154"/>
      <c r="X63" s="154"/>
      <c r="Y63" s="154"/>
      <c r="Z63" s="154"/>
      <c r="AA63" s="154"/>
      <c r="AB63" s="154"/>
      <c r="AC63" s="154"/>
      <c r="AD63" s="154"/>
      <c r="AE63" s="154" t="s">
        <v>117</v>
      </c>
      <c r="AF63" s="154">
        <v>0</v>
      </c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 x14ac:dyDescent="0.2">
      <c r="A64" s="155"/>
      <c r="B64" s="160"/>
      <c r="C64" s="189" t="s">
        <v>185</v>
      </c>
      <c r="D64" s="163"/>
      <c r="E64" s="166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70"/>
      <c r="U64" s="169"/>
      <c r="V64" s="154"/>
      <c r="W64" s="154"/>
      <c r="X64" s="154"/>
      <c r="Y64" s="154"/>
      <c r="Z64" s="154"/>
      <c r="AA64" s="154"/>
      <c r="AB64" s="154"/>
      <c r="AC64" s="154"/>
      <c r="AD64" s="154"/>
      <c r="AE64" s="154" t="s">
        <v>117</v>
      </c>
      <c r="AF64" s="154">
        <v>0</v>
      </c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55"/>
      <c r="B65" s="160"/>
      <c r="C65" s="189" t="s">
        <v>186</v>
      </c>
      <c r="D65" s="163"/>
      <c r="E65" s="166">
        <v>-5.44</v>
      </c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70"/>
      <c r="U65" s="169"/>
      <c r="V65" s="154"/>
      <c r="W65" s="154"/>
      <c r="X65" s="154"/>
      <c r="Y65" s="154"/>
      <c r="Z65" s="154"/>
      <c r="AA65" s="154"/>
      <c r="AB65" s="154"/>
      <c r="AC65" s="154"/>
      <c r="AD65" s="154"/>
      <c r="AE65" s="154" t="s">
        <v>117</v>
      </c>
      <c r="AF65" s="154">
        <v>0</v>
      </c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outlineLevel="1" x14ac:dyDescent="0.2">
      <c r="A66" s="155">
        <v>18</v>
      </c>
      <c r="B66" s="160" t="s">
        <v>181</v>
      </c>
      <c r="C66" s="188" t="s">
        <v>187</v>
      </c>
      <c r="D66" s="162" t="s">
        <v>183</v>
      </c>
      <c r="E66" s="165">
        <v>19.015999999999998</v>
      </c>
      <c r="F66" s="169"/>
      <c r="G66" s="169">
        <f>E66*F66</f>
        <v>0</v>
      </c>
      <c r="H66" s="169">
        <v>0</v>
      </c>
      <c r="I66" s="169">
        <f>ROUND(E66*H66,2)</f>
        <v>0</v>
      </c>
      <c r="J66" s="169">
        <v>102</v>
      </c>
      <c r="K66" s="169">
        <f>ROUND(E66*J66,2)</f>
        <v>1939.63</v>
      </c>
      <c r="L66" s="169">
        <v>0</v>
      </c>
      <c r="M66" s="169">
        <f>G66*(1+L66/100)</f>
        <v>0</v>
      </c>
      <c r="N66" s="169">
        <v>8.0000000000000004E-4</v>
      </c>
      <c r="O66" s="169">
        <f>ROUND(E66*N66,2)</f>
        <v>0.02</v>
      </c>
      <c r="P66" s="169">
        <v>0</v>
      </c>
      <c r="Q66" s="169">
        <f>ROUND(E66*P66,2)</f>
        <v>0</v>
      </c>
      <c r="R66" s="169"/>
      <c r="S66" s="169"/>
      <c r="T66" s="170">
        <v>0.21</v>
      </c>
      <c r="U66" s="169">
        <f>ROUND(E66*T66,2)</f>
        <v>3.99</v>
      </c>
      <c r="V66" s="154"/>
      <c r="W66" s="154"/>
      <c r="X66" s="154"/>
      <c r="Y66" s="154"/>
      <c r="Z66" s="154"/>
      <c r="AA66" s="154"/>
      <c r="AB66" s="154"/>
      <c r="AC66" s="154"/>
      <c r="AD66" s="154"/>
      <c r="AE66" s="154" t="s">
        <v>122</v>
      </c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</row>
    <row r="67" spans="1:60" outlineLevel="1" x14ac:dyDescent="0.2">
      <c r="A67" s="155"/>
      <c r="B67" s="160"/>
      <c r="C67" s="189" t="s">
        <v>188</v>
      </c>
      <c r="D67" s="163"/>
      <c r="E67" s="166">
        <v>19.015999999999998</v>
      </c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70"/>
      <c r="U67" s="169"/>
      <c r="V67" s="154"/>
      <c r="W67" s="154"/>
      <c r="X67" s="154"/>
      <c r="Y67" s="154"/>
      <c r="Z67" s="154"/>
      <c r="AA67" s="154"/>
      <c r="AB67" s="154"/>
      <c r="AC67" s="154"/>
      <c r="AD67" s="154"/>
      <c r="AE67" s="154" t="s">
        <v>117</v>
      </c>
      <c r="AF67" s="154">
        <v>0</v>
      </c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outlineLevel="1" x14ac:dyDescent="0.2">
      <c r="A68" s="155">
        <v>19</v>
      </c>
      <c r="B68" s="160" t="s">
        <v>189</v>
      </c>
      <c r="C68" s="188" t="s">
        <v>190</v>
      </c>
      <c r="D68" s="162" t="s">
        <v>191</v>
      </c>
      <c r="E68" s="165">
        <v>292.77140000000003</v>
      </c>
      <c r="F68" s="169"/>
      <c r="G68" s="169">
        <f>E68*F68</f>
        <v>0</v>
      </c>
      <c r="H68" s="169">
        <v>41.1</v>
      </c>
      <c r="I68" s="169">
        <f>ROUND(E68*H68,2)</f>
        <v>12032.9</v>
      </c>
      <c r="J68" s="169">
        <v>0</v>
      </c>
      <c r="K68" s="169">
        <f>ROUND(E68*J68,2)</f>
        <v>0</v>
      </c>
      <c r="L68" s="169">
        <v>0</v>
      </c>
      <c r="M68" s="169">
        <f>G68*(1+L68/100)</f>
        <v>0</v>
      </c>
      <c r="N68" s="169">
        <v>1.2E-4</v>
      </c>
      <c r="O68" s="169">
        <f>ROUND(E68*N68,2)</f>
        <v>0.04</v>
      </c>
      <c r="P68" s="169">
        <v>0</v>
      </c>
      <c r="Q68" s="169">
        <f>ROUND(E68*P68,2)</f>
        <v>0</v>
      </c>
      <c r="R68" s="169"/>
      <c r="S68" s="169"/>
      <c r="T68" s="170">
        <v>0</v>
      </c>
      <c r="U68" s="169">
        <f>ROUND(E68*T68,2)</f>
        <v>0</v>
      </c>
      <c r="V68" s="154"/>
      <c r="W68" s="154"/>
      <c r="X68" s="154"/>
      <c r="Y68" s="154"/>
      <c r="Z68" s="154"/>
      <c r="AA68" s="154"/>
      <c r="AB68" s="154"/>
      <c r="AC68" s="154"/>
      <c r="AD68" s="154"/>
      <c r="AE68" s="154" t="s">
        <v>130</v>
      </c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outlineLevel="1" x14ac:dyDescent="0.2">
      <c r="A69" s="155"/>
      <c r="B69" s="160"/>
      <c r="C69" s="189" t="s">
        <v>192</v>
      </c>
      <c r="D69" s="163"/>
      <c r="E69" s="166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70"/>
      <c r="U69" s="169"/>
      <c r="V69" s="154"/>
      <c r="W69" s="154"/>
      <c r="X69" s="154"/>
      <c r="Y69" s="154"/>
      <c r="Z69" s="154"/>
      <c r="AA69" s="154"/>
      <c r="AB69" s="154"/>
      <c r="AC69" s="154"/>
      <c r="AD69" s="154"/>
      <c r="AE69" s="154" t="s">
        <v>117</v>
      </c>
      <c r="AF69" s="154">
        <v>0</v>
      </c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outlineLevel="1" x14ac:dyDescent="0.2">
      <c r="A70" s="155"/>
      <c r="B70" s="160"/>
      <c r="C70" s="189" t="s">
        <v>193</v>
      </c>
      <c r="D70" s="163"/>
      <c r="E70" s="166">
        <v>309.57139999999998</v>
      </c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70"/>
      <c r="U70" s="169"/>
      <c r="V70" s="154"/>
      <c r="W70" s="154"/>
      <c r="X70" s="154"/>
      <c r="Y70" s="154"/>
      <c r="Z70" s="154"/>
      <c r="AA70" s="154"/>
      <c r="AB70" s="154"/>
      <c r="AC70" s="154"/>
      <c r="AD70" s="154"/>
      <c r="AE70" s="154" t="s">
        <v>117</v>
      </c>
      <c r="AF70" s="154">
        <v>0</v>
      </c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outlineLevel="1" x14ac:dyDescent="0.2">
      <c r="A71" s="155"/>
      <c r="B71" s="160"/>
      <c r="C71" s="189" t="s">
        <v>194</v>
      </c>
      <c r="D71" s="163"/>
      <c r="E71" s="166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70"/>
      <c r="U71" s="169"/>
      <c r="V71" s="154"/>
      <c r="W71" s="154"/>
      <c r="X71" s="154"/>
      <c r="Y71" s="154"/>
      <c r="Z71" s="154"/>
      <c r="AA71" s="154"/>
      <c r="AB71" s="154"/>
      <c r="AC71" s="154"/>
      <c r="AD71" s="154"/>
      <c r="AE71" s="154" t="s">
        <v>117</v>
      </c>
      <c r="AF71" s="154">
        <v>0</v>
      </c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 x14ac:dyDescent="0.2">
      <c r="A72" s="155"/>
      <c r="B72" s="160"/>
      <c r="C72" s="189" t="s">
        <v>195</v>
      </c>
      <c r="D72" s="163"/>
      <c r="E72" s="166">
        <v>-16.8</v>
      </c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70"/>
      <c r="U72" s="169"/>
      <c r="V72" s="154"/>
      <c r="W72" s="154"/>
      <c r="X72" s="154"/>
      <c r="Y72" s="154"/>
      <c r="Z72" s="154"/>
      <c r="AA72" s="154"/>
      <c r="AB72" s="154"/>
      <c r="AC72" s="154"/>
      <c r="AD72" s="154"/>
      <c r="AE72" s="154" t="s">
        <v>117</v>
      </c>
      <c r="AF72" s="154">
        <v>0</v>
      </c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outlineLevel="1" x14ac:dyDescent="0.2">
      <c r="A73" s="155">
        <v>20</v>
      </c>
      <c r="B73" s="160" t="s">
        <v>196</v>
      </c>
      <c r="C73" s="188" t="s">
        <v>197</v>
      </c>
      <c r="D73" s="162" t="s">
        <v>183</v>
      </c>
      <c r="E73" s="165">
        <v>121.8</v>
      </c>
      <c r="F73" s="169"/>
      <c r="G73" s="169">
        <f>E73*F73</f>
        <v>0</v>
      </c>
      <c r="H73" s="169">
        <v>58.32</v>
      </c>
      <c r="I73" s="169">
        <f>ROUND(E73*H73,2)</f>
        <v>7103.38</v>
      </c>
      <c r="J73" s="169">
        <v>49.18</v>
      </c>
      <c r="K73" s="169">
        <f>ROUND(E73*J73,2)</f>
        <v>5990.12</v>
      </c>
      <c r="L73" s="169">
        <v>0</v>
      </c>
      <c r="M73" s="169">
        <f>G73*(1+L73/100)</f>
        <v>0</v>
      </c>
      <c r="N73" s="169">
        <v>0</v>
      </c>
      <c r="O73" s="169">
        <f>ROUND(E73*N73,2)</f>
        <v>0</v>
      </c>
      <c r="P73" s="169">
        <v>0</v>
      </c>
      <c r="Q73" s="169">
        <f>ROUND(E73*P73,2)</f>
        <v>0</v>
      </c>
      <c r="R73" s="169"/>
      <c r="S73" s="169"/>
      <c r="T73" s="170">
        <v>0.16</v>
      </c>
      <c r="U73" s="169">
        <f>ROUND(E73*T73,2)</f>
        <v>19.489999999999998</v>
      </c>
      <c r="V73" s="154"/>
      <c r="W73" s="154"/>
      <c r="X73" s="154"/>
      <c r="Y73" s="154"/>
      <c r="Z73" s="154"/>
      <c r="AA73" s="154"/>
      <c r="AB73" s="154"/>
      <c r="AC73" s="154"/>
      <c r="AD73" s="154"/>
      <c r="AE73" s="154" t="s">
        <v>122</v>
      </c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">
      <c r="A74" s="155"/>
      <c r="B74" s="160"/>
      <c r="C74" s="189" t="s">
        <v>198</v>
      </c>
      <c r="D74" s="163"/>
      <c r="E74" s="166">
        <v>121.8</v>
      </c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70"/>
      <c r="U74" s="169"/>
      <c r="V74" s="154"/>
      <c r="W74" s="154"/>
      <c r="X74" s="154"/>
      <c r="Y74" s="154"/>
      <c r="Z74" s="154"/>
      <c r="AA74" s="154"/>
      <c r="AB74" s="154"/>
      <c r="AC74" s="154"/>
      <c r="AD74" s="154"/>
      <c r="AE74" s="154" t="s">
        <v>117</v>
      </c>
      <c r="AF74" s="154">
        <v>0</v>
      </c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55">
        <v>21</v>
      </c>
      <c r="B75" s="160" t="s">
        <v>199</v>
      </c>
      <c r="C75" s="188" t="s">
        <v>200</v>
      </c>
      <c r="D75" s="162" t="s">
        <v>125</v>
      </c>
      <c r="E75" s="165">
        <v>217.89</v>
      </c>
      <c r="F75" s="169"/>
      <c r="G75" s="169">
        <f>E75*F75</f>
        <v>0</v>
      </c>
      <c r="H75" s="169">
        <v>13.57</v>
      </c>
      <c r="I75" s="169">
        <f>ROUND(E75*H75,2)</f>
        <v>2956.77</v>
      </c>
      <c r="J75" s="169">
        <v>20.83</v>
      </c>
      <c r="K75" s="169">
        <f>ROUND(E75*J75,2)</f>
        <v>4538.6499999999996</v>
      </c>
      <c r="L75" s="169">
        <v>0</v>
      </c>
      <c r="M75" s="169">
        <f>G75*(1+L75/100)</f>
        <v>0</v>
      </c>
      <c r="N75" s="169">
        <v>4.0000000000000003E-5</v>
      </c>
      <c r="O75" s="169">
        <f>ROUND(E75*N75,2)</f>
        <v>0.01</v>
      </c>
      <c r="P75" s="169">
        <v>0</v>
      </c>
      <c r="Q75" s="169">
        <f>ROUND(E75*P75,2)</f>
        <v>0</v>
      </c>
      <c r="R75" s="169"/>
      <c r="S75" s="169"/>
      <c r="T75" s="170">
        <v>0.08</v>
      </c>
      <c r="U75" s="169">
        <f>ROUND(E75*T75,2)</f>
        <v>17.43</v>
      </c>
      <c r="V75" s="154"/>
      <c r="W75" s="154"/>
      <c r="X75" s="154"/>
      <c r="Y75" s="154"/>
      <c r="Z75" s="154"/>
      <c r="AA75" s="154"/>
      <c r="AB75" s="154"/>
      <c r="AC75" s="154"/>
      <c r="AD75" s="154"/>
      <c r="AE75" s="154" t="s">
        <v>122</v>
      </c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">
      <c r="A76" s="155"/>
      <c r="B76" s="160"/>
      <c r="C76" s="189" t="s">
        <v>201</v>
      </c>
      <c r="D76" s="163"/>
      <c r="E76" s="166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70"/>
      <c r="U76" s="169"/>
      <c r="V76" s="154"/>
      <c r="W76" s="154"/>
      <c r="X76" s="154"/>
      <c r="Y76" s="154"/>
      <c r="Z76" s="154"/>
      <c r="AA76" s="154"/>
      <c r="AB76" s="154"/>
      <c r="AC76" s="154"/>
      <c r="AD76" s="154"/>
      <c r="AE76" s="154" t="s">
        <v>117</v>
      </c>
      <c r="AF76" s="154">
        <v>0</v>
      </c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 x14ac:dyDescent="0.2">
      <c r="A77" s="155"/>
      <c r="B77" s="160"/>
      <c r="C77" s="189" t="s">
        <v>202</v>
      </c>
      <c r="D77" s="163"/>
      <c r="E77" s="166">
        <v>217.89</v>
      </c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70"/>
      <c r="U77" s="169"/>
      <c r="V77" s="154"/>
      <c r="W77" s="154"/>
      <c r="X77" s="154"/>
      <c r="Y77" s="154"/>
      <c r="Z77" s="154"/>
      <c r="AA77" s="154"/>
      <c r="AB77" s="154"/>
      <c r="AC77" s="154"/>
      <c r="AD77" s="154"/>
      <c r="AE77" s="154" t="s">
        <v>117</v>
      </c>
      <c r="AF77" s="154">
        <v>0</v>
      </c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ht="22.5" outlineLevel="1" x14ac:dyDescent="0.2">
      <c r="A78" s="155">
        <v>22</v>
      </c>
      <c r="B78" s="160" t="s">
        <v>203</v>
      </c>
      <c r="C78" s="188" t="s">
        <v>204</v>
      </c>
      <c r="D78" s="162" t="s">
        <v>183</v>
      </c>
      <c r="E78" s="165">
        <v>623.4</v>
      </c>
      <c r="F78" s="169"/>
      <c r="G78" s="169">
        <f>E78*F78</f>
        <v>0</v>
      </c>
      <c r="H78" s="169">
        <v>16.46</v>
      </c>
      <c r="I78" s="169">
        <f>ROUND(E78*H78,2)</f>
        <v>10261.16</v>
      </c>
      <c r="J78" s="169">
        <v>49.04</v>
      </c>
      <c r="K78" s="169">
        <f>ROUND(E78*J78,2)</f>
        <v>30571.54</v>
      </c>
      <c r="L78" s="169">
        <v>0</v>
      </c>
      <c r="M78" s="169">
        <f>G78*(1+L78/100)</f>
        <v>0</v>
      </c>
      <c r="N78" s="169">
        <v>1.1E-4</v>
      </c>
      <c r="O78" s="169">
        <f>ROUND(E78*N78,2)</f>
        <v>7.0000000000000007E-2</v>
      </c>
      <c r="P78" s="169">
        <v>0</v>
      </c>
      <c r="Q78" s="169">
        <f>ROUND(E78*P78,2)</f>
        <v>0</v>
      </c>
      <c r="R78" s="169"/>
      <c r="S78" s="169"/>
      <c r="T78" s="170">
        <v>0.16</v>
      </c>
      <c r="U78" s="169">
        <f>ROUND(E78*T78,2)</f>
        <v>99.74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 t="s">
        <v>122</v>
      </c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">
      <c r="A79" s="155"/>
      <c r="B79" s="160"/>
      <c r="C79" s="189" t="s">
        <v>205</v>
      </c>
      <c r="D79" s="163"/>
      <c r="E79" s="166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70"/>
      <c r="U79" s="169"/>
      <c r="V79" s="154"/>
      <c r="W79" s="154"/>
      <c r="X79" s="154"/>
      <c r="Y79" s="154"/>
      <c r="Z79" s="154"/>
      <c r="AA79" s="154"/>
      <c r="AB79" s="154"/>
      <c r="AC79" s="154"/>
      <c r="AD79" s="154"/>
      <c r="AE79" s="154" t="s">
        <v>117</v>
      </c>
      <c r="AF79" s="154">
        <v>0</v>
      </c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 x14ac:dyDescent="0.2">
      <c r="A80" s="155"/>
      <c r="B80" s="160"/>
      <c r="C80" s="189" t="s">
        <v>206</v>
      </c>
      <c r="D80" s="163"/>
      <c r="E80" s="166">
        <v>433.4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70"/>
      <c r="U80" s="169"/>
      <c r="V80" s="154"/>
      <c r="W80" s="154"/>
      <c r="X80" s="154"/>
      <c r="Y80" s="154"/>
      <c r="Z80" s="154"/>
      <c r="AA80" s="154"/>
      <c r="AB80" s="154"/>
      <c r="AC80" s="154"/>
      <c r="AD80" s="154"/>
      <c r="AE80" s="154" t="s">
        <v>117</v>
      </c>
      <c r="AF80" s="154">
        <v>0</v>
      </c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outlineLevel="1" x14ac:dyDescent="0.2">
      <c r="A81" s="155"/>
      <c r="B81" s="160"/>
      <c r="C81" s="189" t="s">
        <v>207</v>
      </c>
      <c r="D81" s="163"/>
      <c r="E81" s="166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70"/>
      <c r="U81" s="169"/>
      <c r="V81" s="154"/>
      <c r="W81" s="154"/>
      <c r="X81" s="154"/>
      <c r="Y81" s="154"/>
      <c r="Z81" s="154"/>
      <c r="AA81" s="154"/>
      <c r="AB81" s="154"/>
      <c r="AC81" s="154"/>
      <c r="AD81" s="154"/>
      <c r="AE81" s="154" t="s">
        <v>117</v>
      </c>
      <c r="AF81" s="154">
        <v>0</v>
      </c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">
      <c r="A82" s="155"/>
      <c r="B82" s="160"/>
      <c r="C82" s="189" t="s">
        <v>208</v>
      </c>
      <c r="D82" s="163"/>
      <c r="E82" s="166">
        <v>190</v>
      </c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70"/>
      <c r="U82" s="169"/>
      <c r="V82" s="154"/>
      <c r="W82" s="154"/>
      <c r="X82" s="154"/>
      <c r="Y82" s="154"/>
      <c r="Z82" s="154"/>
      <c r="AA82" s="154"/>
      <c r="AB82" s="154"/>
      <c r="AC82" s="154"/>
      <c r="AD82" s="154"/>
      <c r="AE82" s="154" t="s">
        <v>117</v>
      </c>
      <c r="AF82" s="154">
        <v>0</v>
      </c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">
      <c r="A83" s="155">
        <v>23</v>
      </c>
      <c r="B83" s="160" t="s">
        <v>209</v>
      </c>
      <c r="C83" s="188" t="s">
        <v>210</v>
      </c>
      <c r="D83" s="162" t="s">
        <v>125</v>
      </c>
      <c r="E83" s="165">
        <v>59.5</v>
      </c>
      <c r="F83" s="169"/>
      <c r="G83" s="169">
        <f>E83*F83</f>
        <v>0</v>
      </c>
      <c r="H83" s="169">
        <v>145.83000000000001</v>
      </c>
      <c r="I83" s="169">
        <f>ROUND(E83*H83,2)</f>
        <v>8676.89</v>
      </c>
      <c r="J83" s="169">
        <v>122.66999999999999</v>
      </c>
      <c r="K83" s="169">
        <f>ROUND(E83*J83,2)</f>
        <v>7298.87</v>
      </c>
      <c r="L83" s="169">
        <v>0</v>
      </c>
      <c r="M83" s="169">
        <f>G83*(1+L83/100)</f>
        <v>0</v>
      </c>
      <c r="N83" s="169">
        <v>2.8400000000000001E-3</v>
      </c>
      <c r="O83" s="169">
        <f>ROUND(E83*N83,2)</f>
        <v>0.17</v>
      </c>
      <c r="P83" s="169">
        <v>0</v>
      </c>
      <c r="Q83" s="169">
        <f>ROUND(E83*P83,2)</f>
        <v>0</v>
      </c>
      <c r="R83" s="169"/>
      <c r="S83" s="169"/>
      <c r="T83" s="170">
        <v>0.36</v>
      </c>
      <c r="U83" s="169">
        <f>ROUND(E83*T83,2)</f>
        <v>21.42</v>
      </c>
      <c r="V83" s="154"/>
      <c r="W83" s="154"/>
      <c r="X83" s="154"/>
      <c r="Y83" s="154"/>
      <c r="Z83" s="154"/>
      <c r="AA83" s="154"/>
      <c r="AB83" s="154"/>
      <c r="AC83" s="154"/>
      <c r="AD83" s="154"/>
      <c r="AE83" s="154" t="s">
        <v>122</v>
      </c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55"/>
      <c r="B84" s="160"/>
      <c r="C84" s="189" t="s">
        <v>211</v>
      </c>
      <c r="D84" s="163"/>
      <c r="E84" s="166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70"/>
      <c r="U84" s="169"/>
      <c r="V84" s="154"/>
      <c r="W84" s="154"/>
      <c r="X84" s="154"/>
      <c r="Y84" s="154"/>
      <c r="Z84" s="154"/>
      <c r="AA84" s="154"/>
      <c r="AB84" s="154"/>
      <c r="AC84" s="154"/>
      <c r="AD84" s="154"/>
      <c r="AE84" s="154" t="s">
        <v>117</v>
      </c>
      <c r="AF84" s="154">
        <v>0</v>
      </c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">
      <c r="A85" s="155"/>
      <c r="B85" s="160"/>
      <c r="C85" s="189" t="s">
        <v>177</v>
      </c>
      <c r="D85" s="163"/>
      <c r="E85" s="166">
        <v>59.5</v>
      </c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70"/>
      <c r="U85" s="169"/>
      <c r="V85" s="154"/>
      <c r="W85" s="154"/>
      <c r="X85" s="154"/>
      <c r="Y85" s="154"/>
      <c r="Z85" s="154"/>
      <c r="AA85" s="154"/>
      <c r="AB85" s="154"/>
      <c r="AC85" s="154"/>
      <c r="AD85" s="154"/>
      <c r="AE85" s="154" t="s">
        <v>117</v>
      </c>
      <c r="AF85" s="154">
        <v>0</v>
      </c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outlineLevel="1" x14ac:dyDescent="0.2">
      <c r="A86" s="155">
        <v>24</v>
      </c>
      <c r="B86" s="160" t="s">
        <v>212</v>
      </c>
      <c r="C86" s="188" t="s">
        <v>213</v>
      </c>
      <c r="D86" s="162" t="s">
        <v>214</v>
      </c>
      <c r="E86" s="165">
        <v>40.6</v>
      </c>
      <c r="F86" s="169"/>
      <c r="G86" s="169">
        <f>E86*F86</f>
        <v>0</v>
      </c>
      <c r="H86" s="169">
        <v>0</v>
      </c>
      <c r="I86" s="169">
        <f>ROUND(E86*H86,2)</f>
        <v>0</v>
      </c>
      <c r="J86" s="169">
        <v>860</v>
      </c>
      <c r="K86" s="169">
        <f>ROUND(E86*J86,2)</f>
        <v>34916</v>
      </c>
      <c r="L86" s="169">
        <v>0</v>
      </c>
      <c r="M86" s="169">
        <f>G86*(1+L86/100)</f>
        <v>0</v>
      </c>
      <c r="N86" s="169">
        <v>0</v>
      </c>
      <c r="O86" s="169">
        <f>ROUND(E86*N86,2)</f>
        <v>0</v>
      </c>
      <c r="P86" s="169">
        <v>0</v>
      </c>
      <c r="Q86" s="169">
        <f>ROUND(E86*P86,2)</f>
        <v>0</v>
      </c>
      <c r="R86" s="169"/>
      <c r="S86" s="169"/>
      <c r="T86" s="170">
        <v>0</v>
      </c>
      <c r="U86" s="169">
        <f>ROUND(E86*T86,2)</f>
        <v>0</v>
      </c>
      <c r="V86" s="154"/>
      <c r="W86" s="154"/>
      <c r="X86" s="154"/>
      <c r="Y86" s="154"/>
      <c r="Z86" s="154"/>
      <c r="AA86" s="154"/>
      <c r="AB86" s="154"/>
      <c r="AC86" s="154"/>
      <c r="AD86" s="154"/>
      <c r="AE86" s="154" t="s">
        <v>122</v>
      </c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outlineLevel="1" x14ac:dyDescent="0.2">
      <c r="A87" s="155"/>
      <c r="B87" s="160"/>
      <c r="C87" s="189" t="s">
        <v>215</v>
      </c>
      <c r="D87" s="163"/>
      <c r="E87" s="166">
        <v>40.6</v>
      </c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70"/>
      <c r="U87" s="169"/>
      <c r="V87" s="154"/>
      <c r="W87" s="154"/>
      <c r="X87" s="154"/>
      <c r="Y87" s="154"/>
      <c r="Z87" s="154"/>
      <c r="AA87" s="154"/>
      <c r="AB87" s="154"/>
      <c r="AC87" s="154"/>
      <c r="AD87" s="154"/>
      <c r="AE87" s="154" t="s">
        <v>117</v>
      </c>
      <c r="AF87" s="154">
        <v>0</v>
      </c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x14ac:dyDescent="0.2">
      <c r="A88" s="156" t="s">
        <v>110</v>
      </c>
      <c r="B88" s="161" t="s">
        <v>55</v>
      </c>
      <c r="C88" s="190" t="s">
        <v>56</v>
      </c>
      <c r="D88" s="164"/>
      <c r="E88" s="167"/>
      <c r="F88" s="171"/>
      <c r="G88" s="171">
        <f>SUMIF(AE89:AE93,"&lt;&gt;NOR",G89:G93)</f>
        <v>0</v>
      </c>
      <c r="H88" s="171"/>
      <c r="I88" s="171">
        <f>SUM(I89:I93)</f>
        <v>0</v>
      </c>
      <c r="J88" s="171"/>
      <c r="K88" s="171">
        <f>SUM(K89:K93)</f>
        <v>34000</v>
      </c>
      <c r="L88" s="171"/>
      <c r="M88" s="171">
        <f>SUM(M89:M93)</f>
        <v>0</v>
      </c>
      <c r="N88" s="171"/>
      <c r="O88" s="171">
        <f>SUM(O89:O93)</f>
        <v>0</v>
      </c>
      <c r="P88" s="171"/>
      <c r="Q88" s="171">
        <f>SUM(Q89:Q93)</f>
        <v>0</v>
      </c>
      <c r="R88" s="171"/>
      <c r="S88" s="171"/>
      <c r="T88" s="172"/>
      <c r="U88" s="171">
        <f>SUM(U89:U93)</f>
        <v>0</v>
      </c>
      <c r="AE88" t="s">
        <v>111</v>
      </c>
    </row>
    <row r="89" spans="1:60" outlineLevel="1" x14ac:dyDescent="0.2">
      <c r="A89" s="155">
        <v>25</v>
      </c>
      <c r="B89" s="160" t="s">
        <v>49</v>
      </c>
      <c r="C89" s="188" t="s">
        <v>216</v>
      </c>
      <c r="D89" s="162" t="s">
        <v>217</v>
      </c>
      <c r="E89" s="165">
        <v>1</v>
      </c>
      <c r="F89" s="169"/>
      <c r="G89" s="169">
        <f t="shared" ref="G89:G93" si="1">E89*F89</f>
        <v>0</v>
      </c>
      <c r="H89" s="169">
        <v>0</v>
      </c>
      <c r="I89" s="169">
        <f>ROUND(E89*H89,2)</f>
        <v>0</v>
      </c>
      <c r="J89" s="169">
        <v>10000</v>
      </c>
      <c r="K89" s="169">
        <f>ROUND(E89*J89,2)</f>
        <v>10000</v>
      </c>
      <c r="L89" s="169">
        <v>0</v>
      </c>
      <c r="M89" s="169">
        <f>G89*(1+L89/100)</f>
        <v>0</v>
      </c>
      <c r="N89" s="169">
        <v>0</v>
      </c>
      <c r="O89" s="169">
        <f>ROUND(E89*N89,2)</f>
        <v>0</v>
      </c>
      <c r="P89" s="169">
        <v>0</v>
      </c>
      <c r="Q89" s="169">
        <f>ROUND(E89*P89,2)</f>
        <v>0</v>
      </c>
      <c r="R89" s="169"/>
      <c r="S89" s="169"/>
      <c r="T89" s="170">
        <v>0</v>
      </c>
      <c r="U89" s="169">
        <f>ROUND(E89*T89,2)</f>
        <v>0</v>
      </c>
      <c r="V89" s="154"/>
      <c r="W89" s="154"/>
      <c r="X89" s="154"/>
      <c r="Y89" s="154"/>
      <c r="Z89" s="154"/>
      <c r="AA89" s="154"/>
      <c r="AB89" s="154"/>
      <c r="AC89" s="154"/>
      <c r="AD89" s="154"/>
      <c r="AE89" s="154" t="s">
        <v>122</v>
      </c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outlineLevel="1" x14ac:dyDescent="0.2">
      <c r="A90" s="155">
        <v>26</v>
      </c>
      <c r="B90" s="160" t="s">
        <v>140</v>
      </c>
      <c r="C90" s="188" t="s">
        <v>218</v>
      </c>
      <c r="D90" s="162" t="s">
        <v>217</v>
      </c>
      <c r="E90" s="165">
        <v>1</v>
      </c>
      <c r="F90" s="169"/>
      <c r="G90" s="169">
        <f t="shared" si="1"/>
        <v>0</v>
      </c>
      <c r="H90" s="169">
        <v>0</v>
      </c>
      <c r="I90" s="169">
        <f>ROUND(E90*H90,2)</f>
        <v>0</v>
      </c>
      <c r="J90" s="169">
        <v>5000</v>
      </c>
      <c r="K90" s="169">
        <f>ROUND(E90*J90,2)</f>
        <v>5000</v>
      </c>
      <c r="L90" s="169">
        <v>0</v>
      </c>
      <c r="M90" s="169">
        <f>G90*(1+L90/100)</f>
        <v>0</v>
      </c>
      <c r="N90" s="169">
        <v>0</v>
      </c>
      <c r="O90" s="169">
        <f>ROUND(E90*N90,2)</f>
        <v>0</v>
      </c>
      <c r="P90" s="169">
        <v>0</v>
      </c>
      <c r="Q90" s="169">
        <f>ROUND(E90*P90,2)</f>
        <v>0</v>
      </c>
      <c r="R90" s="169"/>
      <c r="S90" s="169"/>
      <c r="T90" s="170">
        <v>0</v>
      </c>
      <c r="U90" s="169">
        <f>ROUND(E90*T90,2)</f>
        <v>0</v>
      </c>
      <c r="V90" s="154"/>
      <c r="W90" s="154"/>
      <c r="X90" s="154"/>
      <c r="Y90" s="154"/>
      <c r="Z90" s="154"/>
      <c r="AA90" s="154"/>
      <c r="AB90" s="154"/>
      <c r="AC90" s="154"/>
      <c r="AD90" s="154"/>
      <c r="AE90" s="154" t="s">
        <v>122</v>
      </c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outlineLevel="1" x14ac:dyDescent="0.2">
      <c r="A91" s="155">
        <v>27</v>
      </c>
      <c r="B91" s="160" t="s">
        <v>219</v>
      </c>
      <c r="C91" s="188" t="s">
        <v>220</v>
      </c>
      <c r="D91" s="162" t="s">
        <v>217</v>
      </c>
      <c r="E91" s="165">
        <v>1</v>
      </c>
      <c r="F91" s="169"/>
      <c r="G91" s="169">
        <f t="shared" si="1"/>
        <v>0</v>
      </c>
      <c r="H91" s="169">
        <v>0</v>
      </c>
      <c r="I91" s="169">
        <f>ROUND(E91*H91,2)</f>
        <v>0</v>
      </c>
      <c r="J91" s="169">
        <v>5000</v>
      </c>
      <c r="K91" s="169">
        <f>ROUND(E91*J91,2)</f>
        <v>5000</v>
      </c>
      <c r="L91" s="169">
        <v>0</v>
      </c>
      <c r="M91" s="169">
        <f>G91*(1+L91/100)</f>
        <v>0</v>
      </c>
      <c r="N91" s="169">
        <v>0</v>
      </c>
      <c r="O91" s="169">
        <f>ROUND(E91*N91,2)</f>
        <v>0</v>
      </c>
      <c r="P91" s="169">
        <v>0</v>
      </c>
      <c r="Q91" s="169">
        <f>ROUND(E91*P91,2)</f>
        <v>0</v>
      </c>
      <c r="R91" s="169"/>
      <c r="S91" s="169"/>
      <c r="T91" s="170">
        <v>0</v>
      </c>
      <c r="U91" s="169">
        <f>ROUND(E91*T91,2)</f>
        <v>0</v>
      </c>
      <c r="V91" s="154"/>
      <c r="W91" s="154"/>
      <c r="X91" s="154"/>
      <c r="Y91" s="154"/>
      <c r="Z91" s="154"/>
      <c r="AA91" s="154"/>
      <c r="AB91" s="154"/>
      <c r="AC91" s="154"/>
      <c r="AD91" s="154"/>
      <c r="AE91" s="154" t="s">
        <v>122</v>
      </c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">
      <c r="A92" s="155">
        <v>28</v>
      </c>
      <c r="B92" s="160" t="s">
        <v>221</v>
      </c>
      <c r="C92" s="188" t="s">
        <v>222</v>
      </c>
      <c r="D92" s="162" t="s">
        <v>217</v>
      </c>
      <c r="E92" s="165">
        <v>1</v>
      </c>
      <c r="F92" s="169"/>
      <c r="G92" s="169">
        <f t="shared" si="1"/>
        <v>0</v>
      </c>
      <c r="H92" s="169">
        <v>0</v>
      </c>
      <c r="I92" s="169">
        <f>ROUND(E92*H92,2)</f>
        <v>0</v>
      </c>
      <c r="J92" s="169">
        <v>6000</v>
      </c>
      <c r="K92" s="169">
        <f>ROUND(E92*J92,2)</f>
        <v>6000</v>
      </c>
      <c r="L92" s="169">
        <v>0</v>
      </c>
      <c r="M92" s="169">
        <f>G92*(1+L92/100)</f>
        <v>0</v>
      </c>
      <c r="N92" s="169">
        <v>0</v>
      </c>
      <c r="O92" s="169">
        <f>ROUND(E92*N92,2)</f>
        <v>0</v>
      </c>
      <c r="P92" s="169">
        <v>0</v>
      </c>
      <c r="Q92" s="169">
        <f>ROUND(E92*P92,2)</f>
        <v>0</v>
      </c>
      <c r="R92" s="169"/>
      <c r="S92" s="169"/>
      <c r="T92" s="170">
        <v>0</v>
      </c>
      <c r="U92" s="169">
        <f>ROUND(E92*T92,2)</f>
        <v>0</v>
      </c>
      <c r="V92" s="154"/>
      <c r="W92" s="154"/>
      <c r="X92" s="154"/>
      <c r="Y92" s="154"/>
      <c r="Z92" s="154"/>
      <c r="AA92" s="154"/>
      <c r="AB92" s="154"/>
      <c r="AC92" s="154"/>
      <c r="AD92" s="154"/>
      <c r="AE92" s="154" t="s">
        <v>122</v>
      </c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outlineLevel="1" x14ac:dyDescent="0.2">
      <c r="A93" s="155">
        <v>29</v>
      </c>
      <c r="B93" s="160" t="s">
        <v>51</v>
      </c>
      <c r="C93" s="188" t="s">
        <v>223</v>
      </c>
      <c r="D93" s="162" t="s">
        <v>217</v>
      </c>
      <c r="E93" s="165">
        <v>1</v>
      </c>
      <c r="F93" s="169"/>
      <c r="G93" s="169">
        <f t="shared" si="1"/>
        <v>0</v>
      </c>
      <c r="H93" s="169">
        <v>0</v>
      </c>
      <c r="I93" s="169">
        <f>ROUND(E93*H93,2)</f>
        <v>0</v>
      </c>
      <c r="J93" s="169">
        <v>8000</v>
      </c>
      <c r="K93" s="169">
        <f>ROUND(E93*J93,2)</f>
        <v>8000</v>
      </c>
      <c r="L93" s="169">
        <v>0</v>
      </c>
      <c r="M93" s="169">
        <f>G93*(1+L93/100)</f>
        <v>0</v>
      </c>
      <c r="N93" s="169">
        <v>0</v>
      </c>
      <c r="O93" s="169">
        <f>ROUND(E93*N93,2)</f>
        <v>0</v>
      </c>
      <c r="P93" s="169">
        <v>0</v>
      </c>
      <c r="Q93" s="169">
        <f>ROUND(E93*P93,2)</f>
        <v>0</v>
      </c>
      <c r="R93" s="169"/>
      <c r="S93" s="169"/>
      <c r="T93" s="170">
        <v>0</v>
      </c>
      <c r="U93" s="169">
        <f>ROUND(E93*T93,2)</f>
        <v>0</v>
      </c>
      <c r="V93" s="154"/>
      <c r="W93" s="154"/>
      <c r="X93" s="154"/>
      <c r="Y93" s="154"/>
      <c r="Z93" s="154"/>
      <c r="AA93" s="154"/>
      <c r="AB93" s="154"/>
      <c r="AC93" s="154"/>
      <c r="AD93" s="154"/>
      <c r="AE93" s="154" t="s">
        <v>122</v>
      </c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x14ac:dyDescent="0.2">
      <c r="A94" s="156" t="s">
        <v>110</v>
      </c>
      <c r="B94" s="161" t="s">
        <v>57</v>
      </c>
      <c r="C94" s="190" t="s">
        <v>58</v>
      </c>
      <c r="D94" s="164"/>
      <c r="E94" s="167"/>
      <c r="F94" s="171"/>
      <c r="G94" s="171">
        <f>SUMIF(AE95:AE101,"&lt;&gt;NOR",G95:G101)</f>
        <v>0</v>
      </c>
      <c r="H94" s="171"/>
      <c r="I94" s="171">
        <f>SUM(I95:I101)</f>
        <v>24.2</v>
      </c>
      <c r="J94" s="171"/>
      <c r="K94" s="171">
        <f>SUM(K95:K101)</f>
        <v>118918.8</v>
      </c>
      <c r="L94" s="171"/>
      <c r="M94" s="171">
        <f>SUM(M95:M101)</f>
        <v>0</v>
      </c>
      <c r="N94" s="171"/>
      <c r="O94" s="171">
        <f>SUM(O95:O101)</f>
        <v>22.24</v>
      </c>
      <c r="P94" s="171"/>
      <c r="Q94" s="171">
        <f>SUM(Q95:Q101)</f>
        <v>0</v>
      </c>
      <c r="R94" s="171"/>
      <c r="S94" s="171"/>
      <c r="T94" s="172"/>
      <c r="U94" s="171">
        <f>SUM(U95:U101)</f>
        <v>367.84000000000003</v>
      </c>
      <c r="AE94" t="s">
        <v>111</v>
      </c>
    </row>
    <row r="95" spans="1:60" outlineLevel="1" x14ac:dyDescent="0.2">
      <c r="A95" s="155">
        <v>30</v>
      </c>
      <c r="B95" s="160" t="s">
        <v>224</v>
      </c>
      <c r="C95" s="188" t="s">
        <v>225</v>
      </c>
      <c r="D95" s="162" t="s">
        <v>125</v>
      </c>
      <c r="E95" s="165">
        <v>1210</v>
      </c>
      <c r="F95" s="169"/>
      <c r="G95" s="169">
        <f>E95*F95</f>
        <v>0</v>
      </c>
      <c r="H95" s="169">
        <v>0.02</v>
      </c>
      <c r="I95" s="169">
        <f>ROUND(E95*H95,2)</f>
        <v>24.2</v>
      </c>
      <c r="J95" s="169">
        <v>41.98</v>
      </c>
      <c r="K95" s="169">
        <f>ROUND(E95*J95,2)</f>
        <v>50795.8</v>
      </c>
      <c r="L95" s="169">
        <v>0</v>
      </c>
      <c r="M95" s="169">
        <f>G95*(1+L95/100)</f>
        <v>0</v>
      </c>
      <c r="N95" s="169">
        <v>1.8380000000000001E-2</v>
      </c>
      <c r="O95" s="169">
        <f>ROUND(E95*N95,2)</f>
        <v>22.24</v>
      </c>
      <c r="P95" s="169">
        <v>0</v>
      </c>
      <c r="Q95" s="169">
        <f>ROUND(E95*P95,2)</f>
        <v>0</v>
      </c>
      <c r="R95" s="169"/>
      <c r="S95" s="169"/>
      <c r="T95" s="170">
        <v>0.13</v>
      </c>
      <c r="U95" s="169">
        <f>ROUND(E95*T95,2)</f>
        <v>157.30000000000001</v>
      </c>
      <c r="V95" s="154"/>
      <c r="W95" s="154"/>
      <c r="X95" s="154"/>
      <c r="Y95" s="154"/>
      <c r="Z95" s="154"/>
      <c r="AA95" s="154"/>
      <c r="AB95" s="154"/>
      <c r="AC95" s="154"/>
      <c r="AD95" s="154"/>
      <c r="AE95" s="154" t="s">
        <v>122</v>
      </c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outlineLevel="1" x14ac:dyDescent="0.2">
      <c r="A96" s="155"/>
      <c r="B96" s="160"/>
      <c r="C96" s="189" t="s">
        <v>226</v>
      </c>
      <c r="D96" s="163"/>
      <c r="E96" s="166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70"/>
      <c r="U96" s="169"/>
      <c r="V96" s="154"/>
      <c r="W96" s="154"/>
      <c r="X96" s="154"/>
      <c r="Y96" s="154"/>
      <c r="Z96" s="154"/>
      <c r="AA96" s="154"/>
      <c r="AB96" s="154"/>
      <c r="AC96" s="154"/>
      <c r="AD96" s="154"/>
      <c r="AE96" s="154" t="s">
        <v>117</v>
      </c>
      <c r="AF96" s="154">
        <v>0</v>
      </c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 x14ac:dyDescent="0.2">
      <c r="A97" s="155"/>
      <c r="B97" s="160"/>
      <c r="C97" s="189" t="s">
        <v>227</v>
      </c>
      <c r="D97" s="163"/>
      <c r="E97" s="166">
        <v>1210</v>
      </c>
      <c r="F97" s="169"/>
      <c r="G97" s="169">
        <f t="shared" ref="G97:G101" si="2">E97*F97</f>
        <v>0</v>
      </c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70"/>
      <c r="U97" s="169"/>
      <c r="V97" s="154"/>
      <c r="W97" s="154"/>
      <c r="X97" s="154"/>
      <c r="Y97" s="154"/>
      <c r="Z97" s="154"/>
      <c r="AA97" s="154"/>
      <c r="AB97" s="154"/>
      <c r="AC97" s="154"/>
      <c r="AD97" s="154"/>
      <c r="AE97" s="154" t="s">
        <v>117</v>
      </c>
      <c r="AF97" s="154">
        <v>0</v>
      </c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">
      <c r="A98" s="155">
        <v>31</v>
      </c>
      <c r="B98" s="160" t="s">
        <v>228</v>
      </c>
      <c r="C98" s="188" t="s">
        <v>229</v>
      </c>
      <c r="D98" s="162" t="s">
        <v>125</v>
      </c>
      <c r="E98" s="165">
        <v>1210</v>
      </c>
      <c r="F98" s="169"/>
      <c r="G98" s="169">
        <f t="shared" si="2"/>
        <v>0</v>
      </c>
      <c r="H98" s="169">
        <v>0</v>
      </c>
      <c r="I98" s="169">
        <f>ROUND(E98*H98,2)</f>
        <v>0</v>
      </c>
      <c r="J98" s="169">
        <v>11.8</v>
      </c>
      <c r="K98" s="169">
        <f>ROUND(E98*J98,2)</f>
        <v>14278</v>
      </c>
      <c r="L98" s="169">
        <v>0</v>
      </c>
      <c r="M98" s="169">
        <f>G98*(1+L98/100)</f>
        <v>0</v>
      </c>
      <c r="N98" s="169">
        <v>0</v>
      </c>
      <c r="O98" s="169">
        <f>ROUND(E98*N98,2)</f>
        <v>0</v>
      </c>
      <c r="P98" s="169">
        <v>0</v>
      </c>
      <c r="Q98" s="169">
        <f>ROUND(E98*P98,2)</f>
        <v>0</v>
      </c>
      <c r="R98" s="169"/>
      <c r="S98" s="169"/>
      <c r="T98" s="170">
        <v>0.04</v>
      </c>
      <c r="U98" s="169">
        <f>ROUND(E98*T98,2)</f>
        <v>48.4</v>
      </c>
      <c r="V98" s="154"/>
      <c r="W98" s="154"/>
      <c r="X98" s="154"/>
      <c r="Y98" s="154"/>
      <c r="Z98" s="154"/>
      <c r="AA98" s="154"/>
      <c r="AB98" s="154"/>
      <c r="AC98" s="154"/>
      <c r="AD98" s="154"/>
      <c r="AE98" s="154" t="s">
        <v>122</v>
      </c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outlineLevel="1" x14ac:dyDescent="0.2">
      <c r="A99" s="155">
        <v>32</v>
      </c>
      <c r="B99" s="160" t="s">
        <v>230</v>
      </c>
      <c r="C99" s="188" t="s">
        <v>231</v>
      </c>
      <c r="D99" s="162" t="s">
        <v>125</v>
      </c>
      <c r="E99" s="165">
        <v>1210</v>
      </c>
      <c r="F99" s="169"/>
      <c r="G99" s="169">
        <f t="shared" si="2"/>
        <v>0</v>
      </c>
      <c r="H99" s="169">
        <v>0</v>
      </c>
      <c r="I99" s="169">
        <f>ROUND(E99*H99,2)</f>
        <v>0</v>
      </c>
      <c r="J99" s="169">
        <v>8.4</v>
      </c>
      <c r="K99" s="169">
        <f>ROUND(E99*J99,2)</f>
        <v>10164</v>
      </c>
      <c r="L99" s="169">
        <v>0</v>
      </c>
      <c r="M99" s="169">
        <f>G99*(1+L99/100)</f>
        <v>0</v>
      </c>
      <c r="N99" s="169">
        <v>0</v>
      </c>
      <c r="O99" s="169">
        <f>ROUND(E99*N99,2)</f>
        <v>0</v>
      </c>
      <c r="P99" s="169">
        <v>0</v>
      </c>
      <c r="Q99" s="169">
        <f>ROUND(E99*P99,2)</f>
        <v>0</v>
      </c>
      <c r="R99" s="169"/>
      <c r="S99" s="169"/>
      <c r="T99" s="170">
        <v>0</v>
      </c>
      <c r="U99" s="169">
        <f>ROUND(E99*T99,2)</f>
        <v>0</v>
      </c>
      <c r="V99" s="154"/>
      <c r="W99" s="154"/>
      <c r="X99" s="154"/>
      <c r="Y99" s="154"/>
      <c r="Z99" s="154"/>
      <c r="AA99" s="154"/>
      <c r="AB99" s="154"/>
      <c r="AC99" s="154"/>
      <c r="AD99" s="154"/>
      <c r="AE99" s="154" t="s">
        <v>122</v>
      </c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outlineLevel="1" x14ac:dyDescent="0.2">
      <c r="A100" s="155">
        <v>33</v>
      </c>
      <c r="B100" s="160" t="s">
        <v>232</v>
      </c>
      <c r="C100" s="188" t="s">
        <v>233</v>
      </c>
      <c r="D100" s="162" t="s">
        <v>125</v>
      </c>
      <c r="E100" s="165">
        <v>1210</v>
      </c>
      <c r="F100" s="169"/>
      <c r="G100" s="169">
        <f t="shared" si="2"/>
        <v>0</v>
      </c>
      <c r="H100" s="169">
        <v>0</v>
      </c>
      <c r="I100" s="169">
        <f>ROUND(E100*H100,2)</f>
        <v>0</v>
      </c>
      <c r="J100" s="169">
        <v>28.7</v>
      </c>
      <c r="K100" s="169">
        <f>ROUND(E100*J100,2)</f>
        <v>34727</v>
      </c>
      <c r="L100" s="169">
        <v>0</v>
      </c>
      <c r="M100" s="169">
        <f>G100*(1+L100/100)</f>
        <v>0</v>
      </c>
      <c r="N100" s="169">
        <v>0</v>
      </c>
      <c r="O100" s="169">
        <f>ROUND(E100*N100,2)</f>
        <v>0</v>
      </c>
      <c r="P100" s="169">
        <v>0</v>
      </c>
      <c r="Q100" s="169">
        <f>ROUND(E100*P100,2)</f>
        <v>0</v>
      </c>
      <c r="R100" s="169"/>
      <c r="S100" s="169"/>
      <c r="T100" s="170">
        <v>0.11</v>
      </c>
      <c r="U100" s="169">
        <f>ROUND(E100*T100,2)</f>
        <v>133.1</v>
      </c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 t="s">
        <v>122</v>
      </c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</row>
    <row r="101" spans="1:60" outlineLevel="1" x14ac:dyDescent="0.2">
      <c r="A101" s="155">
        <v>34</v>
      </c>
      <c r="B101" s="160" t="s">
        <v>234</v>
      </c>
      <c r="C101" s="188" t="s">
        <v>235</v>
      </c>
      <c r="D101" s="162" t="s">
        <v>125</v>
      </c>
      <c r="E101" s="165">
        <v>1210</v>
      </c>
      <c r="F101" s="169"/>
      <c r="G101" s="169">
        <f t="shared" si="2"/>
        <v>0</v>
      </c>
      <c r="H101" s="169">
        <v>0</v>
      </c>
      <c r="I101" s="169">
        <f>ROUND(E101*H101,2)</f>
        <v>0</v>
      </c>
      <c r="J101" s="169">
        <v>7.4</v>
      </c>
      <c r="K101" s="169">
        <f>ROUND(E101*J101,2)</f>
        <v>8954</v>
      </c>
      <c r="L101" s="169">
        <v>0</v>
      </c>
      <c r="M101" s="169">
        <f>G101*(1+L101/100)</f>
        <v>0</v>
      </c>
      <c r="N101" s="169">
        <v>0</v>
      </c>
      <c r="O101" s="169">
        <f>ROUND(E101*N101,2)</f>
        <v>0</v>
      </c>
      <c r="P101" s="169">
        <v>0</v>
      </c>
      <c r="Q101" s="169">
        <f>ROUND(E101*P101,2)</f>
        <v>0</v>
      </c>
      <c r="R101" s="169"/>
      <c r="S101" s="169"/>
      <c r="T101" s="170">
        <v>2.4E-2</v>
      </c>
      <c r="U101" s="169">
        <f>ROUND(E101*T101,2)</f>
        <v>29.04</v>
      </c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 t="s">
        <v>122</v>
      </c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 x14ac:dyDescent="0.2">
      <c r="A102" s="156" t="s">
        <v>110</v>
      </c>
      <c r="B102" s="161" t="s">
        <v>59</v>
      </c>
      <c r="C102" s="190" t="s">
        <v>60</v>
      </c>
      <c r="D102" s="164"/>
      <c r="E102" s="167"/>
      <c r="F102" s="171"/>
      <c r="G102" s="171">
        <f>SUMIF(AE103:AE111,"&lt;&gt;NOR",G103:G111)</f>
        <v>0</v>
      </c>
      <c r="H102" s="171"/>
      <c r="I102" s="171">
        <f>SUM(I103:I111)</f>
        <v>0</v>
      </c>
      <c r="J102" s="171"/>
      <c r="K102" s="171">
        <f>SUM(K103:K111)</f>
        <v>16411.97</v>
      </c>
      <c r="L102" s="171"/>
      <c r="M102" s="171">
        <f>SUM(M103:M111)</f>
        <v>0</v>
      </c>
      <c r="N102" s="171"/>
      <c r="O102" s="171">
        <f>SUM(O103:O111)</f>
        <v>0</v>
      </c>
      <c r="P102" s="171"/>
      <c r="Q102" s="171">
        <f>SUM(Q103:Q111)</f>
        <v>0.3</v>
      </c>
      <c r="R102" s="171"/>
      <c r="S102" s="171"/>
      <c r="T102" s="172"/>
      <c r="U102" s="171">
        <f>SUM(U103:U111)</f>
        <v>25.63</v>
      </c>
      <c r="AE102" t="s">
        <v>111</v>
      </c>
    </row>
    <row r="103" spans="1:60" outlineLevel="1" x14ac:dyDescent="0.2">
      <c r="A103" s="155">
        <v>35</v>
      </c>
      <c r="B103" s="160" t="s">
        <v>236</v>
      </c>
      <c r="C103" s="188" t="s">
        <v>237</v>
      </c>
      <c r="D103" s="162" t="s">
        <v>125</v>
      </c>
      <c r="E103" s="165">
        <v>5</v>
      </c>
      <c r="F103" s="169"/>
      <c r="G103" s="169">
        <f t="shared" ref="G103:G104" si="3">E103*F103</f>
        <v>0</v>
      </c>
      <c r="H103" s="169">
        <v>0</v>
      </c>
      <c r="I103" s="169">
        <f>ROUND(E103*H103,2)</f>
        <v>0</v>
      </c>
      <c r="J103" s="169">
        <v>1050</v>
      </c>
      <c r="K103" s="169">
        <f>ROUND(E103*J103,2)</f>
        <v>5250</v>
      </c>
      <c r="L103" s="169">
        <v>0</v>
      </c>
      <c r="M103" s="169">
        <f>G103*(1+L103/100)</f>
        <v>0</v>
      </c>
      <c r="N103" s="169">
        <v>0</v>
      </c>
      <c r="O103" s="169">
        <f>ROUND(E103*N103,2)</f>
        <v>0</v>
      </c>
      <c r="P103" s="169">
        <v>5.8999999999999997E-2</v>
      </c>
      <c r="Q103" s="169">
        <f>ROUND(E103*P103,2)</f>
        <v>0.3</v>
      </c>
      <c r="R103" s="169"/>
      <c r="S103" s="169"/>
      <c r="T103" s="170">
        <v>2.98</v>
      </c>
      <c r="U103" s="169">
        <f>ROUND(E103*T103,2)</f>
        <v>14.9</v>
      </c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 t="s">
        <v>115</v>
      </c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0" outlineLevel="1" x14ac:dyDescent="0.2">
      <c r="A104" s="155">
        <v>36</v>
      </c>
      <c r="B104" s="160" t="s">
        <v>238</v>
      </c>
      <c r="C104" s="188" t="s">
        <v>239</v>
      </c>
      <c r="D104" s="162" t="s">
        <v>240</v>
      </c>
      <c r="E104" s="165">
        <v>10.422000000000001</v>
      </c>
      <c r="F104" s="169"/>
      <c r="G104" s="169">
        <f t="shared" si="3"/>
        <v>0</v>
      </c>
      <c r="H104" s="169">
        <v>0</v>
      </c>
      <c r="I104" s="169">
        <f>ROUND(E104*H104,2)</f>
        <v>0</v>
      </c>
      <c r="J104" s="169">
        <v>178</v>
      </c>
      <c r="K104" s="169">
        <f>ROUND(E104*J104,2)</f>
        <v>1855.12</v>
      </c>
      <c r="L104" s="169">
        <v>0</v>
      </c>
      <c r="M104" s="169">
        <f>G104*(1+L104/100)</f>
        <v>0</v>
      </c>
      <c r="N104" s="169">
        <v>0</v>
      </c>
      <c r="O104" s="169">
        <f>ROUND(E104*N104,2)</f>
        <v>0</v>
      </c>
      <c r="P104" s="169">
        <v>0</v>
      </c>
      <c r="Q104" s="169">
        <f>ROUND(E104*P104,2)</f>
        <v>0</v>
      </c>
      <c r="R104" s="169"/>
      <c r="S104" s="169"/>
      <c r="T104" s="170">
        <v>0.75</v>
      </c>
      <c r="U104" s="169">
        <f>ROUND(E104*T104,2)</f>
        <v>7.82</v>
      </c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 t="s">
        <v>122</v>
      </c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outlineLevel="1" x14ac:dyDescent="0.2">
      <c r="A105" s="155"/>
      <c r="B105" s="160"/>
      <c r="C105" s="189" t="s">
        <v>241</v>
      </c>
      <c r="D105" s="163"/>
      <c r="E105" s="166">
        <v>10.422000000000001</v>
      </c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70"/>
      <c r="U105" s="169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 t="s">
        <v>117</v>
      </c>
      <c r="AF105" s="154">
        <v>0</v>
      </c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outlineLevel="1" x14ac:dyDescent="0.2">
      <c r="A106" s="155">
        <v>37</v>
      </c>
      <c r="B106" s="160" t="s">
        <v>242</v>
      </c>
      <c r="C106" s="188" t="s">
        <v>243</v>
      </c>
      <c r="D106" s="162" t="s">
        <v>240</v>
      </c>
      <c r="E106" s="165">
        <v>10.422000000000001</v>
      </c>
      <c r="F106" s="169"/>
      <c r="G106" s="169">
        <f t="shared" ref="G106:G107" si="4">E106*F106</f>
        <v>0</v>
      </c>
      <c r="H106" s="169">
        <v>0</v>
      </c>
      <c r="I106" s="169">
        <f>ROUND(E106*H106,2)</f>
        <v>0</v>
      </c>
      <c r="J106" s="169">
        <v>85.5</v>
      </c>
      <c r="K106" s="169">
        <f>ROUND(E106*J106,2)</f>
        <v>891.08</v>
      </c>
      <c r="L106" s="169">
        <v>0</v>
      </c>
      <c r="M106" s="169">
        <f>G106*(1+L106/100)</f>
        <v>0</v>
      </c>
      <c r="N106" s="169">
        <v>0</v>
      </c>
      <c r="O106" s="169">
        <f>ROUND(E106*N106,2)</f>
        <v>0</v>
      </c>
      <c r="P106" s="169">
        <v>0</v>
      </c>
      <c r="Q106" s="169">
        <f>ROUND(E106*P106,2)</f>
        <v>0</v>
      </c>
      <c r="R106" s="169"/>
      <c r="S106" s="169"/>
      <c r="T106" s="170">
        <v>0.02</v>
      </c>
      <c r="U106" s="169">
        <f>ROUND(E106*T106,2)</f>
        <v>0.21</v>
      </c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 t="s">
        <v>122</v>
      </c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 x14ac:dyDescent="0.2">
      <c r="A107" s="155">
        <v>38</v>
      </c>
      <c r="B107" s="160" t="s">
        <v>244</v>
      </c>
      <c r="C107" s="188" t="s">
        <v>245</v>
      </c>
      <c r="D107" s="162" t="s">
        <v>240</v>
      </c>
      <c r="E107" s="165">
        <v>156.33000000000001</v>
      </c>
      <c r="F107" s="169"/>
      <c r="G107" s="169">
        <f t="shared" si="4"/>
        <v>0</v>
      </c>
      <c r="H107" s="169">
        <v>0</v>
      </c>
      <c r="I107" s="169">
        <f>ROUND(E107*H107,2)</f>
        <v>0</v>
      </c>
      <c r="J107" s="169">
        <v>7.3</v>
      </c>
      <c r="K107" s="169">
        <f>ROUND(E107*J107,2)</f>
        <v>1141.21</v>
      </c>
      <c r="L107" s="169">
        <v>0</v>
      </c>
      <c r="M107" s="169">
        <f>G107*(1+L107/100)</f>
        <v>0</v>
      </c>
      <c r="N107" s="169">
        <v>0</v>
      </c>
      <c r="O107" s="169">
        <f>ROUND(E107*N107,2)</f>
        <v>0</v>
      </c>
      <c r="P107" s="169">
        <v>0</v>
      </c>
      <c r="Q107" s="169">
        <f>ROUND(E107*P107,2)</f>
        <v>0</v>
      </c>
      <c r="R107" s="169"/>
      <c r="S107" s="169"/>
      <c r="T107" s="170">
        <v>0.01</v>
      </c>
      <c r="U107" s="169">
        <f>ROUND(E107*T107,2)</f>
        <v>1.56</v>
      </c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 t="s">
        <v>122</v>
      </c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 x14ac:dyDescent="0.2">
      <c r="A108" s="155"/>
      <c r="B108" s="160"/>
      <c r="C108" s="189" t="s">
        <v>246</v>
      </c>
      <c r="D108" s="163"/>
      <c r="E108" s="166">
        <v>156.33000000000001</v>
      </c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70"/>
      <c r="U108" s="169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 t="s">
        <v>117</v>
      </c>
      <c r="AF108" s="154">
        <v>0</v>
      </c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outlineLevel="1" x14ac:dyDescent="0.2">
      <c r="A109" s="155">
        <v>39</v>
      </c>
      <c r="B109" s="160" t="s">
        <v>247</v>
      </c>
      <c r="C109" s="188" t="s">
        <v>248</v>
      </c>
      <c r="D109" s="162" t="s">
        <v>240</v>
      </c>
      <c r="E109" s="165">
        <v>10.422000000000001</v>
      </c>
      <c r="F109" s="169"/>
      <c r="G109" s="169">
        <f t="shared" ref="G109:G111" si="5">E109*F109</f>
        <v>0</v>
      </c>
      <c r="H109" s="169">
        <v>0</v>
      </c>
      <c r="I109" s="169">
        <f>ROUND(E109*H109,2)</f>
        <v>0</v>
      </c>
      <c r="J109" s="169">
        <v>9.5</v>
      </c>
      <c r="K109" s="169">
        <f>ROUND(E109*J109,2)</f>
        <v>99.01</v>
      </c>
      <c r="L109" s="169">
        <v>0</v>
      </c>
      <c r="M109" s="169">
        <f>G109*(1+L109/100)</f>
        <v>0</v>
      </c>
      <c r="N109" s="169">
        <v>0</v>
      </c>
      <c r="O109" s="169">
        <f>ROUND(E109*N109,2)</f>
        <v>0</v>
      </c>
      <c r="P109" s="169">
        <v>0</v>
      </c>
      <c r="Q109" s="169">
        <f>ROUND(E109*P109,2)</f>
        <v>0</v>
      </c>
      <c r="R109" s="169"/>
      <c r="S109" s="169"/>
      <c r="T109" s="170">
        <v>0.01</v>
      </c>
      <c r="U109" s="169">
        <f>ROUND(E109*T109,2)</f>
        <v>0.1</v>
      </c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 t="s">
        <v>122</v>
      </c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outlineLevel="1" x14ac:dyDescent="0.2">
      <c r="A110" s="155">
        <v>40</v>
      </c>
      <c r="B110" s="160" t="s">
        <v>249</v>
      </c>
      <c r="C110" s="188" t="s">
        <v>250</v>
      </c>
      <c r="D110" s="162" t="s">
        <v>240</v>
      </c>
      <c r="E110" s="165">
        <v>10.422000000000001</v>
      </c>
      <c r="F110" s="169"/>
      <c r="G110" s="169">
        <f t="shared" si="5"/>
        <v>0</v>
      </c>
      <c r="H110" s="169">
        <v>0</v>
      </c>
      <c r="I110" s="169">
        <f>ROUND(E110*H110,2)</f>
        <v>0</v>
      </c>
      <c r="J110" s="169">
        <v>88.5</v>
      </c>
      <c r="K110" s="169">
        <f>ROUND(E110*J110,2)</f>
        <v>922.35</v>
      </c>
      <c r="L110" s="169">
        <v>0</v>
      </c>
      <c r="M110" s="169">
        <f>G110*(1+L110/100)</f>
        <v>0</v>
      </c>
      <c r="N110" s="169">
        <v>0</v>
      </c>
      <c r="O110" s="169">
        <f>ROUND(E110*N110,2)</f>
        <v>0</v>
      </c>
      <c r="P110" s="169">
        <v>0</v>
      </c>
      <c r="Q110" s="169">
        <f>ROUND(E110*P110,2)</f>
        <v>0</v>
      </c>
      <c r="R110" s="169"/>
      <c r="S110" s="169"/>
      <c r="T110" s="170">
        <v>0.1</v>
      </c>
      <c r="U110" s="169">
        <f>ROUND(E110*T110,2)</f>
        <v>1.04</v>
      </c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 t="s">
        <v>122</v>
      </c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60" outlineLevel="1" x14ac:dyDescent="0.2">
      <c r="A111" s="155">
        <v>41</v>
      </c>
      <c r="B111" s="160" t="s">
        <v>251</v>
      </c>
      <c r="C111" s="188" t="s">
        <v>252</v>
      </c>
      <c r="D111" s="162" t="s">
        <v>240</v>
      </c>
      <c r="E111" s="165">
        <v>10.422000000000001</v>
      </c>
      <c r="F111" s="169"/>
      <c r="G111" s="169">
        <f t="shared" si="5"/>
        <v>0</v>
      </c>
      <c r="H111" s="169">
        <v>0</v>
      </c>
      <c r="I111" s="169">
        <f>ROUND(E111*H111,2)</f>
        <v>0</v>
      </c>
      <c r="J111" s="169">
        <v>600</v>
      </c>
      <c r="K111" s="169">
        <f>ROUND(E111*J111,2)</f>
        <v>6253.2</v>
      </c>
      <c r="L111" s="169">
        <v>0</v>
      </c>
      <c r="M111" s="169">
        <f>G111*(1+L111/100)</f>
        <v>0</v>
      </c>
      <c r="N111" s="169">
        <v>0</v>
      </c>
      <c r="O111" s="169">
        <f>ROUND(E111*N111,2)</f>
        <v>0</v>
      </c>
      <c r="P111" s="169">
        <v>0</v>
      </c>
      <c r="Q111" s="169">
        <f>ROUND(E111*P111,2)</f>
        <v>0</v>
      </c>
      <c r="R111" s="169"/>
      <c r="S111" s="169"/>
      <c r="T111" s="170">
        <v>0</v>
      </c>
      <c r="U111" s="169">
        <f>ROUND(E111*T111,2)</f>
        <v>0</v>
      </c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 t="s">
        <v>122</v>
      </c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</row>
    <row r="112" spans="1:60" x14ac:dyDescent="0.2">
      <c r="A112" s="156" t="s">
        <v>110</v>
      </c>
      <c r="B112" s="161" t="s">
        <v>61</v>
      </c>
      <c r="C112" s="190" t="s">
        <v>62</v>
      </c>
      <c r="D112" s="164"/>
      <c r="E112" s="167"/>
      <c r="F112" s="171"/>
      <c r="G112" s="171">
        <f>SUMIF(AE113:AE114,"&lt;&gt;NOR",G113:G114)</f>
        <v>0</v>
      </c>
      <c r="H112" s="171"/>
      <c r="I112" s="171">
        <f>SUM(I113:I114)</f>
        <v>0</v>
      </c>
      <c r="J112" s="171"/>
      <c r="K112" s="171">
        <f>SUM(K113:K114)</f>
        <v>42435.86</v>
      </c>
      <c r="L112" s="171"/>
      <c r="M112" s="171">
        <f>SUM(M113:M114)</f>
        <v>0</v>
      </c>
      <c r="N112" s="171"/>
      <c r="O112" s="171">
        <f>SUM(O113:O114)</f>
        <v>0</v>
      </c>
      <c r="P112" s="171"/>
      <c r="Q112" s="171">
        <f>SUM(Q113:Q114)</f>
        <v>0</v>
      </c>
      <c r="R112" s="171"/>
      <c r="S112" s="171"/>
      <c r="T112" s="172"/>
      <c r="U112" s="171">
        <f>SUM(U113:U114)</f>
        <v>159.83000000000001</v>
      </c>
      <c r="AE112" t="s">
        <v>111</v>
      </c>
    </row>
    <row r="113" spans="1:60" outlineLevel="1" x14ac:dyDescent="0.2">
      <c r="A113" s="155">
        <v>42</v>
      </c>
      <c r="B113" s="160" t="s">
        <v>253</v>
      </c>
      <c r="C113" s="188" t="s">
        <v>254</v>
      </c>
      <c r="D113" s="162" t="s">
        <v>240</v>
      </c>
      <c r="E113" s="165">
        <v>85.47</v>
      </c>
      <c r="F113" s="169"/>
      <c r="G113" s="169">
        <f>E113*F113</f>
        <v>0</v>
      </c>
      <c r="H113" s="169">
        <v>0</v>
      </c>
      <c r="I113" s="169">
        <f>ROUND(E113*H113,2)</f>
        <v>0</v>
      </c>
      <c r="J113" s="169">
        <v>496.5</v>
      </c>
      <c r="K113" s="169">
        <f>ROUND(E113*J113,2)</f>
        <v>42435.86</v>
      </c>
      <c r="L113" s="169">
        <v>0</v>
      </c>
      <c r="M113" s="169">
        <f>G113*(1+L113/100)</f>
        <v>0</v>
      </c>
      <c r="N113" s="169">
        <v>0</v>
      </c>
      <c r="O113" s="169">
        <f>ROUND(E113*N113,2)</f>
        <v>0</v>
      </c>
      <c r="P113" s="169">
        <v>0</v>
      </c>
      <c r="Q113" s="169">
        <f>ROUND(E113*P113,2)</f>
        <v>0</v>
      </c>
      <c r="R113" s="169"/>
      <c r="S113" s="169"/>
      <c r="T113" s="170">
        <v>1.87</v>
      </c>
      <c r="U113" s="169">
        <f>ROUND(E113*T113,2)</f>
        <v>159.83000000000001</v>
      </c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 t="s">
        <v>122</v>
      </c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outlineLevel="1" x14ac:dyDescent="0.2">
      <c r="A114" s="155"/>
      <c r="B114" s="160"/>
      <c r="C114" s="189" t="s">
        <v>255</v>
      </c>
      <c r="D114" s="163"/>
      <c r="E114" s="166">
        <v>85.47</v>
      </c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70"/>
      <c r="U114" s="169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 t="s">
        <v>117</v>
      </c>
      <c r="AF114" s="154">
        <v>0</v>
      </c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x14ac:dyDescent="0.2">
      <c r="A115" s="156" t="s">
        <v>110</v>
      </c>
      <c r="B115" s="161" t="s">
        <v>63</v>
      </c>
      <c r="C115" s="190" t="s">
        <v>64</v>
      </c>
      <c r="D115" s="164"/>
      <c r="E115" s="167"/>
      <c r="F115" s="171"/>
      <c r="G115" s="171">
        <f>SUMIF(AE116:AE120,"&lt;&gt;NOR",G116:G120)</f>
        <v>0</v>
      </c>
      <c r="H115" s="171"/>
      <c r="I115" s="171">
        <f>SUM(I116:I120)</f>
        <v>3057.65</v>
      </c>
      <c r="J115" s="171"/>
      <c r="K115" s="171">
        <f>SUM(K116:K120)</f>
        <v>4646.8500000000004</v>
      </c>
      <c r="L115" s="171"/>
      <c r="M115" s="171">
        <f>SUM(M116:M120)</f>
        <v>0</v>
      </c>
      <c r="N115" s="171"/>
      <c r="O115" s="171">
        <f>SUM(O116:O120)</f>
        <v>0.02</v>
      </c>
      <c r="P115" s="171"/>
      <c r="Q115" s="171">
        <f>SUM(Q116:Q120)</f>
        <v>0</v>
      </c>
      <c r="R115" s="171"/>
      <c r="S115" s="171"/>
      <c r="T115" s="172"/>
      <c r="U115" s="171">
        <f>SUM(U116:U120)</f>
        <v>14.669999999999998</v>
      </c>
      <c r="AE115" t="s">
        <v>111</v>
      </c>
    </row>
    <row r="116" spans="1:60" outlineLevel="1" x14ac:dyDescent="0.2">
      <c r="A116" s="155">
        <v>43</v>
      </c>
      <c r="B116" s="160" t="s">
        <v>256</v>
      </c>
      <c r="C116" s="188" t="s">
        <v>257</v>
      </c>
      <c r="D116" s="162" t="s">
        <v>125</v>
      </c>
      <c r="E116" s="165">
        <v>28.678000000000001</v>
      </c>
      <c r="F116" s="169"/>
      <c r="G116" s="169">
        <f>E116*F116</f>
        <v>0</v>
      </c>
      <c r="H116" s="169">
        <v>4.04</v>
      </c>
      <c r="I116" s="169">
        <f>ROUND(E116*H116,2)</f>
        <v>115.86</v>
      </c>
      <c r="J116" s="169">
        <v>52.46</v>
      </c>
      <c r="K116" s="169">
        <f>ROUND(E116*J116,2)</f>
        <v>1504.45</v>
      </c>
      <c r="L116" s="169">
        <v>0</v>
      </c>
      <c r="M116" s="169">
        <f>G116*(1+L116/100)</f>
        <v>0</v>
      </c>
      <c r="N116" s="169">
        <v>1.7000000000000001E-4</v>
      </c>
      <c r="O116" s="169">
        <f>ROUND(E116*N116,2)</f>
        <v>0</v>
      </c>
      <c r="P116" s="169">
        <v>0</v>
      </c>
      <c r="Q116" s="169">
        <f>ROUND(E116*P116,2)</f>
        <v>0</v>
      </c>
      <c r="R116" s="169"/>
      <c r="S116" s="169"/>
      <c r="T116" s="170">
        <v>0.17</v>
      </c>
      <c r="U116" s="169">
        <f>ROUND(E116*T116,2)</f>
        <v>4.88</v>
      </c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 t="s">
        <v>122</v>
      </c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0" outlineLevel="1" x14ac:dyDescent="0.2">
      <c r="A117" s="155"/>
      <c r="B117" s="160"/>
      <c r="C117" s="189" t="s">
        <v>258</v>
      </c>
      <c r="D117" s="163"/>
      <c r="E117" s="166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70"/>
      <c r="U117" s="169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 t="s">
        <v>117</v>
      </c>
      <c r="AF117" s="154">
        <v>0</v>
      </c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0" outlineLevel="1" x14ac:dyDescent="0.2">
      <c r="A118" s="155"/>
      <c r="B118" s="160"/>
      <c r="C118" s="189" t="s">
        <v>259</v>
      </c>
      <c r="D118" s="163"/>
      <c r="E118" s="166">
        <v>28.678000000000001</v>
      </c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70"/>
      <c r="U118" s="169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 t="s">
        <v>117</v>
      </c>
      <c r="AF118" s="154">
        <v>0</v>
      </c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0" ht="22.5" outlineLevel="1" x14ac:dyDescent="0.2">
      <c r="A119" s="155">
        <v>44</v>
      </c>
      <c r="B119" s="160" t="s">
        <v>260</v>
      </c>
      <c r="C119" s="188" t="s">
        <v>261</v>
      </c>
      <c r="D119" s="162" t="s">
        <v>125</v>
      </c>
      <c r="E119" s="165">
        <v>28.678000000000001</v>
      </c>
      <c r="F119" s="169"/>
      <c r="G119" s="169">
        <f t="shared" ref="G119:G120" si="6">E119*F119</f>
        <v>0</v>
      </c>
      <c r="H119" s="169">
        <v>102.58</v>
      </c>
      <c r="I119" s="169">
        <f>ROUND(E119*H119,2)</f>
        <v>2941.79</v>
      </c>
      <c r="J119" s="169">
        <v>108.92</v>
      </c>
      <c r="K119" s="169">
        <f>ROUND(E119*J119,2)</f>
        <v>3123.61</v>
      </c>
      <c r="L119" s="169">
        <v>0</v>
      </c>
      <c r="M119" s="169">
        <f>G119*(1+L119/100)</f>
        <v>0</v>
      </c>
      <c r="N119" s="169">
        <v>6.8000000000000005E-4</v>
      </c>
      <c r="O119" s="169">
        <f>ROUND(E119*N119,2)</f>
        <v>0.02</v>
      </c>
      <c r="P119" s="169">
        <v>0</v>
      </c>
      <c r="Q119" s="169">
        <f>ROUND(E119*P119,2)</f>
        <v>0</v>
      </c>
      <c r="R119" s="169"/>
      <c r="S119" s="169"/>
      <c r="T119" s="170">
        <v>0.34</v>
      </c>
      <c r="U119" s="169">
        <f>ROUND(E119*T119,2)</f>
        <v>9.75</v>
      </c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 t="s">
        <v>122</v>
      </c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</row>
    <row r="120" spans="1:60" outlineLevel="1" x14ac:dyDescent="0.2">
      <c r="A120" s="155">
        <v>45</v>
      </c>
      <c r="B120" s="160" t="s">
        <v>262</v>
      </c>
      <c r="C120" s="188" t="s">
        <v>263</v>
      </c>
      <c r="D120" s="162" t="s">
        <v>240</v>
      </c>
      <c r="E120" s="165">
        <v>2.4E-2</v>
      </c>
      <c r="F120" s="169"/>
      <c r="G120" s="169">
        <f t="shared" si="6"/>
        <v>0</v>
      </c>
      <c r="H120" s="169">
        <v>0</v>
      </c>
      <c r="I120" s="169">
        <f>ROUND(E120*H120,2)</f>
        <v>0</v>
      </c>
      <c r="J120" s="169">
        <v>783</v>
      </c>
      <c r="K120" s="169">
        <f>ROUND(E120*J120,2)</f>
        <v>18.79</v>
      </c>
      <c r="L120" s="169">
        <v>0</v>
      </c>
      <c r="M120" s="169">
        <f>G120*(1+L120/100)</f>
        <v>0</v>
      </c>
      <c r="N120" s="169">
        <v>0</v>
      </c>
      <c r="O120" s="169">
        <f>ROUND(E120*N120,2)</f>
        <v>0</v>
      </c>
      <c r="P120" s="169">
        <v>0</v>
      </c>
      <c r="Q120" s="169">
        <f>ROUND(E120*P120,2)</f>
        <v>0</v>
      </c>
      <c r="R120" s="169"/>
      <c r="S120" s="169"/>
      <c r="T120" s="170">
        <v>1.6</v>
      </c>
      <c r="U120" s="169">
        <f>ROUND(E120*T120,2)</f>
        <v>0.04</v>
      </c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 t="s">
        <v>122</v>
      </c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0" x14ac:dyDescent="0.2">
      <c r="A121" s="156" t="s">
        <v>110</v>
      </c>
      <c r="B121" s="161" t="s">
        <v>65</v>
      </c>
      <c r="C121" s="190" t="s">
        <v>66</v>
      </c>
      <c r="D121" s="164"/>
      <c r="E121" s="167"/>
      <c r="F121" s="171"/>
      <c r="G121" s="171">
        <f>SUMIF(AE122:AE123,"&lt;&gt;NOR",G122:G123)</f>
        <v>0</v>
      </c>
      <c r="H121" s="171"/>
      <c r="I121" s="171">
        <f>SUM(I122:I123)</f>
        <v>2201.44</v>
      </c>
      <c r="J121" s="171"/>
      <c r="K121" s="171">
        <f>SUM(K122:K123)</f>
        <v>2292.09</v>
      </c>
      <c r="L121" s="171"/>
      <c r="M121" s="171">
        <f>SUM(M122:M123)</f>
        <v>0</v>
      </c>
      <c r="N121" s="171"/>
      <c r="O121" s="171">
        <f>SUM(O122:O123)</f>
        <v>0.1</v>
      </c>
      <c r="P121" s="171"/>
      <c r="Q121" s="171">
        <f>SUM(Q122:Q123)</f>
        <v>0.75</v>
      </c>
      <c r="R121" s="171"/>
      <c r="S121" s="171"/>
      <c r="T121" s="172"/>
      <c r="U121" s="171">
        <f>SUM(U122:U123)</f>
        <v>7.13</v>
      </c>
      <c r="AE121" t="s">
        <v>111</v>
      </c>
    </row>
    <row r="122" spans="1:60" outlineLevel="1" x14ac:dyDescent="0.2">
      <c r="A122" s="155">
        <v>46</v>
      </c>
      <c r="B122" s="160" t="s">
        <v>264</v>
      </c>
      <c r="C122" s="188" t="s">
        <v>265</v>
      </c>
      <c r="D122" s="162" t="s">
        <v>125</v>
      </c>
      <c r="E122" s="165">
        <v>8</v>
      </c>
      <c r="F122" s="169"/>
      <c r="G122" s="169">
        <f t="shared" ref="G122:G123" si="7">E122*F122</f>
        <v>0</v>
      </c>
      <c r="H122" s="169">
        <v>275.18</v>
      </c>
      <c r="I122" s="169">
        <f>ROUND(E122*H122,2)</f>
        <v>2201.44</v>
      </c>
      <c r="J122" s="169">
        <v>274.82</v>
      </c>
      <c r="K122" s="169">
        <f>ROUND(E122*J122,2)</f>
        <v>2198.56</v>
      </c>
      <c r="L122" s="169">
        <v>0</v>
      </c>
      <c r="M122" s="169">
        <f>G122*(1+L122/100)</f>
        <v>0</v>
      </c>
      <c r="N122" s="169">
        <v>1.277E-2</v>
      </c>
      <c r="O122" s="169">
        <f>ROUND(E122*N122,2)</f>
        <v>0.1</v>
      </c>
      <c r="P122" s="169">
        <v>9.4E-2</v>
      </c>
      <c r="Q122" s="169">
        <f>ROUND(E122*P122,2)</f>
        <v>0.75</v>
      </c>
      <c r="R122" s="169"/>
      <c r="S122" s="169"/>
      <c r="T122" s="170">
        <v>0.87</v>
      </c>
      <c r="U122" s="169">
        <f>ROUND(E122*T122,2)</f>
        <v>6.96</v>
      </c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 t="s">
        <v>115</v>
      </c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</row>
    <row r="123" spans="1:60" outlineLevel="1" x14ac:dyDescent="0.2">
      <c r="A123" s="155">
        <v>47</v>
      </c>
      <c r="B123" s="160" t="s">
        <v>266</v>
      </c>
      <c r="C123" s="188" t="s">
        <v>267</v>
      </c>
      <c r="D123" s="162" t="s">
        <v>240</v>
      </c>
      <c r="E123" s="165">
        <v>0.10199999999999999</v>
      </c>
      <c r="F123" s="169"/>
      <c r="G123" s="169">
        <f t="shared" si="7"/>
        <v>0</v>
      </c>
      <c r="H123" s="169">
        <v>0</v>
      </c>
      <c r="I123" s="169">
        <f>ROUND(E123*H123,2)</f>
        <v>0</v>
      </c>
      <c r="J123" s="169">
        <v>917</v>
      </c>
      <c r="K123" s="169">
        <f>ROUND(E123*J123,2)</f>
        <v>93.53</v>
      </c>
      <c r="L123" s="169">
        <v>0</v>
      </c>
      <c r="M123" s="169">
        <f>G123*(1+L123/100)</f>
        <v>0</v>
      </c>
      <c r="N123" s="169">
        <v>0</v>
      </c>
      <c r="O123" s="169">
        <f>ROUND(E123*N123,2)</f>
        <v>0</v>
      </c>
      <c r="P123" s="169">
        <v>0</v>
      </c>
      <c r="Q123" s="169">
        <f>ROUND(E123*P123,2)</f>
        <v>0</v>
      </c>
      <c r="R123" s="169"/>
      <c r="S123" s="169"/>
      <c r="T123" s="170">
        <v>1.69</v>
      </c>
      <c r="U123" s="169">
        <f>ROUND(E123*T123,2)</f>
        <v>0.17</v>
      </c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 t="s">
        <v>122</v>
      </c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60" x14ac:dyDescent="0.2">
      <c r="A124" s="156" t="s">
        <v>110</v>
      </c>
      <c r="B124" s="161" t="s">
        <v>67</v>
      </c>
      <c r="C124" s="190" t="s">
        <v>68</v>
      </c>
      <c r="D124" s="164"/>
      <c r="E124" s="167"/>
      <c r="F124" s="171"/>
      <c r="G124" s="171">
        <f>SUMIF(AE125:AE130,"&lt;&gt;NOR",G125:G130)</f>
        <v>0</v>
      </c>
      <c r="H124" s="171"/>
      <c r="I124" s="171">
        <f>SUM(I125:I130)</f>
        <v>38382.28</v>
      </c>
      <c r="J124" s="171"/>
      <c r="K124" s="171">
        <f>SUM(K125:K130)</f>
        <v>38507.479999999996</v>
      </c>
      <c r="L124" s="171"/>
      <c r="M124" s="171">
        <f>SUM(M125:M130)</f>
        <v>0</v>
      </c>
      <c r="N124" s="171"/>
      <c r="O124" s="171">
        <f>SUM(O125:O130)</f>
        <v>1.71</v>
      </c>
      <c r="P124" s="171"/>
      <c r="Q124" s="171">
        <f>SUM(Q125:Q130)</f>
        <v>0</v>
      </c>
      <c r="R124" s="171"/>
      <c r="S124" s="171"/>
      <c r="T124" s="172"/>
      <c r="U124" s="171">
        <f>SUM(U125:U130)</f>
        <v>29.57</v>
      </c>
      <c r="AE124" t="s">
        <v>111</v>
      </c>
    </row>
    <row r="125" spans="1:60" outlineLevel="1" x14ac:dyDescent="0.2">
      <c r="A125" s="155">
        <v>48</v>
      </c>
      <c r="B125" s="160" t="s">
        <v>268</v>
      </c>
      <c r="C125" s="188" t="s">
        <v>269</v>
      </c>
      <c r="D125" s="162" t="s">
        <v>114</v>
      </c>
      <c r="E125" s="165">
        <v>41.97</v>
      </c>
      <c r="F125" s="169"/>
      <c r="G125" s="169">
        <f>E125*F125</f>
        <v>0</v>
      </c>
      <c r="H125" s="169">
        <v>862.29</v>
      </c>
      <c r="I125" s="169">
        <f>ROUND(E125*H125,2)</f>
        <v>36190.31</v>
      </c>
      <c r="J125" s="169">
        <v>877.71</v>
      </c>
      <c r="K125" s="169">
        <f>ROUND(E125*J125,2)</f>
        <v>36837.49</v>
      </c>
      <c r="L125" s="169">
        <v>0</v>
      </c>
      <c r="M125" s="169">
        <f>G125*(1+L125/100)</f>
        <v>0</v>
      </c>
      <c r="N125" s="169">
        <v>0.04</v>
      </c>
      <c r="O125" s="169">
        <f>ROUND(E125*N125,2)</f>
        <v>1.68</v>
      </c>
      <c r="P125" s="169">
        <v>0</v>
      </c>
      <c r="Q125" s="169">
        <f>ROUND(E125*P125,2)</f>
        <v>0</v>
      </c>
      <c r="R125" s="169"/>
      <c r="S125" s="169"/>
      <c r="T125" s="170">
        <v>0.6</v>
      </c>
      <c r="U125" s="169">
        <f>ROUND(E125*T125,2)</f>
        <v>25.18</v>
      </c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 t="s">
        <v>122</v>
      </c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60" outlineLevel="1" x14ac:dyDescent="0.2">
      <c r="A126" s="155"/>
      <c r="B126" s="160"/>
      <c r="C126" s="189" t="s">
        <v>270</v>
      </c>
      <c r="D126" s="163"/>
      <c r="E126" s="166">
        <v>41.97</v>
      </c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70"/>
      <c r="U126" s="169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 t="s">
        <v>117</v>
      </c>
      <c r="AF126" s="154">
        <v>0</v>
      </c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</row>
    <row r="127" spans="1:60" ht="22.5" outlineLevel="1" x14ac:dyDescent="0.2">
      <c r="A127" s="155">
        <v>49</v>
      </c>
      <c r="B127" s="160" t="s">
        <v>271</v>
      </c>
      <c r="C127" s="188" t="s">
        <v>272</v>
      </c>
      <c r="D127" s="162" t="s">
        <v>125</v>
      </c>
      <c r="E127" s="165">
        <v>6.88</v>
      </c>
      <c r="F127" s="169"/>
      <c r="G127" s="169">
        <f>E127*F127</f>
        <v>0</v>
      </c>
      <c r="H127" s="169">
        <v>0</v>
      </c>
      <c r="I127" s="169">
        <f>ROUND(E127*H127,2)</f>
        <v>0</v>
      </c>
      <c r="J127" s="169">
        <v>39.4</v>
      </c>
      <c r="K127" s="169">
        <f>ROUND(E127*J127,2)</f>
        <v>271.07</v>
      </c>
      <c r="L127" s="169">
        <v>0</v>
      </c>
      <c r="M127" s="169">
        <f>G127*(1+L127/100)</f>
        <v>0</v>
      </c>
      <c r="N127" s="169">
        <v>0</v>
      </c>
      <c r="O127" s="169">
        <f>ROUND(E127*N127,2)</f>
        <v>0</v>
      </c>
      <c r="P127" s="169">
        <v>0</v>
      </c>
      <c r="Q127" s="169">
        <f>ROUND(E127*P127,2)</f>
        <v>0</v>
      </c>
      <c r="R127" s="169"/>
      <c r="S127" s="169"/>
      <c r="T127" s="170">
        <v>0.15</v>
      </c>
      <c r="U127" s="169">
        <f>ROUND(E127*T127,2)</f>
        <v>1.03</v>
      </c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 t="s">
        <v>122</v>
      </c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</row>
    <row r="128" spans="1:60" outlineLevel="1" x14ac:dyDescent="0.2">
      <c r="A128" s="155">
        <v>50</v>
      </c>
      <c r="B128" s="160" t="s">
        <v>273</v>
      </c>
      <c r="C128" s="188" t="s">
        <v>274</v>
      </c>
      <c r="D128" s="162" t="s">
        <v>114</v>
      </c>
      <c r="E128" s="165">
        <v>1.3759999999999999</v>
      </c>
      <c r="F128" s="169"/>
      <c r="G128" s="169">
        <f>E128*F128</f>
        <v>0</v>
      </c>
      <c r="H128" s="169">
        <v>1593</v>
      </c>
      <c r="I128" s="169">
        <f>ROUND(E128*H128,2)</f>
        <v>2191.9699999999998</v>
      </c>
      <c r="J128" s="169">
        <v>0</v>
      </c>
      <c r="K128" s="169">
        <f>ROUND(E128*J128,2)</f>
        <v>0</v>
      </c>
      <c r="L128" s="169">
        <v>0</v>
      </c>
      <c r="M128" s="169">
        <f>G128*(1+L128/100)</f>
        <v>0</v>
      </c>
      <c r="N128" s="169">
        <v>0.02</v>
      </c>
      <c r="O128" s="169">
        <f>ROUND(E128*N128,2)</f>
        <v>0.03</v>
      </c>
      <c r="P128" s="169">
        <v>0</v>
      </c>
      <c r="Q128" s="169">
        <f>ROUND(E128*P128,2)</f>
        <v>0</v>
      </c>
      <c r="R128" s="169"/>
      <c r="S128" s="169"/>
      <c r="T128" s="170">
        <v>0</v>
      </c>
      <c r="U128" s="169">
        <f>ROUND(E128*T128,2)</f>
        <v>0</v>
      </c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 t="s">
        <v>130</v>
      </c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</row>
    <row r="129" spans="1:60" outlineLevel="1" x14ac:dyDescent="0.2">
      <c r="A129" s="155"/>
      <c r="B129" s="160"/>
      <c r="C129" s="189" t="s">
        <v>275</v>
      </c>
      <c r="D129" s="163"/>
      <c r="E129" s="166">
        <v>1.3759999999999999</v>
      </c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70"/>
      <c r="U129" s="169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 t="s">
        <v>117</v>
      </c>
      <c r="AF129" s="154">
        <v>0</v>
      </c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outlineLevel="1" x14ac:dyDescent="0.2">
      <c r="A130" s="155">
        <v>51</v>
      </c>
      <c r="B130" s="160" t="s">
        <v>276</v>
      </c>
      <c r="C130" s="188" t="s">
        <v>277</v>
      </c>
      <c r="D130" s="162" t="s">
        <v>240</v>
      </c>
      <c r="E130" s="165">
        <v>1.706</v>
      </c>
      <c r="F130" s="169"/>
      <c r="G130" s="169">
        <f>E130*F130</f>
        <v>0</v>
      </c>
      <c r="H130" s="169">
        <v>0</v>
      </c>
      <c r="I130" s="169">
        <f>ROUND(E130*H130,2)</f>
        <v>0</v>
      </c>
      <c r="J130" s="169">
        <v>820</v>
      </c>
      <c r="K130" s="169">
        <f>ROUND(E130*J130,2)</f>
        <v>1398.92</v>
      </c>
      <c r="L130" s="169">
        <v>0</v>
      </c>
      <c r="M130" s="169">
        <f>G130*(1+L130/100)</f>
        <v>0</v>
      </c>
      <c r="N130" s="169">
        <v>0</v>
      </c>
      <c r="O130" s="169">
        <f>ROUND(E130*N130,2)</f>
        <v>0</v>
      </c>
      <c r="P130" s="169">
        <v>0</v>
      </c>
      <c r="Q130" s="169">
        <f>ROUND(E130*P130,2)</f>
        <v>0</v>
      </c>
      <c r="R130" s="169"/>
      <c r="S130" s="169"/>
      <c r="T130" s="170">
        <v>1.97</v>
      </c>
      <c r="U130" s="169">
        <f>ROUND(E130*T130,2)</f>
        <v>3.36</v>
      </c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 t="s">
        <v>122</v>
      </c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</row>
    <row r="131" spans="1:60" x14ac:dyDescent="0.2">
      <c r="A131" s="156" t="s">
        <v>110</v>
      </c>
      <c r="B131" s="161" t="s">
        <v>69</v>
      </c>
      <c r="C131" s="190" t="s">
        <v>70</v>
      </c>
      <c r="D131" s="164"/>
      <c r="E131" s="167"/>
      <c r="F131" s="171"/>
      <c r="G131" s="171">
        <f>SUMIF(AE132:AE134,"&lt;&gt;NOR",G132:G134)</f>
        <v>0</v>
      </c>
      <c r="H131" s="171"/>
      <c r="I131" s="171">
        <f>SUM(I132:I134)</f>
        <v>2330.4</v>
      </c>
      <c r="J131" s="171"/>
      <c r="K131" s="171">
        <f>SUM(K132:K134)</f>
        <v>4662.84</v>
      </c>
      <c r="L131" s="171"/>
      <c r="M131" s="171">
        <f>SUM(M132:M134)</f>
        <v>0</v>
      </c>
      <c r="N131" s="171"/>
      <c r="O131" s="171">
        <f>SUM(O132:O134)</f>
        <v>0.21</v>
      </c>
      <c r="P131" s="171"/>
      <c r="Q131" s="171">
        <f>SUM(Q132:Q134)</f>
        <v>0.11</v>
      </c>
      <c r="R131" s="171"/>
      <c r="S131" s="171"/>
      <c r="T131" s="172"/>
      <c r="U131" s="171">
        <f>SUM(U132:U134)</f>
        <v>16.23</v>
      </c>
      <c r="AE131" t="s">
        <v>111</v>
      </c>
    </row>
    <row r="132" spans="1:60" outlineLevel="1" x14ac:dyDescent="0.2">
      <c r="A132" s="155">
        <v>52</v>
      </c>
      <c r="B132" s="160" t="s">
        <v>278</v>
      </c>
      <c r="C132" s="188" t="s">
        <v>279</v>
      </c>
      <c r="D132" s="162" t="s">
        <v>125</v>
      </c>
      <c r="E132" s="165">
        <v>8</v>
      </c>
      <c r="F132" s="169"/>
      <c r="G132" s="169">
        <f t="shared" ref="G132:G134" si="8">E132*F132</f>
        <v>0</v>
      </c>
      <c r="H132" s="169">
        <v>3.83</v>
      </c>
      <c r="I132" s="169">
        <f>ROUND(E132*H132,2)</f>
        <v>30.64</v>
      </c>
      <c r="J132" s="169">
        <v>358.17</v>
      </c>
      <c r="K132" s="169">
        <f>ROUND(E132*J132,2)</f>
        <v>2865.36</v>
      </c>
      <c r="L132" s="169">
        <v>0</v>
      </c>
      <c r="M132" s="169">
        <f>G132*(1+L132/100)</f>
        <v>0</v>
      </c>
      <c r="N132" s="169">
        <v>1.6000000000000001E-4</v>
      </c>
      <c r="O132" s="169">
        <f>ROUND(E132*N132,2)</f>
        <v>0</v>
      </c>
      <c r="P132" s="169">
        <v>1.32E-2</v>
      </c>
      <c r="Q132" s="169">
        <f>ROUND(E132*P132,2)</f>
        <v>0.11</v>
      </c>
      <c r="R132" s="169"/>
      <c r="S132" s="169"/>
      <c r="T132" s="170">
        <v>1.29</v>
      </c>
      <c r="U132" s="169">
        <f>ROUND(E132*T132,2)</f>
        <v>10.32</v>
      </c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 t="s">
        <v>122</v>
      </c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</row>
    <row r="133" spans="1:60" outlineLevel="1" x14ac:dyDescent="0.2">
      <c r="A133" s="155">
        <v>53</v>
      </c>
      <c r="B133" s="160" t="s">
        <v>280</v>
      </c>
      <c r="C133" s="188" t="s">
        <v>281</v>
      </c>
      <c r="D133" s="162" t="s">
        <v>125</v>
      </c>
      <c r="E133" s="165">
        <v>8</v>
      </c>
      <c r="F133" s="169"/>
      <c r="G133" s="169">
        <f t="shared" si="8"/>
        <v>0</v>
      </c>
      <c r="H133" s="169">
        <v>287.47000000000003</v>
      </c>
      <c r="I133" s="169">
        <f>ROUND(E133*H133,2)</f>
        <v>2299.7600000000002</v>
      </c>
      <c r="J133" s="169">
        <v>191.02999999999997</v>
      </c>
      <c r="K133" s="169">
        <f>ROUND(E133*J133,2)</f>
        <v>1528.24</v>
      </c>
      <c r="L133" s="169">
        <v>0</v>
      </c>
      <c r="M133" s="169">
        <f>G133*(1+L133/100)</f>
        <v>0</v>
      </c>
      <c r="N133" s="169">
        <v>2.6259999999999999E-2</v>
      </c>
      <c r="O133" s="169">
        <f>ROUND(E133*N133,2)</f>
        <v>0.21</v>
      </c>
      <c r="P133" s="169">
        <v>0</v>
      </c>
      <c r="Q133" s="169">
        <f>ROUND(E133*P133,2)</f>
        <v>0</v>
      </c>
      <c r="R133" s="169"/>
      <c r="S133" s="169"/>
      <c r="T133" s="170">
        <v>0.69</v>
      </c>
      <c r="U133" s="169">
        <f>ROUND(E133*T133,2)</f>
        <v>5.52</v>
      </c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 t="s">
        <v>122</v>
      </c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</row>
    <row r="134" spans="1:60" ht="22.5" outlineLevel="1" x14ac:dyDescent="0.2">
      <c r="A134" s="155">
        <v>54</v>
      </c>
      <c r="B134" s="160" t="s">
        <v>282</v>
      </c>
      <c r="C134" s="188" t="s">
        <v>283</v>
      </c>
      <c r="D134" s="162" t="s">
        <v>240</v>
      </c>
      <c r="E134" s="165">
        <v>0.21099999999999999</v>
      </c>
      <c r="F134" s="169"/>
      <c r="G134" s="169">
        <f t="shared" si="8"/>
        <v>0</v>
      </c>
      <c r="H134" s="169">
        <v>0</v>
      </c>
      <c r="I134" s="169">
        <f>ROUND(E134*H134,2)</f>
        <v>0</v>
      </c>
      <c r="J134" s="169">
        <v>1276</v>
      </c>
      <c r="K134" s="169">
        <f>ROUND(E134*J134,2)</f>
        <v>269.24</v>
      </c>
      <c r="L134" s="169">
        <v>0</v>
      </c>
      <c r="M134" s="169">
        <f>G134*(1+L134/100)</f>
        <v>0</v>
      </c>
      <c r="N134" s="169">
        <v>0</v>
      </c>
      <c r="O134" s="169">
        <f>ROUND(E134*N134,2)</f>
        <v>0</v>
      </c>
      <c r="P134" s="169">
        <v>0</v>
      </c>
      <c r="Q134" s="169">
        <f>ROUND(E134*P134,2)</f>
        <v>0</v>
      </c>
      <c r="R134" s="169"/>
      <c r="S134" s="169"/>
      <c r="T134" s="170">
        <v>1.86</v>
      </c>
      <c r="U134" s="169">
        <f>ROUND(E134*T134,2)</f>
        <v>0.39</v>
      </c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 t="s">
        <v>122</v>
      </c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0" x14ac:dyDescent="0.2">
      <c r="A135" s="156" t="s">
        <v>110</v>
      </c>
      <c r="B135" s="161" t="s">
        <v>71</v>
      </c>
      <c r="C135" s="190" t="s">
        <v>72</v>
      </c>
      <c r="D135" s="164"/>
      <c r="E135" s="167"/>
      <c r="F135" s="171"/>
      <c r="G135" s="171">
        <f>SUMIF(AE136:AE146,"&lt;&gt;NOR",G136:G146)</f>
        <v>0</v>
      </c>
      <c r="H135" s="171"/>
      <c r="I135" s="171">
        <f>SUM(I136:I146)</f>
        <v>34319.770000000004</v>
      </c>
      <c r="J135" s="171"/>
      <c r="K135" s="171">
        <f>SUM(K136:K146)</f>
        <v>66940.12</v>
      </c>
      <c r="L135" s="171"/>
      <c r="M135" s="171">
        <f>SUM(M136:M146)</f>
        <v>0</v>
      </c>
      <c r="N135" s="171"/>
      <c r="O135" s="171">
        <f>SUM(O136:O146)</f>
        <v>0.56000000000000005</v>
      </c>
      <c r="P135" s="171"/>
      <c r="Q135" s="171">
        <f>SUM(Q136:Q146)</f>
        <v>0.22</v>
      </c>
      <c r="R135" s="171"/>
      <c r="S135" s="171"/>
      <c r="T135" s="172"/>
      <c r="U135" s="171">
        <f>SUM(U136:U146)</f>
        <v>173.51999999999998</v>
      </c>
      <c r="AE135" t="s">
        <v>111</v>
      </c>
    </row>
    <row r="136" spans="1:60" ht="22.5" outlineLevel="1" x14ac:dyDescent="0.2">
      <c r="A136" s="155">
        <v>55</v>
      </c>
      <c r="B136" s="160" t="s">
        <v>284</v>
      </c>
      <c r="C136" s="188" t="s">
        <v>285</v>
      </c>
      <c r="D136" s="162" t="s">
        <v>183</v>
      </c>
      <c r="E136" s="165">
        <v>121.8</v>
      </c>
      <c r="F136" s="169"/>
      <c r="G136" s="169">
        <f t="shared" ref="G136:G138" si="9">E136*F136</f>
        <v>0</v>
      </c>
      <c r="H136" s="169">
        <v>174.04</v>
      </c>
      <c r="I136" s="169">
        <f>ROUND(E136*H136,2)</f>
        <v>21198.07</v>
      </c>
      <c r="J136" s="169">
        <v>280.96000000000004</v>
      </c>
      <c r="K136" s="169">
        <f>ROUND(E136*J136,2)</f>
        <v>34220.93</v>
      </c>
      <c r="L136" s="169">
        <v>0</v>
      </c>
      <c r="M136" s="169">
        <f>G136*(1+L136/100)</f>
        <v>0</v>
      </c>
      <c r="N136" s="169">
        <v>1.24E-3</v>
      </c>
      <c r="O136" s="169">
        <f>ROUND(E136*N136,2)</f>
        <v>0.15</v>
      </c>
      <c r="P136" s="169">
        <v>0</v>
      </c>
      <c r="Q136" s="169">
        <f>ROUND(E136*P136,2)</f>
        <v>0</v>
      </c>
      <c r="R136" s="169"/>
      <c r="S136" s="169"/>
      <c r="T136" s="170">
        <v>0.68</v>
      </c>
      <c r="U136" s="169">
        <f>ROUND(E136*T136,2)</f>
        <v>82.82</v>
      </c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 t="s">
        <v>122</v>
      </c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</row>
    <row r="137" spans="1:60" outlineLevel="1" x14ac:dyDescent="0.2">
      <c r="A137" s="155">
        <v>56</v>
      </c>
      <c r="B137" s="160" t="s">
        <v>286</v>
      </c>
      <c r="C137" s="188" t="s">
        <v>287</v>
      </c>
      <c r="D137" s="162" t="s">
        <v>183</v>
      </c>
      <c r="E137" s="165">
        <v>121.8</v>
      </c>
      <c r="F137" s="169"/>
      <c r="G137" s="169">
        <f t="shared" si="9"/>
        <v>0</v>
      </c>
      <c r="H137" s="169">
        <v>0</v>
      </c>
      <c r="I137" s="169">
        <f>ROUND(E137*H137,2)</f>
        <v>0</v>
      </c>
      <c r="J137" s="169">
        <v>36.6</v>
      </c>
      <c r="K137" s="169">
        <f>ROUND(E137*J137,2)</f>
        <v>4457.88</v>
      </c>
      <c r="L137" s="169">
        <v>0</v>
      </c>
      <c r="M137" s="169">
        <f>G137*(1+L137/100)</f>
        <v>0</v>
      </c>
      <c r="N137" s="169">
        <v>0</v>
      </c>
      <c r="O137" s="169">
        <f>ROUND(E137*N137,2)</f>
        <v>0</v>
      </c>
      <c r="P137" s="169">
        <v>1.81E-3</v>
      </c>
      <c r="Q137" s="169">
        <f>ROUND(E137*P137,2)</f>
        <v>0.22</v>
      </c>
      <c r="R137" s="169"/>
      <c r="S137" s="169"/>
      <c r="T137" s="170">
        <v>0.09</v>
      </c>
      <c r="U137" s="169">
        <f>ROUND(E137*T137,2)</f>
        <v>10.96</v>
      </c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 t="s">
        <v>115</v>
      </c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</row>
    <row r="138" spans="1:60" outlineLevel="1" x14ac:dyDescent="0.2">
      <c r="A138" s="155">
        <v>57</v>
      </c>
      <c r="B138" s="160" t="s">
        <v>288</v>
      </c>
      <c r="C138" s="188" t="s">
        <v>289</v>
      </c>
      <c r="D138" s="162" t="s">
        <v>183</v>
      </c>
      <c r="E138" s="165">
        <v>63.45</v>
      </c>
      <c r="F138" s="169"/>
      <c r="G138" s="169">
        <f t="shared" si="9"/>
        <v>0</v>
      </c>
      <c r="H138" s="169">
        <v>104.16</v>
      </c>
      <c r="I138" s="169">
        <f>ROUND(E138*H138,2)</f>
        <v>6608.95</v>
      </c>
      <c r="J138" s="169">
        <v>309.34000000000003</v>
      </c>
      <c r="K138" s="169">
        <f>ROUND(E138*J138,2)</f>
        <v>19627.62</v>
      </c>
      <c r="L138" s="169">
        <v>0</v>
      </c>
      <c r="M138" s="169">
        <f>G138*(1+L138/100)</f>
        <v>0</v>
      </c>
      <c r="N138" s="169">
        <v>4.3699999999999998E-3</v>
      </c>
      <c r="O138" s="169">
        <f>ROUND(E138*N138,2)</f>
        <v>0.28000000000000003</v>
      </c>
      <c r="P138" s="169">
        <v>0</v>
      </c>
      <c r="Q138" s="169">
        <f>ROUND(E138*P138,2)</f>
        <v>0</v>
      </c>
      <c r="R138" s="169"/>
      <c r="S138" s="169"/>
      <c r="T138" s="170">
        <v>0.86</v>
      </c>
      <c r="U138" s="169">
        <f>ROUND(E138*T138,2)</f>
        <v>54.57</v>
      </c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 t="s">
        <v>115</v>
      </c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</row>
    <row r="139" spans="1:60" outlineLevel="1" x14ac:dyDescent="0.2">
      <c r="A139" s="155"/>
      <c r="B139" s="160"/>
      <c r="C139" s="189" t="s">
        <v>290</v>
      </c>
      <c r="D139" s="163"/>
      <c r="E139" s="166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70"/>
      <c r="U139" s="169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 t="s">
        <v>117</v>
      </c>
      <c r="AF139" s="154">
        <v>0</v>
      </c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</row>
    <row r="140" spans="1:60" outlineLevel="1" x14ac:dyDescent="0.2">
      <c r="A140" s="155"/>
      <c r="B140" s="160"/>
      <c r="C140" s="189" t="s">
        <v>291</v>
      </c>
      <c r="D140" s="163"/>
      <c r="E140" s="166">
        <v>2.25</v>
      </c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70"/>
      <c r="U140" s="169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 t="s">
        <v>117</v>
      </c>
      <c r="AF140" s="154">
        <v>0</v>
      </c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</row>
    <row r="141" spans="1:60" outlineLevel="1" x14ac:dyDescent="0.2">
      <c r="A141" s="155"/>
      <c r="B141" s="160"/>
      <c r="C141" s="189" t="s">
        <v>292</v>
      </c>
      <c r="D141" s="163"/>
      <c r="E141" s="166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70"/>
      <c r="U141" s="169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 t="s">
        <v>117</v>
      </c>
      <c r="AF141" s="154">
        <v>0</v>
      </c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</row>
    <row r="142" spans="1:60" outlineLevel="1" x14ac:dyDescent="0.2">
      <c r="A142" s="155"/>
      <c r="B142" s="160"/>
      <c r="C142" s="189" t="s">
        <v>293</v>
      </c>
      <c r="D142" s="163"/>
      <c r="E142" s="166">
        <v>61.2</v>
      </c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70"/>
      <c r="U142" s="169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 t="s">
        <v>117</v>
      </c>
      <c r="AF142" s="154">
        <v>0</v>
      </c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</row>
    <row r="143" spans="1:60" outlineLevel="1" x14ac:dyDescent="0.2">
      <c r="A143" s="155">
        <v>58</v>
      </c>
      <c r="B143" s="160" t="s">
        <v>294</v>
      </c>
      <c r="C143" s="188" t="s">
        <v>295</v>
      </c>
      <c r="D143" s="162" t="s">
        <v>183</v>
      </c>
      <c r="E143" s="165">
        <v>64.02</v>
      </c>
      <c r="F143" s="169"/>
      <c r="G143" s="169">
        <f>E143*F143</f>
        <v>0</v>
      </c>
      <c r="H143" s="169">
        <v>101.73</v>
      </c>
      <c r="I143" s="169">
        <f>ROUND(E143*H143,2)</f>
        <v>6512.75</v>
      </c>
      <c r="J143" s="169">
        <v>122.77</v>
      </c>
      <c r="K143" s="169">
        <f>ROUND(E143*J143,2)</f>
        <v>7859.74</v>
      </c>
      <c r="L143" s="169">
        <v>0</v>
      </c>
      <c r="M143" s="169">
        <f>G143*(1+L143/100)</f>
        <v>0</v>
      </c>
      <c r="N143" s="169">
        <v>2.0300000000000001E-3</v>
      </c>
      <c r="O143" s="169">
        <f>ROUND(E143*N143,2)</f>
        <v>0.13</v>
      </c>
      <c r="P143" s="169">
        <v>0</v>
      </c>
      <c r="Q143" s="169">
        <f>ROUND(E143*P143,2)</f>
        <v>0</v>
      </c>
      <c r="R143" s="169"/>
      <c r="S143" s="169"/>
      <c r="T143" s="170">
        <v>0.35</v>
      </c>
      <c r="U143" s="169">
        <f>ROUND(E143*T143,2)</f>
        <v>22.41</v>
      </c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 t="s">
        <v>122</v>
      </c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</row>
    <row r="144" spans="1:60" outlineLevel="1" x14ac:dyDescent="0.2">
      <c r="A144" s="155"/>
      <c r="B144" s="160"/>
      <c r="C144" s="189" t="s">
        <v>296</v>
      </c>
      <c r="D144" s="163"/>
      <c r="E144" s="166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70"/>
      <c r="U144" s="169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 t="s">
        <v>117</v>
      </c>
      <c r="AF144" s="154">
        <v>0</v>
      </c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</row>
    <row r="145" spans="1:60" outlineLevel="1" x14ac:dyDescent="0.2">
      <c r="A145" s="155"/>
      <c r="B145" s="160"/>
      <c r="C145" s="189" t="s">
        <v>297</v>
      </c>
      <c r="D145" s="163"/>
      <c r="E145" s="166">
        <v>64.02</v>
      </c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70"/>
      <c r="U145" s="169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 t="s">
        <v>117</v>
      </c>
      <c r="AF145" s="154">
        <v>0</v>
      </c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</row>
    <row r="146" spans="1:60" outlineLevel="1" x14ac:dyDescent="0.2">
      <c r="A146" s="155">
        <v>59</v>
      </c>
      <c r="B146" s="160" t="s">
        <v>298</v>
      </c>
      <c r="C146" s="188" t="s">
        <v>299</v>
      </c>
      <c r="D146" s="162" t="s">
        <v>240</v>
      </c>
      <c r="E146" s="165">
        <v>0.55800000000000005</v>
      </c>
      <c r="F146" s="169"/>
      <c r="G146" s="169">
        <f>E146*F146</f>
        <v>0</v>
      </c>
      <c r="H146" s="169">
        <v>0</v>
      </c>
      <c r="I146" s="169">
        <f>ROUND(E146*H146,2)</f>
        <v>0</v>
      </c>
      <c r="J146" s="169">
        <v>1387</v>
      </c>
      <c r="K146" s="169">
        <f>ROUND(E146*J146,2)</f>
        <v>773.95</v>
      </c>
      <c r="L146" s="169">
        <v>0</v>
      </c>
      <c r="M146" s="169">
        <f>G146*(1+L146/100)</f>
        <v>0</v>
      </c>
      <c r="N146" s="169">
        <v>0</v>
      </c>
      <c r="O146" s="169">
        <f>ROUND(E146*N146,2)</f>
        <v>0</v>
      </c>
      <c r="P146" s="169">
        <v>0</v>
      </c>
      <c r="Q146" s="169">
        <f>ROUND(E146*P146,2)</f>
        <v>0</v>
      </c>
      <c r="R146" s="169"/>
      <c r="S146" s="169"/>
      <c r="T146" s="170">
        <v>4.95</v>
      </c>
      <c r="U146" s="169">
        <f>ROUND(E146*T146,2)</f>
        <v>2.76</v>
      </c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 t="s">
        <v>122</v>
      </c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</row>
    <row r="147" spans="1:60" x14ac:dyDescent="0.2">
      <c r="A147" s="156" t="s">
        <v>110</v>
      </c>
      <c r="B147" s="161" t="s">
        <v>73</v>
      </c>
      <c r="C147" s="190" t="s">
        <v>74</v>
      </c>
      <c r="D147" s="164"/>
      <c r="E147" s="167"/>
      <c r="F147" s="171"/>
      <c r="G147" s="171">
        <f>SUMIF(AE148:AE153,"&lt;&gt;NOR",G148:G153)</f>
        <v>0</v>
      </c>
      <c r="H147" s="171"/>
      <c r="I147" s="171">
        <f>SUM(I148:I153)</f>
        <v>3342.12</v>
      </c>
      <c r="J147" s="171"/>
      <c r="K147" s="171">
        <f>SUM(K148:K153)</f>
        <v>4268.29</v>
      </c>
      <c r="L147" s="171"/>
      <c r="M147" s="171">
        <f>SUM(M148:M153)</f>
        <v>0</v>
      </c>
      <c r="N147" s="171"/>
      <c r="O147" s="171">
        <f>SUM(O148:O153)</f>
        <v>0.25</v>
      </c>
      <c r="P147" s="171"/>
      <c r="Q147" s="171">
        <f>SUM(Q148:Q153)</f>
        <v>0</v>
      </c>
      <c r="R147" s="171"/>
      <c r="S147" s="171"/>
      <c r="T147" s="172"/>
      <c r="U147" s="171">
        <f>SUM(U148:U153)</f>
        <v>10.59</v>
      </c>
      <c r="AE147" t="s">
        <v>111</v>
      </c>
    </row>
    <row r="148" spans="1:60" outlineLevel="1" x14ac:dyDescent="0.2">
      <c r="A148" s="155">
        <v>60</v>
      </c>
      <c r="B148" s="160" t="s">
        <v>300</v>
      </c>
      <c r="C148" s="188" t="s">
        <v>301</v>
      </c>
      <c r="D148" s="162" t="s">
        <v>183</v>
      </c>
      <c r="E148" s="165">
        <v>52.46</v>
      </c>
      <c r="F148" s="169"/>
      <c r="G148" s="169">
        <f>E148*F148</f>
        <v>0</v>
      </c>
      <c r="H148" s="169">
        <v>14.27</v>
      </c>
      <c r="I148" s="169">
        <f>ROUND(E148*H148,2)</f>
        <v>748.6</v>
      </c>
      <c r="J148" s="169">
        <v>56.230000000000004</v>
      </c>
      <c r="K148" s="169">
        <f>ROUND(E148*J148,2)</f>
        <v>2949.83</v>
      </c>
      <c r="L148" s="169">
        <v>0</v>
      </c>
      <c r="M148" s="169">
        <f>G148*(1+L148/100)</f>
        <v>0</v>
      </c>
      <c r="N148" s="169">
        <v>2.7999999999999998E-4</v>
      </c>
      <c r="O148" s="169">
        <f>ROUND(E148*N148,2)</f>
        <v>0.01</v>
      </c>
      <c r="P148" s="169">
        <v>0</v>
      </c>
      <c r="Q148" s="169">
        <f>ROUND(E148*P148,2)</f>
        <v>0</v>
      </c>
      <c r="R148" s="169"/>
      <c r="S148" s="169"/>
      <c r="T148" s="170">
        <v>0.19</v>
      </c>
      <c r="U148" s="169">
        <f>ROUND(E148*T148,2)</f>
        <v>9.9700000000000006</v>
      </c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 t="s">
        <v>122</v>
      </c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</row>
    <row r="149" spans="1:60" outlineLevel="1" x14ac:dyDescent="0.2">
      <c r="A149" s="155"/>
      <c r="B149" s="160"/>
      <c r="C149" s="189" t="s">
        <v>302</v>
      </c>
      <c r="D149" s="163"/>
      <c r="E149" s="166">
        <v>52.46</v>
      </c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70"/>
      <c r="U149" s="169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 t="s">
        <v>117</v>
      </c>
      <c r="AF149" s="154">
        <v>0</v>
      </c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</row>
    <row r="150" spans="1:60" outlineLevel="1" x14ac:dyDescent="0.2">
      <c r="A150" s="155">
        <v>61</v>
      </c>
      <c r="B150" s="160" t="s">
        <v>303</v>
      </c>
      <c r="C150" s="188" t="s">
        <v>304</v>
      </c>
      <c r="D150" s="162" t="s">
        <v>114</v>
      </c>
      <c r="E150" s="165">
        <v>0.44069999999999998</v>
      </c>
      <c r="F150" s="169"/>
      <c r="G150" s="169">
        <f>E150*F150</f>
        <v>0</v>
      </c>
      <c r="H150" s="169">
        <v>5885</v>
      </c>
      <c r="I150" s="169">
        <f>ROUND(E150*H150,2)</f>
        <v>2593.52</v>
      </c>
      <c r="J150" s="169">
        <v>0</v>
      </c>
      <c r="K150" s="169">
        <f>ROUND(E150*J150,2)</f>
        <v>0</v>
      </c>
      <c r="L150" s="169">
        <v>0</v>
      </c>
      <c r="M150" s="169">
        <f>G150*(1+L150/100)</f>
        <v>0</v>
      </c>
      <c r="N150" s="169">
        <v>0.55000000000000004</v>
      </c>
      <c r="O150" s="169">
        <f>ROUND(E150*N150,2)</f>
        <v>0.24</v>
      </c>
      <c r="P150" s="169">
        <v>0</v>
      </c>
      <c r="Q150" s="169">
        <f>ROUND(E150*P150,2)</f>
        <v>0</v>
      </c>
      <c r="R150" s="169"/>
      <c r="S150" s="169"/>
      <c r="T150" s="170">
        <v>0</v>
      </c>
      <c r="U150" s="169">
        <f>ROUND(E150*T150,2)</f>
        <v>0</v>
      </c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 t="s">
        <v>130</v>
      </c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</row>
    <row r="151" spans="1:60" outlineLevel="1" x14ac:dyDescent="0.2">
      <c r="A151" s="155"/>
      <c r="B151" s="160"/>
      <c r="C151" s="189" t="s">
        <v>305</v>
      </c>
      <c r="D151" s="163"/>
      <c r="E151" s="166">
        <v>0.44069999999999998</v>
      </c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70"/>
      <c r="U151" s="169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 t="s">
        <v>117</v>
      </c>
      <c r="AF151" s="154">
        <v>0</v>
      </c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</row>
    <row r="152" spans="1:60" outlineLevel="1" x14ac:dyDescent="0.2">
      <c r="A152" s="155">
        <v>62</v>
      </c>
      <c r="B152" s="160" t="s">
        <v>306</v>
      </c>
      <c r="C152" s="188" t="s">
        <v>307</v>
      </c>
      <c r="D152" s="162" t="s">
        <v>114</v>
      </c>
      <c r="E152" s="165">
        <v>0.55500000000000005</v>
      </c>
      <c r="F152" s="169"/>
      <c r="G152" s="169">
        <f t="shared" ref="G152:G153" si="10">E152*F152</f>
        <v>0</v>
      </c>
      <c r="H152" s="169">
        <v>0</v>
      </c>
      <c r="I152" s="169">
        <f>ROUND(E152*H152,2)</f>
        <v>0</v>
      </c>
      <c r="J152" s="169">
        <v>2000</v>
      </c>
      <c r="K152" s="169">
        <f>ROUND(E152*J152,2)</f>
        <v>1110</v>
      </c>
      <c r="L152" s="169">
        <v>0</v>
      </c>
      <c r="M152" s="169">
        <f>G152*(1+L152/100)</f>
        <v>0</v>
      </c>
      <c r="N152" s="169">
        <v>3.1099999999999999E-3</v>
      </c>
      <c r="O152" s="169">
        <f>ROUND(E152*N152,2)</f>
        <v>0</v>
      </c>
      <c r="P152" s="169">
        <v>0</v>
      </c>
      <c r="Q152" s="169">
        <f>ROUND(E152*P152,2)</f>
        <v>0</v>
      </c>
      <c r="R152" s="169"/>
      <c r="S152" s="169"/>
      <c r="T152" s="170">
        <v>0</v>
      </c>
      <c r="U152" s="169">
        <f>ROUND(E152*T152,2)</f>
        <v>0</v>
      </c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 t="s">
        <v>122</v>
      </c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</row>
    <row r="153" spans="1:60" outlineLevel="1" x14ac:dyDescent="0.2">
      <c r="A153" s="155">
        <v>63</v>
      </c>
      <c r="B153" s="160" t="s">
        <v>308</v>
      </c>
      <c r="C153" s="188" t="s">
        <v>309</v>
      </c>
      <c r="D153" s="162" t="s">
        <v>240</v>
      </c>
      <c r="E153" s="165">
        <v>0.25800000000000001</v>
      </c>
      <c r="F153" s="169"/>
      <c r="G153" s="169">
        <f t="shared" si="10"/>
        <v>0</v>
      </c>
      <c r="H153" s="169">
        <v>0</v>
      </c>
      <c r="I153" s="169">
        <f>ROUND(E153*H153,2)</f>
        <v>0</v>
      </c>
      <c r="J153" s="169">
        <v>808</v>
      </c>
      <c r="K153" s="169">
        <f>ROUND(E153*J153,2)</f>
        <v>208.46</v>
      </c>
      <c r="L153" s="169">
        <v>0</v>
      </c>
      <c r="M153" s="169">
        <f>G153*(1+L153/100)</f>
        <v>0</v>
      </c>
      <c r="N153" s="169">
        <v>0</v>
      </c>
      <c r="O153" s="169">
        <f>ROUND(E153*N153,2)</f>
        <v>0</v>
      </c>
      <c r="P153" s="169">
        <v>0</v>
      </c>
      <c r="Q153" s="169">
        <f>ROUND(E153*P153,2)</f>
        <v>0</v>
      </c>
      <c r="R153" s="169"/>
      <c r="S153" s="169"/>
      <c r="T153" s="170">
        <v>2.42</v>
      </c>
      <c r="U153" s="169">
        <f>ROUND(E153*T153,2)</f>
        <v>0.62</v>
      </c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 t="s">
        <v>122</v>
      </c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</row>
    <row r="154" spans="1:60" x14ac:dyDescent="0.2">
      <c r="A154" s="156" t="s">
        <v>110</v>
      </c>
      <c r="B154" s="161" t="s">
        <v>75</v>
      </c>
      <c r="C154" s="190" t="s">
        <v>76</v>
      </c>
      <c r="D154" s="164"/>
      <c r="E154" s="167"/>
      <c r="F154" s="171"/>
      <c r="G154" s="171">
        <f>SUMIF(AE155:AE157,"&lt;&gt;NOR",G155:G157)</f>
        <v>0</v>
      </c>
      <c r="H154" s="171"/>
      <c r="I154" s="171">
        <f>SUM(I155:I157)</f>
        <v>9774</v>
      </c>
      <c r="J154" s="171"/>
      <c r="K154" s="171">
        <f>SUM(K155:K157)</f>
        <v>14300</v>
      </c>
      <c r="L154" s="171"/>
      <c r="M154" s="171">
        <f>SUM(M155:M157)</f>
        <v>0</v>
      </c>
      <c r="N154" s="171"/>
      <c r="O154" s="171">
        <f>SUM(O155:O157)</f>
        <v>0.02</v>
      </c>
      <c r="P154" s="171"/>
      <c r="Q154" s="171">
        <f>SUM(Q155:Q157)</f>
        <v>0</v>
      </c>
      <c r="R154" s="171"/>
      <c r="S154" s="171"/>
      <c r="T154" s="172"/>
      <c r="U154" s="171">
        <f>SUM(U155:U157)</f>
        <v>8.7799999999999994</v>
      </c>
      <c r="AE154" t="s">
        <v>111</v>
      </c>
    </row>
    <row r="155" spans="1:60" ht="22.5" outlineLevel="1" x14ac:dyDescent="0.2">
      <c r="A155" s="155">
        <v>64</v>
      </c>
      <c r="B155" s="160" t="s">
        <v>310</v>
      </c>
      <c r="C155" s="188" t="s">
        <v>311</v>
      </c>
      <c r="D155" s="162" t="s">
        <v>217</v>
      </c>
      <c r="E155" s="165">
        <v>1</v>
      </c>
      <c r="F155" s="169"/>
      <c r="G155" s="169">
        <f>E155*F155</f>
        <v>0</v>
      </c>
      <c r="H155" s="169">
        <v>0</v>
      </c>
      <c r="I155" s="169">
        <f>ROUND(E155*H155,2)</f>
        <v>0</v>
      </c>
      <c r="J155" s="169">
        <v>9500</v>
      </c>
      <c r="K155" s="169">
        <f>ROUND(E155*J155,2)</f>
        <v>9500</v>
      </c>
      <c r="L155" s="169">
        <v>0</v>
      </c>
      <c r="M155" s="169">
        <f>G155*(1+L155/100)</f>
        <v>0</v>
      </c>
      <c r="N155" s="169">
        <v>0</v>
      </c>
      <c r="O155" s="169">
        <f>ROUND(E155*N155,2)</f>
        <v>0</v>
      </c>
      <c r="P155" s="169">
        <v>0</v>
      </c>
      <c r="Q155" s="169">
        <f>ROUND(E155*P155,2)</f>
        <v>0</v>
      </c>
      <c r="R155" s="169"/>
      <c r="S155" s="169"/>
      <c r="T155" s="170">
        <v>0.68</v>
      </c>
      <c r="U155" s="169">
        <f>ROUND(E155*T155,2)</f>
        <v>0.68</v>
      </c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 t="s">
        <v>122</v>
      </c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</row>
    <row r="156" spans="1:60" outlineLevel="1" x14ac:dyDescent="0.2">
      <c r="A156" s="155">
        <v>65</v>
      </c>
      <c r="B156" s="160" t="s">
        <v>312</v>
      </c>
      <c r="C156" s="188" t="s">
        <v>313</v>
      </c>
      <c r="D156" s="162" t="s">
        <v>191</v>
      </c>
      <c r="E156" s="165">
        <v>30</v>
      </c>
      <c r="F156" s="169"/>
      <c r="G156" s="169">
        <f t="shared" ref="G156:G157" si="11">E156*F156</f>
        <v>0</v>
      </c>
      <c r="H156" s="169">
        <v>0</v>
      </c>
      <c r="I156" s="169">
        <f>ROUND(E156*H156,2)</f>
        <v>0</v>
      </c>
      <c r="J156" s="169">
        <v>160</v>
      </c>
      <c r="K156" s="169">
        <f>ROUND(E156*J156,2)</f>
        <v>4800</v>
      </c>
      <c r="L156" s="169">
        <v>0</v>
      </c>
      <c r="M156" s="169">
        <f>G156*(1+L156/100)</f>
        <v>0</v>
      </c>
      <c r="N156" s="169">
        <v>0</v>
      </c>
      <c r="O156" s="169">
        <f>ROUND(E156*N156,2)</f>
        <v>0</v>
      </c>
      <c r="P156" s="169">
        <v>0</v>
      </c>
      <c r="Q156" s="169">
        <f>ROUND(E156*P156,2)</f>
        <v>0</v>
      </c>
      <c r="R156" s="169"/>
      <c r="S156" s="169"/>
      <c r="T156" s="170">
        <v>0.27</v>
      </c>
      <c r="U156" s="169">
        <f>ROUND(E156*T156,2)</f>
        <v>8.1</v>
      </c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 t="s">
        <v>122</v>
      </c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</row>
    <row r="157" spans="1:60" outlineLevel="1" x14ac:dyDescent="0.2">
      <c r="A157" s="155">
        <v>66</v>
      </c>
      <c r="B157" s="160" t="s">
        <v>314</v>
      </c>
      <c r="C157" s="188" t="s">
        <v>315</v>
      </c>
      <c r="D157" s="162" t="s">
        <v>191</v>
      </c>
      <c r="E157" s="165">
        <v>36</v>
      </c>
      <c r="F157" s="169"/>
      <c r="G157" s="169">
        <f t="shared" si="11"/>
        <v>0</v>
      </c>
      <c r="H157" s="169">
        <v>271.5</v>
      </c>
      <c r="I157" s="169">
        <f>ROUND(E157*H157,2)</f>
        <v>9774</v>
      </c>
      <c r="J157" s="169">
        <v>0</v>
      </c>
      <c r="K157" s="169">
        <f>ROUND(E157*J157,2)</f>
        <v>0</v>
      </c>
      <c r="L157" s="169">
        <v>0</v>
      </c>
      <c r="M157" s="169">
        <f>G157*(1+L157/100)</f>
        <v>0</v>
      </c>
      <c r="N157" s="169">
        <v>5.0000000000000001E-4</v>
      </c>
      <c r="O157" s="169">
        <f>ROUND(E157*N157,2)</f>
        <v>0.02</v>
      </c>
      <c r="P157" s="169">
        <v>0</v>
      </c>
      <c r="Q157" s="169">
        <f>ROUND(E157*P157,2)</f>
        <v>0</v>
      </c>
      <c r="R157" s="169"/>
      <c r="S157" s="169"/>
      <c r="T157" s="170">
        <v>0</v>
      </c>
      <c r="U157" s="169">
        <f>ROUND(E157*T157,2)</f>
        <v>0</v>
      </c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 t="s">
        <v>130</v>
      </c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</row>
    <row r="158" spans="1:60" x14ac:dyDescent="0.2">
      <c r="A158" s="156" t="s">
        <v>110</v>
      </c>
      <c r="B158" s="161" t="s">
        <v>77</v>
      </c>
      <c r="C158" s="190" t="s">
        <v>78</v>
      </c>
      <c r="D158" s="164"/>
      <c r="E158" s="167"/>
      <c r="F158" s="171"/>
      <c r="G158" s="171">
        <f>SUMIF(AE159:AE160,"&lt;&gt;NOR",G159:G160)</f>
        <v>0</v>
      </c>
      <c r="H158" s="171"/>
      <c r="I158" s="171">
        <f>SUM(I159:I160)</f>
        <v>29878.76</v>
      </c>
      <c r="J158" s="171"/>
      <c r="K158" s="171">
        <f>SUM(K159:K160)</f>
        <v>26731.24</v>
      </c>
      <c r="L158" s="171"/>
      <c r="M158" s="171">
        <f>SUM(M159:M160)</f>
        <v>0</v>
      </c>
      <c r="N158" s="171"/>
      <c r="O158" s="171">
        <f>SUM(O159:O160)</f>
        <v>0.23</v>
      </c>
      <c r="P158" s="171"/>
      <c r="Q158" s="171">
        <f>SUM(Q159:Q160)</f>
        <v>0</v>
      </c>
      <c r="R158" s="171"/>
      <c r="S158" s="171"/>
      <c r="T158" s="172"/>
      <c r="U158" s="171">
        <f>SUM(U159:U160)</f>
        <v>81.14</v>
      </c>
      <c r="AE158" t="s">
        <v>111</v>
      </c>
    </row>
    <row r="159" spans="1:60" ht="22.5" outlineLevel="1" x14ac:dyDescent="0.2">
      <c r="A159" s="155">
        <v>67</v>
      </c>
      <c r="B159" s="160" t="s">
        <v>316</v>
      </c>
      <c r="C159" s="188" t="s">
        <v>317</v>
      </c>
      <c r="D159" s="162" t="s">
        <v>125</v>
      </c>
      <c r="E159" s="165">
        <v>62.9</v>
      </c>
      <c r="F159" s="169"/>
      <c r="G159" s="169">
        <f>E159*F159</f>
        <v>0</v>
      </c>
      <c r="H159" s="169">
        <v>475.02</v>
      </c>
      <c r="I159" s="169">
        <f>ROUND(E159*H159,2)</f>
        <v>29878.76</v>
      </c>
      <c r="J159" s="169">
        <v>424.98</v>
      </c>
      <c r="K159" s="169">
        <f>ROUND(E159*J159,2)</f>
        <v>26731.24</v>
      </c>
      <c r="L159" s="169">
        <v>0</v>
      </c>
      <c r="M159" s="169">
        <f>G159*(1+L159/100)</f>
        <v>0</v>
      </c>
      <c r="N159" s="169">
        <v>3.5999999999999999E-3</v>
      </c>
      <c r="O159" s="169">
        <f>ROUND(E159*N159,2)</f>
        <v>0.23</v>
      </c>
      <c r="P159" s="169">
        <v>0</v>
      </c>
      <c r="Q159" s="169">
        <f>ROUND(E159*P159,2)</f>
        <v>0</v>
      </c>
      <c r="R159" s="169"/>
      <c r="S159" s="169"/>
      <c r="T159" s="170">
        <v>1.29</v>
      </c>
      <c r="U159" s="169">
        <f>ROUND(E159*T159,2)</f>
        <v>81.14</v>
      </c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 t="s">
        <v>122</v>
      </c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</row>
    <row r="160" spans="1:60" outlineLevel="1" x14ac:dyDescent="0.2">
      <c r="A160" s="155"/>
      <c r="B160" s="160"/>
      <c r="C160" s="189" t="s">
        <v>318</v>
      </c>
      <c r="D160" s="163"/>
      <c r="E160" s="166">
        <v>62.9</v>
      </c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70"/>
      <c r="U160" s="169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 t="s">
        <v>117</v>
      </c>
      <c r="AF160" s="154">
        <v>0</v>
      </c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 x14ac:dyDescent="0.2">
      <c r="A161" s="156" t="s">
        <v>110</v>
      </c>
      <c r="B161" s="161" t="s">
        <v>79</v>
      </c>
      <c r="C161" s="190" t="s">
        <v>80</v>
      </c>
      <c r="D161" s="164"/>
      <c r="E161" s="167"/>
      <c r="F161" s="171"/>
      <c r="G161" s="171">
        <f>SUMIF(AE162:AE166,"&lt;&gt;NOR",G162:G166)</f>
        <v>0</v>
      </c>
      <c r="H161" s="171"/>
      <c r="I161" s="171">
        <f>SUM(I162:I166)</f>
        <v>736.01</v>
      </c>
      <c r="J161" s="171"/>
      <c r="K161" s="171">
        <f>SUM(K162:K166)</f>
        <v>2148.25</v>
      </c>
      <c r="L161" s="171"/>
      <c r="M161" s="171">
        <f>SUM(M162:M166)</f>
        <v>0</v>
      </c>
      <c r="N161" s="171"/>
      <c r="O161" s="171">
        <f>SUM(O162:O166)</f>
        <v>0.02</v>
      </c>
      <c r="P161" s="171"/>
      <c r="Q161" s="171">
        <f>SUM(Q162:Q166)</f>
        <v>0</v>
      </c>
      <c r="R161" s="171"/>
      <c r="S161" s="171"/>
      <c r="T161" s="172"/>
      <c r="U161" s="171">
        <f>SUM(U162:U166)</f>
        <v>6.95</v>
      </c>
      <c r="AE161" t="s">
        <v>111</v>
      </c>
    </row>
    <row r="162" spans="1:60" outlineLevel="1" x14ac:dyDescent="0.2">
      <c r="A162" s="155">
        <v>68</v>
      </c>
      <c r="B162" s="160" t="s">
        <v>319</v>
      </c>
      <c r="C162" s="188" t="s">
        <v>320</v>
      </c>
      <c r="D162" s="162" t="s">
        <v>125</v>
      </c>
      <c r="E162" s="165">
        <v>69.5</v>
      </c>
      <c r="F162" s="169"/>
      <c r="G162" s="169">
        <f>E162*F162</f>
        <v>0</v>
      </c>
      <c r="H162" s="169">
        <v>10.59</v>
      </c>
      <c r="I162" s="169">
        <f>ROUND(E162*H162,2)</f>
        <v>736.01</v>
      </c>
      <c r="J162" s="169">
        <v>30.91</v>
      </c>
      <c r="K162" s="169">
        <f>ROUND(E162*J162,2)</f>
        <v>2148.25</v>
      </c>
      <c r="L162" s="169">
        <v>0</v>
      </c>
      <c r="M162" s="169">
        <f>G162*(1+L162/100)</f>
        <v>0</v>
      </c>
      <c r="N162" s="169">
        <v>2.2000000000000001E-4</v>
      </c>
      <c r="O162" s="169">
        <f>ROUND(E162*N162,2)</f>
        <v>0.02</v>
      </c>
      <c r="P162" s="169">
        <v>0</v>
      </c>
      <c r="Q162" s="169">
        <f>ROUND(E162*P162,2)</f>
        <v>0</v>
      </c>
      <c r="R162" s="169"/>
      <c r="S162" s="169"/>
      <c r="T162" s="170">
        <v>0.1</v>
      </c>
      <c r="U162" s="169">
        <f>ROUND(E162*T162,2)</f>
        <v>6.95</v>
      </c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 t="s">
        <v>122</v>
      </c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</row>
    <row r="163" spans="1:60" outlineLevel="1" x14ac:dyDescent="0.2">
      <c r="A163" s="155"/>
      <c r="B163" s="160"/>
      <c r="C163" s="189" t="s">
        <v>321</v>
      </c>
      <c r="D163" s="163"/>
      <c r="E163" s="166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70"/>
      <c r="U163" s="169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 t="s">
        <v>117</v>
      </c>
      <c r="AF163" s="154">
        <v>0</v>
      </c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</row>
    <row r="164" spans="1:60" outlineLevel="1" x14ac:dyDescent="0.2">
      <c r="A164" s="155"/>
      <c r="B164" s="160"/>
      <c r="C164" s="189" t="s">
        <v>322</v>
      </c>
      <c r="D164" s="163"/>
      <c r="E164" s="166">
        <v>59.5</v>
      </c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70"/>
      <c r="U164" s="169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 t="s">
        <v>117</v>
      </c>
      <c r="AF164" s="154">
        <v>0</v>
      </c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 outlineLevel="1" x14ac:dyDescent="0.2">
      <c r="A165" s="155"/>
      <c r="B165" s="160"/>
      <c r="C165" s="189" t="s">
        <v>323</v>
      </c>
      <c r="D165" s="163"/>
      <c r="E165" s="166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70"/>
      <c r="U165" s="169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 t="s">
        <v>117</v>
      </c>
      <c r="AF165" s="154">
        <v>0</v>
      </c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</row>
    <row r="166" spans="1:60" outlineLevel="1" x14ac:dyDescent="0.2">
      <c r="A166" s="155"/>
      <c r="B166" s="160"/>
      <c r="C166" s="189" t="s">
        <v>324</v>
      </c>
      <c r="D166" s="163"/>
      <c r="E166" s="166">
        <v>10</v>
      </c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70"/>
      <c r="U166" s="169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 t="s">
        <v>117</v>
      </c>
      <c r="AF166" s="154">
        <v>0</v>
      </c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</row>
    <row r="167" spans="1:60" x14ac:dyDescent="0.2">
      <c r="A167" s="156" t="s">
        <v>110</v>
      </c>
      <c r="B167" s="161" t="s">
        <v>81</v>
      </c>
      <c r="C167" s="190" t="s">
        <v>82</v>
      </c>
      <c r="D167" s="164"/>
      <c r="E167" s="167"/>
      <c r="F167" s="171"/>
      <c r="G167" s="171">
        <f>SUMIF(AE168:AE168,"&lt;&gt;NOR",G168:G168)</f>
        <v>0</v>
      </c>
      <c r="H167" s="171"/>
      <c r="I167" s="171">
        <f>SUM(I168:I168)</f>
        <v>0</v>
      </c>
      <c r="J167" s="171"/>
      <c r="K167" s="171">
        <f>SUM(K168:K168)</f>
        <v>15000</v>
      </c>
      <c r="L167" s="171"/>
      <c r="M167" s="171">
        <f>SUM(M168:M168)</f>
        <v>0</v>
      </c>
      <c r="N167" s="171"/>
      <c r="O167" s="171">
        <f>SUM(O168:O168)</f>
        <v>0.3</v>
      </c>
      <c r="P167" s="171"/>
      <c r="Q167" s="171">
        <f>SUM(Q168:Q168)</f>
        <v>0</v>
      </c>
      <c r="R167" s="171"/>
      <c r="S167" s="171"/>
      <c r="T167" s="172"/>
      <c r="U167" s="171">
        <f>SUM(U168:U168)</f>
        <v>148.22</v>
      </c>
      <c r="AE167" t="s">
        <v>111</v>
      </c>
    </row>
    <row r="168" spans="1:60" ht="22.5" outlineLevel="1" x14ac:dyDescent="0.2">
      <c r="A168" s="182">
        <v>69</v>
      </c>
      <c r="B168" s="183" t="s">
        <v>325</v>
      </c>
      <c r="C168" s="191" t="s">
        <v>326</v>
      </c>
      <c r="D168" s="184" t="s">
        <v>327</v>
      </c>
      <c r="E168" s="185">
        <v>1</v>
      </c>
      <c r="F168" s="186"/>
      <c r="G168" s="245">
        <f>E168*F168</f>
        <v>0</v>
      </c>
      <c r="H168" s="186">
        <v>0</v>
      </c>
      <c r="I168" s="186">
        <f>ROUND(E168*H168,2)</f>
        <v>0</v>
      </c>
      <c r="J168" s="186">
        <v>15000</v>
      </c>
      <c r="K168" s="186">
        <f>ROUND(E168*J168,2)</f>
        <v>15000</v>
      </c>
      <c r="L168" s="186">
        <v>0</v>
      </c>
      <c r="M168" s="186">
        <f>G168*(1+L168/100)</f>
        <v>0</v>
      </c>
      <c r="N168" s="186">
        <v>0.29942999999999997</v>
      </c>
      <c r="O168" s="186">
        <f>ROUND(E168*N168,2)</f>
        <v>0.3</v>
      </c>
      <c r="P168" s="186">
        <v>0</v>
      </c>
      <c r="Q168" s="186">
        <f>ROUND(E168*P168,2)</f>
        <v>0</v>
      </c>
      <c r="R168" s="186"/>
      <c r="S168" s="186"/>
      <c r="T168" s="187">
        <v>148.22</v>
      </c>
      <c r="U168" s="186">
        <f>ROUND(E168*T168,2)</f>
        <v>148.22</v>
      </c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 t="s">
        <v>115</v>
      </c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</row>
    <row r="169" spans="1:60" x14ac:dyDescent="0.2">
      <c r="A169" s="6"/>
      <c r="B169" s="7" t="s">
        <v>136</v>
      </c>
      <c r="C169" s="192" t="s">
        <v>136</v>
      </c>
      <c r="D169" s="9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AC169">
        <v>15</v>
      </c>
      <c r="AD169">
        <v>21</v>
      </c>
    </row>
    <row r="170" spans="1:60" x14ac:dyDescent="0.2">
      <c r="C170" s="193"/>
      <c r="D170" s="142"/>
      <c r="AE170" t="s">
        <v>328</v>
      </c>
    </row>
    <row r="171" spans="1:60" x14ac:dyDescent="0.2">
      <c r="D171" s="142"/>
    </row>
    <row r="172" spans="1:60" x14ac:dyDescent="0.2">
      <c r="D172" s="142"/>
    </row>
    <row r="173" spans="1:60" x14ac:dyDescent="0.2">
      <c r="D173" s="142"/>
    </row>
    <row r="174" spans="1:60" x14ac:dyDescent="0.2">
      <c r="D174" s="142"/>
    </row>
    <row r="175" spans="1:60" x14ac:dyDescent="0.2">
      <c r="D175" s="142"/>
    </row>
    <row r="176" spans="1:60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42</vt:i4>
      </vt:variant>
    </vt:vector>
  </HeadingPairs>
  <TitlesOfParts>
    <vt:vector size="46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Vypracoval</vt:lpstr>
      <vt:lpstr>ZakladDPHSni</vt:lpstr>
      <vt:lpstr>Stavba!ZakladDPHSniVypocet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2014-02-28T09:52:57Z</cp:lastPrinted>
  <dcterms:created xsi:type="dcterms:W3CDTF">2009-04-08T07:15:50Z</dcterms:created>
  <dcterms:modified xsi:type="dcterms:W3CDTF">2016-12-13T10:17:38Z</dcterms:modified>
</cp:coreProperties>
</file>