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014\Disk Google\dz\AAA\73 Rychvaldská pekárna\pro zájemce\"/>
    </mc:Choice>
  </mc:AlternateContent>
  <bookViews>
    <workbookView xWindow="0" yWindow="0" windowWidth="26083" windowHeight="10882"/>
  </bookViews>
  <sheets>
    <sheet name="Rekapitulace stavby" sheetId="1" r:id="rId1"/>
    <sheet name="SO01 - Oprava a rekonstru..." sheetId="2" r:id="rId2"/>
    <sheet name="SO02 - Podchycení kleneb ..." sheetId="3" r:id="rId3"/>
    <sheet name="SO03 - Injektáž zdiva" sheetId="4" r:id="rId4"/>
    <sheet name="SO05 - Schodiště a stropn..." sheetId="5" r:id="rId5"/>
    <sheet name="SO06 - Dodatečné venkovní..." sheetId="6" r:id="rId6"/>
    <sheet name="SO07 - Komunikace  - Úpra..." sheetId="7" r:id="rId7"/>
    <sheet name="SO08 - Využití odpadního ..." sheetId="8" r:id="rId8"/>
    <sheet name="SO09 - Úpravy v PP pro te..." sheetId="9" r:id="rId9"/>
  </sheets>
  <definedNames>
    <definedName name="_xlnm.Print_Titles" localSheetId="0">'Rekapitulace stavby'!$85:$85</definedName>
    <definedName name="_xlnm.Print_Titles" localSheetId="1">'SO01 - Oprava a rekonstru...'!$125:$125</definedName>
    <definedName name="_xlnm.Print_Titles" localSheetId="2">'SO02 - Podchycení kleneb ...'!$120:$120</definedName>
    <definedName name="_xlnm.Print_Titles" localSheetId="3">'SO03 - Injektáž zdiva'!$114:$114</definedName>
    <definedName name="_xlnm.Print_Titles" localSheetId="4">'SO05 - Schodiště a stropn...'!$116:$116</definedName>
    <definedName name="_xlnm.Print_Titles" localSheetId="5">'SO06 - Dodatečné venkovní...'!$123:$123</definedName>
    <definedName name="_xlnm.Print_Titles" localSheetId="6">'SO07 - Komunikace  - Úpra...'!$116:$116</definedName>
    <definedName name="_xlnm.Print_Titles" localSheetId="7">'SO08 - Využití odpadního ...'!$118:$118</definedName>
    <definedName name="_xlnm.Print_Titles" localSheetId="8">'SO09 - Úpravy v PP pro te...'!$118:$118</definedName>
    <definedName name="_xlnm.Print_Area" localSheetId="0">'Rekapitulace stavby'!$C$4:$AP$70,'Rekapitulace stavby'!$C$76:$AP$99</definedName>
    <definedName name="_xlnm.Print_Area" localSheetId="1">'SO01 - Oprava a rekonstru...'!$C$4:$Q$70,'SO01 - Oprava a rekonstru...'!$C$76:$Q$109,'SO01 - Oprava a rekonstru...'!$C$115:$Q$276</definedName>
    <definedName name="_xlnm.Print_Area" localSheetId="2">'SO02 - Podchycení kleneb ...'!$C$4:$Q$70,'SO02 - Podchycení kleneb ...'!$C$76:$Q$104,'SO02 - Podchycení kleneb ...'!$C$110:$Q$188</definedName>
    <definedName name="_xlnm.Print_Area" localSheetId="3">'SO03 - Injektáž zdiva'!$C$4:$Q$70,'SO03 - Injektáž zdiva'!$C$76:$Q$98,'SO03 - Injektáž zdiva'!$C$104:$Q$129</definedName>
    <definedName name="_xlnm.Print_Area" localSheetId="4">'SO05 - Schodiště a stropn...'!$C$4:$Q$70,'SO05 - Schodiště a stropn...'!$C$76:$Q$100,'SO05 - Schodiště a stropn...'!$C$106:$Q$135</definedName>
    <definedName name="_xlnm.Print_Area" localSheetId="5">'SO06 - Dodatečné venkovní...'!$C$4:$Q$70,'SO06 - Dodatečné venkovní...'!$C$76:$Q$107,'SO06 - Dodatečné venkovní...'!$C$113:$Q$229</definedName>
    <definedName name="_xlnm.Print_Area" localSheetId="6">'SO07 - Komunikace  - Úpra...'!$C$4:$Q$70,'SO07 - Komunikace  - Úpra...'!$C$76:$Q$100,'SO07 - Komunikace  - Úpra...'!$C$106:$Q$142</definedName>
    <definedName name="_xlnm.Print_Area" localSheetId="7">'SO08 - Využití odpadního ...'!$C$4:$Q$70,'SO08 - Využití odpadního ...'!$C$76:$Q$102,'SO08 - Využití odpadního ...'!$C$108:$Q$175</definedName>
    <definedName name="_xlnm.Print_Area" localSheetId="8">'SO09 - Úpravy v PP pro te...'!$C$4:$Q$70,'SO09 - Úpravy v PP pro te...'!$C$76:$Q$102,'SO09 - Úpravy v PP pro te...'!$C$108:$Q$155</definedName>
  </definedNames>
  <calcPr calcId="162913"/>
</workbook>
</file>

<file path=xl/calcChain.xml><?xml version="1.0" encoding="utf-8"?>
<calcChain xmlns="http://schemas.openxmlformats.org/spreadsheetml/2006/main">
  <c r="AY95" i="1" l="1"/>
  <c r="AX95" i="1"/>
  <c r="BI155" i="9"/>
  <c r="BH155" i="9"/>
  <c r="BG155" i="9"/>
  <c r="BF155" i="9"/>
  <c r="AA155" i="9"/>
  <c r="AA154" i="9" s="1"/>
  <c r="AA153" i="9" s="1"/>
  <c r="Y155" i="9"/>
  <c r="Y154" i="9" s="1"/>
  <c r="Y153" i="9" s="1"/>
  <c r="W155" i="9"/>
  <c r="W154" i="9" s="1"/>
  <c r="W153" i="9" s="1"/>
  <c r="BK155" i="9"/>
  <c r="BK154" i="9" s="1"/>
  <c r="N155" i="9"/>
  <c r="BE155" i="9" s="1"/>
  <c r="BI152" i="9"/>
  <c r="BH152" i="9"/>
  <c r="BG152" i="9"/>
  <c r="BF152" i="9"/>
  <c r="AA152" i="9"/>
  <c r="Y152" i="9"/>
  <c r="W152" i="9"/>
  <c r="BK152" i="9"/>
  <c r="N152" i="9"/>
  <c r="BE152" i="9" s="1"/>
  <c r="BI151" i="9"/>
  <c r="BH151" i="9"/>
  <c r="BG151" i="9"/>
  <c r="BF151" i="9"/>
  <c r="AA151" i="9"/>
  <c r="Y151" i="9"/>
  <c r="W151" i="9"/>
  <c r="BK151" i="9"/>
  <c r="N151" i="9"/>
  <c r="BE151" i="9" s="1"/>
  <c r="BI145" i="9"/>
  <c r="BH145" i="9"/>
  <c r="BG145" i="9"/>
  <c r="BF145" i="9"/>
  <c r="AA145" i="9"/>
  <c r="AA144" i="9" s="1"/>
  <c r="Y145" i="9"/>
  <c r="Y144" i="9" s="1"/>
  <c r="W145" i="9"/>
  <c r="W144" i="9" s="1"/>
  <c r="BK145" i="9"/>
  <c r="N145" i="9"/>
  <c r="BE145" i="9" s="1"/>
  <c r="BI141" i="9"/>
  <c r="BH141" i="9"/>
  <c r="BG141" i="9"/>
  <c r="BF141" i="9"/>
  <c r="AA141" i="9"/>
  <c r="Y141" i="9"/>
  <c r="W141" i="9"/>
  <c r="BK141" i="9"/>
  <c r="N141" i="9"/>
  <c r="BE141" i="9" s="1"/>
  <c r="BI140" i="9"/>
  <c r="BH140" i="9"/>
  <c r="BG140" i="9"/>
  <c r="BF140" i="9"/>
  <c r="AA140" i="9"/>
  <c r="Y140" i="9"/>
  <c r="W140" i="9"/>
  <c r="BK140" i="9"/>
  <c r="N140" i="9"/>
  <c r="BE140" i="9" s="1"/>
  <c r="BI137" i="9"/>
  <c r="BH137" i="9"/>
  <c r="BG137" i="9"/>
  <c r="BF137" i="9"/>
  <c r="AA137" i="9"/>
  <c r="Y137" i="9"/>
  <c r="W137" i="9"/>
  <c r="BK137" i="9"/>
  <c r="N137" i="9"/>
  <c r="BE137" i="9" s="1"/>
  <c r="BI136" i="9"/>
  <c r="BH136" i="9"/>
  <c r="BG136" i="9"/>
  <c r="BF136" i="9"/>
  <c r="BE136" i="9"/>
  <c r="AA136" i="9"/>
  <c r="AA135" i="9" s="1"/>
  <c r="Y136" i="9"/>
  <c r="Y135" i="9" s="1"/>
  <c r="W136" i="9"/>
  <c r="W135" i="9" s="1"/>
  <c r="W134" i="9" s="1"/>
  <c r="BK136" i="9"/>
  <c r="BK135" i="9" s="1"/>
  <c r="N136" i="9"/>
  <c r="BI133" i="9"/>
  <c r="BH133" i="9"/>
  <c r="BG133" i="9"/>
  <c r="BF133" i="9"/>
  <c r="AA133" i="9"/>
  <c r="AA132" i="9" s="1"/>
  <c r="Y133" i="9"/>
  <c r="Y132" i="9" s="1"/>
  <c r="W133" i="9"/>
  <c r="W132" i="9" s="1"/>
  <c r="BK133" i="9"/>
  <c r="BK132" i="9" s="1"/>
  <c r="N132" i="9" s="1"/>
  <c r="N93" i="9" s="1"/>
  <c r="N133" i="9"/>
  <c r="BE133" i="9" s="1"/>
  <c r="BI131" i="9"/>
  <c r="BH131" i="9"/>
  <c r="BG131" i="9"/>
  <c r="BF131" i="9"/>
  <c r="AA131" i="9"/>
  <c r="Y131" i="9"/>
  <c r="W131" i="9"/>
  <c r="BK131" i="9"/>
  <c r="N131" i="9"/>
  <c r="BE131" i="9" s="1"/>
  <c r="BI130" i="9"/>
  <c r="BH130" i="9"/>
  <c r="BG130" i="9"/>
  <c r="BF130" i="9"/>
  <c r="AA130" i="9"/>
  <c r="Y130" i="9"/>
  <c r="W130" i="9"/>
  <c r="BK130" i="9"/>
  <c r="N130" i="9"/>
  <c r="BE130" i="9" s="1"/>
  <c r="BI129" i="9"/>
  <c r="BH129" i="9"/>
  <c r="BG129" i="9"/>
  <c r="BF129" i="9"/>
  <c r="AA129" i="9"/>
  <c r="Y129" i="9"/>
  <c r="W129" i="9"/>
  <c r="BK129" i="9"/>
  <c r="N129" i="9"/>
  <c r="BE129" i="9" s="1"/>
  <c r="BI128" i="9"/>
  <c r="BH128" i="9"/>
  <c r="BG128" i="9"/>
  <c r="BF128" i="9"/>
  <c r="AA128" i="9"/>
  <c r="Y128" i="9"/>
  <c r="W128" i="9"/>
  <c r="BK128" i="9"/>
  <c r="N128" i="9"/>
  <c r="BE128" i="9" s="1"/>
  <c r="BI127" i="9"/>
  <c r="BH127" i="9"/>
  <c r="BG127" i="9"/>
  <c r="BF127" i="9"/>
  <c r="BE127" i="9"/>
  <c r="AA127" i="9"/>
  <c r="AA126" i="9" s="1"/>
  <c r="Y127" i="9"/>
  <c r="Y126" i="9" s="1"/>
  <c r="W127" i="9"/>
  <c r="W126" i="9" s="1"/>
  <c r="BK127" i="9"/>
  <c r="BK126" i="9" s="1"/>
  <c r="N126" i="9" s="1"/>
  <c r="N92" i="9" s="1"/>
  <c r="N127" i="9"/>
  <c r="BI125" i="9"/>
  <c r="BH125" i="9"/>
  <c r="BG125" i="9"/>
  <c r="BF125" i="9"/>
  <c r="AA125" i="9"/>
  <c r="Y125" i="9"/>
  <c r="W125" i="9"/>
  <c r="BK125" i="9"/>
  <c r="N125" i="9"/>
  <c r="BE125" i="9" s="1"/>
  <c r="BI124" i="9"/>
  <c r="BH124" i="9"/>
  <c r="BG124" i="9"/>
  <c r="BF124" i="9"/>
  <c r="AA124" i="9"/>
  <c r="AA123" i="9" s="1"/>
  <c r="Y124" i="9"/>
  <c r="Y123" i="9" s="1"/>
  <c r="W124" i="9"/>
  <c r="W123" i="9" s="1"/>
  <c r="BK124" i="9"/>
  <c r="BK123" i="9" s="1"/>
  <c r="N123" i="9" s="1"/>
  <c r="N91" i="9" s="1"/>
  <c r="N124" i="9"/>
  <c r="BE124" i="9" s="1"/>
  <c r="BI122" i="9"/>
  <c r="BH122" i="9"/>
  <c r="BG122" i="9"/>
  <c r="BF122" i="9"/>
  <c r="H33" i="9" s="1"/>
  <c r="BA95" i="1" s="1"/>
  <c r="AA122" i="9"/>
  <c r="AA121" i="9" s="1"/>
  <c r="Y122" i="9"/>
  <c r="Y121" i="9" s="1"/>
  <c r="W122" i="9"/>
  <c r="W121" i="9" s="1"/>
  <c r="W120" i="9" s="1"/>
  <c r="W119" i="9" s="1"/>
  <c r="AU95" i="1" s="1"/>
  <c r="BK122" i="9"/>
  <c r="BK121" i="9" s="1"/>
  <c r="N122" i="9"/>
  <c r="BE122" i="9" s="1"/>
  <c r="F113" i="9"/>
  <c r="F111" i="9"/>
  <c r="M28" i="9"/>
  <c r="AS95" i="1" s="1"/>
  <c r="F81" i="9"/>
  <c r="F79" i="9"/>
  <c r="O21" i="9"/>
  <c r="E21" i="9"/>
  <c r="M84" i="9" s="1"/>
  <c r="O20" i="9"/>
  <c r="O18" i="9"/>
  <c r="E18" i="9"/>
  <c r="M83" i="9" s="1"/>
  <c r="O17" i="9"/>
  <c r="O15" i="9"/>
  <c r="E15" i="9"/>
  <c r="F116" i="9" s="1"/>
  <c r="O14" i="9"/>
  <c r="O12" i="9"/>
  <c r="E12" i="9"/>
  <c r="F83" i="9" s="1"/>
  <c r="O11" i="9"/>
  <c r="O9" i="9"/>
  <c r="M81" i="9" s="1"/>
  <c r="F6" i="9"/>
  <c r="F78" i="9" s="1"/>
  <c r="AY94" i="1"/>
  <c r="AX94" i="1"/>
  <c r="BI175" i="8"/>
  <c r="BH175" i="8"/>
  <c r="BG175" i="8"/>
  <c r="BF175" i="8"/>
  <c r="AA175" i="8"/>
  <c r="AA174" i="8" s="1"/>
  <c r="AA173" i="8" s="1"/>
  <c r="Y175" i="8"/>
  <c r="Y174" i="8" s="1"/>
  <c r="Y173" i="8" s="1"/>
  <c r="W175" i="8"/>
  <c r="W174" i="8" s="1"/>
  <c r="W173" i="8" s="1"/>
  <c r="BK175" i="8"/>
  <c r="BK174" i="8" s="1"/>
  <c r="N175" i="8"/>
  <c r="BE175" i="8" s="1"/>
  <c r="BI172" i="8"/>
  <c r="BH172" i="8"/>
  <c r="BG172" i="8"/>
  <c r="BF172" i="8"/>
  <c r="AA172" i="8"/>
  <c r="Y172" i="8"/>
  <c r="W172" i="8"/>
  <c r="BK172" i="8"/>
  <c r="N172" i="8"/>
  <c r="BE172" i="8" s="1"/>
  <c r="BI171" i="8"/>
  <c r="BH171" i="8"/>
  <c r="BG171" i="8"/>
  <c r="BF171" i="8"/>
  <c r="BE171" i="8"/>
  <c r="AA171" i="8"/>
  <c r="Y171" i="8"/>
  <c r="W171" i="8"/>
  <c r="BK171" i="8"/>
  <c r="N171" i="8"/>
  <c r="BI170" i="8"/>
  <c r="BH170" i="8"/>
  <c r="BG170" i="8"/>
  <c r="BF170" i="8"/>
  <c r="AA170" i="8"/>
  <c r="Y170" i="8"/>
  <c r="W170" i="8"/>
  <c r="BK170" i="8"/>
  <c r="N170" i="8"/>
  <c r="BE170" i="8" s="1"/>
  <c r="BI169" i="8"/>
  <c r="BH169" i="8"/>
  <c r="BG169" i="8"/>
  <c r="BF169" i="8"/>
  <c r="BE169" i="8"/>
  <c r="AA169" i="8"/>
  <c r="Y169" i="8"/>
  <c r="W169" i="8"/>
  <c r="BK169" i="8"/>
  <c r="N169" i="8"/>
  <c r="BI168" i="8"/>
  <c r="BH168" i="8"/>
  <c r="BG168" i="8"/>
  <c r="BF168" i="8"/>
  <c r="AA168" i="8"/>
  <c r="Y168" i="8"/>
  <c r="W168" i="8"/>
  <c r="BK168" i="8"/>
  <c r="N168" i="8"/>
  <c r="BE168" i="8" s="1"/>
  <c r="BI167" i="8"/>
  <c r="BH167" i="8"/>
  <c r="BG167" i="8"/>
  <c r="BF167" i="8"/>
  <c r="BE167" i="8"/>
  <c r="AA167" i="8"/>
  <c r="Y167" i="8"/>
  <c r="W167" i="8"/>
  <c r="BK167" i="8"/>
  <c r="N167" i="8"/>
  <c r="BI166" i="8"/>
  <c r="BH166" i="8"/>
  <c r="BG166" i="8"/>
  <c r="BF166" i="8"/>
  <c r="AA166" i="8"/>
  <c r="Y166" i="8"/>
  <c r="W166" i="8"/>
  <c r="BK166" i="8"/>
  <c r="N166" i="8"/>
  <c r="BE166" i="8" s="1"/>
  <c r="BI165" i="8"/>
  <c r="BH165" i="8"/>
  <c r="BG165" i="8"/>
  <c r="BF165" i="8"/>
  <c r="BE165" i="8"/>
  <c r="AA165" i="8"/>
  <c r="Y165" i="8"/>
  <c r="W165" i="8"/>
  <c r="BK165" i="8"/>
  <c r="N165" i="8"/>
  <c r="BI164" i="8"/>
  <c r="BH164" i="8"/>
  <c r="BG164" i="8"/>
  <c r="BF164" i="8"/>
  <c r="AA164" i="8"/>
  <c r="Y164" i="8"/>
  <c r="W164" i="8"/>
  <c r="BK164" i="8"/>
  <c r="N164" i="8"/>
  <c r="BE164" i="8" s="1"/>
  <c r="BI163" i="8"/>
  <c r="BH163" i="8"/>
  <c r="BG163" i="8"/>
  <c r="BF163" i="8"/>
  <c r="BE163" i="8"/>
  <c r="AA163" i="8"/>
  <c r="Y163" i="8"/>
  <c r="W163" i="8"/>
  <c r="BK163" i="8"/>
  <c r="N163" i="8"/>
  <c r="BI162" i="8"/>
  <c r="BH162" i="8"/>
  <c r="BG162" i="8"/>
  <c r="BF162" i="8"/>
  <c r="AA162" i="8"/>
  <c r="Y162" i="8"/>
  <c r="W162" i="8"/>
  <c r="BK162" i="8"/>
  <c r="N162" i="8"/>
  <c r="BE162" i="8" s="1"/>
  <c r="BI161" i="8"/>
  <c r="BH161" i="8"/>
  <c r="BG161" i="8"/>
  <c r="BF161" i="8"/>
  <c r="BE161" i="8"/>
  <c r="AA161" i="8"/>
  <c r="Y161" i="8"/>
  <c r="W161" i="8"/>
  <c r="BK161" i="8"/>
  <c r="N161" i="8"/>
  <c r="BI160" i="8"/>
  <c r="BH160" i="8"/>
  <c r="BG160" i="8"/>
  <c r="BF160" i="8"/>
  <c r="AA160" i="8"/>
  <c r="Y160" i="8"/>
  <c r="W160" i="8"/>
  <c r="BK160" i="8"/>
  <c r="N160" i="8"/>
  <c r="BE160" i="8" s="1"/>
  <c r="BI159" i="8"/>
  <c r="BH159" i="8"/>
  <c r="BG159" i="8"/>
  <c r="BF159" i="8"/>
  <c r="BE159" i="8"/>
  <c r="AA159" i="8"/>
  <c r="Y159" i="8"/>
  <c r="W159" i="8"/>
  <c r="BK159" i="8"/>
  <c r="N159" i="8"/>
  <c r="BI158" i="8"/>
  <c r="BH158" i="8"/>
  <c r="BG158" i="8"/>
  <c r="BF158" i="8"/>
  <c r="AA158" i="8"/>
  <c r="AA157" i="8" s="1"/>
  <c r="Y158" i="8"/>
  <c r="W158" i="8"/>
  <c r="BK158" i="8"/>
  <c r="N158" i="8"/>
  <c r="BE158" i="8" s="1"/>
  <c r="BI156" i="8"/>
  <c r="BH156" i="8"/>
  <c r="BG156" i="8"/>
  <c r="BF156" i="8"/>
  <c r="AA156" i="8"/>
  <c r="Y156" i="8"/>
  <c r="W156" i="8"/>
  <c r="BK156" i="8"/>
  <c r="N156" i="8"/>
  <c r="BE156" i="8" s="1"/>
  <c r="BI155" i="8"/>
  <c r="BH155" i="8"/>
  <c r="BG155" i="8"/>
  <c r="BF155" i="8"/>
  <c r="AA155" i="8"/>
  <c r="Y155" i="8"/>
  <c r="W155" i="8"/>
  <c r="BK155" i="8"/>
  <c r="N155" i="8"/>
  <c r="BE155" i="8" s="1"/>
  <c r="BI154" i="8"/>
  <c r="BH154" i="8"/>
  <c r="BG154" i="8"/>
  <c r="BF154" i="8"/>
  <c r="AA154" i="8"/>
  <c r="Y154" i="8"/>
  <c r="W154" i="8"/>
  <c r="BK154" i="8"/>
  <c r="N154" i="8"/>
  <c r="BE154" i="8" s="1"/>
  <c r="BI153" i="8"/>
  <c r="BH153" i="8"/>
  <c r="BG153" i="8"/>
  <c r="BF153" i="8"/>
  <c r="AA153" i="8"/>
  <c r="Y153" i="8"/>
  <c r="W153" i="8"/>
  <c r="BK153" i="8"/>
  <c r="N153" i="8"/>
  <c r="BE153" i="8" s="1"/>
  <c r="BI152" i="8"/>
  <c r="BH152" i="8"/>
  <c r="BG152" i="8"/>
  <c r="BF152" i="8"/>
  <c r="AA152" i="8"/>
  <c r="Y152" i="8"/>
  <c r="W152" i="8"/>
  <c r="BK152" i="8"/>
  <c r="N152" i="8"/>
  <c r="BE152" i="8" s="1"/>
  <c r="BI151" i="8"/>
  <c r="BH151" i="8"/>
  <c r="BG151" i="8"/>
  <c r="BF151" i="8"/>
  <c r="AA151" i="8"/>
  <c r="Y151" i="8"/>
  <c r="W151" i="8"/>
  <c r="BK151" i="8"/>
  <c r="N151" i="8"/>
  <c r="BE151" i="8" s="1"/>
  <c r="BI150" i="8"/>
  <c r="BH150" i="8"/>
  <c r="BG150" i="8"/>
  <c r="BF150" i="8"/>
  <c r="AA150" i="8"/>
  <c r="Y150" i="8"/>
  <c r="W150" i="8"/>
  <c r="BK150" i="8"/>
  <c r="N150" i="8"/>
  <c r="BE150" i="8" s="1"/>
  <c r="BI149" i="8"/>
  <c r="BH149" i="8"/>
  <c r="BG149" i="8"/>
  <c r="BF149" i="8"/>
  <c r="AA149" i="8"/>
  <c r="AA148" i="8" s="1"/>
  <c r="Y149" i="8"/>
  <c r="W149" i="8"/>
  <c r="BK149" i="8"/>
  <c r="N149" i="8"/>
  <c r="BE149" i="8" s="1"/>
  <c r="BI147" i="8"/>
  <c r="BH147" i="8"/>
  <c r="BG147" i="8"/>
  <c r="BF147" i="8"/>
  <c r="BE147" i="8"/>
  <c r="AA147" i="8"/>
  <c r="Y147" i="8"/>
  <c r="W147" i="8"/>
  <c r="BK147" i="8"/>
  <c r="N147" i="8"/>
  <c r="BI146" i="8"/>
  <c r="BH146" i="8"/>
  <c r="BG146" i="8"/>
  <c r="BF146" i="8"/>
  <c r="AA146" i="8"/>
  <c r="Y146" i="8"/>
  <c r="W146" i="8"/>
  <c r="BK146" i="8"/>
  <c r="N146" i="8"/>
  <c r="BE146" i="8" s="1"/>
  <c r="BI145" i="8"/>
  <c r="BH145" i="8"/>
  <c r="BG145" i="8"/>
  <c r="BF145" i="8"/>
  <c r="AA145" i="8"/>
  <c r="Y145" i="8"/>
  <c r="W145" i="8"/>
  <c r="BK145" i="8"/>
  <c r="N145" i="8"/>
  <c r="BE145" i="8" s="1"/>
  <c r="BI144" i="8"/>
  <c r="BH144" i="8"/>
  <c r="BG144" i="8"/>
  <c r="BF144" i="8"/>
  <c r="AA144" i="8"/>
  <c r="Y144" i="8"/>
  <c r="W144" i="8"/>
  <c r="BK144" i="8"/>
  <c r="N144" i="8"/>
  <c r="BE144" i="8" s="1"/>
  <c r="BI143" i="8"/>
  <c r="BH143" i="8"/>
  <c r="BG143" i="8"/>
  <c r="BF143" i="8"/>
  <c r="AA143" i="8"/>
  <c r="Y143" i="8"/>
  <c r="W143" i="8"/>
  <c r="BK143" i="8"/>
  <c r="N143" i="8"/>
  <c r="BE143" i="8" s="1"/>
  <c r="BI142" i="8"/>
  <c r="BH142" i="8"/>
  <c r="BG142" i="8"/>
  <c r="BF142" i="8"/>
  <c r="BE142" i="8"/>
  <c r="AA142" i="8"/>
  <c r="Y142" i="8"/>
  <c r="W142" i="8"/>
  <c r="BK142" i="8"/>
  <c r="N142" i="8"/>
  <c r="BI141" i="8"/>
  <c r="BH141" i="8"/>
  <c r="BG141" i="8"/>
  <c r="BF141" i="8"/>
  <c r="AA141" i="8"/>
  <c r="Y141" i="8"/>
  <c r="W141" i="8"/>
  <c r="BK141" i="8"/>
  <c r="N141" i="8"/>
  <c r="BE141" i="8" s="1"/>
  <c r="BI140" i="8"/>
  <c r="BH140" i="8"/>
  <c r="BG140" i="8"/>
  <c r="BF140" i="8"/>
  <c r="AA140" i="8"/>
  <c r="Y140" i="8"/>
  <c r="W140" i="8"/>
  <c r="BK140" i="8"/>
  <c r="N140" i="8"/>
  <c r="BE140" i="8" s="1"/>
  <c r="BI139" i="8"/>
  <c r="BH139" i="8"/>
  <c r="BG139" i="8"/>
  <c r="BF139" i="8"/>
  <c r="AA139" i="8"/>
  <c r="Y139" i="8"/>
  <c r="W139" i="8"/>
  <c r="BK139" i="8"/>
  <c r="N139" i="8"/>
  <c r="BE139" i="8" s="1"/>
  <c r="BI138" i="8"/>
  <c r="BH138" i="8"/>
  <c r="BG138" i="8"/>
  <c r="BF138" i="8"/>
  <c r="AA138" i="8"/>
  <c r="Y138" i="8"/>
  <c r="W138" i="8"/>
  <c r="BK138" i="8"/>
  <c r="N138" i="8"/>
  <c r="BE138" i="8" s="1"/>
  <c r="BI137" i="8"/>
  <c r="BH137" i="8"/>
  <c r="BG137" i="8"/>
  <c r="BF137" i="8"/>
  <c r="AA137" i="8"/>
  <c r="Y137" i="8"/>
  <c r="W137" i="8"/>
  <c r="BK137" i="8"/>
  <c r="N137" i="8"/>
  <c r="BE137" i="8" s="1"/>
  <c r="BI136" i="8"/>
  <c r="BH136" i="8"/>
  <c r="BG136" i="8"/>
  <c r="BF136" i="8"/>
  <c r="AA136" i="8"/>
  <c r="AA135" i="8" s="1"/>
  <c r="Y136" i="8"/>
  <c r="W136" i="8"/>
  <c r="BK136" i="8"/>
  <c r="N136" i="8"/>
  <c r="BE136" i="8" s="1"/>
  <c r="BI134" i="8"/>
  <c r="BH134" i="8"/>
  <c r="BG134" i="8"/>
  <c r="BF134" i="8"/>
  <c r="AA134" i="8"/>
  <c r="Y134" i="8"/>
  <c r="W134" i="8"/>
  <c r="BK134" i="8"/>
  <c r="N134" i="8"/>
  <c r="BE134" i="8" s="1"/>
  <c r="BI133" i="8"/>
  <c r="BH133" i="8"/>
  <c r="BG133" i="8"/>
  <c r="BF133" i="8"/>
  <c r="AA133" i="8"/>
  <c r="Y133" i="8"/>
  <c r="W133" i="8"/>
  <c r="BK133" i="8"/>
  <c r="N133" i="8"/>
  <c r="BE133" i="8" s="1"/>
  <c r="BI132" i="8"/>
  <c r="BH132" i="8"/>
  <c r="BG132" i="8"/>
  <c r="BF132" i="8"/>
  <c r="AA132" i="8"/>
  <c r="Y132" i="8"/>
  <c r="W132" i="8"/>
  <c r="BK132" i="8"/>
  <c r="N132" i="8"/>
  <c r="BE132" i="8" s="1"/>
  <c r="BI131" i="8"/>
  <c r="BH131" i="8"/>
  <c r="BG131" i="8"/>
  <c r="BF131" i="8"/>
  <c r="AA131" i="8"/>
  <c r="AA130" i="8" s="1"/>
  <c r="Y131" i="8"/>
  <c r="W131" i="8"/>
  <c r="BK131" i="8"/>
  <c r="N131" i="8"/>
  <c r="BE131" i="8" s="1"/>
  <c r="BI129" i="8"/>
  <c r="BH129" i="8"/>
  <c r="BG129" i="8"/>
  <c r="BF129" i="8"/>
  <c r="BE129" i="8"/>
  <c r="AA129" i="8"/>
  <c r="AA128" i="8" s="1"/>
  <c r="Y129" i="8"/>
  <c r="Y128" i="8" s="1"/>
  <c r="W129" i="8"/>
  <c r="W128" i="8" s="1"/>
  <c r="BK129" i="8"/>
  <c r="BK128" i="8" s="1"/>
  <c r="N128" i="8" s="1"/>
  <c r="N92" i="8" s="1"/>
  <c r="N129" i="8"/>
  <c r="BI127" i="8"/>
  <c r="BH127" i="8"/>
  <c r="BG127" i="8"/>
  <c r="BF127" i="8"/>
  <c r="AA127" i="8"/>
  <c r="Y127" i="8"/>
  <c r="W127" i="8"/>
  <c r="BK127" i="8"/>
  <c r="N127" i="8"/>
  <c r="BE127" i="8" s="1"/>
  <c r="BI126" i="8"/>
  <c r="BH126" i="8"/>
  <c r="BG126" i="8"/>
  <c r="BF126" i="8"/>
  <c r="AA126" i="8"/>
  <c r="Y126" i="8"/>
  <c r="W126" i="8"/>
  <c r="BK126" i="8"/>
  <c r="N126" i="8"/>
  <c r="BE126" i="8" s="1"/>
  <c r="BI125" i="8"/>
  <c r="BH125" i="8"/>
  <c r="BG125" i="8"/>
  <c r="BF125" i="8"/>
  <c r="AA125" i="8"/>
  <c r="Y125" i="8"/>
  <c r="W125" i="8"/>
  <c r="BK125" i="8"/>
  <c r="N125" i="8"/>
  <c r="BE125" i="8" s="1"/>
  <c r="BI124" i="8"/>
  <c r="BH124" i="8"/>
  <c r="BG124" i="8"/>
  <c r="BF124" i="8"/>
  <c r="AA124" i="8"/>
  <c r="Y124" i="8"/>
  <c r="W124" i="8"/>
  <c r="W123" i="8" s="1"/>
  <c r="BK124" i="8"/>
  <c r="N124" i="8"/>
  <c r="BE124" i="8" s="1"/>
  <c r="BI122" i="8"/>
  <c r="BH122" i="8"/>
  <c r="BG122" i="8"/>
  <c r="BF122" i="8"/>
  <c r="AA122" i="8"/>
  <c r="AA121" i="8" s="1"/>
  <c r="Y122" i="8"/>
  <c r="Y121" i="8" s="1"/>
  <c r="W122" i="8"/>
  <c r="W121" i="8" s="1"/>
  <c r="BK122" i="8"/>
  <c r="BK121" i="8" s="1"/>
  <c r="N122" i="8"/>
  <c r="BE122" i="8" s="1"/>
  <c r="F113" i="8"/>
  <c r="F111" i="8"/>
  <c r="M28" i="8"/>
  <c r="AS94" i="1" s="1"/>
  <c r="F81" i="8"/>
  <c r="F79" i="8"/>
  <c r="O21" i="8"/>
  <c r="E21" i="8"/>
  <c r="M84" i="8" s="1"/>
  <c r="O20" i="8"/>
  <c r="O18" i="8"/>
  <c r="E18" i="8"/>
  <c r="M83" i="8" s="1"/>
  <c r="O17" i="8"/>
  <c r="O15" i="8"/>
  <c r="E15" i="8"/>
  <c r="F116" i="8" s="1"/>
  <c r="O14" i="8"/>
  <c r="O12" i="8"/>
  <c r="E12" i="8"/>
  <c r="F115" i="8" s="1"/>
  <c r="O11" i="8"/>
  <c r="O9" i="8"/>
  <c r="M81" i="8" s="1"/>
  <c r="F6" i="8"/>
  <c r="F78" i="8" s="1"/>
  <c r="AY93" i="1"/>
  <c r="AX93" i="1"/>
  <c r="BI142" i="7"/>
  <c r="BH142" i="7"/>
  <c r="BG142" i="7"/>
  <c r="BF142" i="7"/>
  <c r="BE142" i="7"/>
  <c r="AA142" i="7"/>
  <c r="AA141" i="7" s="1"/>
  <c r="AA140" i="7" s="1"/>
  <c r="Y142" i="7"/>
  <c r="Y141" i="7" s="1"/>
  <c r="Y140" i="7" s="1"/>
  <c r="W142" i="7"/>
  <c r="W141" i="7" s="1"/>
  <c r="W140" i="7" s="1"/>
  <c r="BK142" i="7"/>
  <c r="BK141" i="7" s="1"/>
  <c r="N142" i="7"/>
  <c r="BI139" i="7"/>
  <c r="BH139" i="7"/>
  <c r="BG139" i="7"/>
  <c r="BF139" i="7"/>
  <c r="BE139" i="7"/>
  <c r="AA139" i="7"/>
  <c r="AA138" i="7" s="1"/>
  <c r="Y139" i="7"/>
  <c r="Y138" i="7" s="1"/>
  <c r="W139" i="7"/>
  <c r="W138" i="7" s="1"/>
  <c r="BK139" i="7"/>
  <c r="BK138" i="7" s="1"/>
  <c r="N138" i="7" s="1"/>
  <c r="N139" i="7"/>
  <c r="N94" i="7"/>
  <c r="BI137" i="7"/>
  <c r="BH137" i="7"/>
  <c r="BG137" i="7"/>
  <c r="BF137" i="7"/>
  <c r="AA137" i="7"/>
  <c r="Y137" i="7"/>
  <c r="W137" i="7"/>
  <c r="BK137" i="7"/>
  <c r="N137" i="7"/>
  <c r="BE137" i="7" s="1"/>
  <c r="BI136" i="7"/>
  <c r="BH136" i="7"/>
  <c r="BG136" i="7"/>
  <c r="BF136" i="7"/>
  <c r="AA136" i="7"/>
  <c r="AA135" i="7" s="1"/>
  <c r="Y136" i="7"/>
  <c r="Y135" i="7" s="1"/>
  <c r="W136" i="7"/>
  <c r="BK136" i="7"/>
  <c r="N136" i="7"/>
  <c r="BE136" i="7" s="1"/>
  <c r="BI134" i="7"/>
  <c r="BH134" i="7"/>
  <c r="BG134" i="7"/>
  <c r="BF134" i="7"/>
  <c r="AA134" i="7"/>
  <c r="AA133" i="7" s="1"/>
  <c r="Y134" i="7"/>
  <c r="Y133" i="7" s="1"/>
  <c r="W134" i="7"/>
  <c r="W133" i="7" s="1"/>
  <c r="BK134" i="7"/>
  <c r="BK133" i="7" s="1"/>
  <c r="N133" i="7" s="1"/>
  <c r="N92" i="7" s="1"/>
  <c r="N134" i="7"/>
  <c r="BE134" i="7" s="1"/>
  <c r="BI131" i="7"/>
  <c r="BH131" i="7"/>
  <c r="BG131" i="7"/>
  <c r="BF131" i="7"/>
  <c r="BE131" i="7"/>
  <c r="AA131" i="7"/>
  <c r="Y131" i="7"/>
  <c r="W131" i="7"/>
  <c r="BK131" i="7"/>
  <c r="N131" i="7"/>
  <c r="BI129" i="7"/>
  <c r="BH129" i="7"/>
  <c r="BG129" i="7"/>
  <c r="BF129" i="7"/>
  <c r="AA129" i="7"/>
  <c r="Y129" i="7"/>
  <c r="W129" i="7"/>
  <c r="BK129" i="7"/>
  <c r="N129" i="7"/>
  <c r="BE129" i="7" s="1"/>
  <c r="BI128" i="7"/>
  <c r="BH128" i="7"/>
  <c r="BG128" i="7"/>
  <c r="BF128" i="7"/>
  <c r="AA128" i="7"/>
  <c r="Y128" i="7"/>
  <c r="W128" i="7"/>
  <c r="W126" i="7" s="1"/>
  <c r="BK128" i="7"/>
  <c r="N128" i="7"/>
  <c r="BE128" i="7" s="1"/>
  <c r="BI127" i="7"/>
  <c r="BH127" i="7"/>
  <c r="BG127" i="7"/>
  <c r="BF127" i="7"/>
  <c r="AA127" i="7"/>
  <c r="AA126" i="7" s="1"/>
  <c r="Y127" i="7"/>
  <c r="W127" i="7"/>
  <c r="BK127" i="7"/>
  <c r="N127" i="7"/>
  <c r="BE127" i="7" s="1"/>
  <c r="BI125" i="7"/>
  <c r="BH125" i="7"/>
  <c r="BG125" i="7"/>
  <c r="BF125" i="7"/>
  <c r="AA125" i="7"/>
  <c r="Y125" i="7"/>
  <c r="W125" i="7"/>
  <c r="BK125" i="7"/>
  <c r="N125" i="7"/>
  <c r="BE125" i="7" s="1"/>
  <c r="BI124" i="7"/>
  <c r="BH124" i="7"/>
  <c r="BG124" i="7"/>
  <c r="BF124" i="7"/>
  <c r="AA124" i="7"/>
  <c r="Y124" i="7"/>
  <c r="W124" i="7"/>
  <c r="BK124" i="7"/>
  <c r="N124" i="7"/>
  <c r="BE124" i="7" s="1"/>
  <c r="BI122" i="7"/>
  <c r="BH122" i="7"/>
  <c r="BG122" i="7"/>
  <c r="BF122" i="7"/>
  <c r="AA122" i="7"/>
  <c r="Y122" i="7"/>
  <c r="W122" i="7"/>
  <c r="BK122" i="7"/>
  <c r="N122" i="7"/>
  <c r="BE122" i="7" s="1"/>
  <c r="BI120" i="7"/>
  <c r="BH120" i="7"/>
  <c r="BG120" i="7"/>
  <c r="BF120" i="7"/>
  <c r="AA120" i="7"/>
  <c r="AA119" i="7" s="1"/>
  <c r="AA118" i="7" s="1"/>
  <c r="AA117" i="7" s="1"/>
  <c r="Y120" i="7"/>
  <c r="Y119" i="7" s="1"/>
  <c r="W120" i="7"/>
  <c r="BK120" i="7"/>
  <c r="BK119" i="7" s="1"/>
  <c r="N120" i="7"/>
  <c r="BE120" i="7" s="1"/>
  <c r="M114" i="7"/>
  <c r="F114" i="7"/>
  <c r="F111" i="7"/>
  <c r="F109" i="7"/>
  <c r="M28" i="7"/>
  <c r="AS93" i="1" s="1"/>
  <c r="F81" i="7"/>
  <c r="F79" i="7"/>
  <c r="O21" i="7"/>
  <c r="E21" i="7"/>
  <c r="M84" i="7" s="1"/>
  <c r="O20" i="7"/>
  <c r="O18" i="7"/>
  <c r="E18" i="7"/>
  <c r="M113" i="7" s="1"/>
  <c r="O17" i="7"/>
  <c r="O15" i="7"/>
  <c r="E15" i="7"/>
  <c r="F84" i="7" s="1"/>
  <c r="O14" i="7"/>
  <c r="O12" i="7"/>
  <c r="E12" i="7"/>
  <c r="F83" i="7" s="1"/>
  <c r="O11" i="7"/>
  <c r="O9" i="7"/>
  <c r="F6" i="7"/>
  <c r="F78" i="7" s="1"/>
  <c r="W228" i="6"/>
  <c r="W227" i="6" s="1"/>
  <c r="AA212" i="6"/>
  <c r="AA164" i="6"/>
  <c r="Y126" i="6"/>
  <c r="AY92" i="1"/>
  <c r="AX92" i="1"/>
  <c r="BI229" i="6"/>
  <c r="BH229" i="6"/>
  <c r="BG229" i="6"/>
  <c r="BF229" i="6"/>
  <c r="AA229" i="6"/>
  <c r="AA228" i="6" s="1"/>
  <c r="AA227" i="6" s="1"/>
  <c r="Y229" i="6"/>
  <c r="Y228" i="6" s="1"/>
  <c r="Y227" i="6" s="1"/>
  <c r="W229" i="6"/>
  <c r="BK229" i="6"/>
  <c r="BK228" i="6" s="1"/>
  <c r="N229" i="6"/>
  <c r="BE229" i="6" s="1"/>
  <c r="BI226" i="6"/>
  <c r="BH226" i="6"/>
  <c r="BG226" i="6"/>
  <c r="BF226" i="6"/>
  <c r="AA226" i="6"/>
  <c r="Y226" i="6"/>
  <c r="W226" i="6"/>
  <c r="BK226" i="6"/>
  <c r="N226" i="6"/>
  <c r="BE226" i="6" s="1"/>
  <c r="BI225" i="6"/>
  <c r="BH225" i="6"/>
  <c r="BG225" i="6"/>
  <c r="BF225" i="6"/>
  <c r="BE225" i="6"/>
  <c r="AA225" i="6"/>
  <c r="Y225" i="6"/>
  <c r="W225" i="6"/>
  <c r="BK225" i="6"/>
  <c r="N225" i="6"/>
  <c r="BI224" i="6"/>
  <c r="BH224" i="6"/>
  <c r="BG224" i="6"/>
  <c r="BF224" i="6"/>
  <c r="AA224" i="6"/>
  <c r="Y224" i="6"/>
  <c r="W224" i="6"/>
  <c r="BK224" i="6"/>
  <c r="N224" i="6"/>
  <c r="BE224" i="6" s="1"/>
  <c r="BI214" i="6"/>
  <c r="BH214" i="6"/>
  <c r="BG214" i="6"/>
  <c r="BF214" i="6"/>
  <c r="AA214" i="6"/>
  <c r="Y214" i="6"/>
  <c r="W214" i="6"/>
  <c r="BK214" i="6"/>
  <c r="N214" i="6"/>
  <c r="BE214" i="6" s="1"/>
  <c r="BI213" i="6"/>
  <c r="BH213" i="6"/>
  <c r="BG213" i="6"/>
  <c r="BF213" i="6"/>
  <c r="AA213" i="6"/>
  <c r="Y213" i="6"/>
  <c r="W213" i="6"/>
  <c r="W212" i="6" s="1"/>
  <c r="BK213" i="6"/>
  <c r="N213" i="6"/>
  <c r="BE213" i="6" s="1"/>
  <c r="BI211" i="6"/>
  <c r="BH211" i="6"/>
  <c r="BG211" i="6"/>
  <c r="BF211" i="6"/>
  <c r="AA211" i="6"/>
  <c r="Y211" i="6"/>
  <c r="W211" i="6"/>
  <c r="BK211" i="6"/>
  <c r="N211" i="6"/>
  <c r="BE211" i="6" s="1"/>
  <c r="BI208" i="6"/>
  <c r="BH208" i="6"/>
  <c r="BG208" i="6"/>
  <c r="BF208" i="6"/>
  <c r="AA208" i="6"/>
  <c r="Y208" i="6"/>
  <c r="W208" i="6"/>
  <c r="BK208" i="6"/>
  <c r="N208" i="6"/>
  <c r="BE208" i="6" s="1"/>
  <c r="BI207" i="6"/>
  <c r="BH207" i="6"/>
  <c r="BG207" i="6"/>
  <c r="BF207" i="6"/>
  <c r="AA207" i="6"/>
  <c r="Y207" i="6"/>
  <c r="W207" i="6"/>
  <c r="BK207" i="6"/>
  <c r="N207" i="6"/>
  <c r="BE207" i="6" s="1"/>
  <c r="BI206" i="6"/>
  <c r="BH206" i="6"/>
  <c r="BG206" i="6"/>
  <c r="BF206" i="6"/>
  <c r="AA206" i="6"/>
  <c r="Y206" i="6"/>
  <c r="W206" i="6"/>
  <c r="BK206" i="6"/>
  <c r="N206" i="6"/>
  <c r="BE206" i="6" s="1"/>
  <c r="BI205" i="6"/>
  <c r="BH205" i="6"/>
  <c r="BG205" i="6"/>
  <c r="BF205" i="6"/>
  <c r="AA205" i="6"/>
  <c r="AA204" i="6" s="1"/>
  <c r="Y205" i="6"/>
  <c r="Y204" i="6" s="1"/>
  <c r="W205" i="6"/>
  <c r="BK205" i="6"/>
  <c r="N205" i="6"/>
  <c r="BE205" i="6" s="1"/>
  <c r="BI203" i="6"/>
  <c r="BH203" i="6"/>
  <c r="BG203" i="6"/>
  <c r="BF203" i="6"/>
  <c r="AA203" i="6"/>
  <c r="Y203" i="6"/>
  <c r="W203" i="6"/>
  <c r="BK203" i="6"/>
  <c r="N203" i="6"/>
  <c r="BE203" i="6" s="1"/>
  <c r="BI197" i="6"/>
  <c r="BH197" i="6"/>
  <c r="BG197" i="6"/>
  <c r="BF197" i="6"/>
  <c r="AA197" i="6"/>
  <c r="Y197" i="6"/>
  <c r="Y190" i="6" s="1"/>
  <c r="W197" i="6"/>
  <c r="BK197" i="6"/>
  <c r="N197" i="6"/>
  <c r="BE197" i="6" s="1"/>
  <c r="BI191" i="6"/>
  <c r="BH191" i="6"/>
  <c r="BG191" i="6"/>
  <c r="BF191" i="6"/>
  <c r="AA191" i="6"/>
  <c r="Y191" i="6"/>
  <c r="W191" i="6"/>
  <c r="BK191" i="6"/>
  <c r="BK190" i="6" s="1"/>
  <c r="N190" i="6" s="1"/>
  <c r="N99" i="6" s="1"/>
  <c r="N191" i="6"/>
  <c r="BE191" i="6" s="1"/>
  <c r="BI189" i="6"/>
  <c r="BH189" i="6"/>
  <c r="BG189" i="6"/>
  <c r="BF189" i="6"/>
  <c r="AA189" i="6"/>
  <c r="Y189" i="6"/>
  <c r="W189" i="6"/>
  <c r="BK189" i="6"/>
  <c r="N189" i="6"/>
  <c r="BE189" i="6" s="1"/>
  <c r="BI188" i="6"/>
  <c r="BH188" i="6"/>
  <c r="BG188" i="6"/>
  <c r="BF188" i="6"/>
  <c r="AA188" i="6"/>
  <c r="Y188" i="6"/>
  <c r="W188" i="6"/>
  <c r="BK188" i="6"/>
  <c r="N188" i="6"/>
  <c r="BE188" i="6" s="1"/>
  <c r="BI184" i="6"/>
  <c r="BH184" i="6"/>
  <c r="BG184" i="6"/>
  <c r="BF184" i="6"/>
  <c r="BE184" i="6"/>
  <c r="AA184" i="6"/>
  <c r="Y184" i="6"/>
  <c r="W184" i="6"/>
  <c r="BK184" i="6"/>
  <c r="N184" i="6"/>
  <c r="BI183" i="6"/>
  <c r="BH183" i="6"/>
  <c r="BG183" i="6"/>
  <c r="BF183" i="6"/>
  <c r="BE183" i="6"/>
  <c r="AA183" i="6"/>
  <c r="Y183" i="6"/>
  <c r="W183" i="6"/>
  <c r="BK183" i="6"/>
  <c r="N183" i="6"/>
  <c r="BI182" i="6"/>
  <c r="BH182" i="6"/>
  <c r="BG182" i="6"/>
  <c r="BF182" i="6"/>
  <c r="BE182" i="6"/>
  <c r="AA182" i="6"/>
  <c r="Y182" i="6"/>
  <c r="W182" i="6"/>
  <c r="BK182" i="6"/>
  <c r="N182" i="6"/>
  <c r="BI181" i="6"/>
  <c r="BH181" i="6"/>
  <c r="BG181" i="6"/>
  <c r="BF181" i="6"/>
  <c r="BE181" i="6"/>
  <c r="AA181" i="6"/>
  <c r="Y181" i="6"/>
  <c r="W181" i="6"/>
  <c r="BK181" i="6"/>
  <c r="N181" i="6"/>
  <c r="BI180" i="6"/>
  <c r="BH180" i="6"/>
  <c r="BG180" i="6"/>
  <c r="BF180" i="6"/>
  <c r="BE180" i="6"/>
  <c r="AA180" i="6"/>
  <c r="Y180" i="6"/>
  <c r="W180" i="6"/>
  <c r="BK180" i="6"/>
  <c r="N180" i="6"/>
  <c r="BI179" i="6"/>
  <c r="BH179" i="6"/>
  <c r="BG179" i="6"/>
  <c r="BF179" i="6"/>
  <c r="BE179" i="6"/>
  <c r="AA179" i="6"/>
  <c r="Y179" i="6"/>
  <c r="W179" i="6"/>
  <c r="BK179" i="6"/>
  <c r="N179" i="6"/>
  <c r="BI178" i="6"/>
  <c r="BH178" i="6"/>
  <c r="BG178" i="6"/>
  <c r="BF178" i="6"/>
  <c r="BE178" i="6"/>
  <c r="AA178" i="6"/>
  <c r="Y178" i="6"/>
  <c r="W178" i="6"/>
  <c r="BK178" i="6"/>
  <c r="N178" i="6"/>
  <c r="BI177" i="6"/>
  <c r="BH177" i="6"/>
  <c r="BG177" i="6"/>
  <c r="BF177" i="6"/>
  <c r="BE177" i="6"/>
  <c r="AA177" i="6"/>
  <c r="Y177" i="6"/>
  <c r="Y175" i="6" s="1"/>
  <c r="W177" i="6"/>
  <c r="BK177" i="6"/>
  <c r="N177" i="6"/>
  <c r="BI176" i="6"/>
  <c r="BH176" i="6"/>
  <c r="BG176" i="6"/>
  <c r="BF176" i="6"/>
  <c r="BE176" i="6"/>
  <c r="AA176" i="6"/>
  <c r="Y176" i="6"/>
  <c r="W176" i="6"/>
  <c r="BK176" i="6"/>
  <c r="N176" i="6"/>
  <c r="BI174" i="6"/>
  <c r="BH174" i="6"/>
  <c r="BG174" i="6"/>
  <c r="BF174" i="6"/>
  <c r="AA174" i="6"/>
  <c r="AA173" i="6" s="1"/>
  <c r="Y174" i="6"/>
  <c r="Y173" i="6" s="1"/>
  <c r="W174" i="6"/>
  <c r="W173" i="6" s="1"/>
  <c r="BK174" i="6"/>
  <c r="BK173" i="6" s="1"/>
  <c r="N173" i="6" s="1"/>
  <c r="N97" i="6" s="1"/>
  <c r="N174" i="6"/>
  <c r="BE174" i="6" s="1"/>
  <c r="BI172" i="6"/>
  <c r="BH172" i="6"/>
  <c r="BG172" i="6"/>
  <c r="BF172" i="6"/>
  <c r="BE172" i="6"/>
  <c r="AA172" i="6"/>
  <c r="Y172" i="6"/>
  <c r="W172" i="6"/>
  <c r="BK172" i="6"/>
  <c r="N172" i="6"/>
  <c r="BI171" i="6"/>
  <c r="BH171" i="6"/>
  <c r="BG171" i="6"/>
  <c r="BF171" i="6"/>
  <c r="AA171" i="6"/>
  <c r="Y171" i="6"/>
  <c r="W171" i="6"/>
  <c r="BK171" i="6"/>
  <c r="N171" i="6"/>
  <c r="BE171" i="6" s="1"/>
  <c r="BI170" i="6"/>
  <c r="BH170" i="6"/>
  <c r="BG170" i="6"/>
  <c r="BF170" i="6"/>
  <c r="BE170" i="6"/>
  <c r="AA170" i="6"/>
  <c r="Y170" i="6"/>
  <c r="W170" i="6"/>
  <c r="BK170" i="6"/>
  <c r="N170" i="6"/>
  <c r="BI169" i="6"/>
  <c r="BH169" i="6"/>
  <c r="BG169" i="6"/>
  <c r="BF169" i="6"/>
  <c r="AA169" i="6"/>
  <c r="Y169" i="6"/>
  <c r="W169" i="6"/>
  <c r="BK169" i="6"/>
  <c r="N169" i="6"/>
  <c r="BE169" i="6" s="1"/>
  <c r="BI168" i="6"/>
  <c r="BH168" i="6"/>
  <c r="BG168" i="6"/>
  <c r="BF168" i="6"/>
  <c r="BE168" i="6"/>
  <c r="AA168" i="6"/>
  <c r="AA167" i="6" s="1"/>
  <c r="Y168" i="6"/>
  <c r="Y167" i="6" s="1"/>
  <c r="W168" i="6"/>
  <c r="W167" i="6" s="1"/>
  <c r="BK168" i="6"/>
  <c r="N168" i="6"/>
  <c r="BI165" i="6"/>
  <c r="BH165" i="6"/>
  <c r="BG165" i="6"/>
  <c r="BF165" i="6"/>
  <c r="BE165" i="6"/>
  <c r="AA165" i="6"/>
  <c r="Y165" i="6"/>
  <c r="Y164" i="6" s="1"/>
  <c r="W165" i="6"/>
  <c r="W164" i="6" s="1"/>
  <c r="BK165" i="6"/>
  <c r="BK164" i="6" s="1"/>
  <c r="N164" i="6" s="1"/>
  <c r="N94" i="6" s="1"/>
  <c r="N165" i="6"/>
  <c r="BI163" i="6"/>
  <c r="BH163" i="6"/>
  <c r="BG163" i="6"/>
  <c r="BF163" i="6"/>
  <c r="AA163" i="6"/>
  <c r="Y163" i="6"/>
  <c r="W163" i="6"/>
  <c r="BK163" i="6"/>
  <c r="N163" i="6"/>
  <c r="BE163" i="6" s="1"/>
  <c r="BI162" i="6"/>
  <c r="BH162" i="6"/>
  <c r="BG162" i="6"/>
  <c r="BF162" i="6"/>
  <c r="AA162" i="6"/>
  <c r="Y162" i="6"/>
  <c r="W162" i="6"/>
  <c r="BK162" i="6"/>
  <c r="N162" i="6"/>
  <c r="BE162" i="6" s="1"/>
  <c r="BI161" i="6"/>
  <c r="BH161" i="6"/>
  <c r="BG161" i="6"/>
  <c r="BF161" i="6"/>
  <c r="AA161" i="6"/>
  <c r="Y161" i="6"/>
  <c r="W161" i="6"/>
  <c r="BK161" i="6"/>
  <c r="N161" i="6"/>
  <c r="BE161" i="6" s="1"/>
  <c r="BI160" i="6"/>
  <c r="BH160" i="6"/>
  <c r="BG160" i="6"/>
  <c r="BF160" i="6"/>
  <c r="AA160" i="6"/>
  <c r="AA158" i="6" s="1"/>
  <c r="Y160" i="6"/>
  <c r="W160" i="6"/>
  <c r="BK160" i="6"/>
  <c r="N160" i="6"/>
  <c r="BE160" i="6" s="1"/>
  <c r="BI159" i="6"/>
  <c r="BH159" i="6"/>
  <c r="BG159" i="6"/>
  <c r="BF159" i="6"/>
  <c r="BE159" i="6"/>
  <c r="AA159" i="6"/>
  <c r="Y159" i="6"/>
  <c r="W159" i="6"/>
  <c r="BK159" i="6"/>
  <c r="N159" i="6"/>
  <c r="BI157" i="6"/>
  <c r="BH157" i="6"/>
  <c r="BG157" i="6"/>
  <c r="BF157" i="6"/>
  <c r="AA157" i="6"/>
  <c r="Y157" i="6"/>
  <c r="W157" i="6"/>
  <c r="BK157" i="6"/>
  <c r="N157" i="6"/>
  <c r="BE157" i="6" s="1"/>
  <c r="BI156" i="6"/>
  <c r="BH156" i="6"/>
  <c r="BG156" i="6"/>
  <c r="BF156" i="6"/>
  <c r="BE156" i="6"/>
  <c r="AA156" i="6"/>
  <c r="Y156" i="6"/>
  <c r="W156" i="6"/>
  <c r="BK156" i="6"/>
  <c r="N156" i="6"/>
  <c r="BI155" i="6"/>
  <c r="BH155" i="6"/>
  <c r="BG155" i="6"/>
  <c r="BF155" i="6"/>
  <c r="AA155" i="6"/>
  <c r="Y155" i="6"/>
  <c r="W155" i="6"/>
  <c r="BK155" i="6"/>
  <c r="N155" i="6"/>
  <c r="BE155" i="6" s="1"/>
  <c r="BI149" i="6"/>
  <c r="BH149" i="6"/>
  <c r="BG149" i="6"/>
  <c r="BF149" i="6"/>
  <c r="AA149" i="6"/>
  <c r="Y149" i="6"/>
  <c r="W149" i="6"/>
  <c r="BK149" i="6"/>
  <c r="N149" i="6"/>
  <c r="BE149" i="6" s="1"/>
  <c r="BI148" i="6"/>
  <c r="BH148" i="6"/>
  <c r="BG148" i="6"/>
  <c r="BF148" i="6"/>
  <c r="AA148" i="6"/>
  <c r="Y148" i="6"/>
  <c r="W148" i="6"/>
  <c r="BK148" i="6"/>
  <c r="N148" i="6"/>
  <c r="BE148" i="6" s="1"/>
  <c r="BI147" i="6"/>
  <c r="BH147" i="6"/>
  <c r="BG147" i="6"/>
  <c r="BF147" i="6"/>
  <c r="AA147" i="6"/>
  <c r="Y147" i="6"/>
  <c r="W147" i="6"/>
  <c r="W145" i="6" s="1"/>
  <c r="BK147" i="6"/>
  <c r="N147" i="6"/>
  <c r="BE147" i="6" s="1"/>
  <c r="BI146" i="6"/>
  <c r="BH146" i="6"/>
  <c r="BG146" i="6"/>
  <c r="BF146" i="6"/>
  <c r="AA146" i="6"/>
  <c r="AA145" i="6" s="1"/>
  <c r="Y146" i="6"/>
  <c r="W146" i="6"/>
  <c r="BK146" i="6"/>
  <c r="N146" i="6"/>
  <c r="BE146" i="6" s="1"/>
  <c r="BI144" i="6"/>
  <c r="BH144" i="6"/>
  <c r="BG144" i="6"/>
  <c r="BF144" i="6"/>
  <c r="AA144" i="6"/>
  <c r="Y144" i="6"/>
  <c r="W144" i="6"/>
  <c r="BK144" i="6"/>
  <c r="N144" i="6"/>
  <c r="BE144" i="6" s="1"/>
  <c r="BI143" i="6"/>
  <c r="BH143" i="6"/>
  <c r="BG143" i="6"/>
  <c r="BF143" i="6"/>
  <c r="AA143" i="6"/>
  <c r="Y143" i="6"/>
  <c r="W143" i="6"/>
  <c r="BK143" i="6"/>
  <c r="N143" i="6"/>
  <c r="BE143" i="6" s="1"/>
  <c r="BI137" i="6"/>
  <c r="BH137" i="6"/>
  <c r="BG137" i="6"/>
  <c r="BF137" i="6"/>
  <c r="AA137" i="6"/>
  <c r="Y137" i="6"/>
  <c r="W137" i="6"/>
  <c r="BK137" i="6"/>
  <c r="N137" i="6"/>
  <c r="BE137" i="6" s="1"/>
  <c r="BI136" i="6"/>
  <c r="BH136" i="6"/>
  <c r="BG136" i="6"/>
  <c r="BF136" i="6"/>
  <c r="BE136" i="6"/>
  <c r="AA136" i="6"/>
  <c r="Y136" i="6"/>
  <c r="W136" i="6"/>
  <c r="BK136" i="6"/>
  <c r="N136" i="6"/>
  <c r="BI135" i="6"/>
  <c r="BH135" i="6"/>
  <c r="BG135" i="6"/>
  <c r="BF135" i="6"/>
  <c r="AA135" i="6"/>
  <c r="Y135" i="6"/>
  <c r="W135" i="6"/>
  <c r="BK135" i="6"/>
  <c r="N135" i="6"/>
  <c r="BE135" i="6" s="1"/>
  <c r="BI134" i="6"/>
  <c r="BH134" i="6"/>
  <c r="BG134" i="6"/>
  <c r="BF134" i="6"/>
  <c r="AA134" i="6"/>
  <c r="Y134" i="6"/>
  <c r="W134" i="6"/>
  <c r="BK134" i="6"/>
  <c r="N134" i="6"/>
  <c r="BE134" i="6" s="1"/>
  <c r="BI133" i="6"/>
  <c r="BH133" i="6"/>
  <c r="BG133" i="6"/>
  <c r="BF133" i="6"/>
  <c r="AA133" i="6"/>
  <c r="Y133" i="6"/>
  <c r="W133" i="6"/>
  <c r="BK133" i="6"/>
  <c r="N133" i="6"/>
  <c r="BE133" i="6" s="1"/>
  <c r="BI132" i="6"/>
  <c r="BH132" i="6"/>
  <c r="BG132" i="6"/>
  <c r="BF132" i="6"/>
  <c r="AA132" i="6"/>
  <c r="AA131" i="6" s="1"/>
  <c r="Y132" i="6"/>
  <c r="W132" i="6"/>
  <c r="W131" i="6" s="1"/>
  <c r="BK132" i="6"/>
  <c r="N132" i="6"/>
  <c r="BE132" i="6" s="1"/>
  <c r="BI127" i="6"/>
  <c r="BH127" i="6"/>
  <c r="BG127" i="6"/>
  <c r="BF127" i="6"/>
  <c r="AA127" i="6"/>
  <c r="AA126" i="6" s="1"/>
  <c r="AA125" i="6" s="1"/>
  <c r="Y127" i="6"/>
  <c r="W127" i="6"/>
  <c r="W126" i="6" s="1"/>
  <c r="BK127" i="6"/>
  <c r="BK126" i="6" s="1"/>
  <c r="N126" i="6" s="1"/>
  <c r="N90" i="6" s="1"/>
  <c r="N127" i="6"/>
  <c r="BE127" i="6" s="1"/>
  <c r="M121" i="6"/>
  <c r="F121" i="6"/>
  <c r="F118" i="6"/>
  <c r="F116" i="6"/>
  <c r="M28" i="6"/>
  <c r="AS92" i="1" s="1"/>
  <c r="F81" i="6"/>
  <c r="F79" i="6"/>
  <c r="O21" i="6"/>
  <c r="E21" i="6"/>
  <c r="M84" i="6" s="1"/>
  <c r="O20" i="6"/>
  <c r="O18" i="6"/>
  <c r="E18" i="6"/>
  <c r="M120" i="6" s="1"/>
  <c r="O17" i="6"/>
  <c r="O15" i="6"/>
  <c r="E15" i="6"/>
  <c r="F84" i="6" s="1"/>
  <c r="O14" i="6"/>
  <c r="O12" i="6"/>
  <c r="E12" i="6"/>
  <c r="F83" i="6" s="1"/>
  <c r="O11" i="6"/>
  <c r="O9" i="6"/>
  <c r="M81" i="6" s="1"/>
  <c r="F6" i="6"/>
  <c r="F78" i="6" s="1"/>
  <c r="W134" i="5"/>
  <c r="W133" i="5" s="1"/>
  <c r="AY91" i="1"/>
  <c r="AX91" i="1"/>
  <c r="BI135" i="5"/>
  <c r="BH135" i="5"/>
  <c r="BG135" i="5"/>
  <c r="BF135" i="5"/>
  <c r="BE135" i="5"/>
  <c r="AA135" i="5"/>
  <c r="AA134" i="5" s="1"/>
  <c r="AA133" i="5" s="1"/>
  <c r="Y135" i="5"/>
  <c r="Y134" i="5" s="1"/>
  <c r="Y133" i="5" s="1"/>
  <c r="W135" i="5"/>
  <c r="BK135" i="5"/>
  <c r="BK134" i="5" s="1"/>
  <c r="N134" i="5" s="1"/>
  <c r="N135" i="5"/>
  <c r="N96" i="5"/>
  <c r="BI132" i="5"/>
  <c r="BH132" i="5"/>
  <c r="BG132" i="5"/>
  <c r="BF132" i="5"/>
  <c r="AA132" i="5"/>
  <c r="Y132" i="5"/>
  <c r="W132" i="5"/>
  <c r="BK132" i="5"/>
  <c r="N132" i="5"/>
  <c r="BE132" i="5" s="1"/>
  <c r="BI131" i="5"/>
  <c r="BH131" i="5"/>
  <c r="BG131" i="5"/>
  <c r="BF131" i="5"/>
  <c r="AA131" i="5"/>
  <c r="Y131" i="5"/>
  <c r="W131" i="5"/>
  <c r="BK131" i="5"/>
  <c r="N131" i="5"/>
  <c r="BE131" i="5" s="1"/>
  <c r="BI130" i="5"/>
  <c r="BH130" i="5"/>
  <c r="BG130" i="5"/>
  <c r="BF130" i="5"/>
  <c r="AA130" i="5"/>
  <c r="Y130" i="5"/>
  <c r="W130" i="5"/>
  <c r="BK130" i="5"/>
  <c r="N130" i="5"/>
  <c r="BE130" i="5" s="1"/>
  <c r="BI129" i="5"/>
  <c r="BH129" i="5"/>
  <c r="BG129" i="5"/>
  <c r="BF129" i="5"/>
  <c r="AA129" i="5"/>
  <c r="Y129" i="5"/>
  <c r="W129" i="5"/>
  <c r="BK129" i="5"/>
  <c r="N129" i="5"/>
  <c r="BE129" i="5" s="1"/>
  <c r="BI128" i="5"/>
  <c r="BH128" i="5"/>
  <c r="BG128" i="5"/>
  <c r="BF128" i="5"/>
  <c r="AA128" i="5"/>
  <c r="AA127" i="5" s="1"/>
  <c r="AA126" i="5" s="1"/>
  <c r="Y128" i="5"/>
  <c r="Y127" i="5" s="1"/>
  <c r="Y126" i="5" s="1"/>
  <c r="W128" i="5"/>
  <c r="W127" i="5" s="1"/>
  <c r="W126" i="5" s="1"/>
  <c r="BK128" i="5"/>
  <c r="N128" i="5"/>
  <c r="BE128" i="5" s="1"/>
  <c r="BI125" i="5"/>
  <c r="BH125" i="5"/>
  <c r="BG125" i="5"/>
  <c r="BF125" i="5"/>
  <c r="AA125" i="5"/>
  <c r="AA124" i="5" s="1"/>
  <c r="Y125" i="5"/>
  <c r="Y124" i="5" s="1"/>
  <c r="W125" i="5"/>
  <c r="W124" i="5" s="1"/>
  <c r="BK125" i="5"/>
  <c r="BK124" i="5" s="1"/>
  <c r="N124" i="5" s="1"/>
  <c r="N92" i="5" s="1"/>
  <c r="N125" i="5"/>
  <c r="BE125" i="5" s="1"/>
  <c r="BI123" i="5"/>
  <c r="BH123" i="5"/>
  <c r="BG123" i="5"/>
  <c r="BF123" i="5"/>
  <c r="AA123" i="5"/>
  <c r="AA122" i="5" s="1"/>
  <c r="Y123" i="5"/>
  <c r="Y122" i="5" s="1"/>
  <c r="W123" i="5"/>
  <c r="W122" i="5" s="1"/>
  <c r="BK123" i="5"/>
  <c r="BK122" i="5" s="1"/>
  <c r="N122" i="5" s="1"/>
  <c r="N91" i="5" s="1"/>
  <c r="N123" i="5"/>
  <c r="BE123" i="5" s="1"/>
  <c r="BI121" i="5"/>
  <c r="BH121" i="5"/>
  <c r="BG121" i="5"/>
  <c r="BF121" i="5"/>
  <c r="AA121" i="5"/>
  <c r="Y121" i="5"/>
  <c r="W121" i="5"/>
  <c r="BK121" i="5"/>
  <c r="N121" i="5"/>
  <c r="BE121" i="5" s="1"/>
  <c r="BI120" i="5"/>
  <c r="BH120" i="5"/>
  <c r="BG120" i="5"/>
  <c r="H34" i="5" s="1"/>
  <c r="BB91" i="1" s="1"/>
  <c r="BF120" i="5"/>
  <c r="AA120" i="5"/>
  <c r="AA119" i="5" s="1"/>
  <c r="Y120" i="5"/>
  <c r="Y119" i="5" s="1"/>
  <c r="W120" i="5"/>
  <c r="W119" i="5" s="1"/>
  <c r="W118" i="5" s="1"/>
  <c r="W117" i="5" s="1"/>
  <c r="AU91" i="1" s="1"/>
  <c r="BK120" i="5"/>
  <c r="N120" i="5"/>
  <c r="BE120" i="5" s="1"/>
  <c r="F114" i="5"/>
  <c r="F111" i="5"/>
  <c r="F109" i="5"/>
  <c r="M28" i="5"/>
  <c r="AS91" i="1" s="1"/>
  <c r="F81" i="5"/>
  <c r="F79" i="5"/>
  <c r="O21" i="5"/>
  <c r="E21" i="5"/>
  <c r="M84" i="5" s="1"/>
  <c r="O20" i="5"/>
  <c r="O18" i="5"/>
  <c r="E18" i="5"/>
  <c r="M113" i="5" s="1"/>
  <c r="O17" i="5"/>
  <c r="O15" i="5"/>
  <c r="E15" i="5"/>
  <c r="F84" i="5" s="1"/>
  <c r="O14" i="5"/>
  <c r="O12" i="5"/>
  <c r="E12" i="5"/>
  <c r="F83" i="5" s="1"/>
  <c r="O11" i="5"/>
  <c r="O9" i="5"/>
  <c r="M81" i="5" s="1"/>
  <c r="F6" i="5"/>
  <c r="F78" i="5" s="1"/>
  <c r="Y125" i="4"/>
  <c r="AY90" i="1"/>
  <c r="AX90" i="1"/>
  <c r="BI129" i="4"/>
  <c r="BH129" i="4"/>
  <c r="BG129" i="4"/>
  <c r="BF129" i="4"/>
  <c r="BE129" i="4"/>
  <c r="AA129" i="4"/>
  <c r="AA128" i="4" s="1"/>
  <c r="AA127" i="4" s="1"/>
  <c r="Y129" i="4"/>
  <c r="Y128" i="4" s="1"/>
  <c r="Y127" i="4" s="1"/>
  <c r="W129" i="4"/>
  <c r="W128" i="4" s="1"/>
  <c r="W127" i="4" s="1"/>
  <c r="BK129" i="4"/>
  <c r="BK128" i="4" s="1"/>
  <c r="N129" i="4"/>
  <c r="BI126" i="4"/>
  <c r="BH126" i="4"/>
  <c r="BG126" i="4"/>
  <c r="BF126" i="4"/>
  <c r="AA126" i="4"/>
  <c r="AA125" i="4" s="1"/>
  <c r="Y126" i="4"/>
  <c r="W126" i="4"/>
  <c r="W125" i="4" s="1"/>
  <c r="BK126" i="4"/>
  <c r="BK125" i="4" s="1"/>
  <c r="N125" i="4" s="1"/>
  <c r="N92" i="4" s="1"/>
  <c r="N126" i="4"/>
  <c r="BE126" i="4" s="1"/>
  <c r="BI124" i="4"/>
  <c r="BH124" i="4"/>
  <c r="BG124" i="4"/>
  <c r="BF124" i="4"/>
  <c r="AA124" i="4"/>
  <c r="Y124" i="4"/>
  <c r="W124" i="4"/>
  <c r="BK124" i="4"/>
  <c r="N124" i="4"/>
  <c r="BE124" i="4" s="1"/>
  <c r="BI123" i="4"/>
  <c r="BH123" i="4"/>
  <c r="BG123" i="4"/>
  <c r="BF123" i="4"/>
  <c r="AA123" i="4"/>
  <c r="Y123" i="4"/>
  <c r="W123" i="4"/>
  <c r="BK123" i="4"/>
  <c r="N123" i="4"/>
  <c r="BE123" i="4" s="1"/>
  <c r="BI122" i="4"/>
  <c r="BH122" i="4"/>
  <c r="BG122" i="4"/>
  <c r="BF122" i="4"/>
  <c r="AA122" i="4"/>
  <c r="Y122" i="4"/>
  <c r="W122" i="4"/>
  <c r="BK122" i="4"/>
  <c r="N122" i="4"/>
  <c r="BE122" i="4" s="1"/>
  <c r="BI121" i="4"/>
  <c r="BH121" i="4"/>
  <c r="BG121" i="4"/>
  <c r="BF121" i="4"/>
  <c r="BE121" i="4"/>
  <c r="AA121" i="4"/>
  <c r="Y121" i="4"/>
  <c r="W121" i="4"/>
  <c r="BK121" i="4"/>
  <c r="N121" i="4"/>
  <c r="BI120" i="4"/>
  <c r="BH120" i="4"/>
  <c r="BG120" i="4"/>
  <c r="BF120" i="4"/>
  <c r="AA120" i="4"/>
  <c r="AA119" i="4" s="1"/>
  <c r="Y120" i="4"/>
  <c r="Y119" i="4" s="1"/>
  <c r="W120" i="4"/>
  <c r="W119" i="4" s="1"/>
  <c r="BK120" i="4"/>
  <c r="N120" i="4"/>
  <c r="BE120" i="4" s="1"/>
  <c r="BI118" i="4"/>
  <c r="BH118" i="4"/>
  <c r="H35" i="4" s="1"/>
  <c r="BC90" i="1" s="1"/>
  <c r="BG118" i="4"/>
  <c r="BF118" i="4"/>
  <c r="AA118" i="4"/>
  <c r="AA117" i="4" s="1"/>
  <c r="Y118" i="4"/>
  <c r="Y117" i="4" s="1"/>
  <c r="Y116" i="4" s="1"/>
  <c r="Y115" i="4" s="1"/>
  <c r="W118" i="4"/>
  <c r="W117" i="4" s="1"/>
  <c r="BK118" i="4"/>
  <c r="BK117" i="4" s="1"/>
  <c r="N118" i="4"/>
  <c r="BE118" i="4" s="1"/>
  <c r="F112" i="4"/>
  <c r="F109" i="4"/>
  <c r="F107" i="4"/>
  <c r="M28" i="4"/>
  <c r="AS90" i="1" s="1"/>
  <c r="F81" i="4"/>
  <c r="F79" i="4"/>
  <c r="O21" i="4"/>
  <c r="E21" i="4"/>
  <c r="M84" i="4" s="1"/>
  <c r="O20" i="4"/>
  <c r="O18" i="4"/>
  <c r="E18" i="4"/>
  <c r="M111" i="4" s="1"/>
  <c r="O17" i="4"/>
  <c r="O15" i="4"/>
  <c r="E15" i="4"/>
  <c r="F84" i="4" s="1"/>
  <c r="O14" i="4"/>
  <c r="O12" i="4"/>
  <c r="E12" i="4"/>
  <c r="F83" i="4" s="1"/>
  <c r="O11" i="4"/>
  <c r="O9" i="4"/>
  <c r="M81" i="4" s="1"/>
  <c r="F6" i="4"/>
  <c r="F78" i="4" s="1"/>
  <c r="AY89" i="1"/>
  <c r="AX89" i="1"/>
  <c r="BI188" i="3"/>
  <c r="BH188" i="3"/>
  <c r="BG188" i="3"/>
  <c r="BF188" i="3"/>
  <c r="AA188" i="3"/>
  <c r="AA187" i="3" s="1"/>
  <c r="AA186" i="3" s="1"/>
  <c r="Y188" i="3"/>
  <c r="Y187" i="3" s="1"/>
  <c r="Y186" i="3" s="1"/>
  <c r="W188" i="3"/>
  <c r="W187" i="3" s="1"/>
  <c r="W186" i="3" s="1"/>
  <c r="BK188" i="3"/>
  <c r="BK187" i="3" s="1"/>
  <c r="N188" i="3"/>
  <c r="BE188" i="3" s="1"/>
  <c r="BI185" i="3"/>
  <c r="BH185" i="3"/>
  <c r="BG185" i="3"/>
  <c r="BF185" i="3"/>
  <c r="AA185" i="3"/>
  <c r="Y185" i="3"/>
  <c r="W185" i="3"/>
  <c r="BK185" i="3"/>
  <c r="N185" i="3"/>
  <c r="BE185" i="3" s="1"/>
  <c r="BI184" i="3"/>
  <c r="BH184" i="3"/>
  <c r="BG184" i="3"/>
  <c r="BF184" i="3"/>
  <c r="AA184" i="3"/>
  <c r="AA183" i="3" s="1"/>
  <c r="Y184" i="3"/>
  <c r="Y183" i="3" s="1"/>
  <c r="W184" i="3"/>
  <c r="W183" i="3" s="1"/>
  <c r="BK184" i="3"/>
  <c r="N184" i="3"/>
  <c r="BE184" i="3" s="1"/>
  <c r="BI180" i="3"/>
  <c r="BH180" i="3"/>
  <c r="BG180" i="3"/>
  <c r="BF180" i="3"/>
  <c r="AA180" i="3"/>
  <c r="AA179" i="3" s="1"/>
  <c r="Y180" i="3"/>
  <c r="Y179" i="3" s="1"/>
  <c r="W180" i="3"/>
  <c r="W179" i="3" s="1"/>
  <c r="BK180" i="3"/>
  <c r="BK179" i="3" s="1"/>
  <c r="N179" i="3" s="1"/>
  <c r="N97" i="3" s="1"/>
  <c r="N180" i="3"/>
  <c r="BE180" i="3" s="1"/>
  <c r="BI178" i="3"/>
  <c r="BH178" i="3"/>
  <c r="BG178" i="3"/>
  <c r="BF178" i="3"/>
  <c r="AA178" i="3"/>
  <c r="Y178" i="3"/>
  <c r="W178" i="3"/>
  <c r="BK178" i="3"/>
  <c r="N178" i="3"/>
  <c r="BE178" i="3" s="1"/>
  <c r="BI172" i="3"/>
  <c r="BH172" i="3"/>
  <c r="BG172" i="3"/>
  <c r="BF172" i="3"/>
  <c r="BE172" i="3"/>
  <c r="AA172" i="3"/>
  <c r="Y172" i="3"/>
  <c r="W172" i="3"/>
  <c r="BK172" i="3"/>
  <c r="N172" i="3"/>
  <c r="BI169" i="3"/>
  <c r="BH169" i="3"/>
  <c r="BG169" i="3"/>
  <c r="BF169" i="3"/>
  <c r="AA169" i="3"/>
  <c r="Y169" i="3"/>
  <c r="Y168" i="3" s="1"/>
  <c r="W169" i="3"/>
  <c r="W168" i="3" s="1"/>
  <c r="W167" i="3" s="1"/>
  <c r="BK169" i="3"/>
  <c r="N169" i="3"/>
  <c r="BE169" i="3" s="1"/>
  <c r="BI166" i="3"/>
  <c r="BH166" i="3"/>
  <c r="BG166" i="3"/>
  <c r="BF166" i="3"/>
  <c r="AA166" i="3"/>
  <c r="AA165" i="3" s="1"/>
  <c r="Y166" i="3"/>
  <c r="Y165" i="3" s="1"/>
  <c r="W166" i="3"/>
  <c r="W165" i="3" s="1"/>
  <c r="BK166" i="3"/>
  <c r="BK165" i="3" s="1"/>
  <c r="N165" i="3" s="1"/>
  <c r="N94" i="3" s="1"/>
  <c r="N166" i="3"/>
  <c r="BE166" i="3" s="1"/>
  <c r="BI164" i="3"/>
  <c r="BH164" i="3"/>
  <c r="BG164" i="3"/>
  <c r="BF164" i="3"/>
  <c r="AA164" i="3"/>
  <c r="Y164" i="3"/>
  <c r="W164" i="3"/>
  <c r="BK164" i="3"/>
  <c r="N164" i="3"/>
  <c r="BE164" i="3" s="1"/>
  <c r="BI163" i="3"/>
  <c r="BH163" i="3"/>
  <c r="BG163" i="3"/>
  <c r="BF163" i="3"/>
  <c r="AA163" i="3"/>
  <c r="Y163" i="3"/>
  <c r="W163" i="3"/>
  <c r="BK163" i="3"/>
  <c r="N163" i="3"/>
  <c r="BE163" i="3" s="1"/>
  <c r="BI162" i="3"/>
  <c r="BH162" i="3"/>
  <c r="BG162" i="3"/>
  <c r="BF162" i="3"/>
  <c r="AA162" i="3"/>
  <c r="Y162" i="3"/>
  <c r="W162" i="3"/>
  <c r="BK162" i="3"/>
  <c r="N162" i="3"/>
  <c r="BE162" i="3" s="1"/>
  <c r="BI161" i="3"/>
  <c r="BH161" i="3"/>
  <c r="BG161" i="3"/>
  <c r="BF161" i="3"/>
  <c r="BE161" i="3"/>
  <c r="AA161" i="3"/>
  <c r="Y161" i="3"/>
  <c r="W161" i="3"/>
  <c r="BK161" i="3"/>
  <c r="N161" i="3"/>
  <c r="BI160" i="3"/>
  <c r="BH160" i="3"/>
  <c r="BG160" i="3"/>
  <c r="BF160" i="3"/>
  <c r="AA160" i="3"/>
  <c r="AA159" i="3" s="1"/>
  <c r="Y160" i="3"/>
  <c r="Y159" i="3" s="1"/>
  <c r="W160" i="3"/>
  <c r="W159" i="3" s="1"/>
  <c r="BK160" i="3"/>
  <c r="N160" i="3"/>
  <c r="BE160" i="3" s="1"/>
  <c r="BI158" i="3"/>
  <c r="BH158" i="3"/>
  <c r="BG158" i="3"/>
  <c r="BF158" i="3"/>
  <c r="AA158" i="3"/>
  <c r="Y158" i="3"/>
  <c r="W158" i="3"/>
  <c r="BK158" i="3"/>
  <c r="N158" i="3"/>
  <c r="BE158" i="3" s="1"/>
  <c r="BI157" i="3"/>
  <c r="BH157" i="3"/>
  <c r="BG157" i="3"/>
  <c r="BF157" i="3"/>
  <c r="AA157" i="3"/>
  <c r="Y157" i="3"/>
  <c r="W157" i="3"/>
  <c r="BK157" i="3"/>
  <c r="N157" i="3"/>
  <c r="BE157" i="3" s="1"/>
  <c r="BI154" i="3"/>
  <c r="BH154" i="3"/>
  <c r="BG154" i="3"/>
  <c r="BF154" i="3"/>
  <c r="AA154" i="3"/>
  <c r="Y154" i="3"/>
  <c r="W154" i="3"/>
  <c r="BK154" i="3"/>
  <c r="N154" i="3"/>
  <c r="BE154" i="3" s="1"/>
  <c r="BI148" i="3"/>
  <c r="BH148" i="3"/>
  <c r="BG148" i="3"/>
  <c r="BF148" i="3"/>
  <c r="AA148" i="3"/>
  <c r="Y148" i="3"/>
  <c r="W148" i="3"/>
  <c r="BK148" i="3"/>
  <c r="N148" i="3"/>
  <c r="BE148" i="3" s="1"/>
  <c r="BI145" i="3"/>
  <c r="BH145" i="3"/>
  <c r="BG145" i="3"/>
  <c r="BF145" i="3"/>
  <c r="BE145" i="3"/>
  <c r="AA145" i="3"/>
  <c r="Y145" i="3"/>
  <c r="W145" i="3"/>
  <c r="BK145" i="3"/>
  <c r="N145" i="3"/>
  <c r="BI144" i="3"/>
  <c r="BH144" i="3"/>
  <c r="BG144" i="3"/>
  <c r="BF144" i="3"/>
  <c r="AA144" i="3"/>
  <c r="Y144" i="3"/>
  <c r="W144" i="3"/>
  <c r="BK144" i="3"/>
  <c r="N144" i="3"/>
  <c r="BE144" i="3" s="1"/>
  <c r="BI143" i="3"/>
  <c r="BH143" i="3"/>
  <c r="BG143" i="3"/>
  <c r="BF143" i="3"/>
  <c r="BE143" i="3"/>
  <c r="AA143" i="3"/>
  <c r="Y143" i="3"/>
  <c r="W143" i="3"/>
  <c r="BK143" i="3"/>
  <c r="N143" i="3"/>
  <c r="BI142" i="3"/>
  <c r="BH142" i="3"/>
  <c r="BG142" i="3"/>
  <c r="BF142" i="3"/>
  <c r="AA142" i="3"/>
  <c r="Y142" i="3"/>
  <c r="W142" i="3"/>
  <c r="BK142" i="3"/>
  <c r="N142" i="3"/>
  <c r="BE142" i="3" s="1"/>
  <c r="BI139" i="3"/>
  <c r="BH139" i="3"/>
  <c r="BG139" i="3"/>
  <c r="BF139" i="3"/>
  <c r="BE139" i="3"/>
  <c r="AA139" i="3"/>
  <c r="AA138" i="3" s="1"/>
  <c r="Y139" i="3"/>
  <c r="Y138" i="3" s="1"/>
  <c r="W139" i="3"/>
  <c r="W138" i="3" s="1"/>
  <c r="BK139" i="3"/>
  <c r="N139" i="3"/>
  <c r="BI135" i="3"/>
  <c r="BH135" i="3"/>
  <c r="BG135" i="3"/>
  <c r="BF135" i="3"/>
  <c r="AA135" i="3"/>
  <c r="Y135" i="3"/>
  <c r="W135" i="3"/>
  <c r="BK135" i="3"/>
  <c r="N135" i="3"/>
  <c r="BE135" i="3" s="1"/>
  <c r="BI134" i="3"/>
  <c r="BH134" i="3"/>
  <c r="BG134" i="3"/>
  <c r="BF134" i="3"/>
  <c r="AA134" i="3"/>
  <c r="Y134" i="3"/>
  <c r="W134" i="3"/>
  <c r="BK134" i="3"/>
  <c r="N134" i="3"/>
  <c r="BE134" i="3" s="1"/>
  <c r="BI133" i="3"/>
  <c r="BH133" i="3"/>
  <c r="BG133" i="3"/>
  <c r="BF133" i="3"/>
  <c r="AA133" i="3"/>
  <c r="Y133" i="3"/>
  <c r="W133" i="3"/>
  <c r="BK133" i="3"/>
  <c r="N133" i="3"/>
  <c r="BE133" i="3" s="1"/>
  <c r="BI130" i="3"/>
  <c r="BH130" i="3"/>
  <c r="BG130" i="3"/>
  <c r="BF130" i="3"/>
  <c r="AA130" i="3"/>
  <c r="AA129" i="3" s="1"/>
  <c r="Y130" i="3"/>
  <c r="Y129" i="3" s="1"/>
  <c r="W130" i="3"/>
  <c r="W129" i="3" s="1"/>
  <c r="BK130" i="3"/>
  <c r="N130" i="3"/>
  <c r="BE130" i="3" s="1"/>
  <c r="BI128" i="3"/>
  <c r="BH128" i="3"/>
  <c r="BG128" i="3"/>
  <c r="BF128" i="3"/>
  <c r="AA128" i="3"/>
  <c r="Y128" i="3"/>
  <c r="W128" i="3"/>
  <c r="BK128" i="3"/>
  <c r="N128" i="3"/>
  <c r="BE128" i="3" s="1"/>
  <c r="BI126" i="3"/>
  <c r="BH126" i="3"/>
  <c r="BG126" i="3"/>
  <c r="BF126" i="3"/>
  <c r="BE126" i="3"/>
  <c r="AA126" i="3"/>
  <c r="Y126" i="3"/>
  <c r="W126" i="3"/>
  <c r="BK126" i="3"/>
  <c r="N126" i="3"/>
  <c r="BI124" i="3"/>
  <c r="BH124" i="3"/>
  <c r="BG124" i="3"/>
  <c r="BF124" i="3"/>
  <c r="AA124" i="3"/>
  <c r="AA123" i="3" s="1"/>
  <c r="AA122" i="3" s="1"/>
  <c r="Y124" i="3"/>
  <c r="Y123" i="3" s="1"/>
  <c r="Y122" i="3" s="1"/>
  <c r="W124" i="3"/>
  <c r="W123" i="3" s="1"/>
  <c r="BK124" i="3"/>
  <c r="BK123" i="3" s="1"/>
  <c r="N124" i="3"/>
  <c r="BE124" i="3" s="1"/>
  <c r="F115" i="3"/>
  <c r="F113" i="3"/>
  <c r="M28" i="3"/>
  <c r="AS89" i="1" s="1"/>
  <c r="F83" i="3"/>
  <c r="F81" i="3"/>
  <c r="F79" i="3"/>
  <c r="O21" i="3"/>
  <c r="E21" i="3"/>
  <c r="M118" i="3" s="1"/>
  <c r="O20" i="3"/>
  <c r="O18" i="3"/>
  <c r="E18" i="3"/>
  <c r="M83" i="3" s="1"/>
  <c r="O17" i="3"/>
  <c r="O15" i="3"/>
  <c r="E15" i="3"/>
  <c r="F84" i="3" s="1"/>
  <c r="O14" i="3"/>
  <c r="O12" i="3"/>
  <c r="E12" i="3"/>
  <c r="F117" i="3" s="1"/>
  <c r="O11" i="3"/>
  <c r="O9" i="3"/>
  <c r="M115" i="3" s="1"/>
  <c r="F6" i="3"/>
  <c r="F78" i="3" s="1"/>
  <c r="W274" i="2"/>
  <c r="AY88" i="1"/>
  <c r="AX88" i="1"/>
  <c r="BI276" i="2"/>
  <c r="BH276" i="2"/>
  <c r="BG276" i="2"/>
  <c r="BF276" i="2"/>
  <c r="BE276" i="2"/>
  <c r="AA276" i="2"/>
  <c r="AA275" i="2" s="1"/>
  <c r="AA274" i="2" s="1"/>
  <c r="Y276" i="2"/>
  <c r="Y275" i="2" s="1"/>
  <c r="Y274" i="2" s="1"/>
  <c r="W276" i="2"/>
  <c r="W275" i="2" s="1"/>
  <c r="BK276" i="2"/>
  <c r="BK275" i="2" s="1"/>
  <c r="N276" i="2"/>
  <c r="BI273" i="2"/>
  <c r="BH273" i="2"/>
  <c r="BG273" i="2"/>
  <c r="BF273" i="2"/>
  <c r="BE273" i="2"/>
  <c r="AA273" i="2"/>
  <c r="Y273" i="2"/>
  <c r="W273" i="2"/>
  <c r="BK273" i="2"/>
  <c r="N273" i="2"/>
  <c r="BI272" i="2"/>
  <c r="BH272" i="2"/>
  <c r="BG272" i="2"/>
  <c r="BF272" i="2"/>
  <c r="BE272" i="2"/>
  <c r="AA272" i="2"/>
  <c r="Y272" i="2"/>
  <c r="W272" i="2"/>
  <c r="BK272" i="2"/>
  <c r="N272" i="2"/>
  <c r="BI271" i="2"/>
  <c r="BH271" i="2"/>
  <c r="BG271" i="2"/>
  <c r="BF271" i="2"/>
  <c r="BE271" i="2"/>
  <c r="AA271" i="2"/>
  <c r="Y271" i="2"/>
  <c r="W271" i="2"/>
  <c r="BK271" i="2"/>
  <c r="N271" i="2"/>
  <c r="BI270" i="2"/>
  <c r="BH270" i="2"/>
  <c r="BG270" i="2"/>
  <c r="BF270" i="2"/>
  <c r="BE270" i="2"/>
  <c r="AA270" i="2"/>
  <c r="Y270" i="2"/>
  <c r="W270" i="2"/>
  <c r="BK270" i="2"/>
  <c r="N270" i="2"/>
  <c r="BI269" i="2"/>
  <c r="BH269" i="2"/>
  <c r="BG269" i="2"/>
  <c r="BF269" i="2"/>
  <c r="BE269" i="2"/>
  <c r="AA269" i="2"/>
  <c r="Y269" i="2"/>
  <c r="W269" i="2"/>
  <c r="BK269" i="2"/>
  <c r="N269" i="2"/>
  <c r="BI267" i="2"/>
  <c r="BH267" i="2"/>
  <c r="BG267" i="2"/>
  <c r="BF267" i="2"/>
  <c r="BE267" i="2"/>
  <c r="AA267" i="2"/>
  <c r="Y267" i="2"/>
  <c r="W267" i="2"/>
  <c r="BK267" i="2"/>
  <c r="N267" i="2"/>
  <c r="BI265" i="2"/>
  <c r="BH265" i="2"/>
  <c r="BG265" i="2"/>
  <c r="BF265" i="2"/>
  <c r="BE265" i="2"/>
  <c r="AA265" i="2"/>
  <c r="Y265" i="2"/>
  <c r="W265" i="2"/>
  <c r="BK265" i="2"/>
  <c r="N265" i="2"/>
  <c r="BI264" i="2"/>
  <c r="BH264" i="2"/>
  <c r="BG264" i="2"/>
  <c r="BF264" i="2"/>
  <c r="BE264" i="2"/>
  <c r="AA264" i="2"/>
  <c r="Y264" i="2"/>
  <c r="Y263" i="2" s="1"/>
  <c r="Y262" i="2" s="1"/>
  <c r="W264" i="2"/>
  <c r="W263" i="2" s="1"/>
  <c r="W262" i="2" s="1"/>
  <c r="BK264" i="2"/>
  <c r="N264" i="2"/>
  <c r="BI261" i="2"/>
  <c r="BH261" i="2"/>
  <c r="BG261" i="2"/>
  <c r="BF261" i="2"/>
  <c r="AA261" i="2"/>
  <c r="Y261" i="2"/>
  <c r="W261" i="2"/>
  <c r="BK261" i="2"/>
  <c r="N261" i="2"/>
  <c r="BE261" i="2" s="1"/>
  <c r="BI260" i="2"/>
  <c r="BH260" i="2"/>
  <c r="BG260" i="2"/>
  <c r="BF260" i="2"/>
  <c r="AA260" i="2"/>
  <c r="Y260" i="2"/>
  <c r="W260" i="2"/>
  <c r="BK260" i="2"/>
  <c r="N260" i="2"/>
  <c r="BE260" i="2" s="1"/>
  <c r="BI259" i="2"/>
  <c r="BH259" i="2"/>
  <c r="BG259" i="2"/>
  <c r="BF259" i="2"/>
  <c r="AA259" i="2"/>
  <c r="Y259" i="2"/>
  <c r="Y258" i="2" s="1"/>
  <c r="W259" i="2"/>
  <c r="W258" i="2" s="1"/>
  <c r="BK259" i="2"/>
  <c r="BK258" i="2" s="1"/>
  <c r="N258" i="2" s="1"/>
  <c r="N101" i="2" s="1"/>
  <c r="N259" i="2"/>
  <c r="BE259" i="2" s="1"/>
  <c r="BI257" i="2"/>
  <c r="BH257" i="2"/>
  <c r="BG257" i="2"/>
  <c r="BF257" i="2"/>
  <c r="AA257" i="2"/>
  <c r="AA256" i="2" s="1"/>
  <c r="Y257" i="2"/>
  <c r="Y256" i="2" s="1"/>
  <c r="W257" i="2"/>
  <c r="W256" i="2" s="1"/>
  <c r="BK257" i="2"/>
  <c r="BK256" i="2" s="1"/>
  <c r="N256" i="2" s="1"/>
  <c r="N100" i="2" s="1"/>
  <c r="N257" i="2"/>
  <c r="BE257" i="2" s="1"/>
  <c r="BI255" i="2"/>
  <c r="BH255" i="2"/>
  <c r="BG255" i="2"/>
  <c r="BF255" i="2"/>
  <c r="BE255" i="2"/>
  <c r="AA255" i="2"/>
  <c r="Y255" i="2"/>
  <c r="W255" i="2"/>
  <c r="BK255" i="2"/>
  <c r="N255" i="2"/>
  <c r="BI254" i="2"/>
  <c r="BH254" i="2"/>
  <c r="BG254" i="2"/>
  <c r="BF254" i="2"/>
  <c r="BE254" i="2"/>
  <c r="AA254" i="2"/>
  <c r="Y254" i="2"/>
  <c r="W254" i="2"/>
  <c r="BK254" i="2"/>
  <c r="N254" i="2"/>
  <c r="BI253" i="2"/>
  <c r="BH253" i="2"/>
  <c r="BG253" i="2"/>
  <c r="BF253" i="2"/>
  <c r="BE253" i="2"/>
  <c r="AA253" i="2"/>
  <c r="Y253" i="2"/>
  <c r="W253" i="2"/>
  <c r="BK253" i="2"/>
  <c r="N253" i="2"/>
  <c r="BI252" i="2"/>
  <c r="BH252" i="2"/>
  <c r="BG252" i="2"/>
  <c r="BF252" i="2"/>
  <c r="BE252" i="2"/>
  <c r="AA252" i="2"/>
  <c r="Y252" i="2"/>
  <c r="W252" i="2"/>
  <c r="BK252" i="2"/>
  <c r="N252" i="2"/>
  <c r="BI251" i="2"/>
  <c r="BH251" i="2"/>
  <c r="BG251" i="2"/>
  <c r="BF251" i="2"/>
  <c r="BE251" i="2"/>
  <c r="AA251" i="2"/>
  <c r="Y251" i="2"/>
  <c r="W251" i="2"/>
  <c r="BK251" i="2"/>
  <c r="N251" i="2"/>
  <c r="BI250" i="2"/>
  <c r="BH250" i="2"/>
  <c r="BG250" i="2"/>
  <c r="BF250" i="2"/>
  <c r="AA250" i="2"/>
  <c r="Y250" i="2"/>
  <c r="Y249" i="2" s="1"/>
  <c r="W250" i="2"/>
  <c r="BK250" i="2"/>
  <c r="N250" i="2"/>
  <c r="BE250" i="2" s="1"/>
  <c r="BI248" i="2"/>
  <c r="BH248" i="2"/>
  <c r="BG248" i="2"/>
  <c r="BF248" i="2"/>
  <c r="AA248" i="2"/>
  <c r="Y248" i="2"/>
  <c r="W248" i="2"/>
  <c r="BK248" i="2"/>
  <c r="N248" i="2"/>
  <c r="BE248" i="2" s="1"/>
  <c r="BI247" i="2"/>
  <c r="BH247" i="2"/>
  <c r="BG247" i="2"/>
  <c r="BF247" i="2"/>
  <c r="AA247" i="2"/>
  <c r="Y247" i="2"/>
  <c r="W247" i="2"/>
  <c r="BK247" i="2"/>
  <c r="N247" i="2"/>
  <c r="BE247" i="2" s="1"/>
  <c r="BI246" i="2"/>
  <c r="BH246" i="2"/>
  <c r="BG246" i="2"/>
  <c r="BF246" i="2"/>
  <c r="AA246" i="2"/>
  <c r="Y246" i="2"/>
  <c r="W246" i="2"/>
  <c r="BK246" i="2"/>
  <c r="N246" i="2"/>
  <c r="BE246" i="2" s="1"/>
  <c r="BI245" i="2"/>
  <c r="BH245" i="2"/>
  <c r="BG245" i="2"/>
  <c r="BF245" i="2"/>
  <c r="AA245" i="2"/>
  <c r="Y245" i="2"/>
  <c r="W245" i="2"/>
  <c r="BK245" i="2"/>
  <c r="N245" i="2"/>
  <c r="BE245" i="2" s="1"/>
  <c r="BI244" i="2"/>
  <c r="BH244" i="2"/>
  <c r="BG244" i="2"/>
  <c r="BF244" i="2"/>
  <c r="AA244" i="2"/>
  <c r="Y244" i="2"/>
  <c r="W244" i="2"/>
  <c r="BK244" i="2"/>
  <c r="N244" i="2"/>
  <c r="BE244" i="2" s="1"/>
  <c r="BI243" i="2"/>
  <c r="BH243" i="2"/>
  <c r="BG243" i="2"/>
  <c r="BF243" i="2"/>
  <c r="AA243" i="2"/>
  <c r="Y243" i="2"/>
  <c r="W243" i="2"/>
  <c r="BK243" i="2"/>
  <c r="N243" i="2"/>
  <c r="BE243" i="2" s="1"/>
  <c r="BI241" i="2"/>
  <c r="BH241" i="2"/>
  <c r="BG241" i="2"/>
  <c r="BF241" i="2"/>
  <c r="AA241" i="2"/>
  <c r="Y241" i="2"/>
  <c r="W241" i="2"/>
  <c r="BK241" i="2"/>
  <c r="N241" i="2"/>
  <c r="BE241" i="2" s="1"/>
  <c r="BI240" i="2"/>
  <c r="BH240" i="2"/>
  <c r="BG240" i="2"/>
  <c r="BF240" i="2"/>
  <c r="AA240" i="2"/>
  <c r="Y240" i="2"/>
  <c r="W240" i="2"/>
  <c r="BK240" i="2"/>
  <c r="N240" i="2"/>
  <c r="BE240" i="2" s="1"/>
  <c r="BI238" i="2"/>
  <c r="BH238" i="2"/>
  <c r="BG238" i="2"/>
  <c r="BF238" i="2"/>
  <c r="AA238" i="2"/>
  <c r="Y238" i="2"/>
  <c r="W238" i="2"/>
  <c r="BK238" i="2"/>
  <c r="N238" i="2"/>
  <c r="BE238" i="2" s="1"/>
  <c r="BI236" i="2"/>
  <c r="BH236" i="2"/>
  <c r="BG236" i="2"/>
  <c r="BF236" i="2"/>
  <c r="AA236" i="2"/>
  <c r="Y236" i="2"/>
  <c r="W236" i="2"/>
  <c r="BK236" i="2"/>
  <c r="N236" i="2"/>
  <c r="BE236" i="2" s="1"/>
  <c r="BI234" i="2"/>
  <c r="BH234" i="2"/>
  <c r="BG234" i="2"/>
  <c r="BF234" i="2"/>
  <c r="AA234" i="2"/>
  <c r="Y234" i="2"/>
  <c r="W234" i="2"/>
  <c r="BK234" i="2"/>
  <c r="N234" i="2"/>
  <c r="BE234" i="2" s="1"/>
  <c r="BI232" i="2"/>
  <c r="BH232" i="2"/>
  <c r="BG232" i="2"/>
  <c r="BF232" i="2"/>
  <c r="AA232" i="2"/>
  <c r="Y232" i="2"/>
  <c r="W232" i="2"/>
  <c r="BK232" i="2"/>
  <c r="N232" i="2"/>
  <c r="BE232" i="2" s="1"/>
  <c r="BI231" i="2"/>
  <c r="BH231" i="2"/>
  <c r="BG231" i="2"/>
  <c r="BF231" i="2"/>
  <c r="AA231" i="2"/>
  <c r="Y231" i="2"/>
  <c r="W231" i="2"/>
  <c r="BK231" i="2"/>
  <c r="N231" i="2"/>
  <c r="BE231" i="2" s="1"/>
  <c r="BI230" i="2"/>
  <c r="BH230" i="2"/>
  <c r="BG230" i="2"/>
  <c r="BF230" i="2"/>
  <c r="AA230" i="2"/>
  <c r="Y230" i="2"/>
  <c r="W230" i="2"/>
  <c r="BK230" i="2"/>
  <c r="N230" i="2"/>
  <c r="BE230" i="2" s="1"/>
  <c r="BI229" i="2"/>
  <c r="BH229" i="2"/>
  <c r="BG229" i="2"/>
  <c r="BF229" i="2"/>
  <c r="AA229" i="2"/>
  <c r="Y229" i="2"/>
  <c r="W229" i="2"/>
  <c r="BK229" i="2"/>
  <c r="N229" i="2"/>
  <c r="BE229" i="2" s="1"/>
  <c r="BI228" i="2"/>
  <c r="BH228" i="2"/>
  <c r="BG228" i="2"/>
  <c r="BF228" i="2"/>
  <c r="AA228" i="2"/>
  <c r="Y228" i="2"/>
  <c r="W228" i="2"/>
  <c r="BK228" i="2"/>
  <c r="N228" i="2"/>
  <c r="BE228" i="2" s="1"/>
  <c r="BI227" i="2"/>
  <c r="BH227" i="2"/>
  <c r="BG227" i="2"/>
  <c r="BF227" i="2"/>
  <c r="AA227" i="2"/>
  <c r="Y227" i="2"/>
  <c r="W227" i="2"/>
  <c r="BK227" i="2"/>
  <c r="N227" i="2"/>
  <c r="BE227" i="2" s="1"/>
  <c r="BI226" i="2"/>
  <c r="BH226" i="2"/>
  <c r="BG226" i="2"/>
  <c r="BF226" i="2"/>
  <c r="AA226" i="2"/>
  <c r="Y226" i="2"/>
  <c r="W226" i="2"/>
  <c r="BK226" i="2"/>
  <c r="N226" i="2"/>
  <c r="BE226" i="2" s="1"/>
  <c r="BI225" i="2"/>
  <c r="BH225" i="2"/>
  <c r="BG225" i="2"/>
  <c r="BF225" i="2"/>
  <c r="AA225" i="2"/>
  <c r="Y225" i="2"/>
  <c r="W225" i="2"/>
  <c r="W224" i="2" s="1"/>
  <c r="BK225" i="2"/>
  <c r="BK224" i="2" s="1"/>
  <c r="N224" i="2" s="1"/>
  <c r="N98" i="2" s="1"/>
  <c r="N225" i="2"/>
  <c r="BE225" i="2" s="1"/>
  <c r="BI223" i="2"/>
  <c r="BH223" i="2"/>
  <c r="BG223" i="2"/>
  <c r="BF223" i="2"/>
  <c r="BE223" i="2"/>
  <c r="AA223" i="2"/>
  <c r="Y223" i="2"/>
  <c r="W223" i="2"/>
  <c r="BK223" i="2"/>
  <c r="N223" i="2"/>
  <c r="BI222" i="2"/>
  <c r="BH222" i="2"/>
  <c r="BG222" i="2"/>
  <c r="BF222" i="2"/>
  <c r="BE222" i="2"/>
  <c r="AA222" i="2"/>
  <c r="Y222" i="2"/>
  <c r="W222" i="2"/>
  <c r="BK222" i="2"/>
  <c r="N222" i="2"/>
  <c r="BI221" i="2"/>
  <c r="BH221" i="2"/>
  <c r="BG221" i="2"/>
  <c r="BF221" i="2"/>
  <c r="BE221" i="2"/>
  <c r="AA221" i="2"/>
  <c r="Y221" i="2"/>
  <c r="W221" i="2"/>
  <c r="BK221" i="2"/>
  <c r="N221" i="2"/>
  <c r="BI220" i="2"/>
  <c r="BH220" i="2"/>
  <c r="BG220" i="2"/>
  <c r="BF220" i="2"/>
  <c r="BE220" i="2"/>
  <c r="AA220" i="2"/>
  <c r="Y220" i="2"/>
  <c r="W220" i="2"/>
  <c r="BK220" i="2"/>
  <c r="N220" i="2"/>
  <c r="BI218" i="2"/>
  <c r="BH218" i="2"/>
  <c r="BG218" i="2"/>
  <c r="BF218" i="2"/>
  <c r="BE218" i="2"/>
  <c r="AA218" i="2"/>
  <c r="Y218" i="2"/>
  <c r="W218" i="2"/>
  <c r="BK218" i="2"/>
  <c r="N218" i="2"/>
  <c r="BI217" i="2"/>
  <c r="BH217" i="2"/>
  <c r="BG217" i="2"/>
  <c r="BF217" i="2"/>
  <c r="BE217" i="2"/>
  <c r="AA217" i="2"/>
  <c r="Y217" i="2"/>
  <c r="W217" i="2"/>
  <c r="BK217" i="2"/>
  <c r="N217" i="2"/>
  <c r="BI214" i="2"/>
  <c r="BH214" i="2"/>
  <c r="BG214" i="2"/>
  <c r="BF214" i="2"/>
  <c r="BE214" i="2"/>
  <c r="AA214" i="2"/>
  <c r="Y214" i="2"/>
  <c r="W214" i="2"/>
  <c r="BK214" i="2"/>
  <c r="N214" i="2"/>
  <c r="BI211" i="2"/>
  <c r="BH211" i="2"/>
  <c r="BG211" i="2"/>
  <c r="BF211" i="2"/>
  <c r="BE211" i="2"/>
  <c r="AA211" i="2"/>
  <c r="Y211" i="2"/>
  <c r="W211" i="2"/>
  <c r="BK211" i="2"/>
  <c r="N211" i="2"/>
  <c r="BI208" i="2"/>
  <c r="BH208" i="2"/>
  <c r="BG208" i="2"/>
  <c r="BF208" i="2"/>
  <c r="BE208" i="2"/>
  <c r="AA208" i="2"/>
  <c r="Y208" i="2"/>
  <c r="W208" i="2"/>
  <c r="BK208" i="2"/>
  <c r="N208" i="2"/>
  <c r="BI202" i="2"/>
  <c r="BH202" i="2"/>
  <c r="BG202" i="2"/>
  <c r="BF202" i="2"/>
  <c r="BE202" i="2"/>
  <c r="AA202" i="2"/>
  <c r="Y202" i="2"/>
  <c r="W202" i="2"/>
  <c r="BK202" i="2"/>
  <c r="N202" i="2"/>
  <c r="BI201" i="2"/>
  <c r="BH201" i="2"/>
  <c r="BG201" i="2"/>
  <c r="BF201" i="2"/>
  <c r="BE201" i="2"/>
  <c r="AA201" i="2"/>
  <c r="Y201" i="2"/>
  <c r="W201" i="2"/>
  <c r="BK201" i="2"/>
  <c r="N201" i="2"/>
  <c r="BI200" i="2"/>
  <c r="BH200" i="2"/>
  <c r="BG200" i="2"/>
  <c r="BF200" i="2"/>
  <c r="BE200" i="2"/>
  <c r="AA200" i="2"/>
  <c r="Y200" i="2"/>
  <c r="W200" i="2"/>
  <c r="BK200" i="2"/>
  <c r="N200" i="2"/>
  <c r="BI199" i="2"/>
  <c r="BH199" i="2"/>
  <c r="BG199" i="2"/>
  <c r="BF199" i="2"/>
  <c r="BE199" i="2"/>
  <c r="AA199" i="2"/>
  <c r="Y199" i="2"/>
  <c r="W199" i="2"/>
  <c r="BK199" i="2"/>
  <c r="N199" i="2"/>
  <c r="BI198" i="2"/>
  <c r="BH198" i="2"/>
  <c r="BG198" i="2"/>
  <c r="BF198" i="2"/>
  <c r="BE198" i="2"/>
  <c r="AA198" i="2"/>
  <c r="Y198" i="2"/>
  <c r="W198" i="2"/>
  <c r="BK198" i="2"/>
  <c r="N198" i="2"/>
  <c r="BI197" i="2"/>
  <c r="BH197" i="2"/>
  <c r="BG197" i="2"/>
  <c r="BF197" i="2"/>
  <c r="BE197" i="2"/>
  <c r="AA197" i="2"/>
  <c r="AA196" i="2" s="1"/>
  <c r="Y197" i="2"/>
  <c r="Y196" i="2" s="1"/>
  <c r="W197" i="2"/>
  <c r="W196" i="2" s="1"/>
  <c r="BK197" i="2"/>
  <c r="N197" i="2"/>
  <c r="BI195" i="2"/>
  <c r="BH195" i="2"/>
  <c r="BG195" i="2"/>
  <c r="BF195" i="2"/>
  <c r="AA195" i="2"/>
  <c r="Y195" i="2"/>
  <c r="W195" i="2"/>
  <c r="BK195" i="2"/>
  <c r="N195" i="2"/>
  <c r="BE195" i="2" s="1"/>
  <c r="BI193" i="2"/>
  <c r="BH193" i="2"/>
  <c r="BG193" i="2"/>
  <c r="BF193" i="2"/>
  <c r="AA193" i="2"/>
  <c r="Y193" i="2"/>
  <c r="W193" i="2"/>
  <c r="BK193" i="2"/>
  <c r="N193" i="2"/>
  <c r="BE193" i="2" s="1"/>
  <c r="BI191" i="2"/>
  <c r="BH191" i="2"/>
  <c r="BG191" i="2"/>
  <c r="BF191" i="2"/>
  <c r="AA191" i="2"/>
  <c r="Y191" i="2"/>
  <c r="Y190" i="2" s="1"/>
  <c r="W191" i="2"/>
  <c r="W190" i="2" s="1"/>
  <c r="BK191" i="2"/>
  <c r="N191" i="2"/>
  <c r="BE191" i="2" s="1"/>
  <c r="BI189" i="2"/>
  <c r="BH189" i="2"/>
  <c r="BG189" i="2"/>
  <c r="BF189" i="2"/>
  <c r="AA189" i="2"/>
  <c r="Y189" i="2"/>
  <c r="W189" i="2"/>
  <c r="BK189" i="2"/>
  <c r="N189" i="2"/>
  <c r="BE189" i="2" s="1"/>
  <c r="BI188" i="2"/>
  <c r="BH188" i="2"/>
  <c r="BG188" i="2"/>
  <c r="BF188" i="2"/>
  <c r="BE188" i="2"/>
  <c r="AA188" i="2"/>
  <c r="Y188" i="2"/>
  <c r="W188" i="2"/>
  <c r="BK188" i="2"/>
  <c r="N188" i="2"/>
  <c r="BI187" i="2"/>
  <c r="BH187" i="2"/>
  <c r="BG187" i="2"/>
  <c r="BF187" i="2"/>
  <c r="AA187" i="2"/>
  <c r="Y187" i="2"/>
  <c r="W187" i="2"/>
  <c r="BK187" i="2"/>
  <c r="N187" i="2"/>
  <c r="BE187" i="2" s="1"/>
  <c r="BI186" i="2"/>
  <c r="BH186" i="2"/>
  <c r="BG186" i="2"/>
  <c r="BF186" i="2"/>
  <c r="BE186" i="2"/>
  <c r="AA186" i="2"/>
  <c r="Y186" i="2"/>
  <c r="W186" i="2"/>
  <c r="BK186" i="2"/>
  <c r="N186" i="2"/>
  <c r="BI185" i="2"/>
  <c r="BH185" i="2"/>
  <c r="BG185" i="2"/>
  <c r="BF185" i="2"/>
  <c r="AA185" i="2"/>
  <c r="Y185" i="2"/>
  <c r="W185" i="2"/>
  <c r="BK185" i="2"/>
  <c r="N185" i="2"/>
  <c r="BE185" i="2" s="1"/>
  <c r="BI181" i="2"/>
  <c r="BH181" i="2"/>
  <c r="BG181" i="2"/>
  <c r="BF181" i="2"/>
  <c r="BE181" i="2"/>
  <c r="AA181" i="2"/>
  <c r="Y181" i="2"/>
  <c r="W181" i="2"/>
  <c r="BK181" i="2"/>
  <c r="N181" i="2"/>
  <c r="BI180" i="2"/>
  <c r="BH180" i="2"/>
  <c r="BG180" i="2"/>
  <c r="BF180" i="2"/>
  <c r="AA180" i="2"/>
  <c r="Y180" i="2"/>
  <c r="W180" i="2"/>
  <c r="BK180" i="2"/>
  <c r="N180" i="2"/>
  <c r="BE180" i="2" s="1"/>
  <c r="BI179" i="2"/>
  <c r="BH179" i="2"/>
  <c r="BG179" i="2"/>
  <c r="BF179" i="2"/>
  <c r="BE179" i="2"/>
  <c r="AA179" i="2"/>
  <c r="Y179" i="2"/>
  <c r="Y178" i="2" s="1"/>
  <c r="W179" i="2"/>
  <c r="W178" i="2" s="1"/>
  <c r="BK179" i="2"/>
  <c r="N179" i="2"/>
  <c r="BI176" i="2"/>
  <c r="BH176" i="2"/>
  <c r="BG176" i="2"/>
  <c r="BF176" i="2"/>
  <c r="AA176" i="2"/>
  <c r="AA175" i="2" s="1"/>
  <c r="Y176" i="2"/>
  <c r="Y175" i="2" s="1"/>
  <c r="W176" i="2"/>
  <c r="W175" i="2" s="1"/>
  <c r="BK176" i="2"/>
  <c r="BK175" i="2" s="1"/>
  <c r="N175" i="2" s="1"/>
  <c r="N93" i="2" s="1"/>
  <c r="N176" i="2"/>
  <c r="BE176" i="2" s="1"/>
  <c r="BI174" i="2"/>
  <c r="BH174" i="2"/>
  <c r="BG174" i="2"/>
  <c r="BF174" i="2"/>
  <c r="AA174" i="2"/>
  <c r="Y174" i="2"/>
  <c r="W174" i="2"/>
  <c r="BK174" i="2"/>
  <c r="N174" i="2"/>
  <c r="BE174" i="2" s="1"/>
  <c r="BI173" i="2"/>
  <c r="BH173" i="2"/>
  <c r="BG173" i="2"/>
  <c r="BF173" i="2"/>
  <c r="AA173" i="2"/>
  <c r="Y173" i="2"/>
  <c r="W173" i="2"/>
  <c r="BK173" i="2"/>
  <c r="N173" i="2"/>
  <c r="BE173" i="2" s="1"/>
  <c r="BI172" i="2"/>
  <c r="BH172" i="2"/>
  <c r="BG172" i="2"/>
  <c r="BF172" i="2"/>
  <c r="AA172" i="2"/>
  <c r="Y172" i="2"/>
  <c r="W172" i="2"/>
  <c r="BK172" i="2"/>
  <c r="N172" i="2"/>
  <c r="BE172" i="2" s="1"/>
  <c r="BI171" i="2"/>
  <c r="BH171" i="2"/>
  <c r="BG171" i="2"/>
  <c r="BF171" i="2"/>
  <c r="AA171" i="2"/>
  <c r="AA170" i="2" s="1"/>
  <c r="Y171" i="2"/>
  <c r="Y170" i="2" s="1"/>
  <c r="W171" i="2"/>
  <c r="W170" i="2" s="1"/>
  <c r="BK171" i="2"/>
  <c r="N171" i="2"/>
  <c r="BE171" i="2" s="1"/>
  <c r="BI169" i="2"/>
  <c r="BH169" i="2"/>
  <c r="BG169" i="2"/>
  <c r="BF169" i="2"/>
  <c r="BE169" i="2"/>
  <c r="AA169" i="2"/>
  <c r="Y169" i="2"/>
  <c r="W169" i="2"/>
  <c r="BK169" i="2"/>
  <c r="N169" i="2"/>
  <c r="BI168" i="2"/>
  <c r="BH168" i="2"/>
  <c r="BG168" i="2"/>
  <c r="BF168" i="2"/>
  <c r="AA168" i="2"/>
  <c r="Y168" i="2"/>
  <c r="W168" i="2"/>
  <c r="BK168" i="2"/>
  <c r="N168" i="2"/>
  <c r="BE168" i="2" s="1"/>
  <c r="BI167" i="2"/>
  <c r="BH167" i="2"/>
  <c r="BG167" i="2"/>
  <c r="BF167" i="2"/>
  <c r="BE167" i="2"/>
  <c r="AA167" i="2"/>
  <c r="Y167" i="2"/>
  <c r="W167" i="2"/>
  <c r="BK167" i="2"/>
  <c r="N167" i="2"/>
  <c r="BI166" i="2"/>
  <c r="BH166" i="2"/>
  <c r="BG166" i="2"/>
  <c r="BF166" i="2"/>
  <c r="AA166" i="2"/>
  <c r="Y166" i="2"/>
  <c r="W166" i="2"/>
  <c r="BK166" i="2"/>
  <c r="N166" i="2"/>
  <c r="BE166" i="2" s="1"/>
  <c r="BI164" i="2"/>
  <c r="BH164" i="2"/>
  <c r="BG164" i="2"/>
  <c r="BF164" i="2"/>
  <c r="BE164" i="2"/>
  <c r="AA164" i="2"/>
  <c r="AA163" i="2" s="1"/>
  <c r="Y164" i="2"/>
  <c r="Y163" i="2" s="1"/>
  <c r="W164" i="2"/>
  <c r="W163" i="2" s="1"/>
  <c r="BK164" i="2"/>
  <c r="BK163" i="2" s="1"/>
  <c r="N163" i="2" s="1"/>
  <c r="N91" i="2" s="1"/>
  <c r="N164" i="2"/>
  <c r="BI162" i="2"/>
  <c r="BH162" i="2"/>
  <c r="BG162" i="2"/>
  <c r="BF162" i="2"/>
  <c r="AA162" i="2"/>
  <c r="Y162" i="2"/>
  <c r="W162" i="2"/>
  <c r="BK162" i="2"/>
  <c r="N162" i="2"/>
  <c r="BE162" i="2" s="1"/>
  <c r="BI161" i="2"/>
  <c r="BH161" i="2"/>
  <c r="BG161" i="2"/>
  <c r="BF161" i="2"/>
  <c r="AA161" i="2"/>
  <c r="Y161" i="2"/>
  <c r="W161" i="2"/>
  <c r="BK161" i="2"/>
  <c r="N161" i="2"/>
  <c r="BE161" i="2" s="1"/>
  <c r="BI159" i="2"/>
  <c r="BH159" i="2"/>
  <c r="BG159" i="2"/>
  <c r="BF159" i="2"/>
  <c r="AA159" i="2"/>
  <c r="Y159" i="2"/>
  <c r="W159" i="2"/>
  <c r="BK159" i="2"/>
  <c r="N159" i="2"/>
  <c r="BE159" i="2" s="1"/>
  <c r="BI157" i="2"/>
  <c r="BH157" i="2"/>
  <c r="BG157" i="2"/>
  <c r="BF157" i="2"/>
  <c r="AA157" i="2"/>
  <c r="Y157" i="2"/>
  <c r="W157" i="2"/>
  <c r="BK157" i="2"/>
  <c r="N157" i="2"/>
  <c r="BE157" i="2" s="1"/>
  <c r="BI156" i="2"/>
  <c r="BH156" i="2"/>
  <c r="BG156" i="2"/>
  <c r="BF156" i="2"/>
  <c r="AA156" i="2"/>
  <c r="Y156" i="2"/>
  <c r="W156" i="2"/>
  <c r="BK156" i="2"/>
  <c r="N156" i="2"/>
  <c r="BE156" i="2" s="1"/>
  <c r="BI155" i="2"/>
  <c r="BH155" i="2"/>
  <c r="BG155" i="2"/>
  <c r="BF155" i="2"/>
  <c r="AA155" i="2"/>
  <c r="Y155" i="2"/>
  <c r="W155" i="2"/>
  <c r="BK155" i="2"/>
  <c r="N155" i="2"/>
  <c r="BE155" i="2" s="1"/>
  <c r="BI149" i="2"/>
  <c r="BH149" i="2"/>
  <c r="BG149" i="2"/>
  <c r="BF149" i="2"/>
  <c r="AA149" i="2"/>
  <c r="Y149" i="2"/>
  <c r="W149" i="2"/>
  <c r="BK149" i="2"/>
  <c r="N149" i="2"/>
  <c r="BE149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BK147" i="2"/>
  <c r="N147" i="2"/>
  <c r="BE147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29" i="2"/>
  <c r="BH129" i="2"/>
  <c r="BG129" i="2"/>
  <c r="BF129" i="2"/>
  <c r="AA129" i="2"/>
  <c r="AA128" i="2" s="1"/>
  <c r="AA127" i="2" s="1"/>
  <c r="Y129" i="2"/>
  <c r="Y128" i="2" s="1"/>
  <c r="Y127" i="2" s="1"/>
  <c r="W129" i="2"/>
  <c r="W128" i="2" s="1"/>
  <c r="W127" i="2" s="1"/>
  <c r="BK129" i="2"/>
  <c r="BK128" i="2" s="1"/>
  <c r="N129" i="2"/>
  <c r="BE129" i="2" s="1"/>
  <c r="F123" i="2"/>
  <c r="F120" i="2"/>
  <c r="F118" i="2"/>
  <c r="F117" i="2"/>
  <c r="M28" i="2"/>
  <c r="AS88" i="1" s="1"/>
  <c r="AS87" i="1" s="1"/>
  <c r="M84" i="2"/>
  <c r="F81" i="2"/>
  <c r="F79" i="2"/>
  <c r="O21" i="2"/>
  <c r="E21" i="2"/>
  <c r="M123" i="2" s="1"/>
  <c r="O20" i="2"/>
  <c r="O18" i="2"/>
  <c r="E18" i="2"/>
  <c r="M83" i="2" s="1"/>
  <c r="O17" i="2"/>
  <c r="O15" i="2"/>
  <c r="E15" i="2"/>
  <c r="F84" i="2" s="1"/>
  <c r="O14" i="2"/>
  <c r="O12" i="2"/>
  <c r="E12" i="2"/>
  <c r="F122" i="2" s="1"/>
  <c r="O11" i="2"/>
  <c r="O9" i="2"/>
  <c r="M120" i="2" s="1"/>
  <c r="F6" i="2"/>
  <c r="F78" i="2" s="1"/>
  <c r="AK27" i="1"/>
  <c r="AM83" i="1"/>
  <c r="L83" i="1"/>
  <c r="AM82" i="1"/>
  <c r="L82" i="1"/>
  <c r="AM80" i="1"/>
  <c r="L80" i="1"/>
  <c r="L78" i="1"/>
  <c r="L77" i="1"/>
  <c r="BK170" i="2" l="1"/>
  <c r="N170" i="2" s="1"/>
  <c r="N92" i="2" s="1"/>
  <c r="AA178" i="2"/>
  <c r="BK178" i="2"/>
  <c r="BK177" i="2" s="1"/>
  <c r="N177" i="2" s="1"/>
  <c r="N94" i="2" s="1"/>
  <c r="AA190" i="2"/>
  <c r="BK190" i="2"/>
  <c r="N190" i="2" s="1"/>
  <c r="N96" i="2" s="1"/>
  <c r="BK196" i="2"/>
  <c r="N196" i="2" s="1"/>
  <c r="N97" i="2" s="1"/>
  <c r="H35" i="2"/>
  <c r="BC88" i="1" s="1"/>
  <c r="Y224" i="2"/>
  <c r="AA224" i="2"/>
  <c r="BK249" i="2"/>
  <c r="N249" i="2" s="1"/>
  <c r="N99" i="2" s="1"/>
  <c r="W249" i="2"/>
  <c r="W177" i="2" s="1"/>
  <c r="W126" i="2" s="1"/>
  <c r="AU88" i="1" s="1"/>
  <c r="H36" i="2"/>
  <c r="BD88" i="1" s="1"/>
  <c r="M33" i="2"/>
  <c r="AW88" i="1" s="1"/>
  <c r="BK263" i="2"/>
  <c r="N263" i="2" s="1"/>
  <c r="N103" i="2" s="1"/>
  <c r="H34" i="2"/>
  <c r="BB88" i="1" s="1"/>
  <c r="BK159" i="3"/>
  <c r="N159" i="3" s="1"/>
  <c r="N93" i="3" s="1"/>
  <c r="BK129" i="3"/>
  <c r="N129" i="3" s="1"/>
  <c r="N91" i="3" s="1"/>
  <c r="BK138" i="3"/>
  <c r="N138" i="3" s="1"/>
  <c r="N92" i="3" s="1"/>
  <c r="AA168" i="3"/>
  <c r="AA167" i="3" s="1"/>
  <c r="BK168" i="3"/>
  <c r="M32" i="3"/>
  <c r="AV89" i="1" s="1"/>
  <c r="H36" i="3"/>
  <c r="BD89" i="1" s="1"/>
  <c r="M33" i="3"/>
  <c r="AW89" i="1" s="1"/>
  <c r="H34" i="3"/>
  <c r="BB89" i="1" s="1"/>
  <c r="BK183" i="3"/>
  <c r="N183" i="3" s="1"/>
  <c r="N98" i="3" s="1"/>
  <c r="H35" i="3"/>
  <c r="BC89" i="1" s="1"/>
  <c r="H36" i="4"/>
  <c r="BD90" i="1" s="1"/>
  <c r="M33" i="4"/>
  <c r="AW90" i="1" s="1"/>
  <c r="H34" i="4"/>
  <c r="BB90" i="1" s="1"/>
  <c r="BK119" i="4"/>
  <c r="N119" i="4" s="1"/>
  <c r="N91" i="4" s="1"/>
  <c r="H36" i="5"/>
  <c r="BD91" i="1" s="1"/>
  <c r="BK127" i="5"/>
  <c r="H35" i="5"/>
  <c r="BC91" i="1" s="1"/>
  <c r="BK119" i="5"/>
  <c r="BK118" i="5" s="1"/>
  <c r="M33" i="5"/>
  <c r="AW91" i="1" s="1"/>
  <c r="BK145" i="6"/>
  <c r="N145" i="6" s="1"/>
  <c r="N92" i="6" s="1"/>
  <c r="BK158" i="6"/>
  <c r="N158" i="6" s="1"/>
  <c r="N93" i="6" s="1"/>
  <c r="BK175" i="6"/>
  <c r="N175" i="6" s="1"/>
  <c r="N98" i="6" s="1"/>
  <c r="AA175" i="6"/>
  <c r="W190" i="6"/>
  <c r="BK204" i="6"/>
  <c r="N204" i="6" s="1"/>
  <c r="N100" i="6" s="1"/>
  <c r="M33" i="6"/>
  <c r="AW92" i="1" s="1"/>
  <c r="BK212" i="6"/>
  <c r="N212" i="6" s="1"/>
  <c r="N101" i="6" s="1"/>
  <c r="H35" i="6"/>
  <c r="BC92" i="1" s="1"/>
  <c r="BK126" i="7"/>
  <c r="N126" i="7" s="1"/>
  <c r="N91" i="7" s="1"/>
  <c r="H35" i="7"/>
  <c r="BC93" i="1" s="1"/>
  <c r="H34" i="9"/>
  <c r="BB95" i="1" s="1"/>
  <c r="H35" i="9"/>
  <c r="BC95" i="1" s="1"/>
  <c r="BK144" i="9"/>
  <c r="N144" i="9" s="1"/>
  <c r="N96" i="9" s="1"/>
  <c r="H36" i="9"/>
  <c r="BD95" i="1" s="1"/>
  <c r="BK130" i="8"/>
  <c r="N130" i="8" s="1"/>
  <c r="N93" i="8" s="1"/>
  <c r="BK135" i="8"/>
  <c r="N135" i="8" s="1"/>
  <c r="N94" i="8" s="1"/>
  <c r="BK148" i="8"/>
  <c r="N148" i="8" s="1"/>
  <c r="N95" i="8" s="1"/>
  <c r="BK157" i="8"/>
  <c r="N157" i="8" s="1"/>
  <c r="N96" i="8" s="1"/>
  <c r="H35" i="8"/>
  <c r="BC94" i="1" s="1"/>
  <c r="F83" i="8"/>
  <c r="M113" i="8"/>
  <c r="M33" i="8"/>
  <c r="AW94" i="1" s="1"/>
  <c r="AA123" i="8"/>
  <c r="W130" i="8"/>
  <c r="W120" i="8" s="1"/>
  <c r="W119" i="8" s="1"/>
  <c r="AU94" i="1" s="1"/>
  <c r="W135" i="8"/>
  <c r="W148" i="8"/>
  <c r="W157" i="8"/>
  <c r="M115" i="8"/>
  <c r="H34" i="8"/>
  <c r="BB94" i="1" s="1"/>
  <c r="BK123" i="8"/>
  <c r="N123" i="8" s="1"/>
  <c r="N91" i="8" s="1"/>
  <c r="Y130" i="8"/>
  <c r="Y135" i="8"/>
  <c r="Y148" i="8"/>
  <c r="Y157" i="8"/>
  <c r="H36" i="8"/>
  <c r="BD94" i="1" s="1"/>
  <c r="Y123" i="8"/>
  <c r="Y120" i="8" s="1"/>
  <c r="Y119" i="8" s="1"/>
  <c r="Y177" i="2"/>
  <c r="Y126" i="2" s="1"/>
  <c r="M32" i="2"/>
  <c r="AV88" i="1" s="1"/>
  <c r="AT88" i="1" s="1"/>
  <c r="H32" i="2"/>
  <c r="AZ88" i="1" s="1"/>
  <c r="N128" i="2"/>
  <c r="N90" i="2" s="1"/>
  <c r="BK127" i="2"/>
  <c r="M81" i="2"/>
  <c r="F83" i="2"/>
  <c r="M122" i="2"/>
  <c r="AA249" i="2"/>
  <c r="AA177" i="2" s="1"/>
  <c r="AA126" i="2" s="1"/>
  <c r="AA258" i="2"/>
  <c r="AA263" i="2"/>
  <c r="AA262" i="2" s="1"/>
  <c r="W122" i="3"/>
  <c r="W121" i="3" s="1"/>
  <c r="AU89" i="1" s="1"/>
  <c r="N168" i="3"/>
  <c r="N96" i="3" s="1"/>
  <c r="N187" i="3"/>
  <c r="N100" i="3" s="1"/>
  <c r="BK186" i="3"/>
  <c r="N186" i="3" s="1"/>
  <c r="N99" i="3" s="1"/>
  <c r="W116" i="4"/>
  <c r="W115" i="4" s="1"/>
  <c r="AU90" i="1" s="1"/>
  <c r="BK262" i="2"/>
  <c r="N262" i="2" s="1"/>
  <c r="N102" i="2" s="1"/>
  <c r="N128" i="4"/>
  <c r="N94" i="4" s="1"/>
  <c r="BK127" i="4"/>
  <c r="N127" i="4" s="1"/>
  <c r="N93" i="4" s="1"/>
  <c r="M32" i="5"/>
  <c r="AV91" i="1" s="1"/>
  <c r="AT91" i="1" s="1"/>
  <c r="H32" i="5"/>
  <c r="AZ91" i="1" s="1"/>
  <c r="AA118" i="5"/>
  <c r="AA117" i="5" s="1"/>
  <c r="BK126" i="5"/>
  <c r="N126" i="5" s="1"/>
  <c r="N93" i="5" s="1"/>
  <c r="N127" i="5"/>
  <c r="N94" i="5" s="1"/>
  <c r="H33" i="2"/>
  <c r="BA88" i="1" s="1"/>
  <c r="AA121" i="3"/>
  <c r="Y167" i="3"/>
  <c r="Y121" i="3" s="1"/>
  <c r="M32" i="4"/>
  <c r="AV90" i="1" s="1"/>
  <c r="AT90" i="1" s="1"/>
  <c r="H32" i="4"/>
  <c r="AZ90" i="1" s="1"/>
  <c r="AA116" i="4"/>
  <c r="AA115" i="4" s="1"/>
  <c r="N119" i="5"/>
  <c r="N90" i="5" s="1"/>
  <c r="BK274" i="2"/>
  <c r="N274" i="2" s="1"/>
  <c r="N104" i="2" s="1"/>
  <c r="N275" i="2"/>
  <c r="N105" i="2" s="1"/>
  <c r="BK122" i="3"/>
  <c r="N123" i="3"/>
  <c r="N90" i="3" s="1"/>
  <c r="N117" i="4"/>
  <c r="N90" i="4" s="1"/>
  <c r="H32" i="6"/>
  <c r="AZ92" i="1" s="1"/>
  <c r="M32" i="6"/>
  <c r="AV92" i="1" s="1"/>
  <c r="AT92" i="1" s="1"/>
  <c r="M81" i="3"/>
  <c r="M84" i="3"/>
  <c r="F112" i="3"/>
  <c r="H33" i="3"/>
  <c r="BA89" i="1" s="1"/>
  <c r="M83" i="4"/>
  <c r="M83" i="5"/>
  <c r="Y166" i="6"/>
  <c r="M81" i="7"/>
  <c r="M111" i="7"/>
  <c r="M117" i="3"/>
  <c r="M109" i="4"/>
  <c r="M112" i="4"/>
  <c r="M111" i="5"/>
  <c r="M114" i="5"/>
  <c r="H33" i="5"/>
  <c r="BA91" i="1" s="1"/>
  <c r="BK133" i="5"/>
  <c r="N133" i="5" s="1"/>
  <c r="N95" i="5" s="1"/>
  <c r="M118" i="6"/>
  <c r="H36" i="6"/>
  <c r="BD92" i="1" s="1"/>
  <c r="Y131" i="6"/>
  <c r="Y125" i="6" s="1"/>
  <c r="Y124" i="6" s="1"/>
  <c r="Y145" i="6"/>
  <c r="AA166" i="6"/>
  <c r="AA124" i="6" s="1"/>
  <c r="Y212" i="6"/>
  <c r="H32" i="7"/>
  <c r="AZ93" i="1" s="1"/>
  <c r="M32" i="7"/>
  <c r="AV93" i="1" s="1"/>
  <c r="Y126" i="7"/>
  <c r="Y118" i="7" s="1"/>
  <c r="Y117" i="7" s="1"/>
  <c r="F118" i="3"/>
  <c r="H32" i="3"/>
  <c r="AZ89" i="1" s="1"/>
  <c r="F106" i="4"/>
  <c r="F111" i="4"/>
  <c r="H33" i="4"/>
  <c r="BA90" i="1" s="1"/>
  <c r="F108" i="5"/>
  <c r="F113" i="5"/>
  <c r="W125" i="6"/>
  <c r="W158" i="6"/>
  <c r="BK167" i="6"/>
  <c r="AA190" i="6"/>
  <c r="W204" i="6"/>
  <c r="Y118" i="5"/>
  <c r="Y117" i="5" s="1"/>
  <c r="M83" i="6"/>
  <c r="H34" i="6"/>
  <c r="BB92" i="1" s="1"/>
  <c r="BK131" i="6"/>
  <c r="N131" i="6" s="1"/>
  <c r="N91" i="6" s="1"/>
  <c r="Y158" i="6"/>
  <c r="W175" i="6"/>
  <c r="N228" i="6"/>
  <c r="N103" i="6" s="1"/>
  <c r="BK227" i="6"/>
  <c r="N227" i="6" s="1"/>
  <c r="N102" i="6" s="1"/>
  <c r="M83" i="7"/>
  <c r="BK120" i="9"/>
  <c r="N121" i="9"/>
  <c r="N90" i="9" s="1"/>
  <c r="BK134" i="9"/>
  <c r="N134" i="9" s="1"/>
  <c r="N94" i="9" s="1"/>
  <c r="N135" i="9"/>
  <c r="N95" i="9" s="1"/>
  <c r="H33" i="6"/>
  <c r="BA92" i="1" s="1"/>
  <c r="H36" i="7"/>
  <c r="BD93" i="1" s="1"/>
  <c r="N141" i="7"/>
  <c r="N96" i="7" s="1"/>
  <c r="BK140" i="7"/>
  <c r="N140" i="7" s="1"/>
  <c r="N95" i="7" s="1"/>
  <c r="N174" i="8"/>
  <c r="N98" i="8" s="1"/>
  <c r="BK173" i="8"/>
  <c r="N173" i="8" s="1"/>
  <c r="N97" i="8" s="1"/>
  <c r="F115" i="6"/>
  <c r="F120" i="6"/>
  <c r="F108" i="7"/>
  <c r="F113" i="7"/>
  <c r="W119" i="7"/>
  <c r="W118" i="7" s="1"/>
  <c r="W117" i="7" s="1"/>
  <c r="AU93" i="1" s="1"/>
  <c r="H33" i="7"/>
  <c r="BA93" i="1" s="1"/>
  <c r="BK135" i="7"/>
  <c r="N135" i="7" s="1"/>
  <c r="N93" i="7" s="1"/>
  <c r="N119" i="7"/>
  <c r="N90" i="7" s="1"/>
  <c r="AA120" i="8"/>
  <c r="AA119" i="8" s="1"/>
  <c r="Y120" i="9"/>
  <c r="Y134" i="9"/>
  <c r="BK153" i="9"/>
  <c r="N153" i="9" s="1"/>
  <c r="N97" i="9" s="1"/>
  <c r="N154" i="9"/>
  <c r="N98" i="9" s="1"/>
  <c r="H34" i="7"/>
  <c r="BB93" i="1" s="1"/>
  <c r="W135" i="7"/>
  <c r="M33" i="7"/>
  <c r="AW93" i="1" s="1"/>
  <c r="N121" i="8"/>
  <c r="N90" i="8" s="1"/>
  <c r="H32" i="8"/>
  <c r="AZ94" i="1" s="1"/>
  <c r="M32" i="9"/>
  <c r="AV95" i="1" s="1"/>
  <c r="H32" i="9"/>
  <c r="AZ95" i="1" s="1"/>
  <c r="AA120" i="9"/>
  <c r="AA134" i="9"/>
  <c r="F84" i="8"/>
  <c r="M116" i="8"/>
  <c r="M32" i="8"/>
  <c r="AV94" i="1" s="1"/>
  <c r="AT94" i="1" s="1"/>
  <c r="F84" i="9"/>
  <c r="M113" i="9"/>
  <c r="M116" i="9"/>
  <c r="M33" i="9"/>
  <c r="AW95" i="1" s="1"/>
  <c r="F110" i="8"/>
  <c r="H33" i="8"/>
  <c r="BA94" i="1" s="1"/>
  <c r="F110" i="9"/>
  <c r="F115" i="9"/>
  <c r="M115" i="9"/>
  <c r="N178" i="2" l="1"/>
  <c r="N95" i="2" s="1"/>
  <c r="AT89" i="1"/>
  <c r="BK167" i="3"/>
  <c r="N167" i="3" s="1"/>
  <c r="N95" i="3" s="1"/>
  <c r="BK116" i="4"/>
  <c r="W166" i="6"/>
  <c r="BB87" i="1"/>
  <c r="AX87" i="1" s="1"/>
  <c r="BC87" i="1"/>
  <c r="AY87" i="1" s="1"/>
  <c r="BK120" i="8"/>
  <c r="BD87" i="1"/>
  <c r="W35" i="1" s="1"/>
  <c r="AA119" i="9"/>
  <c r="BK119" i="8"/>
  <c r="N119" i="8" s="1"/>
  <c r="N88" i="8" s="1"/>
  <c r="N120" i="8"/>
  <c r="N89" i="8" s="1"/>
  <c r="Y119" i="9"/>
  <c r="AT93" i="1"/>
  <c r="N127" i="2"/>
  <c r="N89" i="2" s="1"/>
  <c r="BK126" i="2"/>
  <c r="N126" i="2" s="1"/>
  <c r="N88" i="2" s="1"/>
  <c r="BK118" i="7"/>
  <c r="BK166" i="6"/>
  <c r="N166" i="6" s="1"/>
  <c r="N95" i="6" s="1"/>
  <c r="N167" i="6"/>
  <c r="N96" i="6" s="1"/>
  <c r="BK121" i="3"/>
  <c r="N121" i="3" s="1"/>
  <c r="N88" i="3" s="1"/>
  <c r="N122" i="3"/>
  <c r="N89" i="3" s="1"/>
  <c r="BK117" i="5"/>
  <c r="N117" i="5" s="1"/>
  <c r="N88" i="5" s="1"/>
  <c r="N118" i="5"/>
  <c r="N89" i="5" s="1"/>
  <c r="AZ87" i="1"/>
  <c r="AT95" i="1"/>
  <c r="BK125" i="6"/>
  <c r="N116" i="4"/>
  <c r="N89" i="4" s="1"/>
  <c r="BK115" i="4"/>
  <c r="N115" i="4" s="1"/>
  <c r="N88" i="4" s="1"/>
  <c r="N120" i="9"/>
  <c r="N89" i="9" s="1"/>
  <c r="BK119" i="9"/>
  <c r="N119" i="9" s="1"/>
  <c r="N88" i="9" s="1"/>
  <c r="W124" i="6"/>
  <c r="AU92" i="1" s="1"/>
  <c r="AU87" i="1" s="1"/>
  <c r="BA87" i="1"/>
  <c r="W34" i="1" l="1"/>
  <c r="W33" i="1"/>
  <c r="M27" i="9"/>
  <c r="M30" i="9" s="1"/>
  <c r="L102" i="9"/>
  <c r="M27" i="5"/>
  <c r="M30" i="5" s="1"/>
  <c r="L100" i="5"/>
  <c r="BK124" i="6"/>
  <c r="N124" i="6" s="1"/>
  <c r="N88" i="6" s="1"/>
  <c r="N125" i="6"/>
  <c r="N89" i="6" s="1"/>
  <c r="N118" i="7"/>
  <c r="N89" i="7" s="1"/>
  <c r="BK117" i="7"/>
  <c r="N117" i="7" s="1"/>
  <c r="N88" i="7" s="1"/>
  <c r="W31" i="1"/>
  <c r="AV87" i="1"/>
  <c r="L104" i="3"/>
  <c r="M27" i="3"/>
  <c r="M30" i="3" s="1"/>
  <c r="L109" i="2"/>
  <c r="M27" i="2"/>
  <c r="M30" i="2" s="1"/>
  <c r="AW87" i="1"/>
  <c r="AK32" i="1" s="1"/>
  <c r="W32" i="1"/>
  <c r="M27" i="4"/>
  <c r="M30" i="4" s="1"/>
  <c r="L98" i="4"/>
  <c r="M27" i="8"/>
  <c r="M30" i="8" s="1"/>
  <c r="L102" i="8"/>
  <c r="L38" i="4" l="1"/>
  <c r="AG90" i="1"/>
  <c r="AN90" i="1" s="1"/>
  <c r="AG89" i="1"/>
  <c r="AN89" i="1" s="1"/>
  <c r="L38" i="3"/>
  <c r="M27" i="7"/>
  <c r="M30" i="7" s="1"/>
  <c r="L100" i="7"/>
  <c r="AG91" i="1"/>
  <c r="AN91" i="1" s="1"/>
  <c r="L38" i="5"/>
  <c r="L38" i="8"/>
  <c r="AG94" i="1"/>
  <c r="AN94" i="1" s="1"/>
  <c r="AG88" i="1"/>
  <c r="L38" i="2"/>
  <c r="AK31" i="1"/>
  <c r="AT87" i="1"/>
  <c r="M27" i="6"/>
  <c r="M30" i="6" s="1"/>
  <c r="L107" i="6"/>
  <c r="AG95" i="1"/>
  <c r="AN95" i="1" s="1"/>
  <c r="L38" i="9"/>
  <c r="L38" i="6" l="1"/>
  <c r="AG92" i="1"/>
  <c r="AN92" i="1" s="1"/>
  <c r="AN88" i="1"/>
  <c r="AG93" i="1"/>
  <c r="AN93" i="1" s="1"/>
  <c r="L38" i="7"/>
  <c r="AG87" i="1" l="1"/>
  <c r="AG99" i="1" s="1"/>
  <c r="AN87" i="1" l="1"/>
  <c r="AN99" i="1" s="1"/>
  <c r="AK26" i="1"/>
  <c r="AK29" i="1" s="1"/>
  <c r="AK37" i="1" s="1"/>
</calcChain>
</file>

<file path=xl/sharedStrings.xml><?xml version="1.0" encoding="utf-8"?>
<sst xmlns="http://schemas.openxmlformats.org/spreadsheetml/2006/main" count="6204" uniqueCount="1109">
  <si>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</si>
  <si>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</si>
  <si>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</si>
  <si>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</si>
  <si>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</si>
  <si>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</si>
  <si>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</si>
  <si>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</si>
  <si>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</si>
  <si>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</si>
  <si>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</si>
  <si>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</si>
  <si>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</si>
  <si>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</si>
  <si>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</si>
  <si>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</si>
  <si>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201605/DOD</t>
  </si>
  <si>
    <t>Stavba:</t>
  </si>
  <si>
    <t>Stavební úpravy č.p. 476 v Rychvaldu</t>
  </si>
  <si>
    <t>0,1</t>
  </si>
  <si>
    <t>JKSO:</t>
  </si>
  <si>
    <t>CC-CZ:</t>
  </si>
  <si>
    <t>1</t>
  </si>
  <si>
    <t>Místo:</t>
  </si>
  <si>
    <t xml:space="preserve"> </t>
  </si>
  <si>
    <t>Datum:</t>
  </si>
  <si>
    <t>29. 6. 2016</t>
  </si>
  <si>
    <t>10</t>
  </si>
  <si>
    <t>100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</si>
  <si>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</si>
  <si>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</si>
  <si>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</si>
  <si>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</si>
  <si>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</si>
  <si>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</si>
  <si>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</si>
  <si>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</si>
  <si>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</si>
  <si>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</si>
  <si>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</si>
  <si>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</si>
  <si>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</si>
  <si>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</si>
  <si>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</si>
  <si>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</si>
  <si>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</si>
  <si>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</si>
  <si>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</si>
  <si>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</si>
  <si>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</si>
  <si>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</si>
  <si>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</si>
  <si>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</si>
  <si>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</si>
  <si>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</si>
  <si>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</si>
  <si>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</si>
  <si>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</si>
  <si>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</si>
  <si>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</si>
  <si>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</si>
  <si>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</si>
  <si>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</si>
  <si>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</si>
  <si>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</si>
  <si>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</si>
  <si>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</si>
  <si>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</si>
  <si>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</si>
  <si>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</si>
  <si>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</si>
  <si>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</si>
  <si>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</si>
  <si>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</si>
  <si>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</si>
  <si>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</si>
  <si>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</si>
  <si>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</si>
  <si>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</si>
  <si>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{b5ef7937-bfc2-4c8b-ab5c-02dd3b4f2de2}</t>
  </si>
  <si>
    <t>{00000000-0000-0000-0000-000000000000}</t>
  </si>
  <si>
    <t>/</t>
  </si>
  <si>
    <t>SO01</t>
  </si>
  <si>
    <t>Oprava a rekonstrukce stavby</t>
  </si>
  <si>
    <t>{4f8069f3-d618-47c5-8651-c7eb7a0cc20b}</t>
  </si>
  <si>
    <t>SO02</t>
  </si>
  <si>
    <t>Podchycení kleneb v PP</t>
  </si>
  <si>
    <t>{9e42a96f-07ab-48db-bb88-b0a2db1ef8dd}</t>
  </si>
  <si>
    <t>SO03</t>
  </si>
  <si>
    <t>Injektáž zdiva</t>
  </si>
  <si>
    <t>{73f91a61-034e-4220-944b-25cf3e808082}</t>
  </si>
  <si>
    <t>SO05</t>
  </si>
  <si>
    <t>Schodiště a stropní deska D1</t>
  </si>
  <si>
    <t>{3cd9fa19-ac41-402d-a3c8-164002257ee1}</t>
  </si>
  <si>
    <t>SO06</t>
  </si>
  <si>
    <t>Dodatečné venkovní úpravy</t>
  </si>
  <si>
    <t>{afc870ac-efda-4c2d-b7d1-c37d9e332cdf}</t>
  </si>
  <si>
    <t>SO07</t>
  </si>
  <si>
    <t>Komunikace  - Úprava plochy</t>
  </si>
  <si>
    <t>{4263adec-2364-4361-b358-349ddbfeb19c}</t>
  </si>
  <si>
    <t>SO08</t>
  </si>
  <si>
    <t>Využití odpadního tepla z pekařské pece</t>
  </si>
  <si>
    <t>{311d13c5-0c63-476f-836e-6d2d8a7219ba}</t>
  </si>
  <si>
    <t>SO09</t>
  </si>
  <si>
    <t>Úpravy v PP pro technologii</t>
  </si>
  <si>
    <t>{04ee2a53-f662-459c-a332-f57671f1e59f}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</si>
  <si>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</si>
  <si>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</si>
  <si>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</si>
  <si>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</si>
  <si>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</si>
  <si>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</si>
  <si>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</si>
  <si>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</si>
  <si>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</si>
  <si>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</si>
  <si>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</si>
  <si>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</si>
  <si>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SO01 - Oprava a rekonstrukce stavby</t>
  </si>
  <si>
    <t>801 89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</si>
  <si>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</si>
  <si>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</si>
  <si>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</si>
  <si>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</si>
  <si>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</si>
  <si>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</si>
  <si>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</si>
  <si>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</si>
  <si>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</si>
  <si>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</si>
  <si>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</si>
  <si>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</si>
  <si>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</si>
  <si>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</si>
  <si>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</si>
  <si>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</si>
  <si>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</si>
  <si>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</si>
  <si>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</si>
  <si>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</si>
  <si>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</si>
  <si>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</si>
  <si>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</si>
  <si>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</si>
  <si>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</si>
  <si>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</si>
  <si>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</si>
  <si>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</si>
  <si>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</si>
  <si>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</si>
  <si>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</si>
  <si>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</si>
  <si>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</si>
  <si>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</si>
  <si>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</si>
  <si>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</si>
  <si>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</si>
  <si>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</si>
  <si>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</si>
  <si>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</si>
  <si>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</si>
  <si>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622131121</t>
  </si>
  <si>
    <t>Penetrace akrylát-silikon vnějších stěn nanášená ručně</t>
  </si>
  <si>
    <t>m2</t>
  </si>
  <si>
    <t>4</t>
  </si>
  <si>
    <t>-658175545</t>
  </si>
  <si>
    <t>"EPS"</t>
  </si>
  <si>
    <t>VV</t>
  </si>
  <si>
    <t>"JZ"5,25*34,10+3,75*5,5+8,95*3,15</t>
  </si>
  <si>
    <t>"JV"5,6*15,9</t>
  </si>
  <si>
    <t>"SV"7,59*3,2+3,9+(37,85-3,9)*5,4+3,7*2,45*2-1,1*5,4</t>
  </si>
  <si>
    <t>"SZ"17,45*7,1+1,7*2,9*2</t>
  </si>
  <si>
    <t>výplně</t>
  </si>
  <si>
    <t>-(1,2*2,1*9+1,1*2,0+1,45*2,0+1,0*2,0+1,3*1,3+0,7*1,3)</t>
  </si>
  <si>
    <t>-(1,0*2,0+1,2*0,9*2+1,3*1,1*2+0,7*1,1+0,6*0,4*4)</t>
  </si>
  <si>
    <t>-(1,4*2,0*2+0,6*0,45*4+0,6*0,5*2+2,1*1,5*2+1,25*1,35+1,8*1,5*2+1,2*2,1*2)</t>
  </si>
  <si>
    <t>-(0,45*0,6*3+0,8*2,0+1,2*2,1*2)</t>
  </si>
  <si>
    <t>Mezisoučet</t>
  </si>
  <si>
    <t>3</t>
  </si>
  <si>
    <t>"MW"4,0</t>
  </si>
  <si>
    <t>Součet</t>
  </si>
  <si>
    <t>622211031</t>
  </si>
  <si>
    <t>Montáž kontaktního zateplení vnějších stěn z polystyrénových desek tl do 160 mm</t>
  </si>
  <si>
    <t>-187449845</t>
  </si>
  <si>
    <t>M</t>
  </si>
  <si>
    <t>283759520</t>
  </si>
  <si>
    <t>deska fasádní polystyrénová EPS 70 F 1000 x 500 x 160 mm</t>
  </si>
  <si>
    <t>8</t>
  </si>
  <si>
    <t>1402299330</t>
  </si>
  <si>
    <t>lambda=0,039 [W / m K]</t>
  </si>
  <si>
    <t>P</t>
  </si>
  <si>
    <t>622221031</t>
  </si>
  <si>
    <t>Montáž kontaktního zateplení vnějších stěn z minerální vlny s podélnou orientací vláken tl do 160 mm</t>
  </si>
  <si>
    <t>-795741821</t>
  </si>
  <si>
    <t>5</t>
  </si>
  <si>
    <t>631515380</t>
  </si>
  <si>
    <t>-231051438</t>
  </si>
  <si>
    <t>6</t>
  </si>
  <si>
    <t>622252001</t>
  </si>
  <si>
    <t>Montáž zakládacích soklových lišt kontaktního zateplení</t>
  </si>
  <si>
    <t>m</t>
  </si>
  <si>
    <t>2119816964</t>
  </si>
  <si>
    <t>"JZ"17,45+2*1,7</t>
  </si>
  <si>
    <t>"SV" 7,59+1,35+37,85+2*4,5</t>
  </si>
  <si>
    <t>"JV"17,45</t>
  </si>
  <si>
    <t>"SZ"37,85+1,2+8,95</t>
  </si>
  <si>
    <t>7</t>
  </si>
  <si>
    <t>590516530</t>
  </si>
  <si>
    <t>lišta soklová Al s okapničkou, zakládací U 16 cm, 0,95/200 cm</t>
  </si>
  <si>
    <t>1636771948</t>
  </si>
  <si>
    <t>622391123R</t>
  </si>
  <si>
    <t>Příplatek za hmoždinky STR U 10ks/m2</t>
  </si>
  <si>
    <t>-356461831</t>
  </si>
  <si>
    <t>9</t>
  </si>
  <si>
    <t>622393111R</t>
  </si>
  <si>
    <t>Ostění, nadpraží š. 250mm z fenol. přeny tl. 20mm</t>
  </si>
  <si>
    <t>-12860717</t>
  </si>
  <si>
    <t>70+51+21+18</t>
  </si>
  <si>
    <t>622532021</t>
  </si>
  <si>
    <t>Tenkovrstvá silikonová hydrofilní zrnitá omítka tl. 2,0 mm včetně penetrace vnějších stěn</t>
  </si>
  <si>
    <t>119173807</t>
  </si>
  <si>
    <t>600,058+4,0</t>
  </si>
  <si>
    <t>11</t>
  </si>
  <si>
    <t>62R1</t>
  </si>
  <si>
    <t>Přirážka za obložení prostupů odkouření 5 troubami</t>
  </si>
  <si>
    <t>ks</t>
  </si>
  <si>
    <t>-1799057948</t>
  </si>
  <si>
    <t>12</t>
  </si>
  <si>
    <t>62R2</t>
  </si>
  <si>
    <t>Vyztužení nadpraží rohovým profilem AFD s okapnicí</t>
  </si>
  <si>
    <t>1177708220</t>
  </si>
  <si>
    <t>13</t>
  </si>
  <si>
    <t>941211111</t>
  </si>
  <si>
    <t>Montáž lešení řadového rámového lehkého zatížení do 200 kg/m2 š do 0,9 m v do 10 m</t>
  </si>
  <si>
    <t>1397509344</t>
  </si>
  <si>
    <t>Včetně kotvení lešení</t>
  </si>
  <si>
    <t>14</t>
  </si>
  <si>
    <t>941211211</t>
  </si>
  <si>
    <t>Příplatek k lešení řadovému rámovému lehkému š 0,9 m v do 25 m za první a ZKD den použití</t>
  </si>
  <si>
    <t>1722719328</t>
  </si>
  <si>
    <t>941211811</t>
  </si>
  <si>
    <t>Demontáž lešení řadového rámového lehkého zatížení do 200 kg/m2 š do 0,9 m v do 10 m</t>
  </si>
  <si>
    <t>2049140445</t>
  </si>
  <si>
    <t>16</t>
  </si>
  <si>
    <t>944511111</t>
  </si>
  <si>
    <t>Montáž ochranné sítě z textilie z umělých vláken</t>
  </si>
  <si>
    <t>374704953</t>
  </si>
  <si>
    <t>17</t>
  </si>
  <si>
    <t>944511211</t>
  </si>
  <si>
    <t>Příplatek k ochranné síti za první a ZKD den použití</t>
  </si>
  <si>
    <t>471819318</t>
  </si>
  <si>
    <t>18</t>
  </si>
  <si>
    <t>997013213</t>
  </si>
  <si>
    <t>Vnitrostaveništní doprava suti a vybouraných hmot pro budovy v do 12 m ručně</t>
  </si>
  <si>
    <t>t</t>
  </si>
  <si>
    <t>-10593641</t>
  </si>
  <si>
    <t>19</t>
  </si>
  <si>
    <t>997013501</t>
  </si>
  <si>
    <t>Odvoz suti a vybouraných hmot na skládku nebo meziskládku do 1 km se složením</t>
  </si>
  <si>
    <t>-882402316</t>
  </si>
  <si>
    <t>20</t>
  </si>
  <si>
    <t>997013509</t>
  </si>
  <si>
    <t>Příplatek k odvozu suti a vybouraných hmot na skládku ZKD 1 km přes 1 km</t>
  </si>
  <si>
    <t>114183972</t>
  </si>
  <si>
    <t>997013822</t>
  </si>
  <si>
    <t>Poplatek za uložení stavebního odpadu s oleji nebo ropnými látkami na skládce (skládkovné)</t>
  </si>
  <si>
    <t>1291856356</t>
  </si>
  <si>
    <t>22</t>
  </si>
  <si>
    <t>998017002</t>
  </si>
  <si>
    <t>Přesun hmot s omezením mechanizace pro budovy v do 12 m</t>
  </si>
  <si>
    <t>-755181252</t>
  </si>
  <si>
    <t>23</t>
  </si>
  <si>
    <t>712341559</t>
  </si>
  <si>
    <t>Provedení povlakové krytiny střech do 10° pásy NAIP přitavením v plné ploše</t>
  </si>
  <si>
    <t>2097755636</t>
  </si>
  <si>
    <t>24</t>
  </si>
  <si>
    <t>628522560</t>
  </si>
  <si>
    <t>pás asfaltovaný modifikovaný SBS Elastodek 40 Special dekor</t>
  </si>
  <si>
    <t>32</t>
  </si>
  <si>
    <t>-713510341</t>
  </si>
  <si>
    <t>25</t>
  </si>
  <si>
    <t>712400832</t>
  </si>
  <si>
    <t>Odstranění povlakové krytiny střech do 30° dvouvrstvé</t>
  </si>
  <si>
    <t>1609923174</t>
  </si>
  <si>
    <t>"hlavní sedlová střecha" (34,1+2*0,8)*2*10,0</t>
  </si>
  <si>
    <t>"přístřešky vchodů" 1,4*3,9+3,1*6,1</t>
  </si>
  <si>
    <t>26</t>
  </si>
  <si>
    <t>712631101</t>
  </si>
  <si>
    <t>Provedení povlakové krytiny střech přes 30° pásy na sucho AIP nebo NAIP</t>
  </si>
  <si>
    <t>2003428715</t>
  </si>
  <si>
    <t>27</t>
  </si>
  <si>
    <t>628220060</t>
  </si>
  <si>
    <t>pás asfaltovaný V13 - oboustranný posyp</t>
  </si>
  <si>
    <t>333577516</t>
  </si>
  <si>
    <t>28</t>
  </si>
  <si>
    <t>712691687</t>
  </si>
  <si>
    <t>Provedení povlakové krytiny střech přes 30° přibití AIP nebo NAIP hřebíky</t>
  </si>
  <si>
    <t>1590584835</t>
  </si>
  <si>
    <t>29</t>
  </si>
  <si>
    <t>314221800</t>
  </si>
  <si>
    <t>hřebík měděný D 2,5 L 25 mm</t>
  </si>
  <si>
    <t>kg</t>
  </si>
  <si>
    <t>-801613264</t>
  </si>
  <si>
    <t>30</t>
  </si>
  <si>
    <t>998712202</t>
  </si>
  <si>
    <t>Přesun hmot procentní pro krytiny povlakové v objektech v do 12 m</t>
  </si>
  <si>
    <t>%</t>
  </si>
  <si>
    <t>-1606157006</t>
  </si>
  <si>
    <t>31</t>
  </si>
  <si>
    <t>713141131R</t>
  </si>
  <si>
    <t>Montáž izolace tepelné střech plochých lepené za studena lepidlem PUK 1 vrstva desek</t>
  </si>
  <si>
    <t>-1298129828</t>
  </si>
  <si>
    <t>Včetně očištění podkladu od nesoudržných vrstev</t>
  </si>
  <si>
    <t>28375779R</t>
  </si>
  <si>
    <t>Deska polystyren POLYDEK EPS70 V60S35 tl. 260mm</t>
  </si>
  <si>
    <t>-77542651</t>
  </si>
  <si>
    <t>Stabilizovaný pěnový polystyren kašírovaný bitumenovými střešními pásy.</t>
  </si>
  <si>
    <t>33</t>
  </si>
  <si>
    <t>998713202</t>
  </si>
  <si>
    <t>Přesun hmot procentní pro izolace tepelné v objektech v do 12 m</t>
  </si>
  <si>
    <t>702347933</t>
  </si>
  <si>
    <t>34</t>
  </si>
  <si>
    <t>762331921</t>
  </si>
  <si>
    <t>Vyřezání části střešní vazby průřezové plochy řeziva do 224 cm2 délky do 3 m</t>
  </si>
  <si>
    <t>-80926595</t>
  </si>
  <si>
    <t>35</t>
  </si>
  <si>
    <t>762331923</t>
  </si>
  <si>
    <t>Vyřezání části střešní vazby průřezové plochy řeziva do 224 cm2 délky do 8 m</t>
  </si>
  <si>
    <t>1971664481</t>
  </si>
  <si>
    <t>36</t>
  </si>
  <si>
    <t>762331932</t>
  </si>
  <si>
    <t>Vyřezání části střešní vazby průřezové plochy řeziva do 288 cm2 délky do 5 m</t>
  </si>
  <si>
    <t>1472461838</t>
  </si>
  <si>
    <t>37</t>
  </si>
  <si>
    <t>762331944</t>
  </si>
  <si>
    <t>Vyřezání části střešní vazby průřezové plochy řeziva do 450 cm2 délky přes 8 m</t>
  </si>
  <si>
    <t>-594845285</t>
  </si>
  <si>
    <t>38</t>
  </si>
  <si>
    <t>762331954</t>
  </si>
  <si>
    <t>Vyřezání části střešní vazby průřezové plochy řeziva přes 450 cm2 délky přes 8 m</t>
  </si>
  <si>
    <t>-1040178438</t>
  </si>
  <si>
    <t>39</t>
  </si>
  <si>
    <t>762332922</t>
  </si>
  <si>
    <t>Doplnění části střešní vazby z hranolů průřezové plochy do 224 cm2 včetně materiálu</t>
  </si>
  <si>
    <t>1011344970</t>
  </si>
  <si>
    <t>krokve, kleštiny, pásky 20%</t>
  </si>
  <si>
    <t>126*0,2</t>
  </si>
  <si>
    <t>krokve 50%</t>
  </si>
  <si>
    <t>832*0,5</t>
  </si>
  <si>
    <t>40</t>
  </si>
  <si>
    <t>762332923</t>
  </si>
  <si>
    <t>Doplnění části střešní vazby z hranolů průřezové plochy do 288 cm2 včetně materiálu</t>
  </si>
  <si>
    <t>1870052400</t>
  </si>
  <si>
    <t>sloupky a vzpěry 20%</t>
  </si>
  <si>
    <t>75*0,2</t>
  </si>
  <si>
    <t>41</t>
  </si>
  <si>
    <t>762332924</t>
  </si>
  <si>
    <t>Doplnění části střešní vazby z hranolů průřezové plochy do 450 cm2 včetně materiálu</t>
  </si>
  <si>
    <t>1409010356</t>
  </si>
  <si>
    <t>pozednice a vaznice 20%</t>
  </si>
  <si>
    <t>142*0,2</t>
  </si>
  <si>
    <t>42</t>
  </si>
  <si>
    <t>762332925</t>
  </si>
  <si>
    <t>Doplnění části střešní vazby z hranolů průřezové plochy do 600 cm2 včetně materiálu</t>
  </si>
  <si>
    <t>597548870</t>
  </si>
  <si>
    <t>vazný trám 20%</t>
  </si>
  <si>
    <t>105*0,2</t>
  </si>
  <si>
    <t>43</t>
  </si>
  <si>
    <t>762341210</t>
  </si>
  <si>
    <t>Montáž bednění střech rovných a šikmých sklonu do 60° z hrubých prken na sraz</t>
  </si>
  <si>
    <t>1211819825</t>
  </si>
  <si>
    <t>44</t>
  </si>
  <si>
    <t>605151110</t>
  </si>
  <si>
    <t>řezivo jehličnaté boční prkno jakost I.-II. 2 - 3 cm</t>
  </si>
  <si>
    <t>m3</t>
  </si>
  <si>
    <t>415981695</t>
  </si>
  <si>
    <t>738,4*0,03*1,1</t>
  </si>
  <si>
    <t>45</t>
  </si>
  <si>
    <t>762341811</t>
  </si>
  <si>
    <t>Demontáž bednění střech z prken</t>
  </si>
  <si>
    <t>-1718802583</t>
  </si>
  <si>
    <t>46</t>
  </si>
  <si>
    <t>762395000</t>
  </si>
  <si>
    <t>Spojovací prostředky pro montáž krovu, bednění, laťování, světlíky, klíny</t>
  </si>
  <si>
    <t>1902388591</t>
  </si>
  <si>
    <t>47</t>
  </si>
  <si>
    <t>762795000</t>
  </si>
  <si>
    <t>Spojovací prostředky pro montáž prostorových vázaných kcí</t>
  </si>
  <si>
    <t>1467973849</t>
  </si>
  <si>
    <t>48</t>
  </si>
  <si>
    <t>998762202</t>
  </si>
  <si>
    <t>Přesun hmot procentní pro kce tesařské v objektech v do 12 m</t>
  </si>
  <si>
    <t>1802001293</t>
  </si>
  <si>
    <t>49</t>
  </si>
  <si>
    <t>764002811</t>
  </si>
  <si>
    <t>Demontáž okapového plechu do suti v krytině povlakové</t>
  </si>
  <si>
    <t>-469278145</t>
  </si>
  <si>
    <t>50</t>
  </si>
  <si>
    <t>764002851</t>
  </si>
  <si>
    <t>Demontáž oplechování parapetů do suti</t>
  </si>
  <si>
    <t>1034650686</t>
  </si>
  <si>
    <t>51</t>
  </si>
  <si>
    <t>764002861</t>
  </si>
  <si>
    <t>Demontáž oplechování říms a ozdobných prvků do suti</t>
  </si>
  <si>
    <t>-377915956</t>
  </si>
  <si>
    <t>52</t>
  </si>
  <si>
    <t>764002871</t>
  </si>
  <si>
    <t>Demontáž lemování zdí do suti</t>
  </si>
  <si>
    <t>516058498</t>
  </si>
  <si>
    <t>53</t>
  </si>
  <si>
    <t>764002881</t>
  </si>
  <si>
    <t>Demontáž lemování střešních prostupů do suti</t>
  </si>
  <si>
    <t>868977901</t>
  </si>
  <si>
    <t>54</t>
  </si>
  <si>
    <t>764004801</t>
  </si>
  <si>
    <t>Demontáž podokapního žlabu do suti</t>
  </si>
  <si>
    <t>-1146507448</t>
  </si>
  <si>
    <t>55</t>
  </si>
  <si>
    <t>764004861</t>
  </si>
  <si>
    <t>Demontáž svodu do suti</t>
  </si>
  <si>
    <t>-1685706011</t>
  </si>
  <si>
    <t>56</t>
  </si>
  <si>
    <t>764212403</t>
  </si>
  <si>
    <t>Oplechování štítu závětrnou lištou z Pz plechu rš 250 mm</t>
  </si>
  <si>
    <t>-2104233653</t>
  </si>
  <si>
    <t>vč. podkladní lepenky</t>
  </si>
  <si>
    <t>57</t>
  </si>
  <si>
    <t>764212407R</t>
  </si>
  <si>
    <t>Oplechování štítu závětrnou lištou z Pz plechu rš 600 mm</t>
  </si>
  <si>
    <t>-1915326829</t>
  </si>
  <si>
    <t>58</t>
  </si>
  <si>
    <t>764212433</t>
  </si>
  <si>
    <t>Oplechování rovné okapové hrany z Pz plechu rš 250 mm</t>
  </si>
  <si>
    <t>626827209</t>
  </si>
  <si>
    <t>59</t>
  </si>
  <si>
    <t>764212453</t>
  </si>
  <si>
    <t>Oplechování oblé okapové hrany z Pz plechu rš 250 mm</t>
  </si>
  <si>
    <t>-1208369140</t>
  </si>
  <si>
    <t>60</t>
  </si>
  <si>
    <t>764216445</t>
  </si>
  <si>
    <t>Oplechování rovných parapetů celoplošně lepené z Pz plechu rš 400 mm</t>
  </si>
  <si>
    <t>-1400234322</t>
  </si>
  <si>
    <t>61</t>
  </si>
  <si>
    <t>764311417</t>
  </si>
  <si>
    <t>Lemování rovných zdí střech s krytinou skládanou  z Pz plechu rš 670 mm</t>
  </si>
  <si>
    <t>-917347436</t>
  </si>
  <si>
    <t>vč. spojovacích prostředků</t>
  </si>
  <si>
    <t>62</t>
  </si>
  <si>
    <t>764314456R</t>
  </si>
  <si>
    <t xml:space="preserve">Lemování komínů z Pz plechu střech s krytinou skládanou, plechovou </t>
  </si>
  <si>
    <t>kus</t>
  </si>
  <si>
    <t>1992995386</t>
  </si>
  <si>
    <t>63</t>
  </si>
  <si>
    <t>764501105</t>
  </si>
  <si>
    <t>Montáž háku pro podokapní půlkulatý žlab</t>
  </si>
  <si>
    <t>-1508286375</t>
  </si>
  <si>
    <t>64</t>
  </si>
  <si>
    <t>553445780</t>
  </si>
  <si>
    <t>hák žlabový 33/30x5 mm pozink</t>
  </si>
  <si>
    <t>1529615332</t>
  </si>
  <si>
    <t>65</t>
  </si>
  <si>
    <t>764508132</t>
  </si>
  <si>
    <t>Montáž objímky kruhového svodu</t>
  </si>
  <si>
    <t>-811831515</t>
  </si>
  <si>
    <t>66</t>
  </si>
  <si>
    <t>553443330</t>
  </si>
  <si>
    <t>objímka svodu trn 200 mm 120 pozink</t>
  </si>
  <si>
    <t>-811606454</t>
  </si>
  <si>
    <t>67</t>
  </si>
  <si>
    <t>998764202</t>
  </si>
  <si>
    <t>Přesun hmot procentní pro konstrukce klempířské v objektech v do 12 m</t>
  </si>
  <si>
    <t>2087632220</t>
  </si>
  <si>
    <t>68</t>
  </si>
  <si>
    <t>765153003</t>
  </si>
  <si>
    <t>Krytina bitumenová ze šindelů bobrovka sklonu přes 30°</t>
  </si>
  <si>
    <t>-1646657190</t>
  </si>
  <si>
    <t>69</t>
  </si>
  <si>
    <t>765153101</t>
  </si>
  <si>
    <t>Krytina bitumenová okapová hrana ze šindelů bobrovka</t>
  </si>
  <si>
    <t>778778225</t>
  </si>
  <si>
    <t>70</t>
  </si>
  <si>
    <t>765153121</t>
  </si>
  <si>
    <t>Krytina bitumenová hřebene oboustranně ze šindelů bobrovka</t>
  </si>
  <si>
    <t>-1444030489</t>
  </si>
  <si>
    <t>71</t>
  </si>
  <si>
    <t>765153131</t>
  </si>
  <si>
    <t>Krytina bitumenová úžlabí z vloženého pásu</t>
  </si>
  <si>
    <t>342676437</t>
  </si>
  <si>
    <t>72</t>
  </si>
  <si>
    <t>764511404</t>
  </si>
  <si>
    <t>Žlab podokapní půlkruhový z Pz plechu rš 330 mm</t>
  </si>
  <si>
    <t>-555484548</t>
  </si>
  <si>
    <t>73</t>
  </si>
  <si>
    <t>998765202</t>
  </si>
  <si>
    <t>Přesun hmot procentní pro krytiny skládané v objektech v do 12 m</t>
  </si>
  <si>
    <t>-529286923</t>
  </si>
  <si>
    <t>74</t>
  </si>
  <si>
    <t>767R1</t>
  </si>
  <si>
    <t>Demontáž a zpětná montáž mříží a žaluzií, příp. prodl. kotev. prvků</t>
  </si>
  <si>
    <t>kompl</t>
  </si>
  <si>
    <t>-1293817599</t>
  </si>
  <si>
    <t>75</t>
  </si>
  <si>
    <t>783213121</t>
  </si>
  <si>
    <t>Dvojnásobný napouštěcí syntetický fungicidní nátěr tesařských konstrukcí</t>
  </si>
  <si>
    <t>802920482</t>
  </si>
  <si>
    <t>76</t>
  </si>
  <si>
    <t>783306811</t>
  </si>
  <si>
    <t>Odstranění nátěru ze zámečnických konstrukcí oškrábáním</t>
  </si>
  <si>
    <t>1516080525</t>
  </si>
  <si>
    <t>77</t>
  </si>
  <si>
    <t>783314203</t>
  </si>
  <si>
    <t>Základní antikorozní jednonásobný syntetický samozákladující nátěr zámečnických konstrukcí</t>
  </si>
  <si>
    <t>1443375163</t>
  </si>
  <si>
    <t>78</t>
  </si>
  <si>
    <t>210010453</t>
  </si>
  <si>
    <t>Montáž rozvodek pancéřových plastových čtyřhranných typ 8111</t>
  </si>
  <si>
    <t>415069835</t>
  </si>
  <si>
    <t>79</t>
  </si>
  <si>
    <t>345714280</t>
  </si>
  <si>
    <t>krabice pancéřová z PH 8111 117x117x58 mm svorkovnicí S-96</t>
  </si>
  <si>
    <t>128</t>
  </si>
  <si>
    <t>157505020</t>
  </si>
  <si>
    <t>EAN 8595057656000</t>
  </si>
  <si>
    <t>80</t>
  </si>
  <si>
    <t>210220002</t>
  </si>
  <si>
    <t>Montáž uzemňovacích vedení vodičů FeZn pomocí svorek na povrchu drátem nebo lanem do 10 mm - použit původní mater. po demontáži</t>
  </si>
  <si>
    <t>-1084980120</t>
  </si>
  <si>
    <t>včetně svorek spojovacích, odbočných, upevňovacích a spojovacícho materiálu</t>
  </si>
  <si>
    <t>81</t>
  </si>
  <si>
    <t>210220212</t>
  </si>
  <si>
    <t>Montáž tyčí jímacích délky do 3 m na konstrukci zděnou</t>
  </si>
  <si>
    <t>1219003836</t>
  </si>
  <si>
    <t>82</t>
  </si>
  <si>
    <t>354410650R</t>
  </si>
  <si>
    <t xml:space="preserve">tyč jímací s rovným koncem JT 1,5 1500 mm </t>
  </si>
  <si>
    <t>1884527830</t>
  </si>
  <si>
    <t>83</t>
  </si>
  <si>
    <t>210220401</t>
  </si>
  <si>
    <t>Montáž vedení hromosvodné - štítků k označení svodů, vč. dodávky</t>
  </si>
  <si>
    <t>13484068</t>
  </si>
  <si>
    <t>84</t>
  </si>
  <si>
    <t>210280211</t>
  </si>
  <si>
    <t>Měření zemních odporů zemniče prvního nebo samostatného, vč. měřícího protokolu</t>
  </si>
  <si>
    <t>-1434471801</t>
  </si>
  <si>
    <t>85</t>
  </si>
  <si>
    <t>M21D1</t>
  </si>
  <si>
    <t>Demontáž současného uzem. vedení na střeše a svislé, použito lešení pro dem. krytiny</t>
  </si>
  <si>
    <t>-1530490233</t>
  </si>
  <si>
    <t>86</t>
  </si>
  <si>
    <t>030001000</t>
  </si>
  <si>
    <t>Zařízení staveniště - veškeré náklady spojené s vybudováním, provozem a odstraněním staveniště</t>
  </si>
  <si>
    <t>soubor</t>
  </si>
  <si>
    <t>1024</t>
  </si>
  <si>
    <t>1025219674</t>
  </si>
  <si>
    <t>SO02 - Podchycení kleneb v PP</t>
  </si>
  <si>
    <t xml:space="preserve">    2 - Zakládání</t>
  </si>
  <si>
    <t xml:space="preserve">    784 - Dokončovací práce - malby a tapety</t>
  </si>
  <si>
    <t>275313611</t>
  </si>
  <si>
    <t>Základové patky z betonu tř. C 16/20</t>
  </si>
  <si>
    <t>1646387791</t>
  </si>
  <si>
    <t>0,4*0,4*0,35*14+0,6*0,6*0,35*7+0,5*0,5*0,35*20+0,7*0,7*0,35*10</t>
  </si>
  <si>
    <t>275351215</t>
  </si>
  <si>
    <t>Zřízení bednění stěn základových patek</t>
  </si>
  <si>
    <t>1409499503</t>
  </si>
  <si>
    <t>0,05*(1,6*14+2,4*7+2,0*20+2,8*10)</t>
  </si>
  <si>
    <t>275351216</t>
  </si>
  <si>
    <t>Odstranění bednění stěn základových patek</t>
  </si>
  <si>
    <t>-549095912</t>
  </si>
  <si>
    <t>611142001</t>
  </si>
  <si>
    <t>Potažení vnitřních stropů sklovláknitým pletivem vtlačeným do tenkovrstvé hmoty</t>
  </si>
  <si>
    <t>-1251388018</t>
  </si>
  <si>
    <t>PP</t>
  </si>
  <si>
    <t>5,75*(5,5+8,15)+3,9*(5,3+3,95)</t>
  </si>
  <si>
    <t>611321123</t>
  </si>
  <si>
    <t>Vápenocementová omítka hladká jednovrstvá vnitřních kleneb nebo skořepin nanášená ručně</t>
  </si>
  <si>
    <t>-1705437712</t>
  </si>
  <si>
    <t>612821012</t>
  </si>
  <si>
    <t>Vnitřní sanační štuková omítka pro vlhké a zasolené zdivo prováděná ručně</t>
  </si>
  <si>
    <t>-1691012610</t>
  </si>
  <si>
    <t>631311121</t>
  </si>
  <si>
    <t>Doplnění dosavadních mazanin betonem prostým plochy do 1 m2 tloušťky do 80 mm</t>
  </si>
  <si>
    <t>-583326828</t>
  </si>
  <si>
    <t>kolem zákl. patek</t>
  </si>
  <si>
    <t>0,5</t>
  </si>
  <si>
    <t>952901221</t>
  </si>
  <si>
    <t>Vyčištění budov průmyslových objektů při jakékoliv výšce podlaží</t>
  </si>
  <si>
    <t>-486876508</t>
  </si>
  <si>
    <t>5,757*(5,5+8,15)+3,9*(5,3+3,95)</t>
  </si>
  <si>
    <t>953941211</t>
  </si>
  <si>
    <t>Osazování kovových konzol nebo kotev bez jejich dodání</t>
  </si>
  <si>
    <t>-1360274955</t>
  </si>
  <si>
    <t>953961214</t>
  </si>
  <si>
    <t>Kotvy chemickou patronou M 16 hl 125 mm do betonu, ŽB nebo kamene s vyvrtáním otvoru</t>
  </si>
  <si>
    <t>1107464917</t>
  </si>
  <si>
    <t>953965131</t>
  </si>
  <si>
    <t>Kotevní šroub pro chemické kotvy M 16 dl 190 mm</t>
  </si>
  <si>
    <t>-694291040</t>
  </si>
  <si>
    <t>965042141</t>
  </si>
  <si>
    <t>Bourání podkladů pod dlažby nebo mazanin betonových nebo z litého asfaltu tl do 100 mm pl přes 4 m2</t>
  </si>
  <si>
    <t>-517330270</t>
  </si>
  <si>
    <t>0,4*0,4*14*0,1+0,6*0,6*7*0,1+0,5*0,5*20*0,1+0,7*0,7*10*0,1</t>
  </si>
  <si>
    <t>965082941</t>
  </si>
  <si>
    <t>Odstranění násypů pod podlahy tl přes 200 mm</t>
  </si>
  <si>
    <t>-1857787754</t>
  </si>
  <si>
    <t>zahloubení pod podlahou 25cm</t>
  </si>
  <si>
    <t>1,466*2,5</t>
  </si>
  <si>
    <t>975053131</t>
  </si>
  <si>
    <t>Víceřadové podchycení stropů pro osazení nosníků v do 3,5 m pro zatížení do 800 kg/m2</t>
  </si>
  <si>
    <t>1817453147</t>
  </si>
  <si>
    <t>podél paty klneb oboustranně podél nosníků</t>
  </si>
  <si>
    <t>10*5,75*2+7*3,9*2</t>
  </si>
  <si>
    <t>978011161</t>
  </si>
  <si>
    <t>Otlučení vnitřní vápenné nebo vápenocementové omítky stropů v rozsahu do 50 %</t>
  </si>
  <si>
    <t>-2016021670</t>
  </si>
  <si>
    <t>978013161</t>
  </si>
  <si>
    <t>Otlučení vnitřní vápenné nebo vápenocementové omítky stěn stěn v rozsahu do 50 %</t>
  </si>
  <si>
    <t>-1365395972</t>
  </si>
  <si>
    <t>-485649625</t>
  </si>
  <si>
    <t>-1263166896</t>
  </si>
  <si>
    <t>475696757</t>
  </si>
  <si>
    <t>997013511</t>
  </si>
  <si>
    <t>Odvoz suti a vybouraných hmot z meziskládky na skládku do 1 km s naložením a se složením</t>
  </si>
  <si>
    <t>-776593658</t>
  </si>
  <si>
    <t>997013801</t>
  </si>
  <si>
    <t>Poplatek za uložení stavebního betonového odpadu na skládce (skládkovné)</t>
  </si>
  <si>
    <t>-1193752202</t>
  </si>
  <si>
    <t>-1596558406</t>
  </si>
  <si>
    <t>767995111</t>
  </si>
  <si>
    <t>Výroba a montáž atypických zámečnických konstrukcí hmotnosti do 5 kg, vč. dodávky</t>
  </si>
  <si>
    <t>-1445635742</t>
  </si>
  <si>
    <t>Z3,4,5,6</t>
  </si>
  <si>
    <t>330</t>
  </si>
  <si>
    <t>767995114</t>
  </si>
  <si>
    <t>Výroba a montáž atypických zámečnických konstrukcí hmotnosti do 50 kg, vč. dodávky</t>
  </si>
  <si>
    <t>-1927823974</t>
  </si>
  <si>
    <t>Z1</t>
  </si>
  <si>
    <t>192,30*7</t>
  </si>
  <si>
    <t>Z2</t>
  </si>
  <si>
    <t>258,3*10</t>
  </si>
  <si>
    <t>998767202</t>
  </si>
  <si>
    <t>Přesun hmot procentní pro zámečnické konstrukce v objektech v do 12 m</t>
  </si>
  <si>
    <t>-1924188709</t>
  </si>
  <si>
    <t>783317101</t>
  </si>
  <si>
    <t>Krycí jednonásobný syntetický standardní nátěr zámečnických konstrukcí - provést 2x</t>
  </si>
  <si>
    <t>-978579180</t>
  </si>
  <si>
    <t>Základní nátěr již v dodávce profilů</t>
  </si>
  <si>
    <t>(4,6+6,2)*2</t>
  </si>
  <si>
    <t>784181011</t>
  </si>
  <si>
    <t>Dvojnásobné pačokování v místnostech výšky do 3,80 m</t>
  </si>
  <si>
    <t>-62711368</t>
  </si>
  <si>
    <t>784313001</t>
  </si>
  <si>
    <t>Jednonásobné bílé klihové malby v místnostech výšky do 3,80 m</t>
  </si>
  <si>
    <t>-807739791</t>
  </si>
  <si>
    <t>636253861</t>
  </si>
  <si>
    <t>SO03 - Injektáž zdiva</t>
  </si>
  <si>
    <t>985421153</t>
  </si>
  <si>
    <t>Injektáž trhlin š 20 mm v cihelném zdivu tl do 600 mm aktivovanou cementovou maltou včetně vrtů</t>
  </si>
  <si>
    <t>-1811121190</t>
  </si>
  <si>
    <t>1087054480</t>
  </si>
  <si>
    <t>-1810232361</t>
  </si>
  <si>
    <t>-1948365561</t>
  </si>
  <si>
    <t>1002885205</t>
  </si>
  <si>
    <t>997013803</t>
  </si>
  <si>
    <t>Poplatek za uložení stavebního odpadu z keramických materiálů na skládce (skládkovné)</t>
  </si>
  <si>
    <t>-1588270430</t>
  </si>
  <si>
    <t>-451205897</t>
  </si>
  <si>
    <t>1478678876</t>
  </si>
  <si>
    <t>SO05 - Schodiště a stropní deska D1</t>
  </si>
  <si>
    <t xml:space="preserve">    4 - Vodorovné konstrukce</t>
  </si>
  <si>
    <t xml:space="preserve">    781 - Dokončovací práce - obklady</t>
  </si>
  <si>
    <t>430321313</t>
  </si>
  <si>
    <t>Schodišťová konstrukce a rampa ze ŽB tř. C 16/20</t>
  </si>
  <si>
    <t>-924762140</t>
  </si>
  <si>
    <t>430362021</t>
  </si>
  <si>
    <t>Výztuž schodišťové konstrukce a rampy svařovanými sítěmi Kari</t>
  </si>
  <si>
    <t>1590434450</t>
  </si>
  <si>
    <t>-1892163016</t>
  </si>
  <si>
    <t>1160856137</t>
  </si>
  <si>
    <t>781415115</t>
  </si>
  <si>
    <t>Montáž obkladaček pórovinových pravoúhlých do 50 ks/m2 lepených disperzním lepidlem nebo tmelem</t>
  </si>
  <si>
    <t>-761102281</t>
  </si>
  <si>
    <t>597612550</t>
  </si>
  <si>
    <t>2077674216</t>
  </si>
  <si>
    <t>781494411</t>
  </si>
  <si>
    <t>Plastové profily stupňové lepené flexibilním lepidlem</t>
  </si>
  <si>
    <t>1989489836</t>
  </si>
  <si>
    <t>590541440.1</t>
  </si>
  <si>
    <t>-373727632</t>
  </si>
  <si>
    <t>998781102</t>
  </si>
  <si>
    <t>Přesun hmot tonážní pro obklady keramické v objektech v do 12 m</t>
  </si>
  <si>
    <t>1655047744</t>
  </si>
  <si>
    <t>1467185488</t>
  </si>
  <si>
    <t>SO06 - Dodatečné venkovní úpravy</t>
  </si>
  <si>
    <t xml:space="preserve">    3 - Svislé a kompletní konstrukce</t>
  </si>
  <si>
    <t xml:space="preserve">    723 - Zdravotechnika - vnitřní plynovod</t>
  </si>
  <si>
    <t xml:space="preserve">    766 - Konstrukce truhlářské</t>
  </si>
  <si>
    <t>319202114</t>
  </si>
  <si>
    <t>Dodatečná izolace zdiva tl 600 mm nízkotlakou injektáží silikonovou mikroemulzí - např. Weber 940E</t>
  </si>
  <si>
    <t>-8169438</t>
  </si>
  <si>
    <t>Vyvrtání otvorů (10ks/m zdi), vyčištění vrtu od hrubých nečistot, osazení pakrů, nízkotlaká injektáž do 10bar (spotřeba 1,33l látky /m2 půdorysné plochy zdiva, ředí se vodou 1:10), dodávka injektážní silikonové mikroemulze. Aplikace injektážním zařízením</t>
  </si>
  <si>
    <t>rozdíl nové výměry proti původní</t>
  </si>
  <si>
    <t>182-152</t>
  </si>
  <si>
    <t>612135002</t>
  </si>
  <si>
    <t>Vyrovnání podkladu vnitřních stěn maltou cementovou tl do 10 mm</t>
  </si>
  <si>
    <t>-1449392766</t>
  </si>
  <si>
    <t>622131101</t>
  </si>
  <si>
    <t>Cementový postřik vnějších stěn nanášený celoplošně ručně</t>
  </si>
  <si>
    <t>2025176379</t>
  </si>
  <si>
    <t>672236781</t>
  </si>
  <si>
    <t>622142012</t>
  </si>
  <si>
    <t>Potažení vnějších stěn rabicovým pletivem</t>
  </si>
  <si>
    <t>481437554</t>
  </si>
  <si>
    <t>622321141</t>
  </si>
  <si>
    <t>Vápenocementová omítka štuková dvouvrstvá vnějších stěn nanášená ručně</t>
  </si>
  <si>
    <t>-231712341</t>
  </si>
  <si>
    <t>622331111</t>
  </si>
  <si>
    <t>Cementová omítka hrubá jednovrstvá zatřená vnějších stěn nanášená ručně</t>
  </si>
  <si>
    <t>984223285</t>
  </si>
  <si>
    <t>betonová stěna rampy</t>
  </si>
  <si>
    <t>17,9+10,0</t>
  </si>
  <si>
    <t>stěna 1PP</t>
  </si>
  <si>
    <t>622335103</t>
  </si>
  <si>
    <t>Oprava cementové hladké omítky vnějších stěn v rozsahu do 50% - vyspravení po injektáži</t>
  </si>
  <si>
    <t>930755583</t>
  </si>
  <si>
    <t>629995101</t>
  </si>
  <si>
    <t>Očištění vnějších ploch tlakovou vodou</t>
  </si>
  <si>
    <t>804000801</t>
  </si>
  <si>
    <t>953943111</t>
  </si>
  <si>
    <t>Osazování výrobků do 1 kg/kus do vysekaných kapes zdiva bez jejich dodání</t>
  </si>
  <si>
    <t>-341113491</t>
  </si>
  <si>
    <t>968072455</t>
  </si>
  <si>
    <t>Vybourání kovových dveřních zárubní pl do 2 m2</t>
  </si>
  <si>
    <t>1314718588</t>
  </si>
  <si>
    <t>968082022</t>
  </si>
  <si>
    <t>Vybourání plastových zárubní dveří plochy do 4 m2</t>
  </si>
  <si>
    <t>1698990438</t>
  </si>
  <si>
    <t>978015391</t>
  </si>
  <si>
    <t>Otlučení vnější vápenné nebo vápenocementové vnější omítky stupně členitosti 1 a 2 rozsahu do 100%</t>
  </si>
  <si>
    <t>1033420787</t>
  </si>
  <si>
    <t>17,9</t>
  </si>
  <si>
    <t>978059541</t>
  </si>
  <si>
    <t>Odsekání a odebrání obkladů stěn z vnitřních obkládaček plochy přes 1 m2</t>
  </si>
  <si>
    <t>61890782</t>
  </si>
  <si>
    <t>985131311</t>
  </si>
  <si>
    <t>Ruční dočištění ploch stěn, rubu kleneb a podlah ocelových kartáči</t>
  </si>
  <si>
    <t>1590348775</t>
  </si>
  <si>
    <t>985142112</t>
  </si>
  <si>
    <t>Vysekání spojovací hmoty ze spár zdiva hl do 40 mm dl do 12 m/m2</t>
  </si>
  <si>
    <t>2012604107</t>
  </si>
  <si>
    <t>-726894334</t>
  </si>
  <si>
    <t>-660440183</t>
  </si>
  <si>
    <t>-1285884982</t>
  </si>
  <si>
    <t>324985590</t>
  </si>
  <si>
    <t>997013831</t>
  </si>
  <si>
    <t>Poplatek za uložení stavebního směsného odpadu na skládce (skládkovné)</t>
  </si>
  <si>
    <t>1893556153</t>
  </si>
  <si>
    <t>-341848098</t>
  </si>
  <si>
    <t>723120809</t>
  </si>
  <si>
    <t>Demontáž potrubí ocelové závitové svařované do DN 80</t>
  </si>
  <si>
    <t>-362452624</t>
  </si>
  <si>
    <t>723190901</t>
  </si>
  <si>
    <t>Uzavření,otevření plynovodního potrubí při opravě</t>
  </si>
  <si>
    <t>-2100288651</t>
  </si>
  <si>
    <t>723190907</t>
  </si>
  <si>
    <t>Odvzdušnění nebo napuštění plynovodního potrubí</t>
  </si>
  <si>
    <t>303063378</t>
  </si>
  <si>
    <t>723190909</t>
  </si>
  <si>
    <t>Zkouška těsnosti potrubí plynovodního</t>
  </si>
  <si>
    <t>2133514991</t>
  </si>
  <si>
    <t>998723202</t>
  </si>
  <si>
    <t>Přesun hmot procentní pro vnitřní plynovod v objektech v do 12 m</t>
  </si>
  <si>
    <t>1167056560</t>
  </si>
  <si>
    <t>762111811</t>
  </si>
  <si>
    <t>Demontáž stěn a příček z hraněného řeziva - podkladní rošt SDK obkladu</t>
  </si>
  <si>
    <t>-1775040591</t>
  </si>
  <si>
    <t>766660411</t>
  </si>
  <si>
    <t>Montáž vchodových dveří 1křídlových bez nadsvětlíku do zdiva</t>
  </si>
  <si>
    <t>883690135</t>
  </si>
  <si>
    <t>D1</t>
  </si>
  <si>
    <t>Dveře vstupní plastové, vč. zárubní 800x1970mm</t>
  </si>
  <si>
    <t>1618854731</t>
  </si>
  <si>
    <t>D2</t>
  </si>
  <si>
    <t>Dveře vstupní plastové, vč. zárubní 900x1970mm</t>
  </si>
  <si>
    <t>511384109</t>
  </si>
  <si>
    <t>D5</t>
  </si>
  <si>
    <t>Dveře vstupní plastové, bez zárubní do 1PP 1100x1970mm</t>
  </si>
  <si>
    <t>1097613260</t>
  </si>
  <si>
    <t>D6</t>
  </si>
  <si>
    <t>Dveře vstupní plastové, bez zárubní do 1PP 900x1970mm</t>
  </si>
  <si>
    <t>335586370</t>
  </si>
  <si>
    <t>766660451</t>
  </si>
  <si>
    <t>Montáž vchodových dveří 2křídlových bez nadsvětlíku do zdiva</t>
  </si>
  <si>
    <t>-27619713</t>
  </si>
  <si>
    <t>D3</t>
  </si>
  <si>
    <t>Dveře vstupní plastové dvoukřídlové, vč, zárubně 1250x1970mm</t>
  </si>
  <si>
    <t>1989978782</t>
  </si>
  <si>
    <t>D4</t>
  </si>
  <si>
    <t>Dveře vstupní plastové dvoukřídlové, vč, zárubně 1500x1970mm</t>
  </si>
  <si>
    <t>663684155</t>
  </si>
  <si>
    <t>766691914</t>
  </si>
  <si>
    <t>Vyvěšení nebo zavěšení dřevěných křídel dveří pl do 2 m2</t>
  </si>
  <si>
    <t>1057327309</t>
  </si>
  <si>
    <t>"2*800+2*900+2*1500+1250"2+2+2+1</t>
  </si>
  <si>
    <t>"2*2*1500+2*1250"4+2</t>
  </si>
  <si>
    <t>766691915</t>
  </si>
  <si>
    <t>Vyvěšení nebo zavěšení dřevěných křídel dveří pl přes 2 m2</t>
  </si>
  <si>
    <t>-1173796093</t>
  </si>
  <si>
    <t>998766202</t>
  </si>
  <si>
    <t>Přesun hmot procentní pro konstrukce truhlářské v objektech v do 12 m</t>
  </si>
  <si>
    <t>294229962</t>
  </si>
  <si>
    <t>410027718</t>
  </si>
  <si>
    <t>prodloužení a montáž prodloužených zdeří pro plyn</t>
  </si>
  <si>
    <t>40*0,7</t>
  </si>
  <si>
    <t>prodloužení kotevních profilů mříží oken a dveří ve dvorním prostoru</t>
  </si>
  <si>
    <t>73*0,7</t>
  </si>
  <si>
    <t>1863132496</t>
  </si>
  <si>
    <t>kotevní zděře potrubí plynu</t>
  </si>
  <si>
    <t>40*0,5</t>
  </si>
  <si>
    <t>kotevní profily mříží</t>
  </si>
  <si>
    <t>73*0,5</t>
  </si>
  <si>
    <t>1016086994</t>
  </si>
  <si>
    <t>781474116</t>
  </si>
  <si>
    <t>Montáž obkladů vnitřních keramických hladkých do 35 ks/m2 lepených flexibilním lepidlem</t>
  </si>
  <si>
    <t>1465750983</t>
  </si>
  <si>
    <t>597610200</t>
  </si>
  <si>
    <t>-928261779</t>
  </si>
  <si>
    <t>781774118</t>
  </si>
  <si>
    <t>Montáž obkladů vnějších z dlaždic keramických do 45 ks/m2 lepených flexibilním lepidlem</t>
  </si>
  <si>
    <t>-1304442361</t>
  </si>
  <si>
    <t>596231130</t>
  </si>
  <si>
    <t>1341391179</t>
  </si>
  <si>
    <t>Spotřeba: 48 kus/m2</t>
  </si>
  <si>
    <t>4*15*27,9</t>
  </si>
  <si>
    <t>998781202</t>
  </si>
  <si>
    <t>Přesun hmot procentní pro obklady keramické v objektech v do 12 m</t>
  </si>
  <si>
    <t>413313467</t>
  </si>
  <si>
    <t>783228990</t>
  </si>
  <si>
    <t>Údržba, příplatek za syntetický nátěr pevné mříže</t>
  </si>
  <si>
    <t>-1178063814</t>
  </si>
  <si>
    <t>783301303</t>
  </si>
  <si>
    <t>Bezoplachové odrezivění zámečnických konstrukcí</t>
  </si>
  <si>
    <t>-1877413777</t>
  </si>
  <si>
    <t>venkovní kovové konstrukce různé</t>
  </si>
  <si>
    <t>zárubeň dveří do 1PP 900a 1100/1970</t>
  </si>
  <si>
    <t>1,25+1,1</t>
  </si>
  <si>
    <t>mříže před zpětnou montáží</t>
  </si>
  <si>
    <t>2*2*1,4*2,1+13*0,6*0,4*2+1,3*2,15*2+1,1*2,15*2</t>
  </si>
  <si>
    <t>2,15*1,6*2*2+1,35*2,15*2</t>
  </si>
  <si>
    <t>1,3*1,45*2+1,9*1,6*2*2+1,25*2,2*2*2</t>
  </si>
  <si>
    <t>783301313</t>
  </si>
  <si>
    <t>Odmaštění zámečnických konstrukcí ředidlovým odmašťovačem</t>
  </si>
  <si>
    <t>-2096119783</t>
  </si>
  <si>
    <t>783314101</t>
  </si>
  <si>
    <t>Základní jednonásobný syntetický nátěr zámečnických konstrukcí</t>
  </si>
  <si>
    <t>-1208548590</t>
  </si>
  <si>
    <t>Krycí jednonásobný syntetický standardní nátěr zámečnických konstrukcí</t>
  </si>
  <si>
    <t>-1245688952</t>
  </si>
  <si>
    <t>030001000.1</t>
  </si>
  <si>
    <t>58369939</t>
  </si>
  <si>
    <t>SO07 - Komunikace  - Úprava plochy</t>
  </si>
  <si>
    <t>822 52</t>
  </si>
  <si>
    <t xml:space="preserve">    1 - Zemní práce</t>
  </si>
  <si>
    <t xml:space="preserve">    5 - Komunikace pozemní</t>
  </si>
  <si>
    <t xml:space="preserve">    8 - Trubní vedení</t>
  </si>
  <si>
    <t>121101101</t>
  </si>
  <si>
    <t>Sejmutí ornice s přemístěním na vzdálenost do 50 m</t>
  </si>
  <si>
    <t>95738407</t>
  </si>
  <si>
    <t>0,3*180</t>
  </si>
  <si>
    <t>122102201</t>
  </si>
  <si>
    <t>Odkopávky a prokopávky nezapažené pro silnice objemu do 100 m3 v hornině tř. 1 a 2</t>
  </si>
  <si>
    <t>-1894044508</t>
  </si>
  <si>
    <t>160*0,25</t>
  </si>
  <si>
    <t>162601102</t>
  </si>
  <si>
    <t>Vodorovné přemístění do 5000 m výkopku/sypaniny z horniny tř. 1 až 4</t>
  </si>
  <si>
    <t>-1049417266</t>
  </si>
  <si>
    <t>181102302</t>
  </si>
  <si>
    <t>Úprava pláně v zářezech se zhutněním</t>
  </si>
  <si>
    <t>-1838011609</t>
  </si>
  <si>
    <t>564772111</t>
  </si>
  <si>
    <t>Podklad z vibrovaného štěrku VŠ tl 250 mm</t>
  </si>
  <si>
    <t>1497418643</t>
  </si>
  <si>
    <t>564851111</t>
  </si>
  <si>
    <t>Podklad ze štěrkodrtě ŠD tl 150 mm</t>
  </si>
  <si>
    <t>-1458828917</t>
  </si>
  <si>
    <t>596211213</t>
  </si>
  <si>
    <t>Kladení zámkové dlažby komunikací pro pěší tl 80 mm skupiny A pl přes 300 m2</t>
  </si>
  <si>
    <t>-325324744</t>
  </si>
  <si>
    <t>148+630</t>
  </si>
  <si>
    <t>592450070</t>
  </si>
  <si>
    <t>dlažba zámková H-PROFIL HBB 20x16,5x8 cm přírodní</t>
  </si>
  <si>
    <t>-1990851494</t>
  </si>
  <si>
    <t>spotřeba: 36 kus/m2</t>
  </si>
  <si>
    <t>899231111</t>
  </si>
  <si>
    <t>Výšková úprava uličního vstupu nebo vpusti do 200 mm zvýšením mříže</t>
  </si>
  <si>
    <t>29390316</t>
  </si>
  <si>
    <t>916231113</t>
  </si>
  <si>
    <t>Osazení chodníkového obrubníku betonového ležatého s boční opěrou do lože z betonu prostého</t>
  </si>
  <si>
    <t>1474856999</t>
  </si>
  <si>
    <t>592174600</t>
  </si>
  <si>
    <t>obrubník betonový chodníkový ABO 2-15 100x15x25 cm</t>
  </si>
  <si>
    <t>1349447476</t>
  </si>
  <si>
    <t>998223011</t>
  </si>
  <si>
    <t>Přesun hmot pro pozemní komunikace s krytem dlážděným</t>
  </si>
  <si>
    <t>1164900793</t>
  </si>
  <si>
    <t>1806700598</t>
  </si>
  <si>
    <t>SO08 - Využití odpadního tepla z pekařské pece</t>
  </si>
  <si>
    <t xml:space="preserve">    1001 - Měření a regulace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</si>
  <si>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</si>
  <si>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</si>
  <si>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</si>
  <si>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</si>
  <si>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</si>
  <si>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VRN8 - Přesun stavebních kapacit</t>
  </si>
  <si>
    <t>734432124R00</t>
  </si>
  <si>
    <t>Systém řízení využití odpadního tepla</t>
  </si>
  <si>
    <t>kpl</t>
  </si>
  <si>
    <t>1158291912</t>
  </si>
  <si>
    <t>722130901</t>
  </si>
  <si>
    <t>Potrubí pozinkované závitové zazátkování vývodu</t>
  </si>
  <si>
    <t>-628129327</t>
  </si>
  <si>
    <t>722181251</t>
  </si>
  <si>
    <t>Ochrana vodovodního potrubí přilepenými tepelně izolačními trubicemi z PE tl do 25 mm DN do 22 mm</t>
  </si>
  <si>
    <t>-290353496</t>
  </si>
  <si>
    <t>722181252</t>
  </si>
  <si>
    <t>Ochrana vodovodního potrubí přilepenými tepelně izolačními trubicemi z PE tl do 25 mm DN do 42 mm</t>
  </si>
  <si>
    <t>64174198</t>
  </si>
  <si>
    <t>998722101</t>
  </si>
  <si>
    <t>Přesun hmot tonážní pro vnitřní vodovod v objektech v do 6 m</t>
  </si>
  <si>
    <t>1960233652</t>
  </si>
  <si>
    <t>723170801</t>
  </si>
  <si>
    <t>Demontáž přípojek propan-butan hadice D 8/16</t>
  </si>
  <si>
    <t>108423594</t>
  </si>
  <si>
    <t>731191941</t>
  </si>
  <si>
    <t>Napuštění kotle po opravě plocha kotle do 5 m2</t>
  </si>
  <si>
    <t>968352725</t>
  </si>
  <si>
    <t>731341130</t>
  </si>
  <si>
    <t>Hadice napouštěcí pryžové D 16/23</t>
  </si>
  <si>
    <t>114634997</t>
  </si>
  <si>
    <t>731391811</t>
  </si>
  <si>
    <t>Vypuštění vody z kotle samospádem plocha kotle do 5 m2</t>
  </si>
  <si>
    <t>-308865563</t>
  </si>
  <si>
    <t>998731101</t>
  </si>
  <si>
    <t>Přesun hmot tonážní pro kotelny v objektech v do 6 m</t>
  </si>
  <si>
    <t>674359433</t>
  </si>
  <si>
    <t>732000001PC</t>
  </si>
  <si>
    <t>Výměník odpadního tepla spalinový zabudovaný v peci Q=11kW</t>
  </si>
  <si>
    <t>-2091856773</t>
  </si>
  <si>
    <t>732000003PC</t>
  </si>
  <si>
    <t>Montáž výměníku odpadního tepla do spalinovodu pece</t>
  </si>
  <si>
    <t>-673885248</t>
  </si>
  <si>
    <t>732000004PC</t>
  </si>
  <si>
    <t>Uvedení do provozu, zkoušky a zaškolení obsluhy výměníku odpadního tepla</t>
  </si>
  <si>
    <t>-918964457</t>
  </si>
  <si>
    <t>484390125R</t>
  </si>
  <si>
    <t>Zásobník topné vody akumulační stojatý, V=1000L, vč. izolace</t>
  </si>
  <si>
    <t>-1834168746</t>
  </si>
  <si>
    <t>732199100RC</t>
  </si>
  <si>
    <t>Montáž orientačních štítků, vč. dodávky</t>
  </si>
  <si>
    <t>1909763544</t>
  </si>
  <si>
    <t>732291915</t>
  </si>
  <si>
    <t>Napuštění ohříváku a výměníku vodou obsahu do 1000 litrů</t>
  </si>
  <si>
    <t>-512895858</t>
  </si>
  <si>
    <t>732331618</t>
  </si>
  <si>
    <t>Nádoba tlaková expanzní s membránou závitové připojení PN 0,6 o objemu 100 litrů</t>
  </si>
  <si>
    <t>-1154982728</t>
  </si>
  <si>
    <t>732391903</t>
  </si>
  <si>
    <t>Zpětná montáž nádoby nebo nádrže po opravě obsahu do 1000 litrů</t>
  </si>
  <si>
    <t>257027069</t>
  </si>
  <si>
    <t>732421402 RC</t>
  </si>
  <si>
    <t>Čerpadlo teplovodní DN 25 výtlak do 3,0 m Qjm. 0,7 m3/h pro vytápění</t>
  </si>
  <si>
    <t>1419950163</t>
  </si>
  <si>
    <t>904RC</t>
  </si>
  <si>
    <t>Topná a tlaková zkouška</t>
  </si>
  <si>
    <t>h</t>
  </si>
  <si>
    <t>688132563</t>
  </si>
  <si>
    <t>909RC</t>
  </si>
  <si>
    <t>Nezměřitelné práce</t>
  </si>
  <si>
    <t>1338054136</t>
  </si>
  <si>
    <t>998732101</t>
  </si>
  <si>
    <t>Přesun hmot tonážní pro strojovny v objektech v do 6 m</t>
  </si>
  <si>
    <t>14145897</t>
  </si>
  <si>
    <t>733110806</t>
  </si>
  <si>
    <t>Demontáž potrubí ocelového závitového do DN 32</t>
  </si>
  <si>
    <t>1223038820</t>
  </si>
  <si>
    <t>733221104</t>
  </si>
  <si>
    <t>Potrubí měděné měkké spojované měkkým pájením D 22x1</t>
  </si>
  <si>
    <t>-693928312</t>
  </si>
  <si>
    <t>733222105</t>
  </si>
  <si>
    <t>Potrubí měděné polotvrdé spojované měkkým pájením D 28x1,5</t>
  </si>
  <si>
    <t>743775670</t>
  </si>
  <si>
    <t>733222106</t>
  </si>
  <si>
    <t>Potrubí měděné polotvrdé spojované měkkým pájením D 35x1,5</t>
  </si>
  <si>
    <t>268360311</t>
  </si>
  <si>
    <t>733224224RC</t>
  </si>
  <si>
    <t>Vsazení odbočky do stávajícího měd. potrubí D22</t>
  </si>
  <si>
    <t>1877917183</t>
  </si>
  <si>
    <t>733391101</t>
  </si>
  <si>
    <t>Zkouška těsnosti potrubí plastové do D 32x3,0</t>
  </si>
  <si>
    <t>1060786857</t>
  </si>
  <si>
    <t>1881851769</t>
  </si>
  <si>
    <t>998733101</t>
  </si>
  <si>
    <t>Přesun hmot tonážní pro rozvody potrubí v objektech v do 6 m</t>
  </si>
  <si>
    <t>-990388798</t>
  </si>
  <si>
    <t>734200811</t>
  </si>
  <si>
    <t>Demontáž armatury závitové s jedním závitem do G 1/2</t>
  </si>
  <si>
    <t>-987787844</t>
  </si>
  <si>
    <t>734200822</t>
  </si>
  <si>
    <t>Demontáž armatury závitové se dvěma závity do G 1</t>
  </si>
  <si>
    <t>-1406893045</t>
  </si>
  <si>
    <t>734211120RC</t>
  </si>
  <si>
    <t>Ventil závitový odvzdušňovací DN15 PN 14 do 120°C automatický</t>
  </si>
  <si>
    <t>154272663</t>
  </si>
  <si>
    <t>734251211RC</t>
  </si>
  <si>
    <t>Ventil závitový pojistnýDN 15/20provozní tlak od 2,5 do 6 barů</t>
  </si>
  <si>
    <t>-409583428</t>
  </si>
  <si>
    <t>734291243</t>
  </si>
  <si>
    <t>Filtr závitový přímý G 3/4 PN 16 do 130°C s vnitřními závity</t>
  </si>
  <si>
    <t>-2035711619</t>
  </si>
  <si>
    <t>734291245</t>
  </si>
  <si>
    <t>Filtr závitový přímý G 1 1/4 PN 16 do 130°C s vnitřními závity</t>
  </si>
  <si>
    <t>1347111594</t>
  </si>
  <si>
    <t>734292714</t>
  </si>
  <si>
    <t>Kohout kulový přímý G 3/4 PN 42 do 185°C vnitřní závit</t>
  </si>
  <si>
    <t>241945912</t>
  </si>
  <si>
    <t>734292715</t>
  </si>
  <si>
    <t>Kohout kulový přímý G 1 PN 42 do 185°C vnitřní závit</t>
  </si>
  <si>
    <t>1304824232</t>
  </si>
  <si>
    <t>734292716</t>
  </si>
  <si>
    <t>Kohout kulový přímý G 1 1/4 PN 42 do 185°C vnitřní závit</t>
  </si>
  <si>
    <t>-1307763079</t>
  </si>
  <si>
    <t>734292721RC</t>
  </si>
  <si>
    <t>Kohout kulový přímý DN15 PN 42 do 185°C vnitřní závit s vypouštěním</t>
  </si>
  <si>
    <t>-1515598105</t>
  </si>
  <si>
    <t>734293513</t>
  </si>
  <si>
    <t>Kohout kulový se zajištěním 2x vnitřní závit DN25</t>
  </si>
  <si>
    <t>1535167058</t>
  </si>
  <si>
    <t>734295023</t>
  </si>
  <si>
    <t>Směšovací armatura závitová trojcestná DN 32 se servomotorem</t>
  </si>
  <si>
    <t>453573770</t>
  </si>
  <si>
    <t>734411111RC</t>
  </si>
  <si>
    <t>TEploměr axiální D 100 0-120°C vč. jímky</t>
  </si>
  <si>
    <t>-891941971</t>
  </si>
  <si>
    <t>734421130RC</t>
  </si>
  <si>
    <t>Tlakoměr deformační 0-6 BAr D160 s tlakoměrovým kohoutem</t>
  </si>
  <si>
    <t>1631258415</t>
  </si>
  <si>
    <t>998734101</t>
  </si>
  <si>
    <t>Přesun hmot tonážní pro armatury v objektech v do 6 m</t>
  </si>
  <si>
    <t>773247704</t>
  </si>
  <si>
    <t>-921134225</t>
  </si>
  <si>
    <t>SO09 - Úpravy v PP pro technologii</t>
  </si>
  <si>
    <t xml:space="preserve">    763 - Konstrukce suché výstavby</t>
  </si>
  <si>
    <t>612325221</t>
  </si>
  <si>
    <t>Vápenocementová štuková omítka malých ploch do 0,09 m2 na stěnách</t>
  </si>
  <si>
    <t>67470590</t>
  </si>
  <si>
    <t>952901Rc1</t>
  </si>
  <si>
    <t>Vyklizení sklepa od suti a odpadů</t>
  </si>
  <si>
    <t>hod</t>
  </si>
  <si>
    <t>226577576</t>
  </si>
  <si>
    <t>952902121</t>
  </si>
  <si>
    <t>Čištění budov zametení drsných podlah</t>
  </si>
  <si>
    <t>-69748527</t>
  </si>
  <si>
    <t>997013211</t>
  </si>
  <si>
    <t>Vnitrostaveništní doprava suti a vybouraných hmot pro budovy v do 6 m ručně</t>
  </si>
  <si>
    <t>-1926674234</t>
  </si>
  <si>
    <t>-564699570</t>
  </si>
  <si>
    <t>207792808</t>
  </si>
  <si>
    <t>1832169875</t>
  </si>
  <si>
    <t>1663701773</t>
  </si>
  <si>
    <t>998018001</t>
  </si>
  <si>
    <t>Přesun hmot ruční pro budovy v do 6 m</t>
  </si>
  <si>
    <t>-1944091708</t>
  </si>
  <si>
    <t>763111751</t>
  </si>
  <si>
    <t>Příplatek k SDK příčce za plochu do 6 m2 jednotlivě</t>
  </si>
  <si>
    <t>535483596</t>
  </si>
  <si>
    <t>763131411</t>
  </si>
  <si>
    <t>SDK podhled desky 1xA 12,5 bez TI dvouvrstvá spodní kce profil CD+UD</t>
  </si>
  <si>
    <t>1806753894</t>
  </si>
  <si>
    <t>svislé stěny v demontovaném otvoru v podledu</t>
  </si>
  <si>
    <t>1,5*4*0,25</t>
  </si>
  <si>
    <t>763135RC1</t>
  </si>
  <si>
    <t>Demontáž podhledu sádrokartonového z desek tl. 12,5 na kov. roštu</t>
  </si>
  <si>
    <t>1524050356</t>
  </si>
  <si>
    <t>763181Rc1</t>
  </si>
  <si>
    <t>Osazování stěn bez dveří</t>
  </si>
  <si>
    <t>1097292226</t>
  </si>
  <si>
    <t>nosná konstrukce pro opláštění otvoru</t>
  </si>
  <si>
    <t>1,5</t>
  </si>
  <si>
    <t>784181101</t>
  </si>
  <si>
    <t>Základní akrylátová jednonásobná penetrace podkladu v místnostech výšky do 3,80m</t>
  </si>
  <si>
    <t>292577814</t>
  </si>
  <si>
    <t>strop</t>
  </si>
  <si>
    <t>54,97</t>
  </si>
  <si>
    <t>stěny</t>
  </si>
  <si>
    <t>2,2*(9,65*2+2,1+5,1+3,3+2,85+4,65)</t>
  </si>
  <si>
    <t>784221101</t>
  </si>
  <si>
    <t>Dvojnásobné bílé malby  ze směsí za sucha dobře otěruvzdorných v místnostech do 3,80 m</t>
  </si>
  <si>
    <t>-286365730</t>
  </si>
  <si>
    <t>784221151</t>
  </si>
  <si>
    <t>Příplatek k cenám 2x maleb za sucha otěruvzdorných za barevnou malbu v odstínu světlém</t>
  </si>
  <si>
    <t>1989562910</t>
  </si>
  <si>
    <t>Zařízení staveniště</t>
  </si>
  <si>
    <t>soub</t>
  </si>
  <si>
    <t>-228901795</t>
  </si>
  <si>
    <t>deska minerální izolační (např. ISOVER TF PROFI) tl. 160 mm</t>
  </si>
  <si>
    <t>obkladačky keramické (např. RAKO -Color one)  (barevné) 15 x 15 x 0,6 cm I. j.</t>
  </si>
  <si>
    <t>profil schodový (např. Schlüter-TREP-S), ušlechtilá ocel V2A, R 10 V 6, TE 110/100 (11 x 1000 mm)</t>
  </si>
  <si>
    <t>Přesun stavebních kapacit - Doprava automobilová mimostaveništní nákladní, osobní, nocležné</t>
  </si>
  <si>
    <t>pásek obkladový (např. Klinker Röben) NFPS 16 - červený hladký  24x7,1x1,4 cm</t>
  </si>
  <si>
    <t>obkládačky keramické (např. RAKO) - (bílé i barevné) 25 x 33 x 0,7 cm I.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</si>
</sst>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166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6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0" fillId="0" borderId="25" xfId="0" applyFont="1" applyBorder="1" applyAlignment="1" applyProtection="1">
      <alignment horizontal="center" vertical="center"/>
      <protection locked="0"/>
    </xf>
    <xf numFmtId="49" fontId="40" fillId="0" borderId="25" xfId="0" applyNumberFormat="1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" fontId="26" fillId="5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5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40" fillId="0" borderId="25" xfId="0" applyFont="1" applyBorder="1" applyAlignment="1" applyProtection="1">
      <alignment horizontal="left" vertical="center" wrapText="1"/>
      <protection locked="0"/>
    </xf>
    <xf numFmtId="4" fontId="40" fillId="0" borderId="25" xfId="0" applyNumberFormat="1" applyFont="1" applyBorder="1" applyAlignment="1" applyProtection="1">
      <alignment vertical="center"/>
      <protection locked="0"/>
    </xf>
    <xf numFmtId="0" fontId="4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15" fillId="2" borderId="0" xfId="1" applyFont="1" applyFill="1" applyAlignment="1" applyProtection="1">
      <alignment horizontal="center" vertical="center"/>
    </xf>
    <xf numFmtId="4" fontId="26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tabSelected="1" workbookViewId="0">
      <pane ySplit="1" topLeftCell="A81" activePane="bottomLeft" state="frozen"/>
      <selection pane="bottomLeft"/>
    </sheetView>
  </sheetViews>
  <sheetFormatPr defaultRowHeight="13.6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7.049999999999997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R2" s="217" t="s">
        <v>8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21" t="s">
        <v>9</v>
      </c>
      <c r="BT2" s="21" t="s">
        <v>10</v>
      </c>
    </row>
    <row r="3" spans="1:73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7.049999999999997" customHeight="1">
      <c r="B4" s="25"/>
      <c r="C4" s="196" t="s">
        <v>12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6"/>
      <c r="AS4" s="27" t="s">
        <v>13</v>
      </c>
      <c r="BS4" s="21" t="s">
        <v>14</v>
      </c>
    </row>
    <row r="5" spans="1:73" ht="14.45" customHeight="1">
      <c r="B5" s="25"/>
      <c r="C5" s="28"/>
      <c r="D5" s="29" t="s">
        <v>15</v>
      </c>
      <c r="E5" s="28"/>
      <c r="F5" s="28"/>
      <c r="G5" s="28"/>
      <c r="H5" s="28"/>
      <c r="I5" s="28"/>
      <c r="J5" s="28"/>
      <c r="K5" s="198" t="s">
        <v>16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28"/>
      <c r="AQ5" s="26"/>
      <c r="BS5" s="21" t="s">
        <v>9</v>
      </c>
    </row>
    <row r="6" spans="1:73" ht="37.049999999999997" customHeight="1">
      <c r="B6" s="25"/>
      <c r="C6" s="28"/>
      <c r="D6" s="31" t="s">
        <v>17</v>
      </c>
      <c r="E6" s="28"/>
      <c r="F6" s="28"/>
      <c r="G6" s="28"/>
      <c r="H6" s="28"/>
      <c r="I6" s="28"/>
      <c r="J6" s="28"/>
      <c r="K6" s="200" t="s">
        <v>18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8"/>
      <c r="AQ6" s="26"/>
      <c r="BS6" s="21" t="s">
        <v>19</v>
      </c>
    </row>
    <row r="7" spans="1:73" ht="14.45" customHeight="1">
      <c r="B7" s="25"/>
      <c r="C7" s="28"/>
      <c r="D7" s="32" t="s">
        <v>20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21</v>
      </c>
      <c r="AL7" s="28"/>
      <c r="AM7" s="28"/>
      <c r="AN7" s="30" t="s">
        <v>5</v>
      </c>
      <c r="AO7" s="28"/>
      <c r="AP7" s="28"/>
      <c r="AQ7" s="26"/>
      <c r="BS7" s="21" t="s">
        <v>22</v>
      </c>
    </row>
    <row r="8" spans="1:73" ht="14.45" customHeight="1">
      <c r="B8" s="25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0" t="s">
        <v>26</v>
      </c>
      <c r="AO8" s="28"/>
      <c r="AP8" s="28"/>
      <c r="AQ8" s="26"/>
      <c r="BS8" s="21" t="s">
        <v>27</v>
      </c>
    </row>
    <row r="9" spans="1:73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S9" s="21" t="s">
        <v>28</v>
      </c>
    </row>
    <row r="10" spans="1:73" ht="14.45" customHeight="1">
      <c r="B10" s="25"/>
      <c r="C10" s="28"/>
      <c r="D10" s="32" t="s">
        <v>29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30</v>
      </c>
      <c r="AL10" s="28"/>
      <c r="AM10" s="28"/>
      <c r="AN10" s="30" t="s">
        <v>5</v>
      </c>
      <c r="AO10" s="28"/>
      <c r="AP10" s="28"/>
      <c r="AQ10" s="26"/>
      <c r="BS10" s="21" t="s">
        <v>19</v>
      </c>
    </row>
    <row r="11" spans="1:73" ht="18.350000000000001" customHeight="1">
      <c r="B11" s="25"/>
      <c r="C11" s="28"/>
      <c r="D11" s="28"/>
      <c r="E11" s="30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5</v>
      </c>
      <c r="AO11" s="28"/>
      <c r="AP11" s="28"/>
      <c r="AQ11" s="26"/>
      <c r="BS11" s="21" t="s">
        <v>19</v>
      </c>
    </row>
    <row r="12" spans="1:73" ht="7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S12" s="21" t="s">
        <v>19</v>
      </c>
    </row>
    <row r="13" spans="1:73" ht="14.45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30</v>
      </c>
      <c r="AL13" s="28"/>
      <c r="AM13" s="28"/>
      <c r="AN13" s="30" t="s">
        <v>5</v>
      </c>
      <c r="AO13" s="28"/>
      <c r="AP13" s="28"/>
      <c r="AQ13" s="26"/>
      <c r="BS13" s="21" t="s">
        <v>19</v>
      </c>
    </row>
    <row r="14" spans="1:73">
      <c r="B14" s="25"/>
      <c r="C14" s="28"/>
      <c r="D14" s="28"/>
      <c r="E14" s="30" t="s">
        <v>24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31</v>
      </c>
      <c r="AL14" s="28"/>
      <c r="AM14" s="28"/>
      <c r="AN14" s="30" t="s">
        <v>5</v>
      </c>
      <c r="AO14" s="28"/>
      <c r="AP14" s="28"/>
      <c r="AQ14" s="26"/>
      <c r="BS14" s="21" t="s">
        <v>19</v>
      </c>
    </row>
    <row r="15" spans="1:73" ht="7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S15" s="21" t="s">
        <v>6</v>
      </c>
    </row>
    <row r="16" spans="1:73" ht="14.45" customHeight="1">
      <c r="B16" s="25"/>
      <c r="C16" s="28"/>
      <c r="D16" s="32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30</v>
      </c>
      <c r="AL16" s="28"/>
      <c r="AM16" s="28"/>
      <c r="AN16" s="30" t="s">
        <v>5</v>
      </c>
      <c r="AO16" s="28"/>
      <c r="AP16" s="28"/>
      <c r="AQ16" s="26"/>
      <c r="BS16" s="21" t="s">
        <v>6</v>
      </c>
    </row>
    <row r="17" spans="2:71" ht="18.350000000000001" customHeight="1">
      <c r="B17" s="25"/>
      <c r="C17" s="28"/>
      <c r="D17" s="28"/>
      <c r="E17" s="30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5</v>
      </c>
      <c r="AO17" s="28"/>
      <c r="AP17" s="28"/>
      <c r="AQ17" s="26"/>
      <c r="BS17" s="21" t="s">
        <v>34</v>
      </c>
    </row>
    <row r="18" spans="2:71" ht="7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S18" s="21" t="s">
        <v>9</v>
      </c>
    </row>
    <row r="19" spans="2:71" ht="14.45" customHeight="1">
      <c r="B19" s="25"/>
      <c r="C19" s="28"/>
      <c r="D19" s="32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30</v>
      </c>
      <c r="AL19" s="28"/>
      <c r="AM19" s="28"/>
      <c r="AN19" s="30" t="s">
        <v>5</v>
      </c>
      <c r="AO19" s="28"/>
      <c r="AP19" s="28"/>
      <c r="AQ19" s="26"/>
      <c r="BS19" s="21" t="s">
        <v>9</v>
      </c>
    </row>
    <row r="20" spans="2:71" ht="18.350000000000001" customHeight="1">
      <c r="B20" s="25"/>
      <c r="C20" s="28"/>
      <c r="D20" s="28"/>
      <c r="E20" s="30" t="s">
        <v>24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5</v>
      </c>
      <c r="AO20" s="28"/>
      <c r="AP20" s="28"/>
      <c r="AQ20" s="26"/>
    </row>
    <row r="21" spans="2:71" ht="7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</row>
    <row r="22" spans="2:71">
      <c r="B22" s="25"/>
      <c r="C22" s="28"/>
      <c r="D22" s="32" t="s">
        <v>36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</row>
    <row r="23" spans="2:71" ht="22.6" customHeight="1">
      <c r="B23" s="25"/>
      <c r="C23" s="28"/>
      <c r="D23" s="28"/>
      <c r="E23" s="201" t="s">
        <v>5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8"/>
      <c r="AP23" s="28"/>
      <c r="AQ23" s="26"/>
    </row>
    <row r="24" spans="2:71" ht="7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</row>
    <row r="25" spans="2:71" ht="7" customHeight="1">
      <c r="B25" s="25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8"/>
      <c r="AQ25" s="26"/>
    </row>
    <row r="26" spans="2:71" ht="14.45" customHeight="1">
      <c r="B26" s="25"/>
      <c r="C26" s="28"/>
      <c r="D26" s="34" t="s">
        <v>37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25">
        <f>ROUND(AG87,2)</f>
        <v>0</v>
      </c>
      <c r="AL26" s="199"/>
      <c r="AM26" s="199"/>
      <c r="AN26" s="199"/>
      <c r="AO26" s="199"/>
      <c r="AP26" s="28"/>
      <c r="AQ26" s="26"/>
    </row>
    <row r="27" spans="2:71" ht="14.45" customHeight="1">
      <c r="B27" s="25"/>
      <c r="C27" s="28"/>
      <c r="D27" s="34" t="s">
        <v>38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25">
        <f>ROUND(AG97,2)</f>
        <v>0</v>
      </c>
      <c r="AL27" s="225"/>
      <c r="AM27" s="225"/>
      <c r="AN27" s="225"/>
      <c r="AO27" s="225"/>
      <c r="AP27" s="28"/>
      <c r="AQ27" s="26"/>
    </row>
    <row r="28" spans="2:71" s="1" customFormat="1" ht="7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2:71" s="1" customFormat="1" ht="26" customHeight="1">
      <c r="B29" s="35"/>
      <c r="C29" s="36"/>
      <c r="D29" s="38" t="s">
        <v>39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26">
        <f>ROUND(AK26+AK27,2)</f>
        <v>0</v>
      </c>
      <c r="AL29" s="227"/>
      <c r="AM29" s="227"/>
      <c r="AN29" s="227"/>
      <c r="AO29" s="227"/>
      <c r="AP29" s="36"/>
      <c r="AQ29" s="37"/>
    </row>
    <row r="30" spans="2:71" s="1" customFormat="1" ht="7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</row>
    <row r="31" spans="2:71" s="2" customFormat="1" ht="14.45" customHeight="1">
      <c r="B31" s="40"/>
      <c r="C31" s="41"/>
      <c r="D31" s="42" t="s">
        <v>40</v>
      </c>
      <c r="E31" s="41"/>
      <c r="F31" s="42" t="s">
        <v>41</v>
      </c>
      <c r="G31" s="41"/>
      <c r="H31" s="41"/>
      <c r="I31" s="41"/>
      <c r="J31" s="41"/>
      <c r="K31" s="41"/>
      <c r="L31" s="191">
        <v>0.21</v>
      </c>
      <c r="M31" s="192"/>
      <c r="N31" s="192"/>
      <c r="O31" s="192"/>
      <c r="P31" s="41"/>
      <c r="Q31" s="41"/>
      <c r="R31" s="41"/>
      <c r="S31" s="41"/>
      <c r="T31" s="44" t="s">
        <v>42</v>
      </c>
      <c r="U31" s="41"/>
      <c r="V31" s="41"/>
      <c r="W31" s="193">
        <f>ROUND(AZ87+SUM(CD98),2)</f>
        <v>0</v>
      </c>
      <c r="X31" s="192"/>
      <c r="Y31" s="192"/>
      <c r="Z31" s="192"/>
      <c r="AA31" s="192"/>
      <c r="AB31" s="192"/>
      <c r="AC31" s="192"/>
      <c r="AD31" s="192"/>
      <c r="AE31" s="192"/>
      <c r="AF31" s="41"/>
      <c r="AG31" s="41"/>
      <c r="AH31" s="41"/>
      <c r="AI31" s="41"/>
      <c r="AJ31" s="41"/>
      <c r="AK31" s="193">
        <f>ROUND(AV87+SUM(BY98),2)</f>
        <v>0</v>
      </c>
      <c r="AL31" s="192"/>
      <c r="AM31" s="192"/>
      <c r="AN31" s="192"/>
      <c r="AO31" s="192"/>
      <c r="AP31" s="41"/>
      <c r="AQ31" s="45"/>
    </row>
    <row r="32" spans="2:71" s="2" customFormat="1" ht="14.45" customHeight="1">
      <c r="B32" s="40"/>
      <c r="C32" s="41"/>
      <c r="D32" s="41"/>
      <c r="E32" s="41"/>
      <c r="F32" s="42" t="s">
        <v>43</v>
      </c>
      <c r="G32" s="41"/>
      <c r="H32" s="41"/>
      <c r="I32" s="41"/>
      <c r="J32" s="41"/>
      <c r="K32" s="41"/>
      <c r="L32" s="191">
        <v>0.15</v>
      </c>
      <c r="M32" s="192"/>
      <c r="N32" s="192"/>
      <c r="O32" s="192"/>
      <c r="P32" s="41"/>
      <c r="Q32" s="41"/>
      <c r="R32" s="41"/>
      <c r="S32" s="41"/>
      <c r="T32" s="44" t="s">
        <v>42</v>
      </c>
      <c r="U32" s="41"/>
      <c r="V32" s="41"/>
      <c r="W32" s="193">
        <f>ROUND(BA87+SUM(CE98),2)</f>
        <v>0</v>
      </c>
      <c r="X32" s="192"/>
      <c r="Y32" s="192"/>
      <c r="Z32" s="192"/>
      <c r="AA32" s="192"/>
      <c r="AB32" s="192"/>
      <c r="AC32" s="192"/>
      <c r="AD32" s="192"/>
      <c r="AE32" s="192"/>
      <c r="AF32" s="41"/>
      <c r="AG32" s="41"/>
      <c r="AH32" s="41"/>
      <c r="AI32" s="41"/>
      <c r="AJ32" s="41"/>
      <c r="AK32" s="193">
        <f>ROUND(AW87+SUM(BZ98),2)</f>
        <v>0</v>
      </c>
      <c r="AL32" s="192"/>
      <c r="AM32" s="192"/>
      <c r="AN32" s="192"/>
      <c r="AO32" s="192"/>
      <c r="AP32" s="41"/>
      <c r="AQ32" s="45"/>
    </row>
    <row r="33" spans="2:43" s="2" customFormat="1" ht="14.45" hidden="1" customHeight="1">
      <c r="B33" s="40"/>
      <c r="C33" s="41"/>
      <c r="D33" s="41"/>
      <c r="E33" s="41"/>
      <c r="F33" s="42" t="s">
        <v>44</v>
      </c>
      <c r="G33" s="41"/>
      <c r="H33" s="41"/>
      <c r="I33" s="41"/>
      <c r="J33" s="41"/>
      <c r="K33" s="41"/>
      <c r="L33" s="191">
        <v>0.21</v>
      </c>
      <c r="M33" s="192"/>
      <c r="N33" s="192"/>
      <c r="O33" s="192"/>
      <c r="P33" s="41"/>
      <c r="Q33" s="41"/>
      <c r="R33" s="41"/>
      <c r="S33" s="41"/>
      <c r="T33" s="44" t="s">
        <v>42</v>
      </c>
      <c r="U33" s="41"/>
      <c r="V33" s="41"/>
      <c r="W33" s="193">
        <f>ROUND(BB87+SUM(CF98),2)</f>
        <v>0</v>
      </c>
      <c r="X33" s="192"/>
      <c r="Y33" s="192"/>
      <c r="Z33" s="192"/>
      <c r="AA33" s="192"/>
      <c r="AB33" s="192"/>
      <c r="AC33" s="192"/>
      <c r="AD33" s="192"/>
      <c r="AE33" s="192"/>
      <c r="AF33" s="41"/>
      <c r="AG33" s="41"/>
      <c r="AH33" s="41"/>
      <c r="AI33" s="41"/>
      <c r="AJ33" s="41"/>
      <c r="AK33" s="193">
        <v>0</v>
      </c>
      <c r="AL33" s="192"/>
      <c r="AM33" s="192"/>
      <c r="AN33" s="192"/>
      <c r="AO33" s="192"/>
      <c r="AP33" s="41"/>
      <c r="AQ33" s="45"/>
    </row>
    <row r="34" spans="2:43" s="2" customFormat="1" ht="14.45" hidden="1" customHeight="1">
      <c r="B34" s="40"/>
      <c r="C34" s="41"/>
      <c r="D34" s="41"/>
      <c r="E34" s="41"/>
      <c r="F34" s="42" t="s">
        <v>45</v>
      </c>
      <c r="G34" s="41"/>
      <c r="H34" s="41"/>
      <c r="I34" s="41"/>
      <c r="J34" s="41"/>
      <c r="K34" s="41"/>
      <c r="L34" s="191">
        <v>0.15</v>
      </c>
      <c r="M34" s="192"/>
      <c r="N34" s="192"/>
      <c r="O34" s="192"/>
      <c r="P34" s="41"/>
      <c r="Q34" s="41"/>
      <c r="R34" s="41"/>
      <c r="S34" s="41"/>
      <c r="T34" s="44" t="s">
        <v>42</v>
      </c>
      <c r="U34" s="41"/>
      <c r="V34" s="41"/>
      <c r="W34" s="193">
        <f>ROUND(BC87+SUM(CG98),2)</f>
        <v>0</v>
      </c>
      <c r="X34" s="192"/>
      <c r="Y34" s="192"/>
      <c r="Z34" s="192"/>
      <c r="AA34" s="192"/>
      <c r="AB34" s="192"/>
      <c r="AC34" s="192"/>
      <c r="AD34" s="192"/>
      <c r="AE34" s="192"/>
      <c r="AF34" s="41"/>
      <c r="AG34" s="41"/>
      <c r="AH34" s="41"/>
      <c r="AI34" s="41"/>
      <c r="AJ34" s="41"/>
      <c r="AK34" s="193">
        <v>0</v>
      </c>
      <c r="AL34" s="192"/>
      <c r="AM34" s="192"/>
      <c r="AN34" s="192"/>
      <c r="AO34" s="192"/>
      <c r="AP34" s="41"/>
      <c r="AQ34" s="45"/>
    </row>
    <row r="35" spans="2:43" s="2" customFormat="1" ht="14.45" hidden="1" customHeight="1">
      <c r="B35" s="40"/>
      <c r="C35" s="41"/>
      <c r="D35" s="41"/>
      <c r="E35" s="41"/>
      <c r="F35" s="42" t="s">
        <v>46</v>
      </c>
      <c r="G35" s="41"/>
      <c r="H35" s="41"/>
      <c r="I35" s="41"/>
      <c r="J35" s="41"/>
      <c r="K35" s="41"/>
      <c r="L35" s="191">
        <v>0</v>
      </c>
      <c r="M35" s="192"/>
      <c r="N35" s="192"/>
      <c r="O35" s="192"/>
      <c r="P35" s="41"/>
      <c r="Q35" s="41"/>
      <c r="R35" s="41"/>
      <c r="S35" s="41"/>
      <c r="T35" s="44" t="s">
        <v>42</v>
      </c>
      <c r="U35" s="41"/>
      <c r="V35" s="41"/>
      <c r="W35" s="193">
        <f>ROUND(BD87+SUM(CH98),2)</f>
        <v>0</v>
      </c>
      <c r="X35" s="192"/>
      <c r="Y35" s="192"/>
      <c r="Z35" s="192"/>
      <c r="AA35" s="192"/>
      <c r="AB35" s="192"/>
      <c r="AC35" s="192"/>
      <c r="AD35" s="192"/>
      <c r="AE35" s="192"/>
      <c r="AF35" s="41"/>
      <c r="AG35" s="41"/>
      <c r="AH35" s="41"/>
      <c r="AI35" s="41"/>
      <c r="AJ35" s="41"/>
      <c r="AK35" s="193">
        <v>0</v>
      </c>
      <c r="AL35" s="192"/>
      <c r="AM35" s="192"/>
      <c r="AN35" s="192"/>
      <c r="AO35" s="192"/>
      <c r="AP35" s="41"/>
      <c r="AQ35" s="45"/>
    </row>
    <row r="36" spans="2:43" s="1" customFormat="1" ht="7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6" customHeight="1">
      <c r="B37" s="35"/>
      <c r="C37" s="46"/>
      <c r="D37" s="47" t="s">
        <v>47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48</v>
      </c>
      <c r="U37" s="48"/>
      <c r="V37" s="48"/>
      <c r="W37" s="48"/>
      <c r="X37" s="206" t="s">
        <v>49</v>
      </c>
      <c r="Y37" s="207"/>
      <c r="Z37" s="207"/>
      <c r="AA37" s="207"/>
      <c r="AB37" s="207"/>
      <c r="AC37" s="48"/>
      <c r="AD37" s="48"/>
      <c r="AE37" s="48"/>
      <c r="AF37" s="48"/>
      <c r="AG37" s="48"/>
      <c r="AH37" s="48"/>
      <c r="AI37" s="48"/>
      <c r="AJ37" s="48"/>
      <c r="AK37" s="208">
        <f>SUM(AK29:AK35)</f>
        <v>0</v>
      </c>
      <c r="AL37" s="207"/>
      <c r="AM37" s="207"/>
      <c r="AN37" s="207"/>
      <c r="AO37" s="209"/>
      <c r="AP37" s="46"/>
      <c r="AQ37" s="37"/>
    </row>
    <row r="38" spans="2:43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4.95">
      <c r="B49" s="35"/>
      <c r="C49" s="36"/>
      <c r="D49" s="50" t="s">
        <v>50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51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>
      <c r="B50" s="25"/>
      <c r="C50" s="28"/>
      <c r="D50" s="5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/>
      <c r="AA50" s="28"/>
      <c r="AB50" s="28"/>
      <c r="AC50" s="53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4"/>
      <c r="AP50" s="28"/>
      <c r="AQ50" s="26"/>
    </row>
    <row r="51" spans="2:43">
      <c r="B51" s="25"/>
      <c r="C51" s="28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/>
      <c r="AA51" s="28"/>
      <c r="AB51" s="28"/>
      <c r="AC51" s="53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4"/>
      <c r="AP51" s="28"/>
      <c r="AQ51" s="26"/>
    </row>
    <row r="52" spans="2:43">
      <c r="B52" s="25"/>
      <c r="C52" s="28"/>
      <c r="D52" s="5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4"/>
      <c r="AA52" s="28"/>
      <c r="AB52" s="28"/>
      <c r="AC52" s="53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4"/>
      <c r="AP52" s="28"/>
      <c r="AQ52" s="26"/>
    </row>
    <row r="53" spans="2:43">
      <c r="B53" s="25"/>
      <c r="C53" s="28"/>
      <c r="D53" s="5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4"/>
      <c r="AA53" s="28"/>
      <c r="AB53" s="28"/>
      <c r="AC53" s="53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4"/>
      <c r="AP53" s="28"/>
      <c r="AQ53" s="26"/>
    </row>
    <row r="54" spans="2:43">
      <c r="B54" s="25"/>
      <c r="C54" s="28"/>
      <c r="D54" s="5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/>
      <c r="AA54" s="28"/>
      <c r="AB54" s="28"/>
      <c r="AC54" s="53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4"/>
      <c r="AP54" s="28"/>
      <c r="AQ54" s="26"/>
    </row>
    <row r="55" spans="2:43">
      <c r="B55" s="25"/>
      <c r="C55" s="28"/>
      <c r="D55" s="5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/>
      <c r="AA55" s="28"/>
      <c r="AB55" s="28"/>
      <c r="AC55" s="53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4"/>
      <c r="AP55" s="28"/>
      <c r="AQ55" s="26"/>
    </row>
    <row r="56" spans="2:43">
      <c r="B56" s="25"/>
      <c r="C56" s="28"/>
      <c r="D56" s="5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4"/>
      <c r="AA56" s="28"/>
      <c r="AB56" s="28"/>
      <c r="AC56" s="5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4"/>
      <c r="AP56" s="28"/>
      <c r="AQ56" s="26"/>
    </row>
    <row r="57" spans="2:43">
      <c r="B57" s="25"/>
      <c r="C57" s="28"/>
      <c r="D57" s="5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4"/>
      <c r="AA57" s="28"/>
      <c r="AB57" s="28"/>
      <c r="AC57" s="53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4"/>
      <c r="AP57" s="28"/>
      <c r="AQ57" s="26"/>
    </row>
    <row r="58" spans="2:43" s="1" customFormat="1" ht="14.95">
      <c r="B58" s="35"/>
      <c r="C58" s="36"/>
      <c r="D58" s="55" t="s">
        <v>52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53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52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53</v>
      </c>
      <c r="AN58" s="56"/>
      <c r="AO58" s="58"/>
      <c r="AP58" s="36"/>
      <c r="AQ58" s="37"/>
    </row>
    <row r="59" spans="2:43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4.95">
      <c r="B60" s="35"/>
      <c r="C60" s="36"/>
      <c r="D60" s="50" t="s">
        <v>54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55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>
      <c r="B61" s="25"/>
      <c r="C61" s="28"/>
      <c r="D61" s="5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/>
      <c r="AA61" s="28"/>
      <c r="AB61" s="28"/>
      <c r="AC61" s="53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4"/>
      <c r="AP61" s="28"/>
      <c r="AQ61" s="26"/>
    </row>
    <row r="62" spans="2:43">
      <c r="B62" s="25"/>
      <c r="C62" s="28"/>
      <c r="D62" s="5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4"/>
      <c r="AA62" s="28"/>
      <c r="AB62" s="28"/>
      <c r="AC62" s="53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4"/>
      <c r="AP62" s="28"/>
      <c r="AQ62" s="26"/>
    </row>
    <row r="63" spans="2:43">
      <c r="B63" s="25"/>
      <c r="C63" s="28"/>
      <c r="D63" s="5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4"/>
      <c r="AA63" s="28"/>
      <c r="AB63" s="28"/>
      <c r="AC63" s="53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4"/>
      <c r="AP63" s="28"/>
      <c r="AQ63" s="26"/>
    </row>
    <row r="64" spans="2:43">
      <c r="B64" s="25"/>
      <c r="C64" s="28"/>
      <c r="D64" s="5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4"/>
      <c r="AA64" s="28"/>
      <c r="AB64" s="28"/>
      <c r="AC64" s="53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4"/>
      <c r="AP64" s="28"/>
      <c r="AQ64" s="26"/>
    </row>
    <row r="65" spans="2:43">
      <c r="B65" s="25"/>
      <c r="C65" s="28"/>
      <c r="D65" s="5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4"/>
      <c r="AA65" s="28"/>
      <c r="AB65" s="28"/>
      <c r="AC65" s="53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4"/>
      <c r="AP65" s="28"/>
      <c r="AQ65" s="26"/>
    </row>
    <row r="66" spans="2:43">
      <c r="B66" s="25"/>
      <c r="C66" s="28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4"/>
      <c r="AA66" s="28"/>
      <c r="AB66" s="28"/>
      <c r="AC66" s="53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4"/>
      <c r="AP66" s="28"/>
      <c r="AQ66" s="26"/>
    </row>
    <row r="67" spans="2:43">
      <c r="B67" s="25"/>
      <c r="C67" s="28"/>
      <c r="D67" s="5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4"/>
      <c r="AA67" s="28"/>
      <c r="AB67" s="28"/>
      <c r="AC67" s="53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4"/>
      <c r="AP67" s="28"/>
      <c r="AQ67" s="26"/>
    </row>
    <row r="68" spans="2:43">
      <c r="B68" s="25"/>
      <c r="C68" s="28"/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4"/>
      <c r="AA68" s="28"/>
      <c r="AB68" s="28"/>
      <c r="AC68" s="53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4"/>
      <c r="AP68" s="28"/>
      <c r="AQ68" s="26"/>
    </row>
    <row r="69" spans="2:43" s="1" customFormat="1" ht="14.95">
      <c r="B69" s="35"/>
      <c r="C69" s="36"/>
      <c r="D69" s="55" t="s">
        <v>52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53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52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53</v>
      </c>
      <c r="AN69" s="56"/>
      <c r="AO69" s="58"/>
      <c r="AP69" s="36"/>
      <c r="AQ69" s="37"/>
    </row>
    <row r="70" spans="2:43" s="1" customFormat="1" ht="7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7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7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7.049999999999997" customHeight="1">
      <c r="B76" s="35"/>
      <c r="C76" s="196" t="s">
        <v>56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37"/>
    </row>
    <row r="77" spans="2:43" s="3" customFormat="1" ht="14.45" customHeight="1">
      <c r="B77" s="65"/>
      <c r="C77" s="32" t="s">
        <v>15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201605/DOD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7.049999999999997" customHeight="1">
      <c r="B78" s="68"/>
      <c r="C78" s="69" t="s">
        <v>17</v>
      </c>
      <c r="D78" s="70"/>
      <c r="E78" s="70"/>
      <c r="F78" s="70"/>
      <c r="G78" s="70"/>
      <c r="H78" s="70"/>
      <c r="I78" s="70"/>
      <c r="J78" s="70"/>
      <c r="K78" s="70"/>
      <c r="L78" s="210" t="str">
        <f>K6</f>
        <v>Stavební úpravy č.p. 476 v Rychvaldu</v>
      </c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70"/>
      <c r="AQ78" s="71"/>
    </row>
    <row r="79" spans="2:43" s="1" customFormat="1" ht="7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>
      <c r="B80" s="35"/>
      <c r="C80" s="32" t="s">
        <v>23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 xml:space="preserve">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2" t="s">
        <v>25</v>
      </c>
      <c r="AJ80" s="36"/>
      <c r="AK80" s="36"/>
      <c r="AL80" s="36"/>
      <c r="AM80" s="73" t="str">
        <f>IF(AN8= "","",AN8)</f>
        <v>29. 6. 2016</v>
      </c>
      <c r="AN80" s="36"/>
      <c r="AO80" s="36"/>
      <c r="AP80" s="36"/>
      <c r="AQ80" s="37"/>
    </row>
    <row r="81" spans="1:76" s="1" customFormat="1" ht="7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76" s="1" customFormat="1">
      <c r="B82" s="35"/>
      <c r="C82" s="32" t="s">
        <v>29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2" t="s">
        <v>33</v>
      </c>
      <c r="AJ82" s="36"/>
      <c r="AK82" s="36"/>
      <c r="AL82" s="36"/>
      <c r="AM82" s="212" t="str">
        <f>IF(E17="","",E17)</f>
        <v xml:space="preserve"> </v>
      </c>
      <c r="AN82" s="212"/>
      <c r="AO82" s="212"/>
      <c r="AP82" s="212"/>
      <c r="AQ82" s="37"/>
      <c r="AS82" s="221" t="s">
        <v>57</v>
      </c>
      <c r="AT82" s="222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76" s="1" customFormat="1">
      <c r="B83" s="35"/>
      <c r="C83" s="32" t="s">
        <v>32</v>
      </c>
      <c r="D83" s="36"/>
      <c r="E83" s="36"/>
      <c r="F83" s="36"/>
      <c r="G83" s="36"/>
      <c r="H83" s="36"/>
      <c r="I83" s="36"/>
      <c r="J83" s="36"/>
      <c r="K83" s="36"/>
      <c r="L83" s="66" t="str">
        <f>IF(E14="","",E14)</f>
        <v xml:space="preserve"> 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2" t="s">
        <v>35</v>
      </c>
      <c r="AJ83" s="36"/>
      <c r="AK83" s="36"/>
      <c r="AL83" s="36"/>
      <c r="AM83" s="212" t="str">
        <f>IF(E20="","",E20)</f>
        <v xml:space="preserve"> </v>
      </c>
      <c r="AN83" s="212"/>
      <c r="AO83" s="212"/>
      <c r="AP83" s="212"/>
      <c r="AQ83" s="37"/>
      <c r="AS83" s="223"/>
      <c r="AT83" s="224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7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23"/>
      <c r="AT84" s="224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1:76" s="1" customFormat="1" ht="29.25" customHeight="1">
      <c r="B85" s="35"/>
      <c r="C85" s="202" t="s">
        <v>58</v>
      </c>
      <c r="D85" s="203"/>
      <c r="E85" s="203"/>
      <c r="F85" s="203"/>
      <c r="G85" s="203"/>
      <c r="H85" s="75"/>
      <c r="I85" s="204" t="s">
        <v>59</v>
      </c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4" t="s">
        <v>60</v>
      </c>
      <c r="AH85" s="203"/>
      <c r="AI85" s="203"/>
      <c r="AJ85" s="203"/>
      <c r="AK85" s="203"/>
      <c r="AL85" s="203"/>
      <c r="AM85" s="203"/>
      <c r="AN85" s="204" t="s">
        <v>61</v>
      </c>
      <c r="AO85" s="203"/>
      <c r="AP85" s="205"/>
      <c r="AQ85" s="37"/>
      <c r="AS85" s="76" t="s">
        <v>62</v>
      </c>
      <c r="AT85" s="77" t="s">
        <v>63</v>
      </c>
      <c r="AU85" s="77" t="s">
        <v>64</v>
      </c>
      <c r="AV85" s="77" t="s">
        <v>65</v>
      </c>
      <c r="AW85" s="77" t="s">
        <v>66</v>
      </c>
      <c r="AX85" s="77" t="s">
        <v>67</v>
      </c>
      <c r="AY85" s="77" t="s">
        <v>68</v>
      </c>
      <c r="AZ85" s="77" t="s">
        <v>69</v>
      </c>
      <c r="BA85" s="77" t="s">
        <v>70</v>
      </c>
      <c r="BB85" s="77" t="s">
        <v>71</v>
      </c>
      <c r="BC85" s="77" t="s">
        <v>72</v>
      </c>
      <c r="BD85" s="78" t="s">
        <v>73</v>
      </c>
    </row>
    <row r="86" spans="1:7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76" s="4" customFormat="1" ht="32.450000000000003" customHeight="1">
      <c r="B87" s="68"/>
      <c r="C87" s="80" t="s">
        <v>74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19">
        <f>ROUND(SUM(AG88:AG95),2)</f>
        <v>0</v>
      </c>
      <c r="AH87" s="219"/>
      <c r="AI87" s="219"/>
      <c r="AJ87" s="219"/>
      <c r="AK87" s="219"/>
      <c r="AL87" s="219"/>
      <c r="AM87" s="219"/>
      <c r="AN87" s="220">
        <f t="shared" ref="AN87:AN95" si="0">SUM(AG87,AT87)</f>
        <v>0</v>
      </c>
      <c r="AO87" s="220"/>
      <c r="AP87" s="220"/>
      <c r="AQ87" s="71"/>
      <c r="AS87" s="82">
        <f>ROUND(SUM(AS88:AS95),2)</f>
        <v>0</v>
      </c>
      <c r="AT87" s="83">
        <f t="shared" ref="AT87:AT95" si="1">ROUND(SUM(AV87:AW87),2)</f>
        <v>0</v>
      </c>
      <c r="AU87" s="84">
        <f>ROUND(SUM(AU88:AU95),5)</f>
        <v>6592.5582400000003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ROUND(SUM(AZ88:AZ95),2)</f>
        <v>0</v>
      </c>
      <c r="BA87" s="83">
        <f>ROUND(SUM(BA88:BA95),2)</f>
        <v>0</v>
      </c>
      <c r="BB87" s="83">
        <f>ROUND(SUM(BB88:BB95),2)</f>
        <v>0</v>
      </c>
      <c r="BC87" s="83">
        <f>ROUND(SUM(BC88:BC95),2)</f>
        <v>0</v>
      </c>
      <c r="BD87" s="85">
        <f>ROUND(SUM(BD88:BD95),2)</f>
        <v>0</v>
      </c>
      <c r="BS87" s="86" t="s">
        <v>75</v>
      </c>
      <c r="BT87" s="86" t="s">
        <v>76</v>
      </c>
      <c r="BU87" s="87" t="s">
        <v>77</v>
      </c>
      <c r="BV87" s="86" t="s">
        <v>78</v>
      </c>
      <c r="BW87" s="86" t="s">
        <v>79</v>
      </c>
      <c r="BX87" s="86" t="s">
        <v>80</v>
      </c>
    </row>
    <row r="88" spans="1:76" s="5" customFormat="1" ht="22.6" customHeight="1">
      <c r="A88" s="88" t="s">
        <v>81</v>
      </c>
      <c r="B88" s="89"/>
      <c r="C88" s="90"/>
      <c r="D88" s="213" t="s">
        <v>82</v>
      </c>
      <c r="E88" s="213"/>
      <c r="F88" s="213"/>
      <c r="G88" s="213"/>
      <c r="H88" s="213"/>
      <c r="I88" s="91"/>
      <c r="J88" s="213" t="s">
        <v>83</v>
      </c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4">
        <f>'SO01 - Oprava a rekonstru...'!M30</f>
        <v>0</v>
      </c>
      <c r="AH88" s="215"/>
      <c r="AI88" s="215"/>
      <c r="AJ88" s="215"/>
      <c r="AK88" s="215"/>
      <c r="AL88" s="215"/>
      <c r="AM88" s="215"/>
      <c r="AN88" s="214">
        <f t="shared" si="0"/>
        <v>0</v>
      </c>
      <c r="AO88" s="215"/>
      <c r="AP88" s="215"/>
      <c r="AQ88" s="92"/>
      <c r="AS88" s="93">
        <f>'SO01 - Oprava a rekonstru...'!M28</f>
        <v>0</v>
      </c>
      <c r="AT88" s="94">
        <f t="shared" si="1"/>
        <v>0</v>
      </c>
      <c r="AU88" s="95">
        <f>'SO01 - Oprava a rekonstru...'!W126</f>
        <v>3745.0791400000003</v>
      </c>
      <c r="AV88" s="94">
        <f>'SO01 - Oprava a rekonstru...'!M32</f>
        <v>0</v>
      </c>
      <c r="AW88" s="94">
        <f>'SO01 - Oprava a rekonstru...'!M33</f>
        <v>0</v>
      </c>
      <c r="AX88" s="94">
        <f>'SO01 - Oprava a rekonstru...'!M34</f>
        <v>0</v>
      </c>
      <c r="AY88" s="94">
        <f>'SO01 - Oprava a rekonstru...'!M35</f>
        <v>0</v>
      </c>
      <c r="AZ88" s="94">
        <f>'SO01 - Oprava a rekonstru...'!H32</f>
        <v>0</v>
      </c>
      <c r="BA88" s="94">
        <f>'SO01 - Oprava a rekonstru...'!H33</f>
        <v>0</v>
      </c>
      <c r="BB88" s="94">
        <f>'SO01 - Oprava a rekonstru...'!H34</f>
        <v>0</v>
      </c>
      <c r="BC88" s="94">
        <f>'SO01 - Oprava a rekonstru...'!H35</f>
        <v>0</v>
      </c>
      <c r="BD88" s="96">
        <f>'SO01 - Oprava a rekonstru...'!H36</f>
        <v>0</v>
      </c>
      <c r="BT88" s="97" t="s">
        <v>22</v>
      </c>
      <c r="BV88" s="97" t="s">
        <v>78</v>
      </c>
      <c r="BW88" s="97" t="s">
        <v>84</v>
      </c>
      <c r="BX88" s="97" t="s">
        <v>79</v>
      </c>
    </row>
    <row r="89" spans="1:76" s="5" customFormat="1" ht="22.6" customHeight="1">
      <c r="A89" s="88" t="s">
        <v>81</v>
      </c>
      <c r="B89" s="89"/>
      <c r="C89" s="90"/>
      <c r="D89" s="213" t="s">
        <v>85</v>
      </c>
      <c r="E89" s="213"/>
      <c r="F89" s="213"/>
      <c r="G89" s="213"/>
      <c r="H89" s="213"/>
      <c r="I89" s="91"/>
      <c r="J89" s="213" t="s">
        <v>86</v>
      </c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4">
        <f>'SO02 - Podchycení kleneb ...'!M30</f>
        <v>0</v>
      </c>
      <c r="AH89" s="215"/>
      <c r="AI89" s="215"/>
      <c r="AJ89" s="215"/>
      <c r="AK89" s="215"/>
      <c r="AL89" s="215"/>
      <c r="AM89" s="215"/>
      <c r="AN89" s="214">
        <f t="shared" si="0"/>
        <v>0</v>
      </c>
      <c r="AO89" s="215"/>
      <c r="AP89" s="215"/>
      <c r="AQ89" s="92"/>
      <c r="AS89" s="93">
        <f>'SO02 - Podchycení kleneb ...'!M28</f>
        <v>0</v>
      </c>
      <c r="AT89" s="94">
        <f t="shared" si="1"/>
        <v>0</v>
      </c>
      <c r="AU89" s="95">
        <f>'SO02 - Podchycení kleneb ...'!W121</f>
        <v>1012.2502850000001</v>
      </c>
      <c r="AV89" s="94">
        <f>'SO02 - Podchycení kleneb ...'!M32</f>
        <v>0</v>
      </c>
      <c r="AW89" s="94">
        <f>'SO02 - Podchycení kleneb ...'!M33</f>
        <v>0</v>
      </c>
      <c r="AX89" s="94">
        <f>'SO02 - Podchycení kleneb ...'!M34</f>
        <v>0</v>
      </c>
      <c r="AY89" s="94">
        <f>'SO02 - Podchycení kleneb ...'!M35</f>
        <v>0</v>
      </c>
      <c r="AZ89" s="94">
        <f>'SO02 - Podchycení kleneb ...'!H32</f>
        <v>0</v>
      </c>
      <c r="BA89" s="94">
        <f>'SO02 - Podchycení kleneb ...'!H33</f>
        <v>0</v>
      </c>
      <c r="BB89" s="94">
        <f>'SO02 - Podchycení kleneb ...'!H34</f>
        <v>0</v>
      </c>
      <c r="BC89" s="94">
        <f>'SO02 - Podchycení kleneb ...'!H35</f>
        <v>0</v>
      </c>
      <c r="BD89" s="96">
        <f>'SO02 - Podchycení kleneb ...'!H36</f>
        <v>0</v>
      </c>
      <c r="BT89" s="97" t="s">
        <v>22</v>
      </c>
      <c r="BV89" s="97" t="s">
        <v>78</v>
      </c>
      <c r="BW89" s="97" t="s">
        <v>87</v>
      </c>
      <c r="BX89" s="97" t="s">
        <v>79</v>
      </c>
    </row>
    <row r="90" spans="1:76" s="5" customFormat="1" ht="22.6" customHeight="1">
      <c r="A90" s="88" t="s">
        <v>81</v>
      </c>
      <c r="B90" s="89"/>
      <c r="C90" s="90"/>
      <c r="D90" s="213" t="s">
        <v>88</v>
      </c>
      <c r="E90" s="213"/>
      <c r="F90" s="213"/>
      <c r="G90" s="213"/>
      <c r="H90" s="213"/>
      <c r="I90" s="91"/>
      <c r="J90" s="213" t="s">
        <v>89</v>
      </c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4">
        <f>'SO03 - Injektáž zdiva'!M30</f>
        <v>0</v>
      </c>
      <c r="AH90" s="215"/>
      <c r="AI90" s="215"/>
      <c r="AJ90" s="215"/>
      <c r="AK90" s="215"/>
      <c r="AL90" s="215"/>
      <c r="AM90" s="215"/>
      <c r="AN90" s="214">
        <f t="shared" si="0"/>
        <v>0</v>
      </c>
      <c r="AO90" s="215"/>
      <c r="AP90" s="215"/>
      <c r="AQ90" s="92"/>
      <c r="AS90" s="93">
        <f>'SO03 - Injektáž zdiva'!M28</f>
        <v>0</v>
      </c>
      <c r="AT90" s="94">
        <f t="shared" si="1"/>
        <v>0</v>
      </c>
      <c r="AU90" s="95">
        <f>'SO03 - Injektáž zdiva'!W115</f>
        <v>565.54782599999999</v>
      </c>
      <c r="AV90" s="94">
        <f>'SO03 - Injektáž zdiva'!M32</f>
        <v>0</v>
      </c>
      <c r="AW90" s="94">
        <f>'SO03 - Injektáž zdiva'!M33</f>
        <v>0</v>
      </c>
      <c r="AX90" s="94">
        <f>'SO03 - Injektáž zdiva'!M34</f>
        <v>0</v>
      </c>
      <c r="AY90" s="94">
        <f>'SO03 - Injektáž zdiva'!M35</f>
        <v>0</v>
      </c>
      <c r="AZ90" s="94">
        <f>'SO03 - Injektáž zdiva'!H32</f>
        <v>0</v>
      </c>
      <c r="BA90" s="94">
        <f>'SO03 - Injektáž zdiva'!H33</f>
        <v>0</v>
      </c>
      <c r="BB90" s="94">
        <f>'SO03 - Injektáž zdiva'!H34</f>
        <v>0</v>
      </c>
      <c r="BC90" s="94">
        <f>'SO03 - Injektáž zdiva'!H35</f>
        <v>0</v>
      </c>
      <c r="BD90" s="96">
        <f>'SO03 - Injektáž zdiva'!H36</f>
        <v>0</v>
      </c>
      <c r="BT90" s="97" t="s">
        <v>22</v>
      </c>
      <c r="BV90" s="97" t="s">
        <v>78</v>
      </c>
      <c r="BW90" s="97" t="s">
        <v>90</v>
      </c>
      <c r="BX90" s="97" t="s">
        <v>79</v>
      </c>
    </row>
    <row r="91" spans="1:76" s="5" customFormat="1" ht="22.6" customHeight="1">
      <c r="A91" s="88" t="s">
        <v>81</v>
      </c>
      <c r="B91" s="89"/>
      <c r="C91" s="90"/>
      <c r="D91" s="213" t="s">
        <v>91</v>
      </c>
      <c r="E91" s="213"/>
      <c r="F91" s="213"/>
      <c r="G91" s="213"/>
      <c r="H91" s="213"/>
      <c r="I91" s="91"/>
      <c r="J91" s="213" t="s">
        <v>92</v>
      </c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4">
        <f>'SO05 - Schodiště a stropn...'!M30</f>
        <v>0</v>
      </c>
      <c r="AH91" s="215"/>
      <c r="AI91" s="215"/>
      <c r="AJ91" s="215"/>
      <c r="AK91" s="215"/>
      <c r="AL91" s="215"/>
      <c r="AM91" s="215"/>
      <c r="AN91" s="214">
        <f t="shared" si="0"/>
        <v>0</v>
      </c>
      <c r="AO91" s="215"/>
      <c r="AP91" s="215"/>
      <c r="AQ91" s="92"/>
      <c r="AS91" s="93">
        <f>'SO05 - Schodiště a stropn...'!M28</f>
        <v>0</v>
      </c>
      <c r="AT91" s="94">
        <f t="shared" si="1"/>
        <v>0</v>
      </c>
      <c r="AU91" s="95">
        <f>'SO05 - Schodiště a stropn...'!W117</f>
        <v>29.970303000000001</v>
      </c>
      <c r="AV91" s="94">
        <f>'SO05 - Schodiště a stropn...'!M32</f>
        <v>0</v>
      </c>
      <c r="AW91" s="94">
        <f>'SO05 - Schodiště a stropn...'!M33</f>
        <v>0</v>
      </c>
      <c r="AX91" s="94">
        <f>'SO05 - Schodiště a stropn...'!M34</f>
        <v>0</v>
      </c>
      <c r="AY91" s="94">
        <f>'SO05 - Schodiště a stropn...'!M35</f>
        <v>0</v>
      </c>
      <c r="AZ91" s="94">
        <f>'SO05 - Schodiště a stropn...'!H32</f>
        <v>0</v>
      </c>
      <c r="BA91" s="94">
        <f>'SO05 - Schodiště a stropn...'!H33</f>
        <v>0</v>
      </c>
      <c r="BB91" s="94">
        <f>'SO05 - Schodiště a stropn...'!H34</f>
        <v>0</v>
      </c>
      <c r="BC91" s="94">
        <f>'SO05 - Schodiště a stropn...'!H35</f>
        <v>0</v>
      </c>
      <c r="BD91" s="96">
        <f>'SO05 - Schodiště a stropn...'!H36</f>
        <v>0</v>
      </c>
      <c r="BT91" s="97" t="s">
        <v>22</v>
      </c>
      <c r="BV91" s="97" t="s">
        <v>78</v>
      </c>
      <c r="BW91" s="97" t="s">
        <v>93</v>
      </c>
      <c r="BX91" s="97" t="s">
        <v>79</v>
      </c>
    </row>
    <row r="92" spans="1:76" s="5" customFormat="1" ht="22.6" customHeight="1">
      <c r="A92" s="88" t="s">
        <v>81</v>
      </c>
      <c r="B92" s="89"/>
      <c r="C92" s="90"/>
      <c r="D92" s="213" t="s">
        <v>94</v>
      </c>
      <c r="E92" s="213"/>
      <c r="F92" s="213"/>
      <c r="G92" s="213"/>
      <c r="H92" s="213"/>
      <c r="I92" s="91"/>
      <c r="J92" s="213" t="s">
        <v>95</v>
      </c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4">
        <f>'SO06 - Dodatečné venkovní...'!M30</f>
        <v>0</v>
      </c>
      <c r="AH92" s="215"/>
      <c r="AI92" s="215"/>
      <c r="AJ92" s="215"/>
      <c r="AK92" s="215"/>
      <c r="AL92" s="215"/>
      <c r="AM92" s="215"/>
      <c r="AN92" s="214">
        <f t="shared" si="0"/>
        <v>0</v>
      </c>
      <c r="AO92" s="215"/>
      <c r="AP92" s="215"/>
      <c r="AQ92" s="92"/>
      <c r="AS92" s="93">
        <f>'SO06 - Dodatečné venkovní...'!M28</f>
        <v>0</v>
      </c>
      <c r="AT92" s="94">
        <f t="shared" si="1"/>
        <v>0</v>
      </c>
      <c r="AU92" s="95">
        <f>'SO06 - Dodatečné venkovní...'!W124</f>
        <v>533.564123</v>
      </c>
      <c r="AV92" s="94">
        <f>'SO06 - Dodatečné venkovní...'!M32</f>
        <v>0</v>
      </c>
      <c r="AW92" s="94">
        <f>'SO06 - Dodatečné venkovní...'!M33</f>
        <v>0</v>
      </c>
      <c r="AX92" s="94">
        <f>'SO06 - Dodatečné venkovní...'!M34</f>
        <v>0</v>
      </c>
      <c r="AY92" s="94">
        <f>'SO06 - Dodatečné venkovní...'!M35</f>
        <v>0</v>
      </c>
      <c r="AZ92" s="94">
        <f>'SO06 - Dodatečné venkovní...'!H32</f>
        <v>0</v>
      </c>
      <c r="BA92" s="94">
        <f>'SO06 - Dodatečné venkovní...'!H33</f>
        <v>0</v>
      </c>
      <c r="BB92" s="94">
        <f>'SO06 - Dodatečné venkovní...'!H34</f>
        <v>0</v>
      </c>
      <c r="BC92" s="94">
        <f>'SO06 - Dodatečné venkovní...'!H35</f>
        <v>0</v>
      </c>
      <c r="BD92" s="96">
        <f>'SO06 - Dodatečné venkovní...'!H36</f>
        <v>0</v>
      </c>
      <c r="BT92" s="97" t="s">
        <v>22</v>
      </c>
      <c r="BV92" s="97" t="s">
        <v>78</v>
      </c>
      <c r="BW92" s="97" t="s">
        <v>96</v>
      </c>
      <c r="BX92" s="97" t="s">
        <v>79</v>
      </c>
    </row>
    <row r="93" spans="1:76" s="5" customFormat="1" ht="22.6" customHeight="1">
      <c r="A93" s="88" t="s">
        <v>81</v>
      </c>
      <c r="B93" s="89"/>
      <c r="C93" s="90"/>
      <c r="D93" s="213" t="s">
        <v>97</v>
      </c>
      <c r="E93" s="213"/>
      <c r="F93" s="213"/>
      <c r="G93" s="213"/>
      <c r="H93" s="213"/>
      <c r="I93" s="91"/>
      <c r="J93" s="213" t="s">
        <v>98</v>
      </c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4">
        <f>'SO07 - Komunikace  - Úpra...'!M30</f>
        <v>0</v>
      </c>
      <c r="AH93" s="215"/>
      <c r="AI93" s="215"/>
      <c r="AJ93" s="215"/>
      <c r="AK93" s="215"/>
      <c r="AL93" s="215"/>
      <c r="AM93" s="215"/>
      <c r="AN93" s="214">
        <f t="shared" si="0"/>
        <v>0</v>
      </c>
      <c r="AO93" s="215"/>
      <c r="AP93" s="215"/>
      <c r="AQ93" s="92"/>
      <c r="AS93" s="93">
        <f>'SO07 - Komunikace  - Úpra...'!M28</f>
        <v>0</v>
      </c>
      <c r="AT93" s="94">
        <f t="shared" si="1"/>
        <v>0</v>
      </c>
      <c r="AU93" s="95">
        <f>'SO07 - Komunikace  - Úpra...'!W117</f>
        <v>606.23237400000005</v>
      </c>
      <c r="AV93" s="94">
        <f>'SO07 - Komunikace  - Úpra...'!M32</f>
        <v>0</v>
      </c>
      <c r="AW93" s="94">
        <f>'SO07 - Komunikace  - Úpra...'!M33</f>
        <v>0</v>
      </c>
      <c r="AX93" s="94">
        <f>'SO07 - Komunikace  - Úpra...'!M34</f>
        <v>0</v>
      </c>
      <c r="AY93" s="94">
        <f>'SO07 - Komunikace  - Úpra...'!M35</f>
        <v>0</v>
      </c>
      <c r="AZ93" s="94">
        <f>'SO07 - Komunikace  - Úpra...'!H32</f>
        <v>0</v>
      </c>
      <c r="BA93" s="94">
        <f>'SO07 - Komunikace  - Úpra...'!H33</f>
        <v>0</v>
      </c>
      <c r="BB93" s="94">
        <f>'SO07 - Komunikace  - Úpra...'!H34</f>
        <v>0</v>
      </c>
      <c r="BC93" s="94">
        <f>'SO07 - Komunikace  - Úpra...'!H35</f>
        <v>0</v>
      </c>
      <c r="BD93" s="96">
        <f>'SO07 - Komunikace  - Úpra...'!H36</f>
        <v>0</v>
      </c>
      <c r="BT93" s="97" t="s">
        <v>22</v>
      </c>
      <c r="BV93" s="97" t="s">
        <v>78</v>
      </c>
      <c r="BW93" s="97" t="s">
        <v>99</v>
      </c>
      <c r="BX93" s="97" t="s">
        <v>79</v>
      </c>
    </row>
    <row r="94" spans="1:76" s="5" customFormat="1" ht="22.6" customHeight="1">
      <c r="A94" s="88" t="s">
        <v>81</v>
      </c>
      <c r="B94" s="89"/>
      <c r="C94" s="90"/>
      <c r="D94" s="213" t="s">
        <v>100</v>
      </c>
      <c r="E94" s="213"/>
      <c r="F94" s="213"/>
      <c r="G94" s="213"/>
      <c r="H94" s="213"/>
      <c r="I94" s="91"/>
      <c r="J94" s="213" t="s">
        <v>101</v>
      </c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4">
        <f>'SO08 - Využití odpadního ...'!M30</f>
        <v>0</v>
      </c>
      <c r="AH94" s="215"/>
      <c r="AI94" s="215"/>
      <c r="AJ94" s="215"/>
      <c r="AK94" s="215"/>
      <c r="AL94" s="215"/>
      <c r="AM94" s="215"/>
      <c r="AN94" s="214">
        <f t="shared" si="0"/>
        <v>0</v>
      </c>
      <c r="AO94" s="215"/>
      <c r="AP94" s="215"/>
      <c r="AQ94" s="92"/>
      <c r="AS94" s="93">
        <f>'SO08 - Využití odpadního ...'!M28</f>
        <v>0</v>
      </c>
      <c r="AT94" s="94">
        <f t="shared" si="1"/>
        <v>0</v>
      </c>
      <c r="AU94" s="95">
        <f>'SO08 - Využití odpadního ...'!W119</f>
        <v>68.207055999999994</v>
      </c>
      <c r="AV94" s="94">
        <f>'SO08 - Využití odpadního ...'!M32</f>
        <v>0</v>
      </c>
      <c r="AW94" s="94">
        <f>'SO08 - Využití odpadního ...'!M33</f>
        <v>0</v>
      </c>
      <c r="AX94" s="94">
        <f>'SO08 - Využití odpadního ...'!M34</f>
        <v>0</v>
      </c>
      <c r="AY94" s="94">
        <f>'SO08 - Využití odpadního ...'!M35</f>
        <v>0</v>
      </c>
      <c r="AZ94" s="94">
        <f>'SO08 - Využití odpadního ...'!H32</f>
        <v>0</v>
      </c>
      <c r="BA94" s="94">
        <f>'SO08 - Využití odpadního ...'!H33</f>
        <v>0</v>
      </c>
      <c r="BB94" s="94">
        <f>'SO08 - Využití odpadního ...'!H34</f>
        <v>0</v>
      </c>
      <c r="BC94" s="94">
        <f>'SO08 - Využití odpadního ...'!H35</f>
        <v>0</v>
      </c>
      <c r="BD94" s="96">
        <f>'SO08 - Využití odpadního ...'!H36</f>
        <v>0</v>
      </c>
      <c r="BT94" s="97" t="s">
        <v>22</v>
      </c>
      <c r="BV94" s="97" t="s">
        <v>78</v>
      </c>
      <c r="BW94" s="97" t="s">
        <v>102</v>
      </c>
      <c r="BX94" s="97" t="s">
        <v>79</v>
      </c>
    </row>
    <row r="95" spans="1:76" s="5" customFormat="1" ht="22.6" customHeight="1">
      <c r="A95" s="88" t="s">
        <v>81</v>
      </c>
      <c r="B95" s="89"/>
      <c r="C95" s="90"/>
      <c r="D95" s="213" t="s">
        <v>103</v>
      </c>
      <c r="E95" s="213"/>
      <c r="F95" s="213"/>
      <c r="G95" s="213"/>
      <c r="H95" s="213"/>
      <c r="I95" s="91"/>
      <c r="J95" s="213" t="s">
        <v>104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4">
        <f>'SO09 - Úpravy v PP pro te...'!M30</f>
        <v>0</v>
      </c>
      <c r="AH95" s="215"/>
      <c r="AI95" s="215"/>
      <c r="AJ95" s="215"/>
      <c r="AK95" s="215"/>
      <c r="AL95" s="215"/>
      <c r="AM95" s="215"/>
      <c r="AN95" s="214">
        <f t="shared" si="0"/>
        <v>0</v>
      </c>
      <c r="AO95" s="215"/>
      <c r="AP95" s="215"/>
      <c r="AQ95" s="92"/>
      <c r="AS95" s="98">
        <f>'SO09 - Úpravy v PP pro te...'!M28</f>
        <v>0</v>
      </c>
      <c r="AT95" s="99">
        <f t="shared" si="1"/>
        <v>0</v>
      </c>
      <c r="AU95" s="100">
        <f>'SO09 - Úpravy v PP pro te...'!W119</f>
        <v>31.707128000000001</v>
      </c>
      <c r="AV95" s="99">
        <f>'SO09 - Úpravy v PP pro te...'!M32</f>
        <v>0</v>
      </c>
      <c r="AW95" s="99">
        <f>'SO09 - Úpravy v PP pro te...'!M33</f>
        <v>0</v>
      </c>
      <c r="AX95" s="99">
        <f>'SO09 - Úpravy v PP pro te...'!M34</f>
        <v>0</v>
      </c>
      <c r="AY95" s="99">
        <f>'SO09 - Úpravy v PP pro te...'!M35</f>
        <v>0</v>
      </c>
      <c r="AZ95" s="99">
        <f>'SO09 - Úpravy v PP pro te...'!H32</f>
        <v>0</v>
      </c>
      <c r="BA95" s="99">
        <f>'SO09 - Úpravy v PP pro te...'!H33</f>
        <v>0</v>
      </c>
      <c r="BB95" s="99">
        <f>'SO09 - Úpravy v PP pro te...'!H34</f>
        <v>0</v>
      </c>
      <c r="BC95" s="99">
        <f>'SO09 - Úpravy v PP pro te...'!H35</f>
        <v>0</v>
      </c>
      <c r="BD95" s="101">
        <f>'SO09 - Úpravy v PP pro te...'!H36</f>
        <v>0</v>
      </c>
      <c r="BT95" s="97" t="s">
        <v>22</v>
      </c>
      <c r="BV95" s="97" t="s">
        <v>78</v>
      </c>
      <c r="BW95" s="97" t="s">
        <v>105</v>
      </c>
      <c r="BX95" s="97" t="s">
        <v>79</v>
      </c>
    </row>
    <row r="96" spans="1:76">
      <c r="B96" s="25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6"/>
    </row>
    <row r="97" spans="2:48" s="1" customFormat="1" ht="30.1" customHeight="1">
      <c r="B97" s="35"/>
      <c r="C97" s="80" t="s">
        <v>106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220">
        <v>0</v>
      </c>
      <c r="AH97" s="220"/>
      <c r="AI97" s="220"/>
      <c r="AJ97" s="220"/>
      <c r="AK97" s="220"/>
      <c r="AL97" s="220"/>
      <c r="AM97" s="220"/>
      <c r="AN97" s="220">
        <v>0</v>
      </c>
      <c r="AO97" s="220"/>
      <c r="AP97" s="220"/>
      <c r="AQ97" s="37"/>
      <c r="AS97" s="76" t="s">
        <v>107</v>
      </c>
      <c r="AT97" s="77" t="s">
        <v>108</v>
      </c>
      <c r="AU97" s="77" t="s">
        <v>40</v>
      </c>
      <c r="AV97" s="78" t="s">
        <v>63</v>
      </c>
    </row>
    <row r="98" spans="2:48" s="1" customFormat="1" ht="10.9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7"/>
      <c r="AS98" s="102"/>
      <c r="AT98" s="56"/>
      <c r="AU98" s="56"/>
      <c r="AV98" s="58"/>
    </row>
    <row r="99" spans="2:48" s="1" customFormat="1" ht="30.1" customHeight="1">
      <c r="B99" s="35"/>
      <c r="C99" s="103" t="s">
        <v>109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216">
        <f>ROUND(AG87+AG97,2)</f>
        <v>0</v>
      </c>
      <c r="AH99" s="216"/>
      <c r="AI99" s="216"/>
      <c r="AJ99" s="216"/>
      <c r="AK99" s="216"/>
      <c r="AL99" s="216"/>
      <c r="AM99" s="216"/>
      <c r="AN99" s="216">
        <f>AN87+AN97</f>
        <v>0</v>
      </c>
      <c r="AO99" s="216"/>
      <c r="AP99" s="216"/>
      <c r="AQ99" s="37"/>
    </row>
    <row r="100" spans="2:48" s="1" customFormat="1" ht="7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1"/>
    </row>
  </sheetData>
  <mergeCells count="73">
    <mergeCell ref="AR2:BE2"/>
    <mergeCell ref="AG87:AM87"/>
    <mergeCell ref="AN87:AP87"/>
    <mergeCell ref="AG97:AM97"/>
    <mergeCell ref="AN97:AP97"/>
    <mergeCell ref="AN92:AP92"/>
    <mergeCell ref="AG92:AM92"/>
    <mergeCell ref="AN90:AP90"/>
    <mergeCell ref="AG90:AM90"/>
    <mergeCell ref="AN88:AP88"/>
    <mergeCell ref="AG88:AM88"/>
    <mergeCell ref="AS82:AT84"/>
    <mergeCell ref="AM83:AP83"/>
    <mergeCell ref="AK26:AO26"/>
    <mergeCell ref="AK27:AO27"/>
    <mergeCell ref="AK29:AO29"/>
    <mergeCell ref="AG99:AM99"/>
    <mergeCell ref="AN99:AP99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D92:H92"/>
    <mergeCell ref="J92:AF92"/>
    <mergeCell ref="AN93:AP93"/>
    <mergeCell ref="AG93:AM93"/>
    <mergeCell ref="D93:H93"/>
    <mergeCell ref="J93:AF93"/>
    <mergeCell ref="D90:H90"/>
    <mergeCell ref="J90:AF90"/>
    <mergeCell ref="AN91:AP91"/>
    <mergeCell ref="AG91:AM91"/>
    <mergeCell ref="D91:H91"/>
    <mergeCell ref="J91:AF91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SO01 - Oprava a rekonstru...'!C2" display="/"/>
    <hyperlink ref="A89" location="'SO02 - Podchycení kleneb ...'!C2" display="/"/>
    <hyperlink ref="A90" location="'SO03 - Injektáž zdiva'!C2" display="/"/>
    <hyperlink ref="A91" location="'SO05 - Schodiště a stropn...'!C2" display="/"/>
    <hyperlink ref="A92" location="'SO06 - Dodatečné venkovní...'!C2" display="/"/>
    <hyperlink ref="A93" location="'SO07 - Komunikace  - Úpra...'!C2" display="/"/>
    <hyperlink ref="A94" location="'SO08 - Využití odpadního ...'!C2" display="/"/>
    <hyperlink ref="A95" location="'SO09 - Úpravy v PP pro te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77"/>
  <sheetViews>
    <sheetView showGridLines="0" workbookViewId="0">
      <pane ySplit="1" topLeftCell="A123" activePane="bottomLeft" state="frozen"/>
      <selection pane="bottomLeft" activeCell="K129" sqref="K129"/>
    </sheetView>
  </sheetViews>
  <sheetFormatPr defaultRowHeight="13.6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110</v>
      </c>
      <c r="G1" s="17"/>
      <c r="H1" s="265" t="s">
        <v>111</v>
      </c>
      <c r="I1" s="265"/>
      <c r="J1" s="265"/>
      <c r="K1" s="265"/>
      <c r="L1" s="17" t="s">
        <v>112</v>
      </c>
      <c r="M1" s="15"/>
      <c r="N1" s="15"/>
      <c r="O1" s="16" t="s">
        <v>113</v>
      </c>
      <c r="P1" s="15"/>
      <c r="Q1" s="15"/>
      <c r="R1" s="15"/>
      <c r="S1" s="17" t="s">
        <v>114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7.049999999999997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21" t="s">
        <v>84</v>
      </c>
    </row>
    <row r="3" spans="1:66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115</v>
      </c>
    </row>
    <row r="4" spans="1:66" ht="37.049999999999997" customHeight="1">
      <c r="B4" s="25"/>
      <c r="C4" s="196" t="s">
        <v>116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6"/>
      <c r="T4" s="27" t="s">
        <v>13</v>
      </c>
      <c r="AT4" s="21" t="s">
        <v>6</v>
      </c>
    </row>
    <row r="5" spans="1:66" ht="7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" customHeight="1">
      <c r="B6" s="25"/>
      <c r="C6" s="28"/>
      <c r="D6" s="32" t="s">
        <v>17</v>
      </c>
      <c r="E6" s="28"/>
      <c r="F6" s="228" t="str">
        <f>'Rekapitulace stavby'!K6</f>
        <v>Stavební úpravy č.p. 476 v Rychvaldu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8"/>
      <c r="R6" s="26"/>
    </row>
    <row r="7" spans="1:66" s="1" customFormat="1" ht="32.799999999999997" customHeight="1">
      <c r="B7" s="35"/>
      <c r="C7" s="36"/>
      <c r="D7" s="31" t="s">
        <v>117</v>
      </c>
      <c r="E7" s="36"/>
      <c r="F7" s="200" t="s">
        <v>118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119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23</v>
      </c>
      <c r="E9" s="36"/>
      <c r="F9" s="30" t="s">
        <v>24</v>
      </c>
      <c r="G9" s="36"/>
      <c r="H9" s="36"/>
      <c r="I9" s="36"/>
      <c r="J9" s="36"/>
      <c r="K9" s="36"/>
      <c r="L9" s="36"/>
      <c r="M9" s="32" t="s">
        <v>25</v>
      </c>
      <c r="N9" s="36"/>
      <c r="O9" s="231" t="str">
        <f>'Rekapitulace stavby'!AN8</f>
        <v>29. 6. 2016</v>
      </c>
      <c r="P9" s="231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29</v>
      </c>
      <c r="E11" s="36"/>
      <c r="F11" s="36"/>
      <c r="G11" s="36"/>
      <c r="H11" s="36"/>
      <c r="I11" s="36"/>
      <c r="J11" s="36"/>
      <c r="K11" s="36"/>
      <c r="L11" s="36"/>
      <c r="M11" s="32" t="s">
        <v>30</v>
      </c>
      <c r="N11" s="36"/>
      <c r="O11" s="198" t="str">
        <f>IF('Rekapitulace stavby'!AN10="","",'Rekapitulace stavby'!AN10)</f>
        <v/>
      </c>
      <c r="P11" s="198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31</v>
      </c>
      <c r="N12" s="36"/>
      <c r="O12" s="198" t="str">
        <f>IF('Rekapitulace stavby'!AN11="","",'Rekapitulace stavby'!AN11)</f>
        <v/>
      </c>
      <c r="P12" s="198"/>
      <c r="Q12" s="36"/>
      <c r="R12" s="37"/>
    </row>
    <row r="13" spans="1:66" s="1" customFormat="1" ht="7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30</v>
      </c>
      <c r="N14" s="36"/>
      <c r="O14" s="198" t="str">
        <f>IF('Rekapitulace stavby'!AN13="","",'Rekapitulace stavby'!AN13)</f>
        <v/>
      </c>
      <c r="P14" s="19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31</v>
      </c>
      <c r="N15" s="36"/>
      <c r="O15" s="198" t="str">
        <f>IF('Rekapitulace stavby'!AN14="","",'Rekapitulace stavby'!AN14)</f>
        <v/>
      </c>
      <c r="P15" s="198"/>
      <c r="Q15" s="36"/>
      <c r="R15" s="37"/>
    </row>
    <row r="16" spans="1:66" s="1" customFormat="1" ht="7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30</v>
      </c>
      <c r="N17" s="36"/>
      <c r="O17" s="198" t="str">
        <f>IF('Rekapitulace stavby'!AN16="","",'Rekapitulace stavby'!AN16)</f>
        <v/>
      </c>
      <c r="P17" s="198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31</v>
      </c>
      <c r="N18" s="36"/>
      <c r="O18" s="198" t="str">
        <f>IF('Rekapitulace stavby'!AN17="","",'Rekapitulace stavby'!AN17)</f>
        <v/>
      </c>
      <c r="P18" s="198"/>
      <c r="Q18" s="36"/>
      <c r="R18" s="37"/>
    </row>
    <row r="19" spans="2:18" s="1" customFormat="1" ht="7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35</v>
      </c>
      <c r="E20" s="36"/>
      <c r="F20" s="36"/>
      <c r="G20" s="36"/>
      <c r="H20" s="36"/>
      <c r="I20" s="36"/>
      <c r="J20" s="36"/>
      <c r="K20" s="36"/>
      <c r="L20" s="36"/>
      <c r="M20" s="32" t="s">
        <v>30</v>
      </c>
      <c r="N20" s="36"/>
      <c r="O20" s="198" t="str">
        <f>IF('Rekapitulace stavby'!AN19="","",'Rekapitulace stavby'!AN19)</f>
        <v/>
      </c>
      <c r="P20" s="198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31</v>
      </c>
      <c r="N21" s="36"/>
      <c r="O21" s="198" t="str">
        <f>IF('Rekapitulace stavby'!AN20="","",'Rekapitulace stavby'!AN20)</f>
        <v/>
      </c>
      <c r="P21" s="198"/>
      <c r="Q21" s="36"/>
      <c r="R21" s="37"/>
    </row>
    <row r="22" spans="2:18" s="1" customFormat="1" ht="7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6" customHeight="1">
      <c r="B24" s="35"/>
      <c r="C24" s="36"/>
      <c r="D24" s="36"/>
      <c r="E24" s="201" t="s">
        <v>5</v>
      </c>
      <c r="F24" s="201"/>
      <c r="G24" s="201"/>
      <c r="H24" s="201"/>
      <c r="I24" s="201"/>
      <c r="J24" s="201"/>
      <c r="K24" s="201"/>
      <c r="L24" s="201"/>
      <c r="M24" s="36"/>
      <c r="N24" s="36"/>
      <c r="O24" s="36"/>
      <c r="P24" s="36"/>
      <c r="Q24" s="36"/>
      <c r="R24" s="37"/>
    </row>
    <row r="25" spans="2:18" s="1" customFormat="1" ht="7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7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120</v>
      </c>
      <c r="E27" s="36"/>
      <c r="F27" s="36"/>
      <c r="G27" s="36"/>
      <c r="H27" s="36"/>
      <c r="I27" s="36"/>
      <c r="J27" s="36"/>
      <c r="K27" s="36"/>
      <c r="L27" s="36"/>
      <c r="M27" s="225">
        <f>N88</f>
        <v>0</v>
      </c>
      <c r="N27" s="225"/>
      <c r="O27" s="225"/>
      <c r="P27" s="225"/>
      <c r="Q27" s="36"/>
      <c r="R27" s="37"/>
    </row>
    <row r="28" spans="2:18" s="1" customFormat="1" ht="14.45" customHeight="1">
      <c r="B28" s="35"/>
      <c r="C28" s="36"/>
      <c r="D28" s="34" t="s">
        <v>121</v>
      </c>
      <c r="E28" s="36"/>
      <c r="F28" s="36"/>
      <c r="G28" s="36"/>
      <c r="H28" s="36"/>
      <c r="I28" s="36"/>
      <c r="J28" s="36"/>
      <c r="K28" s="36"/>
      <c r="L28" s="36"/>
      <c r="M28" s="225">
        <f>N107</f>
        <v>0</v>
      </c>
      <c r="N28" s="225"/>
      <c r="O28" s="225"/>
      <c r="P28" s="225"/>
      <c r="Q28" s="36"/>
      <c r="R28" s="37"/>
    </row>
    <row r="29" spans="2:18" s="1" customFormat="1" ht="7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" customHeight="1">
      <c r="B30" s="35"/>
      <c r="C30" s="36"/>
      <c r="D30" s="107" t="s">
        <v>39</v>
      </c>
      <c r="E30" s="36"/>
      <c r="F30" s="36"/>
      <c r="G30" s="36"/>
      <c r="H30" s="36"/>
      <c r="I30" s="36"/>
      <c r="J30" s="36"/>
      <c r="K30" s="36"/>
      <c r="L30" s="36"/>
      <c r="M30" s="232">
        <f>ROUND(M27+M28,2)</f>
        <v>0</v>
      </c>
      <c r="N30" s="230"/>
      <c r="O30" s="230"/>
      <c r="P30" s="230"/>
      <c r="Q30" s="36"/>
      <c r="R30" s="37"/>
    </row>
    <row r="31" spans="2:18" s="1" customFormat="1" ht="7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40</v>
      </c>
      <c r="E32" s="42" t="s">
        <v>41</v>
      </c>
      <c r="F32" s="43">
        <v>0.21</v>
      </c>
      <c r="G32" s="108" t="s">
        <v>42</v>
      </c>
      <c r="H32" s="233">
        <f>ROUND((SUM(BE107:BE108)+SUM(BE126:BE276)), 2)</f>
        <v>0</v>
      </c>
      <c r="I32" s="230"/>
      <c r="J32" s="230"/>
      <c r="K32" s="36"/>
      <c r="L32" s="36"/>
      <c r="M32" s="233">
        <f>ROUND(ROUND((SUM(BE107:BE108)+SUM(BE126:BE276)), 2)*F32, 2)</f>
        <v>0</v>
      </c>
      <c r="N32" s="230"/>
      <c r="O32" s="230"/>
      <c r="P32" s="230"/>
      <c r="Q32" s="36"/>
      <c r="R32" s="37"/>
    </row>
    <row r="33" spans="2:18" s="1" customFormat="1" ht="14.45" customHeight="1">
      <c r="B33" s="35"/>
      <c r="C33" s="36"/>
      <c r="D33" s="36"/>
      <c r="E33" s="42" t="s">
        <v>43</v>
      </c>
      <c r="F33" s="43">
        <v>0.15</v>
      </c>
      <c r="G33" s="108" t="s">
        <v>42</v>
      </c>
      <c r="H33" s="233">
        <f>ROUND((SUM(BF107:BF108)+SUM(BF126:BF276)), 2)</f>
        <v>0</v>
      </c>
      <c r="I33" s="230"/>
      <c r="J33" s="230"/>
      <c r="K33" s="36"/>
      <c r="L33" s="36"/>
      <c r="M33" s="233">
        <f>ROUND(ROUND((SUM(BF107:BF108)+SUM(BF126:BF276)), 2)*F33, 2)</f>
        <v>0</v>
      </c>
      <c r="N33" s="230"/>
      <c r="O33" s="230"/>
      <c r="P33" s="230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44</v>
      </c>
      <c r="F34" s="43">
        <v>0.21</v>
      </c>
      <c r="G34" s="108" t="s">
        <v>42</v>
      </c>
      <c r="H34" s="233">
        <f>ROUND((SUM(BG107:BG108)+SUM(BG126:BG276)), 2)</f>
        <v>0</v>
      </c>
      <c r="I34" s="230"/>
      <c r="J34" s="230"/>
      <c r="K34" s="36"/>
      <c r="L34" s="36"/>
      <c r="M34" s="233">
        <v>0</v>
      </c>
      <c r="N34" s="230"/>
      <c r="O34" s="230"/>
      <c r="P34" s="230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0.15</v>
      </c>
      <c r="G35" s="108" t="s">
        <v>42</v>
      </c>
      <c r="H35" s="233">
        <f>ROUND((SUM(BH107:BH108)+SUM(BH126:BH276)), 2)</f>
        <v>0</v>
      </c>
      <c r="I35" s="230"/>
      <c r="J35" s="230"/>
      <c r="K35" s="36"/>
      <c r="L35" s="36"/>
      <c r="M35" s="233">
        <v>0</v>
      </c>
      <c r="N35" s="230"/>
      <c r="O35" s="230"/>
      <c r="P35" s="230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</v>
      </c>
      <c r="G36" s="108" t="s">
        <v>42</v>
      </c>
      <c r="H36" s="233">
        <f>ROUND((SUM(BI107:BI108)+SUM(BI126:BI276)), 2)</f>
        <v>0</v>
      </c>
      <c r="I36" s="230"/>
      <c r="J36" s="230"/>
      <c r="K36" s="36"/>
      <c r="L36" s="36"/>
      <c r="M36" s="233">
        <v>0</v>
      </c>
      <c r="N36" s="230"/>
      <c r="O36" s="230"/>
      <c r="P36" s="230"/>
      <c r="Q36" s="36"/>
      <c r="R36" s="37"/>
    </row>
    <row r="37" spans="2:18" s="1" customFormat="1" ht="7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" customHeight="1">
      <c r="B38" s="35"/>
      <c r="C38" s="104"/>
      <c r="D38" s="109" t="s">
        <v>47</v>
      </c>
      <c r="E38" s="75"/>
      <c r="F38" s="75"/>
      <c r="G38" s="110" t="s">
        <v>48</v>
      </c>
      <c r="H38" s="111" t="s">
        <v>49</v>
      </c>
      <c r="I38" s="75"/>
      <c r="J38" s="75"/>
      <c r="K38" s="75"/>
      <c r="L38" s="234">
        <f>SUM(M30:M36)</f>
        <v>0</v>
      </c>
      <c r="M38" s="234"/>
      <c r="N38" s="234"/>
      <c r="O38" s="234"/>
      <c r="P38" s="23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95">
      <c r="B50" s="35"/>
      <c r="C50" s="36"/>
      <c r="D50" s="50" t="s">
        <v>50</v>
      </c>
      <c r="E50" s="51"/>
      <c r="F50" s="51"/>
      <c r="G50" s="51"/>
      <c r="H50" s="52"/>
      <c r="I50" s="36"/>
      <c r="J50" s="50" t="s">
        <v>51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4.95">
      <c r="B59" s="35"/>
      <c r="C59" s="36"/>
      <c r="D59" s="55" t="s">
        <v>52</v>
      </c>
      <c r="E59" s="56"/>
      <c r="F59" s="56"/>
      <c r="G59" s="57" t="s">
        <v>53</v>
      </c>
      <c r="H59" s="58"/>
      <c r="I59" s="36"/>
      <c r="J59" s="55" t="s">
        <v>52</v>
      </c>
      <c r="K59" s="56"/>
      <c r="L59" s="56"/>
      <c r="M59" s="56"/>
      <c r="N59" s="57" t="s">
        <v>53</v>
      </c>
      <c r="O59" s="56"/>
      <c r="P59" s="58"/>
      <c r="Q59" s="36"/>
      <c r="R59" s="37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95">
      <c r="B61" s="35"/>
      <c r="C61" s="36"/>
      <c r="D61" s="50" t="s">
        <v>54</v>
      </c>
      <c r="E61" s="51"/>
      <c r="F61" s="51"/>
      <c r="G61" s="51"/>
      <c r="H61" s="52"/>
      <c r="I61" s="36"/>
      <c r="J61" s="50" t="s">
        <v>55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4.95">
      <c r="B70" s="35"/>
      <c r="C70" s="36"/>
      <c r="D70" s="55" t="s">
        <v>52</v>
      </c>
      <c r="E70" s="56"/>
      <c r="F70" s="56"/>
      <c r="G70" s="57" t="s">
        <v>53</v>
      </c>
      <c r="H70" s="58"/>
      <c r="I70" s="36"/>
      <c r="J70" s="55" t="s">
        <v>52</v>
      </c>
      <c r="K70" s="56"/>
      <c r="L70" s="56"/>
      <c r="M70" s="56"/>
      <c r="N70" s="57" t="s">
        <v>53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7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7.049999999999997" customHeight="1">
      <c r="B76" s="35"/>
      <c r="C76" s="196" t="s">
        <v>122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7"/>
    </row>
    <row r="77" spans="2:18" s="1" customFormat="1" ht="7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.1" customHeight="1">
      <c r="B78" s="35"/>
      <c r="C78" s="32" t="s">
        <v>17</v>
      </c>
      <c r="D78" s="36"/>
      <c r="E78" s="36"/>
      <c r="F78" s="228" t="str">
        <f>F6</f>
        <v>Stavební úpravy č.p. 476 v Rychvaldu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6"/>
      <c r="R78" s="37"/>
    </row>
    <row r="79" spans="2:18" s="1" customFormat="1" ht="37.049999999999997" customHeight="1">
      <c r="B79" s="35"/>
      <c r="C79" s="69" t="s">
        <v>117</v>
      </c>
      <c r="D79" s="36"/>
      <c r="E79" s="36"/>
      <c r="F79" s="210" t="str">
        <f>F7</f>
        <v>SO01 - Oprava a rekonstrukce stavby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6"/>
      <c r="R79" s="37"/>
    </row>
    <row r="80" spans="2:18" s="1" customFormat="1" ht="7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1" t="str">
        <f>IF(O9="","",O9)</f>
        <v>29. 6. 2016</v>
      </c>
      <c r="N81" s="231"/>
      <c r="O81" s="231"/>
      <c r="P81" s="231"/>
      <c r="Q81" s="36"/>
      <c r="R81" s="37"/>
    </row>
    <row r="82" spans="2:47" s="1" customFormat="1" ht="7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29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33</v>
      </c>
      <c r="L83" s="36"/>
      <c r="M83" s="198" t="str">
        <f>E18</f>
        <v xml:space="preserve"> </v>
      </c>
      <c r="N83" s="198"/>
      <c r="O83" s="198"/>
      <c r="P83" s="198"/>
      <c r="Q83" s="198"/>
      <c r="R83" s="37"/>
    </row>
    <row r="84" spans="2:47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35</v>
      </c>
      <c r="L84" s="36"/>
      <c r="M84" s="198" t="str">
        <f>E21</f>
        <v xml:space="preserve"> </v>
      </c>
      <c r="N84" s="198"/>
      <c r="O84" s="198"/>
      <c r="P84" s="198"/>
      <c r="Q84" s="198"/>
      <c r="R84" s="37"/>
    </row>
    <row r="85" spans="2:47" s="1" customFormat="1" ht="10.4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36" t="s">
        <v>123</v>
      </c>
      <c r="D86" s="237"/>
      <c r="E86" s="237"/>
      <c r="F86" s="237"/>
      <c r="G86" s="237"/>
      <c r="H86" s="104"/>
      <c r="I86" s="104"/>
      <c r="J86" s="104"/>
      <c r="K86" s="104"/>
      <c r="L86" s="104"/>
      <c r="M86" s="104"/>
      <c r="N86" s="236" t="s">
        <v>124</v>
      </c>
      <c r="O86" s="237"/>
      <c r="P86" s="237"/>
      <c r="Q86" s="237"/>
      <c r="R86" s="37"/>
    </row>
    <row r="87" spans="2:47" s="1" customFormat="1" ht="10.4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125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N126</f>
        <v>0</v>
      </c>
      <c r="O88" s="238"/>
      <c r="P88" s="238"/>
      <c r="Q88" s="238"/>
      <c r="R88" s="37"/>
      <c r="AU88" s="21" t="s">
        <v>126</v>
      </c>
    </row>
    <row r="89" spans="2:47" s="6" customFormat="1" ht="25" customHeight="1">
      <c r="B89" s="113"/>
      <c r="C89" s="114"/>
      <c r="D89" s="115" t="s">
        <v>127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9">
        <f>N127</f>
        <v>0</v>
      </c>
      <c r="O89" s="240"/>
      <c r="P89" s="240"/>
      <c r="Q89" s="240"/>
      <c r="R89" s="116"/>
    </row>
    <row r="90" spans="2:47" s="7" customFormat="1" ht="19.899999999999999" customHeight="1">
      <c r="B90" s="117"/>
      <c r="C90" s="118"/>
      <c r="D90" s="119" t="s">
        <v>128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41">
        <f>N128</f>
        <v>0</v>
      </c>
      <c r="O90" s="242"/>
      <c r="P90" s="242"/>
      <c r="Q90" s="242"/>
      <c r="R90" s="120"/>
    </row>
    <row r="91" spans="2:47" s="7" customFormat="1" ht="19.899999999999999" customHeight="1">
      <c r="B91" s="117"/>
      <c r="C91" s="118"/>
      <c r="D91" s="119" t="s">
        <v>129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41">
        <f>N163</f>
        <v>0</v>
      </c>
      <c r="O91" s="242"/>
      <c r="P91" s="242"/>
      <c r="Q91" s="242"/>
      <c r="R91" s="120"/>
    </row>
    <row r="92" spans="2:47" s="7" customFormat="1" ht="19.899999999999999" customHeight="1">
      <c r="B92" s="117"/>
      <c r="C92" s="118"/>
      <c r="D92" s="119" t="s">
        <v>130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41">
        <f>N170</f>
        <v>0</v>
      </c>
      <c r="O92" s="242"/>
      <c r="P92" s="242"/>
      <c r="Q92" s="242"/>
      <c r="R92" s="120"/>
    </row>
    <row r="93" spans="2:47" s="7" customFormat="1" ht="19.899999999999999" customHeight="1">
      <c r="B93" s="117"/>
      <c r="C93" s="118"/>
      <c r="D93" s="119" t="s">
        <v>131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41">
        <f>N175</f>
        <v>0</v>
      </c>
      <c r="O93" s="242"/>
      <c r="P93" s="242"/>
      <c r="Q93" s="242"/>
      <c r="R93" s="120"/>
    </row>
    <row r="94" spans="2:47" s="6" customFormat="1" ht="25" customHeight="1">
      <c r="B94" s="113"/>
      <c r="C94" s="114"/>
      <c r="D94" s="115" t="s">
        <v>132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39">
        <f>N177</f>
        <v>0</v>
      </c>
      <c r="O94" s="240"/>
      <c r="P94" s="240"/>
      <c r="Q94" s="240"/>
      <c r="R94" s="116"/>
    </row>
    <row r="95" spans="2:47" s="7" customFormat="1" ht="19.899999999999999" customHeight="1">
      <c r="B95" s="117"/>
      <c r="C95" s="118"/>
      <c r="D95" s="119" t="s">
        <v>133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41">
        <f>N178</f>
        <v>0</v>
      </c>
      <c r="O95" s="242"/>
      <c r="P95" s="242"/>
      <c r="Q95" s="242"/>
      <c r="R95" s="120"/>
    </row>
    <row r="96" spans="2:47" s="7" customFormat="1" ht="19.899999999999999" customHeight="1">
      <c r="B96" s="117"/>
      <c r="C96" s="118"/>
      <c r="D96" s="119" t="s">
        <v>134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41">
        <f>N190</f>
        <v>0</v>
      </c>
      <c r="O96" s="242"/>
      <c r="P96" s="242"/>
      <c r="Q96" s="242"/>
      <c r="R96" s="120"/>
    </row>
    <row r="97" spans="2:21" s="7" customFormat="1" ht="19.899999999999999" customHeight="1">
      <c r="B97" s="117"/>
      <c r="C97" s="118"/>
      <c r="D97" s="119" t="s">
        <v>135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41">
        <f>N196</f>
        <v>0</v>
      </c>
      <c r="O97" s="242"/>
      <c r="P97" s="242"/>
      <c r="Q97" s="242"/>
      <c r="R97" s="120"/>
    </row>
    <row r="98" spans="2:21" s="7" customFormat="1" ht="19.899999999999999" customHeight="1">
      <c r="B98" s="117"/>
      <c r="C98" s="118"/>
      <c r="D98" s="119" t="s">
        <v>136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41">
        <f>N224</f>
        <v>0</v>
      </c>
      <c r="O98" s="242"/>
      <c r="P98" s="242"/>
      <c r="Q98" s="242"/>
      <c r="R98" s="120"/>
    </row>
    <row r="99" spans="2:21" s="7" customFormat="1" ht="19.899999999999999" customHeight="1">
      <c r="B99" s="117"/>
      <c r="C99" s="118"/>
      <c r="D99" s="119" t="s">
        <v>137</v>
      </c>
      <c r="E99" s="118"/>
      <c r="F99" s="118"/>
      <c r="G99" s="118"/>
      <c r="H99" s="118"/>
      <c r="I99" s="118"/>
      <c r="J99" s="118"/>
      <c r="K99" s="118"/>
      <c r="L99" s="118"/>
      <c r="M99" s="118"/>
      <c r="N99" s="241">
        <f>N249</f>
        <v>0</v>
      </c>
      <c r="O99" s="242"/>
      <c r="P99" s="242"/>
      <c r="Q99" s="242"/>
      <c r="R99" s="120"/>
    </row>
    <row r="100" spans="2:21" s="7" customFormat="1" ht="19.899999999999999" customHeight="1">
      <c r="B100" s="117"/>
      <c r="C100" s="118"/>
      <c r="D100" s="119" t="s">
        <v>138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41">
        <f>N256</f>
        <v>0</v>
      </c>
      <c r="O100" s="242"/>
      <c r="P100" s="242"/>
      <c r="Q100" s="242"/>
      <c r="R100" s="120"/>
    </row>
    <row r="101" spans="2:21" s="7" customFormat="1" ht="19.899999999999999" customHeight="1">
      <c r="B101" s="117"/>
      <c r="C101" s="118"/>
      <c r="D101" s="119" t="s">
        <v>139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241">
        <f>N258</f>
        <v>0</v>
      </c>
      <c r="O101" s="242"/>
      <c r="P101" s="242"/>
      <c r="Q101" s="242"/>
      <c r="R101" s="120"/>
    </row>
    <row r="102" spans="2:21" s="6" customFormat="1" ht="25" customHeight="1">
      <c r="B102" s="113"/>
      <c r="C102" s="114"/>
      <c r="D102" s="115" t="s">
        <v>140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239">
        <f>N262</f>
        <v>0</v>
      </c>
      <c r="O102" s="240"/>
      <c r="P102" s="240"/>
      <c r="Q102" s="240"/>
      <c r="R102" s="116"/>
    </row>
    <row r="103" spans="2:21" s="7" customFormat="1" ht="19.899999999999999" customHeight="1">
      <c r="B103" s="117"/>
      <c r="C103" s="118"/>
      <c r="D103" s="119" t="s">
        <v>141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241">
        <f>N263</f>
        <v>0</v>
      </c>
      <c r="O103" s="242"/>
      <c r="P103" s="242"/>
      <c r="Q103" s="242"/>
      <c r="R103" s="120"/>
    </row>
    <row r="104" spans="2:21" s="6" customFormat="1" ht="25" customHeight="1">
      <c r="B104" s="113"/>
      <c r="C104" s="114"/>
      <c r="D104" s="115" t="s">
        <v>142</v>
      </c>
      <c r="E104" s="114"/>
      <c r="F104" s="114"/>
      <c r="G104" s="114"/>
      <c r="H104" s="114"/>
      <c r="I104" s="114"/>
      <c r="J104" s="114"/>
      <c r="K104" s="114"/>
      <c r="L104" s="114"/>
      <c r="M104" s="114"/>
      <c r="N104" s="239">
        <f>N274</f>
        <v>0</v>
      </c>
      <c r="O104" s="240"/>
      <c r="P104" s="240"/>
      <c r="Q104" s="240"/>
      <c r="R104" s="116"/>
    </row>
    <row r="105" spans="2:21" s="7" customFormat="1" ht="19.899999999999999" customHeight="1">
      <c r="B105" s="117"/>
      <c r="C105" s="118"/>
      <c r="D105" s="119" t="s">
        <v>143</v>
      </c>
      <c r="E105" s="118"/>
      <c r="F105" s="118"/>
      <c r="G105" s="118"/>
      <c r="H105" s="118"/>
      <c r="I105" s="118"/>
      <c r="J105" s="118"/>
      <c r="K105" s="118"/>
      <c r="L105" s="118"/>
      <c r="M105" s="118"/>
      <c r="N105" s="241">
        <f>N275</f>
        <v>0</v>
      </c>
      <c r="O105" s="242"/>
      <c r="P105" s="242"/>
      <c r="Q105" s="242"/>
      <c r="R105" s="120"/>
    </row>
    <row r="106" spans="2:21" s="1" customFormat="1" ht="21.7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21" s="1" customFormat="1" ht="29.25" customHeight="1">
      <c r="B107" s="35"/>
      <c r="C107" s="112" t="s">
        <v>144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238">
        <v>0</v>
      </c>
      <c r="O107" s="243"/>
      <c r="P107" s="243"/>
      <c r="Q107" s="243"/>
      <c r="R107" s="37"/>
      <c r="T107" s="121"/>
      <c r="U107" s="122" t="s">
        <v>40</v>
      </c>
    </row>
    <row r="108" spans="2:21" s="1" customFormat="1" ht="18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21" s="1" customFormat="1" ht="29.25" customHeight="1">
      <c r="B109" s="35"/>
      <c r="C109" s="103" t="s">
        <v>109</v>
      </c>
      <c r="D109" s="104"/>
      <c r="E109" s="104"/>
      <c r="F109" s="104"/>
      <c r="G109" s="104"/>
      <c r="H109" s="104"/>
      <c r="I109" s="104"/>
      <c r="J109" s="104"/>
      <c r="K109" s="104"/>
      <c r="L109" s="216">
        <f>ROUND(SUM(N88+N107),2)</f>
        <v>0</v>
      </c>
      <c r="M109" s="216"/>
      <c r="N109" s="216"/>
      <c r="O109" s="216"/>
      <c r="P109" s="216"/>
      <c r="Q109" s="216"/>
      <c r="R109" s="37"/>
    </row>
    <row r="110" spans="2:21" s="1" customFormat="1" ht="7" customHeight="1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4" spans="2:63" s="1" customFormat="1" ht="7" customHeight="1"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4"/>
    </row>
    <row r="115" spans="2:63" s="1" customFormat="1" ht="37.049999999999997" customHeight="1">
      <c r="B115" s="35"/>
      <c r="C115" s="196" t="s">
        <v>145</v>
      </c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37"/>
    </row>
    <row r="116" spans="2:63" s="1" customFormat="1" ht="7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3" s="1" customFormat="1" ht="30.1" customHeight="1">
      <c r="B117" s="35"/>
      <c r="C117" s="32" t="s">
        <v>17</v>
      </c>
      <c r="D117" s="36"/>
      <c r="E117" s="36"/>
      <c r="F117" s="228" t="str">
        <f>F6</f>
        <v>Stavební úpravy č.p. 476 v Rychvaldu</v>
      </c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36"/>
      <c r="R117" s="37"/>
    </row>
    <row r="118" spans="2:63" s="1" customFormat="1" ht="37.049999999999997" customHeight="1">
      <c r="B118" s="35"/>
      <c r="C118" s="69" t="s">
        <v>117</v>
      </c>
      <c r="D118" s="36"/>
      <c r="E118" s="36"/>
      <c r="F118" s="210" t="str">
        <f>F7</f>
        <v>SO01 - Oprava a rekonstrukce stavby</v>
      </c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36"/>
      <c r="R118" s="37"/>
    </row>
    <row r="119" spans="2:63" s="1" customFormat="1" ht="7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3" s="1" customFormat="1" ht="18" customHeight="1">
      <c r="B120" s="35"/>
      <c r="C120" s="32" t="s">
        <v>23</v>
      </c>
      <c r="D120" s="36"/>
      <c r="E120" s="36"/>
      <c r="F120" s="30" t="str">
        <f>F9</f>
        <v xml:space="preserve"> </v>
      </c>
      <c r="G120" s="36"/>
      <c r="H120" s="36"/>
      <c r="I120" s="36"/>
      <c r="J120" s="36"/>
      <c r="K120" s="32" t="s">
        <v>25</v>
      </c>
      <c r="L120" s="36"/>
      <c r="M120" s="231" t="str">
        <f>IF(O9="","",O9)</f>
        <v>29. 6. 2016</v>
      </c>
      <c r="N120" s="231"/>
      <c r="O120" s="231"/>
      <c r="P120" s="231"/>
      <c r="Q120" s="36"/>
      <c r="R120" s="37"/>
    </row>
    <row r="121" spans="2:63" s="1" customFormat="1" ht="7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3" s="1" customFormat="1">
      <c r="B122" s="35"/>
      <c r="C122" s="32" t="s">
        <v>29</v>
      </c>
      <c r="D122" s="36"/>
      <c r="E122" s="36"/>
      <c r="F122" s="30" t="str">
        <f>E12</f>
        <v xml:space="preserve"> </v>
      </c>
      <c r="G122" s="36"/>
      <c r="H122" s="36"/>
      <c r="I122" s="36"/>
      <c r="J122" s="36"/>
      <c r="K122" s="32" t="s">
        <v>33</v>
      </c>
      <c r="L122" s="36"/>
      <c r="M122" s="198" t="str">
        <f>E18</f>
        <v xml:space="preserve"> </v>
      </c>
      <c r="N122" s="198"/>
      <c r="O122" s="198"/>
      <c r="P122" s="198"/>
      <c r="Q122" s="198"/>
      <c r="R122" s="37"/>
    </row>
    <row r="123" spans="2:63" s="1" customFormat="1" ht="14.45" customHeight="1">
      <c r="B123" s="35"/>
      <c r="C123" s="32" t="s">
        <v>32</v>
      </c>
      <c r="D123" s="36"/>
      <c r="E123" s="36"/>
      <c r="F123" s="30" t="str">
        <f>IF(E15="","",E15)</f>
        <v xml:space="preserve"> </v>
      </c>
      <c r="G123" s="36"/>
      <c r="H123" s="36"/>
      <c r="I123" s="36"/>
      <c r="J123" s="36"/>
      <c r="K123" s="32" t="s">
        <v>35</v>
      </c>
      <c r="L123" s="36"/>
      <c r="M123" s="198" t="str">
        <f>E21</f>
        <v xml:space="preserve"> </v>
      </c>
      <c r="N123" s="198"/>
      <c r="O123" s="198"/>
      <c r="P123" s="198"/>
      <c r="Q123" s="198"/>
      <c r="R123" s="37"/>
    </row>
    <row r="124" spans="2:63" s="1" customFormat="1" ht="10.4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63" s="8" customFormat="1" ht="29.25" customHeight="1">
      <c r="B125" s="123"/>
      <c r="C125" s="124" t="s">
        <v>146</v>
      </c>
      <c r="D125" s="125" t="s">
        <v>147</v>
      </c>
      <c r="E125" s="125" t="s">
        <v>58</v>
      </c>
      <c r="F125" s="244" t="s">
        <v>148</v>
      </c>
      <c r="G125" s="244"/>
      <c r="H125" s="244"/>
      <c r="I125" s="244"/>
      <c r="J125" s="125" t="s">
        <v>149</v>
      </c>
      <c r="K125" s="125" t="s">
        <v>150</v>
      </c>
      <c r="L125" s="245" t="s">
        <v>151</v>
      </c>
      <c r="M125" s="245"/>
      <c r="N125" s="244" t="s">
        <v>124</v>
      </c>
      <c r="O125" s="244"/>
      <c r="P125" s="244"/>
      <c r="Q125" s="246"/>
      <c r="R125" s="126"/>
      <c r="T125" s="76" t="s">
        <v>152</v>
      </c>
      <c r="U125" s="77" t="s">
        <v>40</v>
      </c>
      <c r="V125" s="77" t="s">
        <v>153</v>
      </c>
      <c r="W125" s="77" t="s">
        <v>154</v>
      </c>
      <c r="X125" s="77" t="s">
        <v>155</v>
      </c>
      <c r="Y125" s="77" t="s">
        <v>156</v>
      </c>
      <c r="Z125" s="77" t="s">
        <v>157</v>
      </c>
      <c r="AA125" s="78" t="s">
        <v>158</v>
      </c>
    </row>
    <row r="126" spans="2:63" s="1" customFormat="1" ht="29.25" customHeight="1">
      <c r="B126" s="35"/>
      <c r="C126" s="80" t="s">
        <v>120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266">
        <f>BK126</f>
        <v>0</v>
      </c>
      <c r="O126" s="267"/>
      <c r="P126" s="267"/>
      <c r="Q126" s="267"/>
      <c r="R126" s="37"/>
      <c r="T126" s="79"/>
      <c r="U126" s="51"/>
      <c r="V126" s="51"/>
      <c r="W126" s="127">
        <f>W127+W177+W262+W274</f>
        <v>3745.0791400000003</v>
      </c>
      <c r="X126" s="51"/>
      <c r="Y126" s="127">
        <f>Y127+Y177+Y262+Y274</f>
        <v>43.146080139999988</v>
      </c>
      <c r="Z126" s="51"/>
      <c r="AA126" s="128">
        <f>AA127+AA177+AA262+AA274</f>
        <v>39.416889999999995</v>
      </c>
      <c r="AT126" s="21" t="s">
        <v>75</v>
      </c>
      <c r="AU126" s="21" t="s">
        <v>126</v>
      </c>
      <c r="BK126" s="129">
        <f>BK127+BK177+BK262+BK274</f>
        <v>0</v>
      </c>
    </row>
    <row r="127" spans="2:63" s="9" customFormat="1" ht="37.4" customHeight="1">
      <c r="B127" s="130"/>
      <c r="C127" s="131"/>
      <c r="D127" s="132" t="s">
        <v>127</v>
      </c>
      <c r="E127" s="132"/>
      <c r="F127" s="132"/>
      <c r="G127" s="132"/>
      <c r="H127" s="132"/>
      <c r="I127" s="132"/>
      <c r="J127" s="132"/>
      <c r="K127" s="132"/>
      <c r="L127" s="132"/>
      <c r="M127" s="132"/>
      <c r="N127" s="268">
        <f>BK127</f>
        <v>0</v>
      </c>
      <c r="O127" s="239"/>
      <c r="P127" s="239"/>
      <c r="Q127" s="239"/>
      <c r="R127" s="133"/>
      <c r="T127" s="134"/>
      <c r="U127" s="131"/>
      <c r="V127" s="131"/>
      <c r="W127" s="135">
        <f>W128+W163+W170+W175</f>
        <v>1277.6909300000002</v>
      </c>
      <c r="X127" s="131"/>
      <c r="Y127" s="135">
        <f>Y128+Y163+Y170+Y175</f>
        <v>9.2848382399999991</v>
      </c>
      <c r="Z127" s="131"/>
      <c r="AA127" s="136">
        <f>AA128+AA163+AA170+AA175</f>
        <v>0</v>
      </c>
      <c r="AR127" s="137" t="s">
        <v>22</v>
      </c>
      <c r="AT127" s="138" t="s">
        <v>75</v>
      </c>
      <c r="AU127" s="138" t="s">
        <v>76</v>
      </c>
      <c r="AY127" s="137" t="s">
        <v>159</v>
      </c>
      <c r="BK127" s="139">
        <f>BK128+BK163+BK170+BK175</f>
        <v>0</v>
      </c>
    </row>
    <row r="128" spans="2:63" s="9" customFormat="1" ht="19.899999999999999" customHeight="1">
      <c r="B128" s="130"/>
      <c r="C128" s="131"/>
      <c r="D128" s="140" t="s">
        <v>128</v>
      </c>
      <c r="E128" s="140"/>
      <c r="F128" s="140"/>
      <c r="G128" s="140"/>
      <c r="H128" s="140"/>
      <c r="I128" s="140"/>
      <c r="J128" s="140"/>
      <c r="K128" s="140"/>
      <c r="L128" s="140"/>
      <c r="M128" s="140"/>
      <c r="N128" s="269">
        <f>BK128</f>
        <v>0</v>
      </c>
      <c r="O128" s="270"/>
      <c r="P128" s="270"/>
      <c r="Q128" s="270"/>
      <c r="R128" s="133"/>
      <c r="T128" s="134"/>
      <c r="U128" s="131"/>
      <c r="V128" s="131"/>
      <c r="W128" s="135">
        <f>SUM(W129:W162)</f>
        <v>865.75668200000018</v>
      </c>
      <c r="X128" s="131"/>
      <c r="Y128" s="135">
        <f>SUM(Y129:Y162)</f>
        <v>9.2848382399999991</v>
      </c>
      <c r="Z128" s="131"/>
      <c r="AA128" s="136">
        <f>SUM(AA129:AA162)</f>
        <v>0</v>
      </c>
      <c r="AR128" s="137" t="s">
        <v>22</v>
      </c>
      <c r="AT128" s="138" t="s">
        <v>75</v>
      </c>
      <c r="AU128" s="138" t="s">
        <v>22</v>
      </c>
      <c r="AY128" s="137" t="s">
        <v>159</v>
      </c>
      <c r="BK128" s="139">
        <f>SUM(BK129:BK162)</f>
        <v>0</v>
      </c>
    </row>
    <row r="129" spans="2:65" s="1" customFormat="1" ht="31.6" customHeight="1">
      <c r="B129" s="141"/>
      <c r="C129" s="142" t="s">
        <v>22</v>
      </c>
      <c r="D129" s="142" t="s">
        <v>160</v>
      </c>
      <c r="E129" s="143" t="s">
        <v>161</v>
      </c>
      <c r="F129" s="247" t="s">
        <v>162</v>
      </c>
      <c r="G129" s="247"/>
      <c r="H129" s="247"/>
      <c r="I129" s="247"/>
      <c r="J129" s="144" t="s">
        <v>163</v>
      </c>
      <c r="K129" s="145">
        <v>604.05799999999999</v>
      </c>
      <c r="L129" s="248"/>
      <c r="M129" s="248"/>
      <c r="N129" s="248">
        <f>ROUND(L129*K129,2)</f>
        <v>0</v>
      </c>
      <c r="O129" s="248"/>
      <c r="P129" s="248"/>
      <c r="Q129" s="248"/>
      <c r="R129" s="146"/>
      <c r="T129" s="147" t="s">
        <v>5</v>
      </c>
      <c r="U129" s="44" t="s">
        <v>41</v>
      </c>
      <c r="V129" s="148">
        <v>7.3999999999999996E-2</v>
      </c>
      <c r="W129" s="148">
        <f>V129*K129</f>
        <v>44.700291999999997</v>
      </c>
      <c r="X129" s="148">
        <v>2.5999999999999998E-4</v>
      </c>
      <c r="Y129" s="148">
        <f>X129*K129</f>
        <v>0.15705507999999999</v>
      </c>
      <c r="Z129" s="148">
        <v>0</v>
      </c>
      <c r="AA129" s="149">
        <f>Z129*K129</f>
        <v>0</v>
      </c>
      <c r="AR129" s="21" t="s">
        <v>164</v>
      </c>
      <c r="AT129" s="21" t="s">
        <v>160</v>
      </c>
      <c r="AU129" s="21" t="s">
        <v>115</v>
      </c>
      <c r="AY129" s="21" t="s">
        <v>159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22</v>
      </c>
      <c r="BK129" s="150">
        <f>ROUND(L129*K129,2)</f>
        <v>0</v>
      </c>
      <c r="BL129" s="21" t="s">
        <v>164</v>
      </c>
      <c r="BM129" s="21" t="s">
        <v>165</v>
      </c>
    </row>
    <row r="130" spans="2:65" s="10" customFormat="1" ht="22.6" customHeight="1">
      <c r="B130" s="151"/>
      <c r="C130" s="152"/>
      <c r="D130" s="152"/>
      <c r="E130" s="153" t="s">
        <v>5</v>
      </c>
      <c r="F130" s="249" t="s">
        <v>166</v>
      </c>
      <c r="G130" s="250"/>
      <c r="H130" s="250"/>
      <c r="I130" s="250"/>
      <c r="J130" s="152"/>
      <c r="K130" s="154" t="s">
        <v>5</v>
      </c>
      <c r="L130" s="152"/>
      <c r="M130" s="152"/>
      <c r="N130" s="152"/>
      <c r="O130" s="152"/>
      <c r="P130" s="152"/>
      <c r="Q130" s="152"/>
      <c r="R130" s="155"/>
      <c r="T130" s="156"/>
      <c r="U130" s="152"/>
      <c r="V130" s="152"/>
      <c r="W130" s="152"/>
      <c r="X130" s="152"/>
      <c r="Y130" s="152"/>
      <c r="Z130" s="152"/>
      <c r="AA130" s="157"/>
      <c r="AT130" s="158" t="s">
        <v>167</v>
      </c>
      <c r="AU130" s="158" t="s">
        <v>115</v>
      </c>
      <c r="AV130" s="10" t="s">
        <v>22</v>
      </c>
      <c r="AW130" s="10" t="s">
        <v>34</v>
      </c>
      <c r="AX130" s="10" t="s">
        <v>76</v>
      </c>
      <c r="AY130" s="158" t="s">
        <v>159</v>
      </c>
    </row>
    <row r="131" spans="2:65" s="11" customFormat="1" ht="22.6" customHeight="1">
      <c r="B131" s="159"/>
      <c r="C131" s="160"/>
      <c r="D131" s="160"/>
      <c r="E131" s="161" t="s">
        <v>5</v>
      </c>
      <c r="F131" s="251" t="s">
        <v>168</v>
      </c>
      <c r="G131" s="252"/>
      <c r="H131" s="252"/>
      <c r="I131" s="252"/>
      <c r="J131" s="160"/>
      <c r="K131" s="162">
        <v>227.84299999999999</v>
      </c>
      <c r="L131" s="160"/>
      <c r="M131" s="160"/>
      <c r="N131" s="160"/>
      <c r="O131" s="160"/>
      <c r="P131" s="160"/>
      <c r="Q131" s="160"/>
      <c r="R131" s="163"/>
      <c r="T131" s="164"/>
      <c r="U131" s="160"/>
      <c r="V131" s="160"/>
      <c r="W131" s="160"/>
      <c r="X131" s="160"/>
      <c r="Y131" s="160"/>
      <c r="Z131" s="160"/>
      <c r="AA131" s="165"/>
      <c r="AT131" s="166" t="s">
        <v>167</v>
      </c>
      <c r="AU131" s="166" t="s">
        <v>115</v>
      </c>
      <c r="AV131" s="11" t="s">
        <v>115</v>
      </c>
      <c r="AW131" s="11" t="s">
        <v>34</v>
      </c>
      <c r="AX131" s="11" t="s">
        <v>76</v>
      </c>
      <c r="AY131" s="166" t="s">
        <v>159</v>
      </c>
    </row>
    <row r="132" spans="2:65" s="11" customFormat="1" ht="22.6" customHeight="1">
      <c r="B132" s="159"/>
      <c r="C132" s="160"/>
      <c r="D132" s="160"/>
      <c r="E132" s="161" t="s">
        <v>5</v>
      </c>
      <c r="F132" s="251" t="s">
        <v>169</v>
      </c>
      <c r="G132" s="252"/>
      <c r="H132" s="252"/>
      <c r="I132" s="252"/>
      <c r="J132" s="160"/>
      <c r="K132" s="162">
        <v>89.04</v>
      </c>
      <c r="L132" s="160"/>
      <c r="M132" s="160"/>
      <c r="N132" s="160"/>
      <c r="O132" s="160"/>
      <c r="P132" s="160"/>
      <c r="Q132" s="160"/>
      <c r="R132" s="163"/>
      <c r="T132" s="164"/>
      <c r="U132" s="160"/>
      <c r="V132" s="160"/>
      <c r="W132" s="160"/>
      <c r="X132" s="160"/>
      <c r="Y132" s="160"/>
      <c r="Z132" s="160"/>
      <c r="AA132" s="165"/>
      <c r="AT132" s="166" t="s">
        <v>167</v>
      </c>
      <c r="AU132" s="166" t="s">
        <v>115</v>
      </c>
      <c r="AV132" s="11" t="s">
        <v>115</v>
      </c>
      <c r="AW132" s="11" t="s">
        <v>34</v>
      </c>
      <c r="AX132" s="11" t="s">
        <v>76</v>
      </c>
      <c r="AY132" s="166" t="s">
        <v>159</v>
      </c>
    </row>
    <row r="133" spans="2:65" s="11" customFormat="1" ht="31.6" customHeight="1">
      <c r="B133" s="159"/>
      <c r="C133" s="160"/>
      <c r="D133" s="160"/>
      <c r="E133" s="161" t="s">
        <v>5</v>
      </c>
      <c r="F133" s="251" t="s">
        <v>170</v>
      </c>
      <c r="G133" s="252"/>
      <c r="H133" s="252"/>
      <c r="I133" s="252"/>
      <c r="J133" s="160"/>
      <c r="K133" s="162">
        <v>223.708</v>
      </c>
      <c r="L133" s="160"/>
      <c r="M133" s="160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167</v>
      </c>
      <c r="AU133" s="166" t="s">
        <v>115</v>
      </c>
      <c r="AV133" s="11" t="s">
        <v>115</v>
      </c>
      <c r="AW133" s="11" t="s">
        <v>34</v>
      </c>
      <c r="AX133" s="11" t="s">
        <v>76</v>
      </c>
      <c r="AY133" s="166" t="s">
        <v>159</v>
      </c>
    </row>
    <row r="134" spans="2:65" s="11" customFormat="1" ht="22.6" customHeight="1">
      <c r="B134" s="159"/>
      <c r="C134" s="160"/>
      <c r="D134" s="160"/>
      <c r="E134" s="161" t="s">
        <v>5</v>
      </c>
      <c r="F134" s="251" t="s">
        <v>171</v>
      </c>
      <c r="G134" s="252"/>
      <c r="H134" s="252"/>
      <c r="I134" s="252"/>
      <c r="J134" s="160"/>
      <c r="K134" s="162">
        <v>133.755</v>
      </c>
      <c r="L134" s="160"/>
      <c r="M134" s="160"/>
      <c r="N134" s="160"/>
      <c r="O134" s="160"/>
      <c r="P134" s="160"/>
      <c r="Q134" s="160"/>
      <c r="R134" s="163"/>
      <c r="T134" s="164"/>
      <c r="U134" s="160"/>
      <c r="V134" s="160"/>
      <c r="W134" s="160"/>
      <c r="X134" s="160"/>
      <c r="Y134" s="160"/>
      <c r="Z134" s="160"/>
      <c r="AA134" s="165"/>
      <c r="AT134" s="166" t="s">
        <v>167</v>
      </c>
      <c r="AU134" s="166" t="s">
        <v>115</v>
      </c>
      <c r="AV134" s="11" t="s">
        <v>115</v>
      </c>
      <c r="AW134" s="11" t="s">
        <v>34</v>
      </c>
      <c r="AX134" s="11" t="s">
        <v>76</v>
      </c>
      <c r="AY134" s="166" t="s">
        <v>159</v>
      </c>
    </row>
    <row r="135" spans="2:65" s="10" customFormat="1" ht="22.6" customHeight="1">
      <c r="B135" s="151"/>
      <c r="C135" s="152"/>
      <c r="D135" s="152"/>
      <c r="E135" s="153" t="s">
        <v>5</v>
      </c>
      <c r="F135" s="253" t="s">
        <v>172</v>
      </c>
      <c r="G135" s="254"/>
      <c r="H135" s="254"/>
      <c r="I135" s="254"/>
      <c r="J135" s="152"/>
      <c r="K135" s="154" t="s">
        <v>5</v>
      </c>
      <c r="L135" s="152"/>
      <c r="M135" s="152"/>
      <c r="N135" s="152"/>
      <c r="O135" s="152"/>
      <c r="P135" s="152"/>
      <c r="Q135" s="152"/>
      <c r="R135" s="155"/>
      <c r="T135" s="156"/>
      <c r="U135" s="152"/>
      <c r="V135" s="152"/>
      <c r="W135" s="152"/>
      <c r="X135" s="152"/>
      <c r="Y135" s="152"/>
      <c r="Z135" s="152"/>
      <c r="AA135" s="157"/>
      <c r="AT135" s="158" t="s">
        <v>167</v>
      </c>
      <c r="AU135" s="158" t="s">
        <v>115</v>
      </c>
      <c r="AV135" s="10" t="s">
        <v>22</v>
      </c>
      <c r="AW135" s="10" t="s">
        <v>34</v>
      </c>
      <c r="AX135" s="10" t="s">
        <v>76</v>
      </c>
      <c r="AY135" s="158" t="s">
        <v>159</v>
      </c>
    </row>
    <row r="136" spans="2:65" s="11" customFormat="1" ht="44.35" customHeight="1">
      <c r="B136" s="159"/>
      <c r="C136" s="160"/>
      <c r="D136" s="160"/>
      <c r="E136" s="161" t="s">
        <v>5</v>
      </c>
      <c r="F136" s="251" t="s">
        <v>173</v>
      </c>
      <c r="G136" s="252"/>
      <c r="H136" s="252"/>
      <c r="I136" s="252"/>
      <c r="J136" s="160"/>
      <c r="K136" s="162">
        <v>-32.380000000000003</v>
      </c>
      <c r="L136" s="160"/>
      <c r="M136" s="160"/>
      <c r="N136" s="160"/>
      <c r="O136" s="160"/>
      <c r="P136" s="160"/>
      <c r="Q136" s="160"/>
      <c r="R136" s="163"/>
      <c r="T136" s="164"/>
      <c r="U136" s="160"/>
      <c r="V136" s="160"/>
      <c r="W136" s="160"/>
      <c r="X136" s="160"/>
      <c r="Y136" s="160"/>
      <c r="Z136" s="160"/>
      <c r="AA136" s="165"/>
      <c r="AT136" s="166" t="s">
        <v>167</v>
      </c>
      <c r="AU136" s="166" t="s">
        <v>115</v>
      </c>
      <c r="AV136" s="11" t="s">
        <v>115</v>
      </c>
      <c r="AW136" s="11" t="s">
        <v>34</v>
      </c>
      <c r="AX136" s="11" t="s">
        <v>76</v>
      </c>
      <c r="AY136" s="166" t="s">
        <v>159</v>
      </c>
    </row>
    <row r="137" spans="2:65" s="11" customFormat="1" ht="31.6" customHeight="1">
      <c r="B137" s="159"/>
      <c r="C137" s="160"/>
      <c r="D137" s="160"/>
      <c r="E137" s="161" t="s">
        <v>5</v>
      </c>
      <c r="F137" s="251" t="s">
        <v>174</v>
      </c>
      <c r="G137" s="252"/>
      <c r="H137" s="252"/>
      <c r="I137" s="252"/>
      <c r="J137" s="160"/>
      <c r="K137" s="162">
        <v>-8.75</v>
      </c>
      <c r="L137" s="160"/>
      <c r="M137" s="160"/>
      <c r="N137" s="160"/>
      <c r="O137" s="160"/>
      <c r="P137" s="160"/>
      <c r="Q137" s="160"/>
      <c r="R137" s="163"/>
      <c r="T137" s="164"/>
      <c r="U137" s="160"/>
      <c r="V137" s="160"/>
      <c r="W137" s="160"/>
      <c r="X137" s="160"/>
      <c r="Y137" s="160"/>
      <c r="Z137" s="160"/>
      <c r="AA137" s="165"/>
      <c r="AT137" s="166" t="s">
        <v>167</v>
      </c>
      <c r="AU137" s="166" t="s">
        <v>115</v>
      </c>
      <c r="AV137" s="11" t="s">
        <v>115</v>
      </c>
      <c r="AW137" s="11" t="s">
        <v>34</v>
      </c>
      <c r="AX137" s="11" t="s">
        <v>76</v>
      </c>
      <c r="AY137" s="166" t="s">
        <v>159</v>
      </c>
    </row>
    <row r="138" spans="2:65" s="11" customFormat="1" ht="44.35" customHeight="1">
      <c r="B138" s="159"/>
      <c r="C138" s="160"/>
      <c r="D138" s="160"/>
      <c r="E138" s="161" t="s">
        <v>5</v>
      </c>
      <c r="F138" s="251" t="s">
        <v>175</v>
      </c>
      <c r="G138" s="252"/>
      <c r="H138" s="252"/>
      <c r="I138" s="252"/>
      <c r="J138" s="160"/>
      <c r="K138" s="162">
        <v>-25.707999999999998</v>
      </c>
      <c r="L138" s="160"/>
      <c r="M138" s="160"/>
      <c r="N138" s="160"/>
      <c r="O138" s="160"/>
      <c r="P138" s="160"/>
      <c r="Q138" s="160"/>
      <c r="R138" s="163"/>
      <c r="T138" s="164"/>
      <c r="U138" s="160"/>
      <c r="V138" s="160"/>
      <c r="W138" s="160"/>
      <c r="X138" s="160"/>
      <c r="Y138" s="160"/>
      <c r="Z138" s="160"/>
      <c r="AA138" s="165"/>
      <c r="AT138" s="166" t="s">
        <v>167</v>
      </c>
      <c r="AU138" s="166" t="s">
        <v>115</v>
      </c>
      <c r="AV138" s="11" t="s">
        <v>115</v>
      </c>
      <c r="AW138" s="11" t="s">
        <v>34</v>
      </c>
      <c r="AX138" s="11" t="s">
        <v>76</v>
      </c>
      <c r="AY138" s="166" t="s">
        <v>159</v>
      </c>
    </row>
    <row r="139" spans="2:65" s="11" customFormat="1" ht="22.6" customHeight="1">
      <c r="B139" s="159"/>
      <c r="C139" s="160"/>
      <c r="D139" s="160"/>
      <c r="E139" s="161" t="s">
        <v>5</v>
      </c>
      <c r="F139" s="251" t="s">
        <v>176</v>
      </c>
      <c r="G139" s="252"/>
      <c r="H139" s="252"/>
      <c r="I139" s="252"/>
      <c r="J139" s="160"/>
      <c r="K139" s="162">
        <v>-7.45</v>
      </c>
      <c r="L139" s="160"/>
      <c r="M139" s="160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167</v>
      </c>
      <c r="AU139" s="166" t="s">
        <v>115</v>
      </c>
      <c r="AV139" s="11" t="s">
        <v>115</v>
      </c>
      <c r="AW139" s="11" t="s">
        <v>34</v>
      </c>
      <c r="AX139" s="11" t="s">
        <v>76</v>
      </c>
      <c r="AY139" s="166" t="s">
        <v>159</v>
      </c>
    </row>
    <row r="140" spans="2:65" s="12" customFormat="1" ht="22.6" customHeight="1">
      <c r="B140" s="167"/>
      <c r="C140" s="168"/>
      <c r="D140" s="168"/>
      <c r="E140" s="169" t="s">
        <v>5</v>
      </c>
      <c r="F140" s="255" t="s">
        <v>177</v>
      </c>
      <c r="G140" s="256"/>
      <c r="H140" s="256"/>
      <c r="I140" s="256"/>
      <c r="J140" s="168"/>
      <c r="K140" s="170">
        <v>600.05799999999999</v>
      </c>
      <c r="L140" s="168"/>
      <c r="M140" s="168"/>
      <c r="N140" s="168"/>
      <c r="O140" s="168"/>
      <c r="P140" s="168"/>
      <c r="Q140" s="168"/>
      <c r="R140" s="171"/>
      <c r="T140" s="172"/>
      <c r="U140" s="168"/>
      <c r="V140" s="168"/>
      <c r="W140" s="168"/>
      <c r="X140" s="168"/>
      <c r="Y140" s="168"/>
      <c r="Z140" s="168"/>
      <c r="AA140" s="173"/>
      <c r="AT140" s="174" t="s">
        <v>167</v>
      </c>
      <c r="AU140" s="174" t="s">
        <v>115</v>
      </c>
      <c r="AV140" s="12" t="s">
        <v>178</v>
      </c>
      <c r="AW140" s="12" t="s">
        <v>34</v>
      </c>
      <c r="AX140" s="12" t="s">
        <v>76</v>
      </c>
      <c r="AY140" s="174" t="s">
        <v>159</v>
      </c>
    </row>
    <row r="141" spans="2:65" s="11" customFormat="1" ht="22.6" customHeight="1">
      <c r="B141" s="159"/>
      <c r="C141" s="160"/>
      <c r="D141" s="160"/>
      <c r="E141" s="161" t="s">
        <v>5</v>
      </c>
      <c r="F141" s="251" t="s">
        <v>179</v>
      </c>
      <c r="G141" s="252"/>
      <c r="H141" s="252"/>
      <c r="I141" s="252"/>
      <c r="J141" s="160"/>
      <c r="K141" s="162">
        <v>4</v>
      </c>
      <c r="L141" s="160"/>
      <c r="M141" s="160"/>
      <c r="N141" s="160"/>
      <c r="O141" s="160"/>
      <c r="P141" s="160"/>
      <c r="Q141" s="160"/>
      <c r="R141" s="163"/>
      <c r="T141" s="164"/>
      <c r="U141" s="160"/>
      <c r="V141" s="160"/>
      <c r="W141" s="160"/>
      <c r="X141" s="160"/>
      <c r="Y141" s="160"/>
      <c r="Z141" s="160"/>
      <c r="AA141" s="165"/>
      <c r="AT141" s="166" t="s">
        <v>167</v>
      </c>
      <c r="AU141" s="166" t="s">
        <v>115</v>
      </c>
      <c r="AV141" s="11" t="s">
        <v>115</v>
      </c>
      <c r="AW141" s="11" t="s">
        <v>34</v>
      </c>
      <c r="AX141" s="11" t="s">
        <v>76</v>
      </c>
      <c r="AY141" s="166" t="s">
        <v>159</v>
      </c>
    </row>
    <row r="142" spans="2:65" s="12" customFormat="1" ht="22.6" customHeight="1">
      <c r="B142" s="167"/>
      <c r="C142" s="168"/>
      <c r="D142" s="168"/>
      <c r="E142" s="169" t="s">
        <v>5</v>
      </c>
      <c r="F142" s="255" t="s">
        <v>177</v>
      </c>
      <c r="G142" s="256"/>
      <c r="H142" s="256"/>
      <c r="I142" s="256"/>
      <c r="J142" s="168"/>
      <c r="K142" s="170">
        <v>4</v>
      </c>
      <c r="L142" s="168"/>
      <c r="M142" s="168"/>
      <c r="N142" s="168"/>
      <c r="O142" s="168"/>
      <c r="P142" s="168"/>
      <c r="Q142" s="168"/>
      <c r="R142" s="171"/>
      <c r="T142" s="172"/>
      <c r="U142" s="168"/>
      <c r="V142" s="168"/>
      <c r="W142" s="168"/>
      <c r="X142" s="168"/>
      <c r="Y142" s="168"/>
      <c r="Z142" s="168"/>
      <c r="AA142" s="173"/>
      <c r="AT142" s="174" t="s">
        <v>167</v>
      </c>
      <c r="AU142" s="174" t="s">
        <v>115</v>
      </c>
      <c r="AV142" s="12" t="s">
        <v>178</v>
      </c>
      <c r="AW142" s="12" t="s">
        <v>34</v>
      </c>
      <c r="AX142" s="12" t="s">
        <v>76</v>
      </c>
      <c r="AY142" s="174" t="s">
        <v>159</v>
      </c>
    </row>
    <row r="143" spans="2:65" s="13" customFormat="1" ht="22.6" customHeight="1">
      <c r="B143" s="175"/>
      <c r="C143" s="176"/>
      <c r="D143" s="176"/>
      <c r="E143" s="177" t="s">
        <v>5</v>
      </c>
      <c r="F143" s="257" t="s">
        <v>180</v>
      </c>
      <c r="G143" s="258"/>
      <c r="H143" s="258"/>
      <c r="I143" s="258"/>
      <c r="J143" s="176"/>
      <c r="K143" s="178">
        <v>604.05799999999999</v>
      </c>
      <c r="L143" s="176"/>
      <c r="M143" s="176"/>
      <c r="N143" s="176"/>
      <c r="O143" s="176"/>
      <c r="P143" s="176"/>
      <c r="Q143" s="176"/>
      <c r="R143" s="179"/>
      <c r="T143" s="180"/>
      <c r="U143" s="176"/>
      <c r="V143" s="176"/>
      <c r="W143" s="176"/>
      <c r="X143" s="176"/>
      <c r="Y143" s="176"/>
      <c r="Z143" s="176"/>
      <c r="AA143" s="181"/>
      <c r="AT143" s="182" t="s">
        <v>167</v>
      </c>
      <c r="AU143" s="182" t="s">
        <v>115</v>
      </c>
      <c r="AV143" s="13" t="s">
        <v>164</v>
      </c>
      <c r="AW143" s="13" t="s">
        <v>34</v>
      </c>
      <c r="AX143" s="13" t="s">
        <v>22</v>
      </c>
      <c r="AY143" s="182" t="s">
        <v>159</v>
      </c>
    </row>
    <row r="144" spans="2:65" s="1" customFormat="1" ht="31.6" customHeight="1">
      <c r="B144" s="141"/>
      <c r="C144" s="142" t="s">
        <v>115</v>
      </c>
      <c r="D144" s="142" t="s">
        <v>160</v>
      </c>
      <c r="E144" s="143" t="s">
        <v>181</v>
      </c>
      <c r="F144" s="247" t="s">
        <v>182</v>
      </c>
      <c r="G144" s="247"/>
      <c r="H144" s="247"/>
      <c r="I144" s="247"/>
      <c r="J144" s="144" t="s">
        <v>163</v>
      </c>
      <c r="K144" s="145">
        <v>600.05799999999999</v>
      </c>
      <c r="L144" s="248"/>
      <c r="M144" s="248"/>
      <c r="N144" s="248">
        <f>ROUND(L144*K144,2)</f>
        <v>0</v>
      </c>
      <c r="O144" s="248"/>
      <c r="P144" s="248"/>
      <c r="Q144" s="248"/>
      <c r="R144" s="146"/>
      <c r="T144" s="147" t="s">
        <v>5</v>
      </c>
      <c r="U144" s="44" t="s">
        <v>41</v>
      </c>
      <c r="V144" s="148">
        <v>1.06</v>
      </c>
      <c r="W144" s="148">
        <f>V144*K144</f>
        <v>636.06148000000007</v>
      </c>
      <c r="X144" s="148">
        <v>8.5000000000000006E-3</v>
      </c>
      <c r="Y144" s="148">
        <f>X144*K144</f>
        <v>5.1004930000000002</v>
      </c>
      <c r="Z144" s="148">
        <v>0</v>
      </c>
      <c r="AA144" s="149">
        <f>Z144*K144</f>
        <v>0</v>
      </c>
      <c r="AR144" s="21" t="s">
        <v>164</v>
      </c>
      <c r="AT144" s="21" t="s">
        <v>160</v>
      </c>
      <c r="AU144" s="21" t="s">
        <v>115</v>
      </c>
      <c r="AY144" s="21" t="s">
        <v>159</v>
      </c>
      <c r="BE144" s="150">
        <f>IF(U144="základní",N144,0)</f>
        <v>0</v>
      </c>
      <c r="BF144" s="150">
        <f>IF(U144="snížená",N144,0)</f>
        <v>0</v>
      </c>
      <c r="BG144" s="150">
        <f>IF(U144="zákl. přenesená",N144,0)</f>
        <v>0</v>
      </c>
      <c r="BH144" s="150">
        <f>IF(U144="sníž. přenesená",N144,0)</f>
        <v>0</v>
      </c>
      <c r="BI144" s="150">
        <f>IF(U144="nulová",N144,0)</f>
        <v>0</v>
      </c>
      <c r="BJ144" s="21" t="s">
        <v>22</v>
      </c>
      <c r="BK144" s="150">
        <f>ROUND(L144*K144,2)</f>
        <v>0</v>
      </c>
      <c r="BL144" s="21" t="s">
        <v>164</v>
      </c>
      <c r="BM144" s="21" t="s">
        <v>183</v>
      </c>
    </row>
    <row r="145" spans="2:65" s="1" customFormat="1" ht="31.6" customHeight="1">
      <c r="B145" s="141"/>
      <c r="C145" s="183" t="s">
        <v>178</v>
      </c>
      <c r="D145" s="183" t="s">
        <v>184</v>
      </c>
      <c r="E145" s="184" t="s">
        <v>185</v>
      </c>
      <c r="F145" s="259" t="s">
        <v>186</v>
      </c>
      <c r="G145" s="259"/>
      <c r="H145" s="259"/>
      <c r="I145" s="259"/>
      <c r="J145" s="185" t="s">
        <v>163</v>
      </c>
      <c r="K145" s="186">
        <v>630.06100000000004</v>
      </c>
      <c r="L145" s="260"/>
      <c r="M145" s="260"/>
      <c r="N145" s="260">
        <f>ROUND(L145*K145,2)</f>
        <v>0</v>
      </c>
      <c r="O145" s="248"/>
      <c r="P145" s="248"/>
      <c r="Q145" s="248"/>
      <c r="R145" s="146"/>
      <c r="T145" s="147" t="s">
        <v>5</v>
      </c>
      <c r="U145" s="44" t="s">
        <v>41</v>
      </c>
      <c r="V145" s="148">
        <v>0</v>
      </c>
      <c r="W145" s="148">
        <f>V145*K145</f>
        <v>0</v>
      </c>
      <c r="X145" s="148">
        <v>2.7200000000000002E-3</v>
      </c>
      <c r="Y145" s="148">
        <f>X145*K145</f>
        <v>1.7137659200000002</v>
      </c>
      <c r="Z145" s="148">
        <v>0</v>
      </c>
      <c r="AA145" s="149">
        <f>Z145*K145</f>
        <v>0</v>
      </c>
      <c r="AR145" s="21" t="s">
        <v>187</v>
      </c>
      <c r="AT145" s="21" t="s">
        <v>184</v>
      </c>
      <c r="AU145" s="21" t="s">
        <v>115</v>
      </c>
      <c r="AY145" s="21" t="s">
        <v>159</v>
      </c>
      <c r="BE145" s="150">
        <f>IF(U145="základní",N145,0)</f>
        <v>0</v>
      </c>
      <c r="BF145" s="150">
        <f>IF(U145="snížená",N145,0)</f>
        <v>0</v>
      </c>
      <c r="BG145" s="150">
        <f>IF(U145="zákl. přenesená",N145,0)</f>
        <v>0</v>
      </c>
      <c r="BH145" s="150">
        <f>IF(U145="sníž. přenesená",N145,0)</f>
        <v>0</v>
      </c>
      <c r="BI145" s="150">
        <f>IF(U145="nulová",N145,0)</f>
        <v>0</v>
      </c>
      <c r="BJ145" s="21" t="s">
        <v>22</v>
      </c>
      <c r="BK145" s="150">
        <f>ROUND(L145*K145,2)</f>
        <v>0</v>
      </c>
      <c r="BL145" s="21" t="s">
        <v>164</v>
      </c>
      <c r="BM145" s="21" t="s">
        <v>188</v>
      </c>
    </row>
    <row r="146" spans="2:65" s="1" customFormat="1" ht="22.6" customHeight="1">
      <c r="B146" s="35"/>
      <c r="C146" s="36"/>
      <c r="D146" s="36"/>
      <c r="E146" s="36"/>
      <c r="F146" s="261" t="s">
        <v>189</v>
      </c>
      <c r="G146" s="262"/>
      <c r="H146" s="262"/>
      <c r="I146" s="262"/>
      <c r="J146" s="36"/>
      <c r="K146" s="36"/>
      <c r="L146" s="36"/>
      <c r="M146" s="36"/>
      <c r="N146" s="36"/>
      <c r="O146" s="36"/>
      <c r="P146" s="36"/>
      <c r="Q146" s="36"/>
      <c r="R146" s="37"/>
      <c r="T146" s="187"/>
      <c r="U146" s="36"/>
      <c r="V146" s="36"/>
      <c r="W146" s="36"/>
      <c r="X146" s="36"/>
      <c r="Y146" s="36"/>
      <c r="Z146" s="36"/>
      <c r="AA146" s="74"/>
      <c r="AT146" s="21" t="s">
        <v>190</v>
      </c>
      <c r="AU146" s="21" t="s">
        <v>115</v>
      </c>
    </row>
    <row r="147" spans="2:65" s="1" customFormat="1" ht="44.35" customHeight="1">
      <c r="B147" s="141"/>
      <c r="C147" s="142" t="s">
        <v>164</v>
      </c>
      <c r="D147" s="142" t="s">
        <v>160</v>
      </c>
      <c r="E147" s="143" t="s">
        <v>191</v>
      </c>
      <c r="F147" s="247" t="s">
        <v>192</v>
      </c>
      <c r="G147" s="247"/>
      <c r="H147" s="247"/>
      <c r="I147" s="247"/>
      <c r="J147" s="144" t="s">
        <v>163</v>
      </c>
      <c r="K147" s="145">
        <v>4</v>
      </c>
      <c r="L147" s="248"/>
      <c r="M147" s="248"/>
      <c r="N147" s="248">
        <f>ROUND(L147*K147,2)</f>
        <v>0</v>
      </c>
      <c r="O147" s="248"/>
      <c r="P147" s="248"/>
      <c r="Q147" s="248"/>
      <c r="R147" s="146"/>
      <c r="T147" s="147" t="s">
        <v>5</v>
      </c>
      <c r="U147" s="44" t="s">
        <v>41</v>
      </c>
      <c r="V147" s="148">
        <v>1.08</v>
      </c>
      <c r="W147" s="148">
        <f>V147*K147</f>
        <v>4.32</v>
      </c>
      <c r="X147" s="148">
        <v>9.4400000000000005E-3</v>
      </c>
      <c r="Y147" s="148">
        <f>X147*K147</f>
        <v>3.7760000000000002E-2</v>
      </c>
      <c r="Z147" s="148">
        <v>0</v>
      </c>
      <c r="AA147" s="149">
        <f>Z147*K147</f>
        <v>0</v>
      </c>
      <c r="AR147" s="21" t="s">
        <v>164</v>
      </c>
      <c r="AT147" s="21" t="s">
        <v>160</v>
      </c>
      <c r="AU147" s="21" t="s">
        <v>115</v>
      </c>
      <c r="AY147" s="21" t="s">
        <v>159</v>
      </c>
      <c r="BE147" s="150">
        <f>IF(U147="základní",N147,0)</f>
        <v>0</v>
      </c>
      <c r="BF147" s="150">
        <f>IF(U147="snížená",N147,0)</f>
        <v>0</v>
      </c>
      <c r="BG147" s="150">
        <f>IF(U147="zákl. přenesená",N147,0)</f>
        <v>0</v>
      </c>
      <c r="BH147" s="150">
        <f>IF(U147="sníž. přenesená",N147,0)</f>
        <v>0</v>
      </c>
      <c r="BI147" s="150">
        <f>IF(U147="nulová",N147,0)</f>
        <v>0</v>
      </c>
      <c r="BJ147" s="21" t="s">
        <v>22</v>
      </c>
      <c r="BK147" s="150">
        <f>ROUND(L147*K147,2)</f>
        <v>0</v>
      </c>
      <c r="BL147" s="21" t="s">
        <v>164</v>
      </c>
      <c r="BM147" s="21" t="s">
        <v>193</v>
      </c>
    </row>
    <row r="148" spans="2:65" s="1" customFormat="1" ht="31.6" customHeight="1">
      <c r="B148" s="141"/>
      <c r="C148" s="183" t="s">
        <v>194</v>
      </c>
      <c r="D148" s="183" t="s">
        <v>184</v>
      </c>
      <c r="E148" s="184" t="s">
        <v>195</v>
      </c>
      <c r="F148" s="259" t="s">
        <v>1103</v>
      </c>
      <c r="G148" s="259"/>
      <c r="H148" s="259"/>
      <c r="I148" s="259"/>
      <c r="J148" s="185" t="s">
        <v>163</v>
      </c>
      <c r="K148" s="186">
        <v>4.2</v>
      </c>
      <c r="L148" s="260"/>
      <c r="M148" s="260"/>
      <c r="N148" s="260">
        <f>ROUND(L148*K148,2)</f>
        <v>0</v>
      </c>
      <c r="O148" s="248"/>
      <c r="P148" s="248"/>
      <c r="Q148" s="248"/>
      <c r="R148" s="146"/>
      <c r="T148" s="147" t="s">
        <v>5</v>
      </c>
      <c r="U148" s="44" t="s">
        <v>41</v>
      </c>
      <c r="V148" s="148">
        <v>0</v>
      </c>
      <c r="W148" s="148">
        <f>V148*K148</f>
        <v>0</v>
      </c>
      <c r="X148" s="148">
        <v>1.7999999999999999E-2</v>
      </c>
      <c r="Y148" s="148">
        <f>X148*K148</f>
        <v>7.5600000000000001E-2</v>
      </c>
      <c r="Z148" s="148">
        <v>0</v>
      </c>
      <c r="AA148" s="149">
        <f>Z148*K148</f>
        <v>0</v>
      </c>
      <c r="AR148" s="21" t="s">
        <v>187</v>
      </c>
      <c r="AT148" s="21" t="s">
        <v>184</v>
      </c>
      <c r="AU148" s="21" t="s">
        <v>115</v>
      </c>
      <c r="AY148" s="21" t="s">
        <v>159</v>
      </c>
      <c r="BE148" s="150">
        <f>IF(U148="základní",N148,0)</f>
        <v>0</v>
      </c>
      <c r="BF148" s="150">
        <f>IF(U148="snížená",N148,0)</f>
        <v>0</v>
      </c>
      <c r="BG148" s="150">
        <f>IF(U148="zákl. přenesená",N148,0)</f>
        <v>0</v>
      </c>
      <c r="BH148" s="150">
        <f>IF(U148="sníž. přenesená",N148,0)</f>
        <v>0</v>
      </c>
      <c r="BI148" s="150">
        <f>IF(U148="nulová",N148,0)</f>
        <v>0</v>
      </c>
      <c r="BJ148" s="21" t="s">
        <v>22</v>
      </c>
      <c r="BK148" s="150">
        <f>ROUND(L148*K148,2)</f>
        <v>0</v>
      </c>
      <c r="BL148" s="21" t="s">
        <v>164</v>
      </c>
      <c r="BM148" s="21" t="s">
        <v>196</v>
      </c>
    </row>
    <row r="149" spans="2:65" s="1" customFormat="1" ht="31.6" customHeight="1">
      <c r="B149" s="141"/>
      <c r="C149" s="142" t="s">
        <v>197</v>
      </c>
      <c r="D149" s="142" t="s">
        <v>160</v>
      </c>
      <c r="E149" s="143" t="s">
        <v>198</v>
      </c>
      <c r="F149" s="247" t="s">
        <v>199</v>
      </c>
      <c r="G149" s="247"/>
      <c r="H149" s="247"/>
      <c r="I149" s="247"/>
      <c r="J149" s="144" t="s">
        <v>200</v>
      </c>
      <c r="K149" s="145">
        <v>142.09</v>
      </c>
      <c r="L149" s="248"/>
      <c r="M149" s="248"/>
      <c r="N149" s="248">
        <f>ROUND(L149*K149,2)</f>
        <v>0</v>
      </c>
      <c r="O149" s="248"/>
      <c r="P149" s="248"/>
      <c r="Q149" s="248"/>
      <c r="R149" s="146"/>
      <c r="T149" s="147" t="s">
        <v>5</v>
      </c>
      <c r="U149" s="44" t="s">
        <v>41</v>
      </c>
      <c r="V149" s="148">
        <v>0.23</v>
      </c>
      <c r="W149" s="148">
        <f>V149*K149</f>
        <v>32.680700000000002</v>
      </c>
      <c r="X149" s="148">
        <v>6.0000000000000002E-5</v>
      </c>
      <c r="Y149" s="148">
        <f>X149*K149</f>
        <v>8.5254000000000007E-3</v>
      </c>
      <c r="Z149" s="148">
        <v>0</v>
      </c>
      <c r="AA149" s="149">
        <f>Z149*K149</f>
        <v>0</v>
      </c>
      <c r="AR149" s="21" t="s">
        <v>164</v>
      </c>
      <c r="AT149" s="21" t="s">
        <v>160</v>
      </c>
      <c r="AU149" s="21" t="s">
        <v>115</v>
      </c>
      <c r="AY149" s="21" t="s">
        <v>159</v>
      </c>
      <c r="BE149" s="150">
        <f>IF(U149="základní",N149,0)</f>
        <v>0</v>
      </c>
      <c r="BF149" s="150">
        <f>IF(U149="snížená",N149,0)</f>
        <v>0</v>
      </c>
      <c r="BG149" s="150">
        <f>IF(U149="zákl. přenesená",N149,0)</f>
        <v>0</v>
      </c>
      <c r="BH149" s="150">
        <f>IF(U149="sníž. přenesená",N149,0)</f>
        <v>0</v>
      </c>
      <c r="BI149" s="150">
        <f>IF(U149="nulová",N149,0)</f>
        <v>0</v>
      </c>
      <c r="BJ149" s="21" t="s">
        <v>22</v>
      </c>
      <c r="BK149" s="150">
        <f>ROUND(L149*K149,2)</f>
        <v>0</v>
      </c>
      <c r="BL149" s="21" t="s">
        <v>164</v>
      </c>
      <c r="BM149" s="21" t="s">
        <v>201</v>
      </c>
    </row>
    <row r="150" spans="2:65" s="11" customFormat="1" ht="22.6" customHeight="1">
      <c r="B150" s="159"/>
      <c r="C150" s="160"/>
      <c r="D150" s="160"/>
      <c r="E150" s="161" t="s">
        <v>5</v>
      </c>
      <c r="F150" s="263" t="s">
        <v>202</v>
      </c>
      <c r="G150" s="264"/>
      <c r="H150" s="264"/>
      <c r="I150" s="264"/>
      <c r="J150" s="160"/>
      <c r="K150" s="162">
        <v>20.85</v>
      </c>
      <c r="L150" s="160"/>
      <c r="M150" s="160"/>
      <c r="N150" s="160"/>
      <c r="O150" s="160"/>
      <c r="P150" s="160"/>
      <c r="Q150" s="160"/>
      <c r="R150" s="163"/>
      <c r="T150" s="164"/>
      <c r="U150" s="160"/>
      <c r="V150" s="160"/>
      <c r="W150" s="160"/>
      <c r="X150" s="160"/>
      <c r="Y150" s="160"/>
      <c r="Z150" s="160"/>
      <c r="AA150" s="165"/>
      <c r="AT150" s="166" t="s">
        <v>167</v>
      </c>
      <c r="AU150" s="166" t="s">
        <v>115</v>
      </c>
      <c r="AV150" s="11" t="s">
        <v>115</v>
      </c>
      <c r="AW150" s="11" t="s">
        <v>34</v>
      </c>
      <c r="AX150" s="11" t="s">
        <v>76</v>
      </c>
      <c r="AY150" s="166" t="s">
        <v>159</v>
      </c>
    </row>
    <row r="151" spans="2:65" s="11" customFormat="1" ht="22.6" customHeight="1">
      <c r="B151" s="159"/>
      <c r="C151" s="160"/>
      <c r="D151" s="160"/>
      <c r="E151" s="161" t="s">
        <v>5</v>
      </c>
      <c r="F151" s="251" t="s">
        <v>203</v>
      </c>
      <c r="G151" s="252"/>
      <c r="H151" s="252"/>
      <c r="I151" s="252"/>
      <c r="J151" s="160"/>
      <c r="K151" s="162">
        <v>55.79</v>
      </c>
      <c r="L151" s="160"/>
      <c r="M151" s="160"/>
      <c r="N151" s="160"/>
      <c r="O151" s="160"/>
      <c r="P151" s="160"/>
      <c r="Q151" s="160"/>
      <c r="R151" s="163"/>
      <c r="T151" s="164"/>
      <c r="U151" s="160"/>
      <c r="V151" s="160"/>
      <c r="W151" s="160"/>
      <c r="X151" s="160"/>
      <c r="Y151" s="160"/>
      <c r="Z151" s="160"/>
      <c r="AA151" s="165"/>
      <c r="AT151" s="166" t="s">
        <v>167</v>
      </c>
      <c r="AU151" s="166" t="s">
        <v>115</v>
      </c>
      <c r="AV151" s="11" t="s">
        <v>115</v>
      </c>
      <c r="AW151" s="11" t="s">
        <v>34</v>
      </c>
      <c r="AX151" s="11" t="s">
        <v>76</v>
      </c>
      <c r="AY151" s="166" t="s">
        <v>159</v>
      </c>
    </row>
    <row r="152" spans="2:65" s="11" customFormat="1" ht="22.6" customHeight="1">
      <c r="B152" s="159"/>
      <c r="C152" s="160"/>
      <c r="D152" s="160"/>
      <c r="E152" s="161" t="s">
        <v>5</v>
      </c>
      <c r="F152" s="251" t="s">
        <v>204</v>
      </c>
      <c r="G152" s="252"/>
      <c r="H152" s="252"/>
      <c r="I152" s="252"/>
      <c r="J152" s="160"/>
      <c r="K152" s="162">
        <v>17.45</v>
      </c>
      <c r="L152" s="160"/>
      <c r="M152" s="160"/>
      <c r="N152" s="160"/>
      <c r="O152" s="160"/>
      <c r="P152" s="160"/>
      <c r="Q152" s="160"/>
      <c r="R152" s="163"/>
      <c r="T152" s="164"/>
      <c r="U152" s="160"/>
      <c r="V152" s="160"/>
      <c r="W152" s="160"/>
      <c r="X152" s="160"/>
      <c r="Y152" s="160"/>
      <c r="Z152" s="160"/>
      <c r="AA152" s="165"/>
      <c r="AT152" s="166" t="s">
        <v>167</v>
      </c>
      <c r="AU152" s="166" t="s">
        <v>115</v>
      </c>
      <c r="AV152" s="11" t="s">
        <v>115</v>
      </c>
      <c r="AW152" s="11" t="s">
        <v>34</v>
      </c>
      <c r="AX152" s="11" t="s">
        <v>76</v>
      </c>
      <c r="AY152" s="166" t="s">
        <v>159</v>
      </c>
    </row>
    <row r="153" spans="2:65" s="11" customFormat="1" ht="22.6" customHeight="1">
      <c r="B153" s="159"/>
      <c r="C153" s="160"/>
      <c r="D153" s="160"/>
      <c r="E153" s="161" t="s">
        <v>5</v>
      </c>
      <c r="F153" s="251" t="s">
        <v>205</v>
      </c>
      <c r="G153" s="252"/>
      <c r="H153" s="252"/>
      <c r="I153" s="252"/>
      <c r="J153" s="160"/>
      <c r="K153" s="162">
        <v>48</v>
      </c>
      <c r="L153" s="160"/>
      <c r="M153" s="160"/>
      <c r="N153" s="160"/>
      <c r="O153" s="160"/>
      <c r="P153" s="160"/>
      <c r="Q153" s="160"/>
      <c r="R153" s="163"/>
      <c r="T153" s="164"/>
      <c r="U153" s="160"/>
      <c r="V153" s="160"/>
      <c r="W153" s="160"/>
      <c r="X153" s="160"/>
      <c r="Y153" s="160"/>
      <c r="Z153" s="160"/>
      <c r="AA153" s="165"/>
      <c r="AT153" s="166" t="s">
        <v>167</v>
      </c>
      <c r="AU153" s="166" t="s">
        <v>115</v>
      </c>
      <c r="AV153" s="11" t="s">
        <v>115</v>
      </c>
      <c r="AW153" s="11" t="s">
        <v>34</v>
      </c>
      <c r="AX153" s="11" t="s">
        <v>76</v>
      </c>
      <c r="AY153" s="166" t="s">
        <v>159</v>
      </c>
    </row>
    <row r="154" spans="2:65" s="13" customFormat="1" ht="22.6" customHeight="1">
      <c r="B154" s="175"/>
      <c r="C154" s="176"/>
      <c r="D154" s="176"/>
      <c r="E154" s="177" t="s">
        <v>5</v>
      </c>
      <c r="F154" s="257" t="s">
        <v>180</v>
      </c>
      <c r="G154" s="258"/>
      <c r="H154" s="258"/>
      <c r="I154" s="258"/>
      <c r="J154" s="176"/>
      <c r="K154" s="178">
        <v>142.09</v>
      </c>
      <c r="L154" s="176"/>
      <c r="M154" s="176"/>
      <c r="N154" s="176"/>
      <c r="O154" s="176"/>
      <c r="P154" s="176"/>
      <c r="Q154" s="176"/>
      <c r="R154" s="179"/>
      <c r="T154" s="180"/>
      <c r="U154" s="176"/>
      <c r="V154" s="176"/>
      <c r="W154" s="176"/>
      <c r="X154" s="176"/>
      <c r="Y154" s="176"/>
      <c r="Z154" s="176"/>
      <c r="AA154" s="181"/>
      <c r="AT154" s="182" t="s">
        <v>167</v>
      </c>
      <c r="AU154" s="182" t="s">
        <v>115</v>
      </c>
      <c r="AV154" s="13" t="s">
        <v>164</v>
      </c>
      <c r="AW154" s="13" t="s">
        <v>34</v>
      </c>
      <c r="AX154" s="13" t="s">
        <v>22</v>
      </c>
      <c r="AY154" s="182" t="s">
        <v>159</v>
      </c>
    </row>
    <row r="155" spans="2:65" s="1" customFormat="1" ht="31.6" customHeight="1">
      <c r="B155" s="141"/>
      <c r="C155" s="183" t="s">
        <v>206</v>
      </c>
      <c r="D155" s="183" t="s">
        <v>184</v>
      </c>
      <c r="E155" s="184" t="s">
        <v>207</v>
      </c>
      <c r="F155" s="259" t="s">
        <v>208</v>
      </c>
      <c r="G155" s="259"/>
      <c r="H155" s="259"/>
      <c r="I155" s="259"/>
      <c r="J155" s="185" t="s">
        <v>200</v>
      </c>
      <c r="K155" s="186">
        <v>149.19499999999999</v>
      </c>
      <c r="L155" s="260"/>
      <c r="M155" s="260"/>
      <c r="N155" s="260">
        <f>ROUND(L155*K155,2)</f>
        <v>0</v>
      </c>
      <c r="O155" s="248"/>
      <c r="P155" s="248"/>
      <c r="Q155" s="248"/>
      <c r="R155" s="146"/>
      <c r="T155" s="147" t="s">
        <v>5</v>
      </c>
      <c r="U155" s="44" t="s">
        <v>41</v>
      </c>
      <c r="V155" s="148">
        <v>0</v>
      </c>
      <c r="W155" s="148">
        <f>V155*K155</f>
        <v>0</v>
      </c>
      <c r="X155" s="148">
        <v>5.9999999999999995E-4</v>
      </c>
      <c r="Y155" s="148">
        <f>X155*K155</f>
        <v>8.9516999999999985E-2</v>
      </c>
      <c r="Z155" s="148">
        <v>0</v>
      </c>
      <c r="AA155" s="149">
        <f>Z155*K155</f>
        <v>0</v>
      </c>
      <c r="AR155" s="21" t="s">
        <v>187</v>
      </c>
      <c r="AT155" s="21" t="s">
        <v>184</v>
      </c>
      <c r="AU155" s="21" t="s">
        <v>115</v>
      </c>
      <c r="AY155" s="21" t="s">
        <v>159</v>
      </c>
      <c r="BE155" s="150">
        <f>IF(U155="základní",N155,0)</f>
        <v>0</v>
      </c>
      <c r="BF155" s="150">
        <f>IF(U155="snížená",N155,0)</f>
        <v>0</v>
      </c>
      <c r="BG155" s="150">
        <f>IF(U155="zákl. přenesená",N155,0)</f>
        <v>0</v>
      </c>
      <c r="BH155" s="150">
        <f>IF(U155="sníž. přenesená",N155,0)</f>
        <v>0</v>
      </c>
      <c r="BI155" s="150">
        <f>IF(U155="nulová",N155,0)</f>
        <v>0</v>
      </c>
      <c r="BJ155" s="21" t="s">
        <v>22</v>
      </c>
      <c r="BK155" s="150">
        <f>ROUND(L155*K155,2)</f>
        <v>0</v>
      </c>
      <c r="BL155" s="21" t="s">
        <v>164</v>
      </c>
      <c r="BM155" s="21" t="s">
        <v>209</v>
      </c>
    </row>
    <row r="156" spans="2:65" s="1" customFormat="1" ht="22.6" customHeight="1">
      <c r="B156" s="141"/>
      <c r="C156" s="142" t="s">
        <v>187</v>
      </c>
      <c r="D156" s="142" t="s">
        <v>160</v>
      </c>
      <c r="E156" s="143" t="s">
        <v>210</v>
      </c>
      <c r="F156" s="247" t="s">
        <v>211</v>
      </c>
      <c r="G156" s="247"/>
      <c r="H156" s="247"/>
      <c r="I156" s="247"/>
      <c r="J156" s="144" t="s">
        <v>163</v>
      </c>
      <c r="K156" s="145">
        <v>60</v>
      </c>
      <c r="L156" s="248"/>
      <c r="M156" s="248"/>
      <c r="N156" s="248">
        <f>ROUND(L156*K156,2)</f>
        <v>0</v>
      </c>
      <c r="O156" s="248"/>
      <c r="P156" s="248"/>
      <c r="Q156" s="248"/>
      <c r="R156" s="146"/>
      <c r="T156" s="147" t="s">
        <v>5</v>
      </c>
      <c r="U156" s="44" t="s">
        <v>41</v>
      </c>
      <c r="V156" s="148">
        <v>0</v>
      </c>
      <c r="W156" s="148">
        <f>V156*K156</f>
        <v>0</v>
      </c>
      <c r="X156" s="148">
        <v>0</v>
      </c>
      <c r="Y156" s="148">
        <f>X156*K156</f>
        <v>0</v>
      </c>
      <c r="Z156" s="148">
        <v>0</v>
      </c>
      <c r="AA156" s="149">
        <f>Z156*K156</f>
        <v>0</v>
      </c>
      <c r="AR156" s="21" t="s">
        <v>164</v>
      </c>
      <c r="AT156" s="21" t="s">
        <v>160</v>
      </c>
      <c r="AU156" s="21" t="s">
        <v>115</v>
      </c>
      <c r="AY156" s="21" t="s">
        <v>159</v>
      </c>
      <c r="BE156" s="150">
        <f>IF(U156="základní",N156,0)</f>
        <v>0</v>
      </c>
      <c r="BF156" s="150">
        <f>IF(U156="snížená",N156,0)</f>
        <v>0</v>
      </c>
      <c r="BG156" s="150">
        <f>IF(U156="zákl. přenesená",N156,0)</f>
        <v>0</v>
      </c>
      <c r="BH156" s="150">
        <f>IF(U156="sníž. přenesená",N156,0)</f>
        <v>0</v>
      </c>
      <c r="BI156" s="150">
        <f>IF(U156="nulová",N156,0)</f>
        <v>0</v>
      </c>
      <c r="BJ156" s="21" t="s">
        <v>22</v>
      </c>
      <c r="BK156" s="150">
        <f>ROUND(L156*K156,2)</f>
        <v>0</v>
      </c>
      <c r="BL156" s="21" t="s">
        <v>164</v>
      </c>
      <c r="BM156" s="21" t="s">
        <v>212</v>
      </c>
    </row>
    <row r="157" spans="2:65" s="1" customFormat="1" ht="31.6" customHeight="1">
      <c r="B157" s="141"/>
      <c r="C157" s="142" t="s">
        <v>213</v>
      </c>
      <c r="D157" s="142" t="s">
        <v>160</v>
      </c>
      <c r="E157" s="143" t="s">
        <v>214</v>
      </c>
      <c r="F157" s="247" t="s">
        <v>215</v>
      </c>
      <c r="G157" s="247"/>
      <c r="H157" s="247"/>
      <c r="I157" s="247"/>
      <c r="J157" s="144" t="s">
        <v>200</v>
      </c>
      <c r="K157" s="145">
        <v>160</v>
      </c>
      <c r="L157" s="248"/>
      <c r="M157" s="248"/>
      <c r="N157" s="248">
        <f>ROUND(L157*K157,2)</f>
        <v>0</v>
      </c>
      <c r="O157" s="248"/>
      <c r="P157" s="248"/>
      <c r="Q157" s="248"/>
      <c r="R157" s="146"/>
      <c r="T157" s="147" t="s">
        <v>5</v>
      </c>
      <c r="U157" s="44" t="s">
        <v>41</v>
      </c>
      <c r="V157" s="148">
        <v>0</v>
      </c>
      <c r="W157" s="148">
        <f>V157*K157</f>
        <v>0</v>
      </c>
      <c r="X157" s="148">
        <v>0</v>
      </c>
      <c r="Y157" s="148">
        <f>X157*K157</f>
        <v>0</v>
      </c>
      <c r="Z157" s="148">
        <v>0</v>
      </c>
      <c r="AA157" s="149">
        <f>Z157*K157</f>
        <v>0</v>
      </c>
      <c r="AR157" s="21" t="s">
        <v>164</v>
      </c>
      <c r="AT157" s="21" t="s">
        <v>160</v>
      </c>
      <c r="AU157" s="21" t="s">
        <v>115</v>
      </c>
      <c r="AY157" s="21" t="s">
        <v>159</v>
      </c>
      <c r="BE157" s="150">
        <f>IF(U157="základní",N157,0)</f>
        <v>0</v>
      </c>
      <c r="BF157" s="150">
        <f>IF(U157="snížená",N157,0)</f>
        <v>0</v>
      </c>
      <c r="BG157" s="150">
        <f>IF(U157="zákl. přenesená",N157,0)</f>
        <v>0</v>
      </c>
      <c r="BH157" s="150">
        <f>IF(U157="sníž. přenesená",N157,0)</f>
        <v>0</v>
      </c>
      <c r="BI157" s="150">
        <f>IF(U157="nulová",N157,0)</f>
        <v>0</v>
      </c>
      <c r="BJ157" s="21" t="s">
        <v>22</v>
      </c>
      <c r="BK157" s="150">
        <f>ROUND(L157*K157,2)</f>
        <v>0</v>
      </c>
      <c r="BL157" s="21" t="s">
        <v>164</v>
      </c>
      <c r="BM157" s="21" t="s">
        <v>216</v>
      </c>
    </row>
    <row r="158" spans="2:65" s="11" customFormat="1" ht="22.6" customHeight="1">
      <c r="B158" s="159"/>
      <c r="C158" s="160"/>
      <c r="D158" s="160"/>
      <c r="E158" s="161" t="s">
        <v>5</v>
      </c>
      <c r="F158" s="263" t="s">
        <v>217</v>
      </c>
      <c r="G158" s="264"/>
      <c r="H158" s="264"/>
      <c r="I158" s="264"/>
      <c r="J158" s="160"/>
      <c r="K158" s="162">
        <v>160</v>
      </c>
      <c r="L158" s="160"/>
      <c r="M158" s="160"/>
      <c r="N158" s="160"/>
      <c r="O158" s="160"/>
      <c r="P158" s="160"/>
      <c r="Q158" s="160"/>
      <c r="R158" s="163"/>
      <c r="T158" s="164"/>
      <c r="U158" s="160"/>
      <c r="V158" s="160"/>
      <c r="W158" s="160"/>
      <c r="X158" s="160"/>
      <c r="Y158" s="160"/>
      <c r="Z158" s="160"/>
      <c r="AA158" s="165"/>
      <c r="AT158" s="166" t="s">
        <v>167</v>
      </c>
      <c r="AU158" s="166" t="s">
        <v>115</v>
      </c>
      <c r="AV158" s="11" t="s">
        <v>115</v>
      </c>
      <c r="AW158" s="11" t="s">
        <v>34</v>
      </c>
      <c r="AX158" s="11" t="s">
        <v>22</v>
      </c>
      <c r="AY158" s="166" t="s">
        <v>159</v>
      </c>
    </row>
    <row r="159" spans="2:65" s="1" customFormat="1" ht="38.75" customHeight="1">
      <c r="B159" s="141"/>
      <c r="C159" s="142" t="s">
        <v>27</v>
      </c>
      <c r="D159" s="142" t="s">
        <v>160</v>
      </c>
      <c r="E159" s="143" t="s">
        <v>218</v>
      </c>
      <c r="F159" s="247" t="s">
        <v>219</v>
      </c>
      <c r="G159" s="247"/>
      <c r="H159" s="247"/>
      <c r="I159" s="247"/>
      <c r="J159" s="144" t="s">
        <v>163</v>
      </c>
      <c r="K159" s="145">
        <v>604.05799999999999</v>
      </c>
      <c r="L159" s="248"/>
      <c r="M159" s="248"/>
      <c r="N159" s="248">
        <f>ROUND(L159*K159,2)</f>
        <v>0</v>
      </c>
      <c r="O159" s="248"/>
      <c r="P159" s="248"/>
      <c r="Q159" s="248"/>
      <c r="R159" s="146"/>
      <c r="T159" s="147" t="s">
        <v>5</v>
      </c>
      <c r="U159" s="44" t="s">
        <v>41</v>
      </c>
      <c r="V159" s="148">
        <v>0.245</v>
      </c>
      <c r="W159" s="148">
        <f>V159*K159</f>
        <v>147.99421000000001</v>
      </c>
      <c r="X159" s="148">
        <v>3.48E-3</v>
      </c>
      <c r="Y159" s="148">
        <f>X159*K159</f>
        <v>2.1021218400000001</v>
      </c>
      <c r="Z159" s="148">
        <v>0</v>
      </c>
      <c r="AA159" s="149">
        <f>Z159*K159</f>
        <v>0</v>
      </c>
      <c r="AR159" s="21" t="s">
        <v>164</v>
      </c>
      <c r="AT159" s="21" t="s">
        <v>160</v>
      </c>
      <c r="AU159" s="21" t="s">
        <v>115</v>
      </c>
      <c r="AY159" s="21" t="s">
        <v>159</v>
      </c>
      <c r="BE159" s="150">
        <f>IF(U159="základní",N159,0)</f>
        <v>0</v>
      </c>
      <c r="BF159" s="150">
        <f>IF(U159="snížená",N159,0)</f>
        <v>0</v>
      </c>
      <c r="BG159" s="150">
        <f>IF(U159="zákl. přenesená",N159,0)</f>
        <v>0</v>
      </c>
      <c r="BH159" s="150">
        <f>IF(U159="sníž. přenesená",N159,0)</f>
        <v>0</v>
      </c>
      <c r="BI159" s="150">
        <f>IF(U159="nulová",N159,0)</f>
        <v>0</v>
      </c>
      <c r="BJ159" s="21" t="s">
        <v>22</v>
      </c>
      <c r="BK159" s="150">
        <f>ROUND(L159*K159,2)</f>
        <v>0</v>
      </c>
      <c r="BL159" s="21" t="s">
        <v>164</v>
      </c>
      <c r="BM159" s="21" t="s">
        <v>220</v>
      </c>
    </row>
    <row r="160" spans="2:65" s="11" customFormat="1" ht="22.6" customHeight="1">
      <c r="B160" s="159"/>
      <c r="C160" s="160"/>
      <c r="D160" s="160"/>
      <c r="E160" s="161" t="s">
        <v>5</v>
      </c>
      <c r="F160" s="263" t="s">
        <v>221</v>
      </c>
      <c r="G160" s="264"/>
      <c r="H160" s="264"/>
      <c r="I160" s="264"/>
      <c r="J160" s="160"/>
      <c r="K160" s="162">
        <v>604.05799999999999</v>
      </c>
      <c r="L160" s="160"/>
      <c r="M160" s="160"/>
      <c r="N160" s="160"/>
      <c r="O160" s="160"/>
      <c r="P160" s="160"/>
      <c r="Q160" s="160"/>
      <c r="R160" s="163"/>
      <c r="T160" s="164"/>
      <c r="U160" s="160"/>
      <c r="V160" s="160"/>
      <c r="W160" s="160"/>
      <c r="X160" s="160"/>
      <c r="Y160" s="160"/>
      <c r="Z160" s="160"/>
      <c r="AA160" s="165"/>
      <c r="AT160" s="166" t="s">
        <v>167</v>
      </c>
      <c r="AU160" s="166" t="s">
        <v>115</v>
      </c>
      <c r="AV160" s="11" t="s">
        <v>115</v>
      </c>
      <c r="AW160" s="11" t="s">
        <v>34</v>
      </c>
      <c r="AX160" s="11" t="s">
        <v>22</v>
      </c>
      <c r="AY160" s="166" t="s">
        <v>159</v>
      </c>
    </row>
    <row r="161" spans="2:65" s="1" customFormat="1" ht="31.6" customHeight="1">
      <c r="B161" s="141"/>
      <c r="C161" s="142" t="s">
        <v>222</v>
      </c>
      <c r="D161" s="142" t="s">
        <v>160</v>
      </c>
      <c r="E161" s="143" t="s">
        <v>223</v>
      </c>
      <c r="F161" s="247" t="s">
        <v>224</v>
      </c>
      <c r="G161" s="247"/>
      <c r="H161" s="247"/>
      <c r="I161" s="247"/>
      <c r="J161" s="144" t="s">
        <v>225</v>
      </c>
      <c r="K161" s="145">
        <v>5</v>
      </c>
      <c r="L161" s="248"/>
      <c r="M161" s="248"/>
      <c r="N161" s="248">
        <f>ROUND(L161*K161,2)</f>
        <v>0</v>
      </c>
      <c r="O161" s="248"/>
      <c r="P161" s="248"/>
      <c r="Q161" s="248"/>
      <c r="R161" s="146"/>
      <c r="T161" s="147" t="s">
        <v>5</v>
      </c>
      <c r="U161" s="44" t="s">
        <v>41</v>
      </c>
      <c r="V161" s="148">
        <v>0</v>
      </c>
      <c r="W161" s="148">
        <f>V161*K161</f>
        <v>0</v>
      </c>
      <c r="X161" s="148">
        <v>0</v>
      </c>
      <c r="Y161" s="148">
        <f>X161*K161</f>
        <v>0</v>
      </c>
      <c r="Z161" s="148">
        <v>0</v>
      </c>
      <c r="AA161" s="149">
        <f>Z161*K161</f>
        <v>0</v>
      </c>
      <c r="AR161" s="21" t="s">
        <v>164</v>
      </c>
      <c r="AT161" s="21" t="s">
        <v>160</v>
      </c>
      <c r="AU161" s="21" t="s">
        <v>115</v>
      </c>
      <c r="AY161" s="21" t="s">
        <v>159</v>
      </c>
      <c r="BE161" s="150">
        <f>IF(U161="základní",N161,0)</f>
        <v>0</v>
      </c>
      <c r="BF161" s="150">
        <f>IF(U161="snížená",N161,0)</f>
        <v>0</v>
      </c>
      <c r="BG161" s="150">
        <f>IF(U161="zákl. přenesená",N161,0)</f>
        <v>0</v>
      </c>
      <c r="BH161" s="150">
        <f>IF(U161="sníž. přenesená",N161,0)</f>
        <v>0</v>
      </c>
      <c r="BI161" s="150">
        <f>IF(U161="nulová",N161,0)</f>
        <v>0</v>
      </c>
      <c r="BJ161" s="21" t="s">
        <v>22</v>
      </c>
      <c r="BK161" s="150">
        <f>ROUND(L161*K161,2)</f>
        <v>0</v>
      </c>
      <c r="BL161" s="21" t="s">
        <v>164</v>
      </c>
      <c r="BM161" s="21" t="s">
        <v>226</v>
      </c>
    </row>
    <row r="162" spans="2:65" s="1" customFormat="1" ht="31.6" customHeight="1">
      <c r="B162" s="141"/>
      <c r="C162" s="142" t="s">
        <v>227</v>
      </c>
      <c r="D162" s="142" t="s">
        <v>160</v>
      </c>
      <c r="E162" s="143" t="s">
        <v>228</v>
      </c>
      <c r="F162" s="247" t="s">
        <v>229</v>
      </c>
      <c r="G162" s="247"/>
      <c r="H162" s="247"/>
      <c r="I162" s="247"/>
      <c r="J162" s="144" t="s">
        <v>200</v>
      </c>
      <c r="K162" s="145">
        <v>51</v>
      </c>
      <c r="L162" s="248"/>
      <c r="M162" s="248"/>
      <c r="N162" s="248">
        <f>ROUND(L162*K162,2)</f>
        <v>0</v>
      </c>
      <c r="O162" s="248"/>
      <c r="P162" s="248"/>
      <c r="Q162" s="248"/>
      <c r="R162" s="146"/>
      <c r="T162" s="147" t="s">
        <v>5</v>
      </c>
      <c r="U162" s="44" t="s">
        <v>41</v>
      </c>
      <c r="V162" s="148">
        <v>0</v>
      </c>
      <c r="W162" s="148">
        <f>V162*K162</f>
        <v>0</v>
      </c>
      <c r="X162" s="148">
        <v>0</v>
      </c>
      <c r="Y162" s="148">
        <f>X162*K162</f>
        <v>0</v>
      </c>
      <c r="Z162" s="148">
        <v>0</v>
      </c>
      <c r="AA162" s="149">
        <f>Z162*K162</f>
        <v>0</v>
      </c>
      <c r="AR162" s="21" t="s">
        <v>164</v>
      </c>
      <c r="AT162" s="21" t="s">
        <v>160</v>
      </c>
      <c r="AU162" s="21" t="s">
        <v>115</v>
      </c>
      <c r="AY162" s="21" t="s">
        <v>159</v>
      </c>
      <c r="BE162" s="150">
        <f>IF(U162="základní",N162,0)</f>
        <v>0</v>
      </c>
      <c r="BF162" s="150">
        <f>IF(U162="snížená",N162,0)</f>
        <v>0</v>
      </c>
      <c r="BG162" s="150">
        <f>IF(U162="zákl. přenesená",N162,0)</f>
        <v>0</v>
      </c>
      <c r="BH162" s="150">
        <f>IF(U162="sníž. přenesená",N162,0)</f>
        <v>0</v>
      </c>
      <c r="BI162" s="150">
        <f>IF(U162="nulová",N162,0)</f>
        <v>0</v>
      </c>
      <c r="BJ162" s="21" t="s">
        <v>22</v>
      </c>
      <c r="BK162" s="150">
        <f>ROUND(L162*K162,2)</f>
        <v>0</v>
      </c>
      <c r="BL162" s="21" t="s">
        <v>164</v>
      </c>
      <c r="BM162" s="21" t="s">
        <v>230</v>
      </c>
    </row>
    <row r="163" spans="2:65" s="9" customFormat="1" ht="29.9" customHeight="1">
      <c r="B163" s="130"/>
      <c r="C163" s="131"/>
      <c r="D163" s="140" t="s">
        <v>129</v>
      </c>
      <c r="E163" s="140"/>
      <c r="F163" s="140"/>
      <c r="G163" s="140"/>
      <c r="H163" s="140"/>
      <c r="I163" s="140"/>
      <c r="J163" s="140"/>
      <c r="K163" s="140"/>
      <c r="L163" s="140"/>
      <c r="M163" s="140"/>
      <c r="N163" s="271">
        <f>BK163</f>
        <v>0</v>
      </c>
      <c r="O163" s="272"/>
      <c r="P163" s="272"/>
      <c r="Q163" s="272"/>
      <c r="R163" s="133"/>
      <c r="T163" s="134"/>
      <c r="U163" s="131"/>
      <c r="V163" s="131"/>
      <c r="W163" s="135">
        <f>SUM(W164:W169)</f>
        <v>166.44000000000003</v>
      </c>
      <c r="X163" s="131"/>
      <c r="Y163" s="135">
        <f>SUM(Y164:Y169)</f>
        <v>0</v>
      </c>
      <c r="Z163" s="131"/>
      <c r="AA163" s="136">
        <f>SUM(AA164:AA169)</f>
        <v>0</v>
      </c>
      <c r="AR163" s="137" t="s">
        <v>22</v>
      </c>
      <c r="AT163" s="138" t="s">
        <v>75</v>
      </c>
      <c r="AU163" s="138" t="s">
        <v>22</v>
      </c>
      <c r="AY163" s="137" t="s">
        <v>159</v>
      </c>
      <c r="BK163" s="139">
        <f>SUM(BK164:BK169)</f>
        <v>0</v>
      </c>
    </row>
    <row r="164" spans="2:65" s="1" customFormat="1" ht="31.6" customHeight="1">
      <c r="B164" s="141"/>
      <c r="C164" s="142" t="s">
        <v>231</v>
      </c>
      <c r="D164" s="142" t="s">
        <v>160</v>
      </c>
      <c r="E164" s="143" t="s">
        <v>232</v>
      </c>
      <c r="F164" s="247" t="s">
        <v>233</v>
      </c>
      <c r="G164" s="247"/>
      <c r="H164" s="247"/>
      <c r="I164" s="247"/>
      <c r="J164" s="144" t="s">
        <v>163</v>
      </c>
      <c r="K164" s="145">
        <v>730</v>
      </c>
      <c r="L164" s="248"/>
      <c r="M164" s="248"/>
      <c r="N164" s="248">
        <f>ROUND(L164*K164,2)</f>
        <v>0</v>
      </c>
      <c r="O164" s="248"/>
      <c r="P164" s="248"/>
      <c r="Q164" s="248"/>
      <c r="R164" s="146"/>
      <c r="T164" s="147" t="s">
        <v>5</v>
      </c>
      <c r="U164" s="44" t="s">
        <v>41</v>
      </c>
      <c r="V164" s="148">
        <v>0.11</v>
      </c>
      <c r="W164" s="148">
        <f>V164*K164</f>
        <v>80.3</v>
      </c>
      <c r="X164" s="148">
        <v>0</v>
      </c>
      <c r="Y164" s="148">
        <f>X164*K164</f>
        <v>0</v>
      </c>
      <c r="Z164" s="148">
        <v>0</v>
      </c>
      <c r="AA164" s="149">
        <f>Z164*K164</f>
        <v>0</v>
      </c>
      <c r="AR164" s="21" t="s">
        <v>164</v>
      </c>
      <c r="AT164" s="21" t="s">
        <v>160</v>
      </c>
      <c r="AU164" s="21" t="s">
        <v>115</v>
      </c>
      <c r="AY164" s="21" t="s">
        <v>159</v>
      </c>
      <c r="BE164" s="150">
        <f>IF(U164="základní",N164,0)</f>
        <v>0</v>
      </c>
      <c r="BF164" s="150">
        <f>IF(U164="snížená",N164,0)</f>
        <v>0</v>
      </c>
      <c r="BG164" s="150">
        <f>IF(U164="zákl. přenesená",N164,0)</f>
        <v>0</v>
      </c>
      <c r="BH164" s="150">
        <f>IF(U164="sníž. přenesená",N164,0)</f>
        <v>0</v>
      </c>
      <c r="BI164" s="150">
        <f>IF(U164="nulová",N164,0)</f>
        <v>0</v>
      </c>
      <c r="BJ164" s="21" t="s">
        <v>22</v>
      </c>
      <c r="BK164" s="150">
        <f>ROUND(L164*K164,2)</f>
        <v>0</v>
      </c>
      <c r="BL164" s="21" t="s">
        <v>164</v>
      </c>
      <c r="BM164" s="21" t="s">
        <v>234</v>
      </c>
    </row>
    <row r="165" spans="2:65" s="1" customFormat="1" ht="22.6" customHeight="1">
      <c r="B165" s="35"/>
      <c r="C165" s="36"/>
      <c r="D165" s="36"/>
      <c r="E165" s="36"/>
      <c r="F165" s="261" t="s">
        <v>235</v>
      </c>
      <c r="G165" s="262"/>
      <c r="H165" s="262"/>
      <c r="I165" s="262"/>
      <c r="J165" s="36"/>
      <c r="K165" s="36"/>
      <c r="L165" s="36"/>
      <c r="M165" s="36"/>
      <c r="N165" s="36"/>
      <c r="O165" s="36"/>
      <c r="P165" s="36"/>
      <c r="Q165" s="36"/>
      <c r="R165" s="37"/>
      <c r="T165" s="187"/>
      <c r="U165" s="36"/>
      <c r="V165" s="36"/>
      <c r="W165" s="36"/>
      <c r="X165" s="36"/>
      <c r="Y165" s="36"/>
      <c r="Z165" s="36"/>
      <c r="AA165" s="74"/>
      <c r="AT165" s="21" t="s">
        <v>190</v>
      </c>
      <c r="AU165" s="21" t="s">
        <v>115</v>
      </c>
    </row>
    <row r="166" spans="2:65" s="1" customFormat="1" ht="38.75" customHeight="1">
      <c r="B166" s="141"/>
      <c r="C166" s="142" t="s">
        <v>236</v>
      </c>
      <c r="D166" s="142" t="s">
        <v>160</v>
      </c>
      <c r="E166" s="143" t="s">
        <v>237</v>
      </c>
      <c r="F166" s="247" t="s">
        <v>238</v>
      </c>
      <c r="G166" s="247"/>
      <c r="H166" s="247"/>
      <c r="I166" s="247"/>
      <c r="J166" s="144" t="s">
        <v>163</v>
      </c>
      <c r="K166" s="145">
        <v>21900</v>
      </c>
      <c r="L166" s="248"/>
      <c r="M166" s="248"/>
      <c r="N166" s="248">
        <f>ROUND(L166*K166,2)</f>
        <v>0</v>
      </c>
      <c r="O166" s="248"/>
      <c r="P166" s="248"/>
      <c r="Q166" s="248"/>
      <c r="R166" s="146"/>
      <c r="T166" s="147" t="s">
        <v>5</v>
      </c>
      <c r="U166" s="44" t="s">
        <v>41</v>
      </c>
      <c r="V166" s="148">
        <v>0</v>
      </c>
      <c r="W166" s="148">
        <f>V166*K166</f>
        <v>0</v>
      </c>
      <c r="X166" s="148">
        <v>0</v>
      </c>
      <c r="Y166" s="148">
        <f>X166*K166</f>
        <v>0</v>
      </c>
      <c r="Z166" s="148">
        <v>0</v>
      </c>
      <c r="AA166" s="149">
        <f>Z166*K166</f>
        <v>0</v>
      </c>
      <c r="AR166" s="21" t="s">
        <v>164</v>
      </c>
      <c r="AT166" s="21" t="s">
        <v>160</v>
      </c>
      <c r="AU166" s="21" t="s">
        <v>115</v>
      </c>
      <c r="AY166" s="21" t="s">
        <v>159</v>
      </c>
      <c r="BE166" s="150">
        <f>IF(U166="základní",N166,0)</f>
        <v>0</v>
      </c>
      <c r="BF166" s="150">
        <f>IF(U166="snížená",N166,0)</f>
        <v>0</v>
      </c>
      <c r="BG166" s="150">
        <f>IF(U166="zákl. přenesená",N166,0)</f>
        <v>0</v>
      </c>
      <c r="BH166" s="150">
        <f>IF(U166="sníž. přenesená",N166,0)</f>
        <v>0</v>
      </c>
      <c r="BI166" s="150">
        <f>IF(U166="nulová",N166,0)</f>
        <v>0</v>
      </c>
      <c r="BJ166" s="21" t="s">
        <v>22</v>
      </c>
      <c r="BK166" s="150">
        <f>ROUND(L166*K166,2)</f>
        <v>0</v>
      </c>
      <c r="BL166" s="21" t="s">
        <v>164</v>
      </c>
      <c r="BM166" s="21" t="s">
        <v>239</v>
      </c>
    </row>
    <row r="167" spans="2:65" s="1" customFormat="1" ht="38.75" customHeight="1">
      <c r="B167" s="141"/>
      <c r="C167" s="142" t="s">
        <v>11</v>
      </c>
      <c r="D167" s="142" t="s">
        <v>160</v>
      </c>
      <c r="E167" s="143" t="s">
        <v>240</v>
      </c>
      <c r="F167" s="247" t="s">
        <v>241</v>
      </c>
      <c r="G167" s="247"/>
      <c r="H167" s="247"/>
      <c r="I167" s="247"/>
      <c r="J167" s="144" t="s">
        <v>163</v>
      </c>
      <c r="K167" s="145">
        <v>730</v>
      </c>
      <c r="L167" s="248"/>
      <c r="M167" s="248"/>
      <c r="N167" s="248">
        <f>ROUND(L167*K167,2)</f>
        <v>0</v>
      </c>
      <c r="O167" s="248"/>
      <c r="P167" s="248"/>
      <c r="Q167" s="248"/>
      <c r="R167" s="146"/>
      <c r="T167" s="147" t="s">
        <v>5</v>
      </c>
      <c r="U167" s="44" t="s">
        <v>41</v>
      </c>
      <c r="V167" s="148">
        <v>6.9000000000000006E-2</v>
      </c>
      <c r="W167" s="148">
        <f>V167*K167</f>
        <v>50.370000000000005</v>
      </c>
      <c r="X167" s="148">
        <v>0</v>
      </c>
      <c r="Y167" s="148">
        <f>X167*K167</f>
        <v>0</v>
      </c>
      <c r="Z167" s="148">
        <v>0</v>
      </c>
      <c r="AA167" s="149">
        <f>Z167*K167</f>
        <v>0</v>
      </c>
      <c r="AR167" s="21" t="s">
        <v>164</v>
      </c>
      <c r="AT167" s="21" t="s">
        <v>160</v>
      </c>
      <c r="AU167" s="21" t="s">
        <v>115</v>
      </c>
      <c r="AY167" s="21" t="s">
        <v>159</v>
      </c>
      <c r="BE167" s="150">
        <f>IF(U167="základní",N167,0)</f>
        <v>0</v>
      </c>
      <c r="BF167" s="150">
        <f>IF(U167="snížená",N167,0)</f>
        <v>0</v>
      </c>
      <c r="BG167" s="150">
        <f>IF(U167="zákl. přenesená",N167,0)</f>
        <v>0</v>
      </c>
      <c r="BH167" s="150">
        <f>IF(U167="sníž. přenesená",N167,0)</f>
        <v>0</v>
      </c>
      <c r="BI167" s="150">
        <f>IF(U167="nulová",N167,0)</f>
        <v>0</v>
      </c>
      <c r="BJ167" s="21" t="s">
        <v>22</v>
      </c>
      <c r="BK167" s="150">
        <f>ROUND(L167*K167,2)</f>
        <v>0</v>
      </c>
      <c r="BL167" s="21" t="s">
        <v>164</v>
      </c>
      <c r="BM167" s="21" t="s">
        <v>242</v>
      </c>
    </row>
    <row r="168" spans="2:65" s="1" customFormat="1" ht="22.6" customHeight="1">
      <c r="B168" s="141"/>
      <c r="C168" s="142" t="s">
        <v>243</v>
      </c>
      <c r="D168" s="142" t="s">
        <v>160</v>
      </c>
      <c r="E168" s="143" t="s">
        <v>244</v>
      </c>
      <c r="F168" s="247" t="s">
        <v>245</v>
      </c>
      <c r="G168" s="247"/>
      <c r="H168" s="247"/>
      <c r="I168" s="247"/>
      <c r="J168" s="144" t="s">
        <v>163</v>
      </c>
      <c r="K168" s="145">
        <v>730</v>
      </c>
      <c r="L168" s="248"/>
      <c r="M168" s="248"/>
      <c r="N168" s="248">
        <f>ROUND(L168*K168,2)</f>
        <v>0</v>
      </c>
      <c r="O168" s="248"/>
      <c r="P168" s="248"/>
      <c r="Q168" s="248"/>
      <c r="R168" s="146"/>
      <c r="T168" s="147" t="s">
        <v>5</v>
      </c>
      <c r="U168" s="44" t="s">
        <v>41</v>
      </c>
      <c r="V168" s="148">
        <v>4.9000000000000002E-2</v>
      </c>
      <c r="W168" s="148">
        <f>V168*K168</f>
        <v>35.770000000000003</v>
      </c>
      <c r="X168" s="148">
        <v>0</v>
      </c>
      <c r="Y168" s="148">
        <f>X168*K168</f>
        <v>0</v>
      </c>
      <c r="Z168" s="148">
        <v>0</v>
      </c>
      <c r="AA168" s="149">
        <f>Z168*K168</f>
        <v>0</v>
      </c>
      <c r="AR168" s="21" t="s">
        <v>164</v>
      </c>
      <c r="AT168" s="21" t="s">
        <v>160</v>
      </c>
      <c r="AU168" s="21" t="s">
        <v>115</v>
      </c>
      <c r="AY168" s="21" t="s">
        <v>159</v>
      </c>
      <c r="BE168" s="150">
        <f>IF(U168="základní",N168,0)</f>
        <v>0</v>
      </c>
      <c r="BF168" s="150">
        <f>IF(U168="snížená",N168,0)</f>
        <v>0</v>
      </c>
      <c r="BG168" s="150">
        <f>IF(U168="zákl. přenesená",N168,0)</f>
        <v>0</v>
      </c>
      <c r="BH168" s="150">
        <f>IF(U168="sníž. přenesená",N168,0)</f>
        <v>0</v>
      </c>
      <c r="BI168" s="150">
        <f>IF(U168="nulová",N168,0)</f>
        <v>0</v>
      </c>
      <c r="BJ168" s="21" t="s">
        <v>22</v>
      </c>
      <c r="BK168" s="150">
        <f>ROUND(L168*K168,2)</f>
        <v>0</v>
      </c>
      <c r="BL168" s="21" t="s">
        <v>164</v>
      </c>
      <c r="BM168" s="21" t="s">
        <v>246</v>
      </c>
    </row>
    <row r="169" spans="2:65" s="1" customFormat="1" ht="31.6" customHeight="1">
      <c r="B169" s="141"/>
      <c r="C169" s="142" t="s">
        <v>247</v>
      </c>
      <c r="D169" s="142" t="s">
        <v>160</v>
      </c>
      <c r="E169" s="143" t="s">
        <v>248</v>
      </c>
      <c r="F169" s="247" t="s">
        <v>249</v>
      </c>
      <c r="G169" s="247"/>
      <c r="H169" s="247"/>
      <c r="I169" s="247"/>
      <c r="J169" s="144" t="s">
        <v>163</v>
      </c>
      <c r="K169" s="145">
        <v>21900</v>
      </c>
      <c r="L169" s="248"/>
      <c r="M169" s="248"/>
      <c r="N169" s="248">
        <f>ROUND(L169*K169,2)</f>
        <v>0</v>
      </c>
      <c r="O169" s="248"/>
      <c r="P169" s="248"/>
      <c r="Q169" s="248"/>
      <c r="R169" s="146"/>
      <c r="T169" s="147" t="s">
        <v>5</v>
      </c>
      <c r="U169" s="44" t="s">
        <v>41</v>
      </c>
      <c r="V169" s="148">
        <v>0</v>
      </c>
      <c r="W169" s="148">
        <f>V169*K169</f>
        <v>0</v>
      </c>
      <c r="X169" s="148">
        <v>0</v>
      </c>
      <c r="Y169" s="148">
        <f>X169*K169</f>
        <v>0</v>
      </c>
      <c r="Z169" s="148">
        <v>0</v>
      </c>
      <c r="AA169" s="149">
        <f>Z169*K169</f>
        <v>0</v>
      </c>
      <c r="AR169" s="21" t="s">
        <v>164</v>
      </c>
      <c r="AT169" s="21" t="s">
        <v>160</v>
      </c>
      <c r="AU169" s="21" t="s">
        <v>115</v>
      </c>
      <c r="AY169" s="21" t="s">
        <v>159</v>
      </c>
      <c r="BE169" s="150">
        <f>IF(U169="základní",N169,0)</f>
        <v>0</v>
      </c>
      <c r="BF169" s="150">
        <f>IF(U169="snížená",N169,0)</f>
        <v>0</v>
      </c>
      <c r="BG169" s="150">
        <f>IF(U169="zákl. přenesená",N169,0)</f>
        <v>0</v>
      </c>
      <c r="BH169" s="150">
        <f>IF(U169="sníž. přenesená",N169,0)</f>
        <v>0</v>
      </c>
      <c r="BI169" s="150">
        <f>IF(U169="nulová",N169,0)</f>
        <v>0</v>
      </c>
      <c r="BJ169" s="21" t="s">
        <v>22</v>
      </c>
      <c r="BK169" s="150">
        <f>ROUND(L169*K169,2)</f>
        <v>0</v>
      </c>
      <c r="BL169" s="21" t="s">
        <v>164</v>
      </c>
      <c r="BM169" s="21" t="s">
        <v>250</v>
      </c>
    </row>
    <row r="170" spans="2:65" s="9" customFormat="1" ht="29.9" customHeight="1">
      <c r="B170" s="130"/>
      <c r="C170" s="131"/>
      <c r="D170" s="140" t="s">
        <v>130</v>
      </c>
      <c r="E170" s="140"/>
      <c r="F170" s="140"/>
      <c r="G170" s="140"/>
      <c r="H170" s="140"/>
      <c r="I170" s="140"/>
      <c r="J170" s="140"/>
      <c r="K170" s="140"/>
      <c r="L170" s="140"/>
      <c r="M170" s="140"/>
      <c r="N170" s="271">
        <f>BK170</f>
        <v>0</v>
      </c>
      <c r="O170" s="272"/>
      <c r="P170" s="272"/>
      <c r="Q170" s="272"/>
      <c r="R170" s="133"/>
      <c r="T170" s="134"/>
      <c r="U170" s="131"/>
      <c r="V170" s="131"/>
      <c r="W170" s="135">
        <f>SUM(W171:W174)</f>
        <v>222.27246300000002</v>
      </c>
      <c r="X170" s="131"/>
      <c r="Y170" s="135">
        <f>SUM(Y171:Y174)</f>
        <v>0</v>
      </c>
      <c r="Z170" s="131"/>
      <c r="AA170" s="136">
        <f>SUM(AA171:AA174)</f>
        <v>0</v>
      </c>
      <c r="AR170" s="137" t="s">
        <v>22</v>
      </c>
      <c r="AT170" s="138" t="s">
        <v>75</v>
      </c>
      <c r="AU170" s="138" t="s">
        <v>22</v>
      </c>
      <c r="AY170" s="137" t="s">
        <v>159</v>
      </c>
      <c r="BK170" s="139">
        <f>SUM(BK171:BK174)</f>
        <v>0</v>
      </c>
    </row>
    <row r="171" spans="2:65" s="1" customFormat="1" ht="38.75" customHeight="1">
      <c r="B171" s="141"/>
      <c r="C171" s="142" t="s">
        <v>251</v>
      </c>
      <c r="D171" s="142" t="s">
        <v>160</v>
      </c>
      <c r="E171" s="143" t="s">
        <v>252</v>
      </c>
      <c r="F171" s="247" t="s">
        <v>253</v>
      </c>
      <c r="G171" s="247"/>
      <c r="H171" s="247"/>
      <c r="I171" s="247"/>
      <c r="J171" s="144" t="s">
        <v>254</v>
      </c>
      <c r="K171" s="145">
        <v>39.417000000000002</v>
      </c>
      <c r="L171" s="248"/>
      <c r="M171" s="248"/>
      <c r="N171" s="248">
        <f>ROUND(L171*K171,2)</f>
        <v>0</v>
      </c>
      <c r="O171" s="248"/>
      <c r="P171" s="248"/>
      <c r="Q171" s="248"/>
      <c r="R171" s="146"/>
      <c r="T171" s="147" t="s">
        <v>5</v>
      </c>
      <c r="U171" s="44" t="s">
        <v>41</v>
      </c>
      <c r="V171" s="148">
        <v>5.46</v>
      </c>
      <c r="W171" s="148">
        <f>V171*K171</f>
        <v>215.21682000000001</v>
      </c>
      <c r="X171" s="148">
        <v>0</v>
      </c>
      <c r="Y171" s="148">
        <f>X171*K171</f>
        <v>0</v>
      </c>
      <c r="Z171" s="148">
        <v>0</v>
      </c>
      <c r="AA171" s="149">
        <f>Z171*K171</f>
        <v>0</v>
      </c>
      <c r="AR171" s="21" t="s">
        <v>164</v>
      </c>
      <c r="AT171" s="21" t="s">
        <v>160</v>
      </c>
      <c r="AU171" s="21" t="s">
        <v>115</v>
      </c>
      <c r="AY171" s="21" t="s">
        <v>159</v>
      </c>
      <c r="BE171" s="150">
        <f>IF(U171="základní",N171,0)</f>
        <v>0</v>
      </c>
      <c r="BF171" s="150">
        <f>IF(U171="snížená",N171,0)</f>
        <v>0</v>
      </c>
      <c r="BG171" s="150">
        <f>IF(U171="zákl. přenesená",N171,0)</f>
        <v>0</v>
      </c>
      <c r="BH171" s="150">
        <f>IF(U171="sníž. přenesená",N171,0)</f>
        <v>0</v>
      </c>
      <c r="BI171" s="150">
        <f>IF(U171="nulová",N171,0)</f>
        <v>0</v>
      </c>
      <c r="BJ171" s="21" t="s">
        <v>22</v>
      </c>
      <c r="BK171" s="150">
        <f>ROUND(L171*K171,2)</f>
        <v>0</v>
      </c>
      <c r="BL171" s="21" t="s">
        <v>164</v>
      </c>
      <c r="BM171" s="21" t="s">
        <v>255</v>
      </c>
    </row>
    <row r="172" spans="2:65" s="1" customFormat="1" ht="31.6" customHeight="1">
      <c r="B172" s="141"/>
      <c r="C172" s="142" t="s">
        <v>256</v>
      </c>
      <c r="D172" s="142" t="s">
        <v>160</v>
      </c>
      <c r="E172" s="143" t="s">
        <v>257</v>
      </c>
      <c r="F172" s="247" t="s">
        <v>258</v>
      </c>
      <c r="G172" s="247"/>
      <c r="H172" s="247"/>
      <c r="I172" s="247"/>
      <c r="J172" s="144" t="s">
        <v>254</v>
      </c>
      <c r="K172" s="145">
        <v>39.417000000000002</v>
      </c>
      <c r="L172" s="248"/>
      <c r="M172" s="248"/>
      <c r="N172" s="248">
        <f>ROUND(L172*K172,2)</f>
        <v>0</v>
      </c>
      <c r="O172" s="248"/>
      <c r="P172" s="248"/>
      <c r="Q172" s="248"/>
      <c r="R172" s="146"/>
      <c r="T172" s="147" t="s">
        <v>5</v>
      </c>
      <c r="U172" s="44" t="s">
        <v>41</v>
      </c>
      <c r="V172" s="148">
        <v>0.125</v>
      </c>
      <c r="W172" s="148">
        <f>V172*K172</f>
        <v>4.9271250000000002</v>
      </c>
      <c r="X172" s="148">
        <v>0</v>
      </c>
      <c r="Y172" s="148">
        <f>X172*K172</f>
        <v>0</v>
      </c>
      <c r="Z172" s="148">
        <v>0</v>
      </c>
      <c r="AA172" s="149">
        <f>Z172*K172</f>
        <v>0</v>
      </c>
      <c r="AR172" s="21" t="s">
        <v>164</v>
      </c>
      <c r="AT172" s="21" t="s">
        <v>160</v>
      </c>
      <c r="AU172" s="21" t="s">
        <v>115</v>
      </c>
      <c r="AY172" s="21" t="s">
        <v>159</v>
      </c>
      <c r="BE172" s="150">
        <f>IF(U172="základní",N172,0)</f>
        <v>0</v>
      </c>
      <c r="BF172" s="150">
        <f>IF(U172="snížená",N172,0)</f>
        <v>0</v>
      </c>
      <c r="BG172" s="150">
        <f>IF(U172="zákl. přenesená",N172,0)</f>
        <v>0</v>
      </c>
      <c r="BH172" s="150">
        <f>IF(U172="sníž. přenesená",N172,0)</f>
        <v>0</v>
      </c>
      <c r="BI172" s="150">
        <f>IF(U172="nulová",N172,0)</f>
        <v>0</v>
      </c>
      <c r="BJ172" s="21" t="s">
        <v>22</v>
      </c>
      <c r="BK172" s="150">
        <f>ROUND(L172*K172,2)</f>
        <v>0</v>
      </c>
      <c r="BL172" s="21" t="s">
        <v>164</v>
      </c>
      <c r="BM172" s="21" t="s">
        <v>259</v>
      </c>
    </row>
    <row r="173" spans="2:65" s="1" customFormat="1" ht="31.6" customHeight="1">
      <c r="B173" s="141"/>
      <c r="C173" s="142" t="s">
        <v>260</v>
      </c>
      <c r="D173" s="142" t="s">
        <v>160</v>
      </c>
      <c r="E173" s="143" t="s">
        <v>261</v>
      </c>
      <c r="F173" s="247" t="s">
        <v>262</v>
      </c>
      <c r="G173" s="247"/>
      <c r="H173" s="247"/>
      <c r="I173" s="247"/>
      <c r="J173" s="144" t="s">
        <v>254</v>
      </c>
      <c r="K173" s="145">
        <v>354.75299999999999</v>
      </c>
      <c r="L173" s="248"/>
      <c r="M173" s="248"/>
      <c r="N173" s="248">
        <f>ROUND(L173*K173,2)</f>
        <v>0</v>
      </c>
      <c r="O173" s="248"/>
      <c r="P173" s="248"/>
      <c r="Q173" s="248"/>
      <c r="R173" s="146"/>
      <c r="T173" s="147" t="s">
        <v>5</v>
      </c>
      <c r="U173" s="44" t="s">
        <v>41</v>
      </c>
      <c r="V173" s="148">
        <v>6.0000000000000001E-3</v>
      </c>
      <c r="W173" s="148">
        <f>V173*K173</f>
        <v>2.1285180000000001</v>
      </c>
      <c r="X173" s="148">
        <v>0</v>
      </c>
      <c r="Y173" s="148">
        <f>X173*K173</f>
        <v>0</v>
      </c>
      <c r="Z173" s="148">
        <v>0</v>
      </c>
      <c r="AA173" s="149">
        <f>Z173*K173</f>
        <v>0</v>
      </c>
      <c r="AR173" s="21" t="s">
        <v>164</v>
      </c>
      <c r="AT173" s="21" t="s">
        <v>160</v>
      </c>
      <c r="AU173" s="21" t="s">
        <v>115</v>
      </c>
      <c r="AY173" s="21" t="s">
        <v>159</v>
      </c>
      <c r="BE173" s="150">
        <f>IF(U173="základní",N173,0)</f>
        <v>0</v>
      </c>
      <c r="BF173" s="150">
        <f>IF(U173="snížená",N173,0)</f>
        <v>0</v>
      </c>
      <c r="BG173" s="150">
        <f>IF(U173="zákl. přenesená",N173,0)</f>
        <v>0</v>
      </c>
      <c r="BH173" s="150">
        <f>IF(U173="sníž. přenesená",N173,0)</f>
        <v>0</v>
      </c>
      <c r="BI173" s="150">
        <f>IF(U173="nulová",N173,0)</f>
        <v>0</v>
      </c>
      <c r="BJ173" s="21" t="s">
        <v>22</v>
      </c>
      <c r="BK173" s="150">
        <f>ROUND(L173*K173,2)</f>
        <v>0</v>
      </c>
      <c r="BL173" s="21" t="s">
        <v>164</v>
      </c>
      <c r="BM173" s="21" t="s">
        <v>263</v>
      </c>
    </row>
    <row r="174" spans="2:65" s="1" customFormat="1" ht="37.4" customHeight="1">
      <c r="B174" s="141"/>
      <c r="C174" s="142" t="s">
        <v>10</v>
      </c>
      <c r="D174" s="142" t="s">
        <v>160</v>
      </c>
      <c r="E174" s="143" t="s">
        <v>264</v>
      </c>
      <c r="F174" s="247" t="s">
        <v>265</v>
      </c>
      <c r="G174" s="247"/>
      <c r="H174" s="247"/>
      <c r="I174" s="247"/>
      <c r="J174" s="144" t="s">
        <v>254</v>
      </c>
      <c r="K174" s="145">
        <v>39.417000000000002</v>
      </c>
      <c r="L174" s="248"/>
      <c r="M174" s="248"/>
      <c r="N174" s="248">
        <f>ROUND(L174*K174,2)</f>
        <v>0</v>
      </c>
      <c r="O174" s="248"/>
      <c r="P174" s="248"/>
      <c r="Q174" s="248"/>
      <c r="R174" s="146"/>
      <c r="T174" s="147" t="s">
        <v>5</v>
      </c>
      <c r="U174" s="44" t="s">
        <v>41</v>
      </c>
      <c r="V174" s="148">
        <v>0</v>
      </c>
      <c r="W174" s="148">
        <f>V174*K174</f>
        <v>0</v>
      </c>
      <c r="X174" s="148">
        <v>0</v>
      </c>
      <c r="Y174" s="148">
        <f>X174*K174</f>
        <v>0</v>
      </c>
      <c r="Z174" s="148">
        <v>0</v>
      </c>
      <c r="AA174" s="149">
        <f>Z174*K174</f>
        <v>0</v>
      </c>
      <c r="AR174" s="21" t="s">
        <v>164</v>
      </c>
      <c r="AT174" s="21" t="s">
        <v>160</v>
      </c>
      <c r="AU174" s="21" t="s">
        <v>115</v>
      </c>
      <c r="AY174" s="21" t="s">
        <v>159</v>
      </c>
      <c r="BE174" s="150">
        <f>IF(U174="základní",N174,0)</f>
        <v>0</v>
      </c>
      <c r="BF174" s="150">
        <f>IF(U174="snížená",N174,0)</f>
        <v>0</v>
      </c>
      <c r="BG174" s="150">
        <f>IF(U174="zákl. přenesená",N174,0)</f>
        <v>0</v>
      </c>
      <c r="BH174" s="150">
        <f>IF(U174="sníž. přenesená",N174,0)</f>
        <v>0</v>
      </c>
      <c r="BI174" s="150">
        <f>IF(U174="nulová",N174,0)</f>
        <v>0</v>
      </c>
      <c r="BJ174" s="21" t="s">
        <v>22</v>
      </c>
      <c r="BK174" s="150">
        <f>ROUND(L174*K174,2)</f>
        <v>0</v>
      </c>
      <c r="BL174" s="21" t="s">
        <v>164</v>
      </c>
      <c r="BM174" s="21" t="s">
        <v>266</v>
      </c>
    </row>
    <row r="175" spans="2:65" s="9" customFormat="1" ht="29.9" customHeight="1">
      <c r="B175" s="130"/>
      <c r="C175" s="131"/>
      <c r="D175" s="140" t="s">
        <v>131</v>
      </c>
      <c r="E175" s="140"/>
      <c r="F175" s="140"/>
      <c r="G175" s="140"/>
      <c r="H175" s="140"/>
      <c r="I175" s="140"/>
      <c r="J175" s="140"/>
      <c r="K175" s="140"/>
      <c r="L175" s="140"/>
      <c r="M175" s="140"/>
      <c r="N175" s="271">
        <f>BK175</f>
        <v>0</v>
      </c>
      <c r="O175" s="272"/>
      <c r="P175" s="272"/>
      <c r="Q175" s="272"/>
      <c r="R175" s="133"/>
      <c r="T175" s="134"/>
      <c r="U175" s="131"/>
      <c r="V175" s="131"/>
      <c r="W175" s="135">
        <f>W176</f>
        <v>23.221785000000001</v>
      </c>
      <c r="X175" s="131"/>
      <c r="Y175" s="135">
        <f>Y176</f>
        <v>0</v>
      </c>
      <c r="Z175" s="131"/>
      <c r="AA175" s="136">
        <f>AA176</f>
        <v>0</v>
      </c>
      <c r="AR175" s="137" t="s">
        <v>22</v>
      </c>
      <c r="AT175" s="138" t="s">
        <v>75</v>
      </c>
      <c r="AU175" s="138" t="s">
        <v>22</v>
      </c>
      <c r="AY175" s="137" t="s">
        <v>159</v>
      </c>
      <c r="BK175" s="139">
        <f>BK176</f>
        <v>0</v>
      </c>
    </row>
    <row r="176" spans="2:65" s="1" customFormat="1" ht="31.6" customHeight="1">
      <c r="B176" s="141"/>
      <c r="C176" s="142" t="s">
        <v>267</v>
      </c>
      <c r="D176" s="142" t="s">
        <v>160</v>
      </c>
      <c r="E176" s="143" t="s">
        <v>268</v>
      </c>
      <c r="F176" s="247" t="s">
        <v>269</v>
      </c>
      <c r="G176" s="247"/>
      <c r="H176" s="247"/>
      <c r="I176" s="247"/>
      <c r="J176" s="144" t="s">
        <v>254</v>
      </c>
      <c r="K176" s="145">
        <v>9.2850000000000001</v>
      </c>
      <c r="L176" s="248"/>
      <c r="M176" s="248"/>
      <c r="N176" s="248">
        <f>ROUND(L176*K176,2)</f>
        <v>0</v>
      </c>
      <c r="O176" s="248"/>
      <c r="P176" s="248"/>
      <c r="Q176" s="248"/>
      <c r="R176" s="146"/>
      <c r="T176" s="147" t="s">
        <v>5</v>
      </c>
      <c r="U176" s="44" t="s">
        <v>41</v>
      </c>
      <c r="V176" s="148">
        <v>2.5009999999999999</v>
      </c>
      <c r="W176" s="148">
        <f>V176*K176</f>
        <v>23.221785000000001</v>
      </c>
      <c r="X176" s="148">
        <v>0</v>
      </c>
      <c r="Y176" s="148">
        <f>X176*K176</f>
        <v>0</v>
      </c>
      <c r="Z176" s="148">
        <v>0</v>
      </c>
      <c r="AA176" s="149">
        <f>Z176*K176</f>
        <v>0</v>
      </c>
      <c r="AR176" s="21" t="s">
        <v>164</v>
      </c>
      <c r="AT176" s="21" t="s">
        <v>160</v>
      </c>
      <c r="AU176" s="21" t="s">
        <v>115</v>
      </c>
      <c r="AY176" s="21" t="s">
        <v>159</v>
      </c>
      <c r="BE176" s="150">
        <f>IF(U176="základní",N176,0)</f>
        <v>0</v>
      </c>
      <c r="BF176" s="150">
        <f>IF(U176="snížená",N176,0)</f>
        <v>0</v>
      </c>
      <c r="BG176" s="150">
        <f>IF(U176="zákl. přenesená",N176,0)</f>
        <v>0</v>
      </c>
      <c r="BH176" s="150">
        <f>IF(U176="sníž. přenesená",N176,0)</f>
        <v>0</v>
      </c>
      <c r="BI176" s="150">
        <f>IF(U176="nulová",N176,0)</f>
        <v>0</v>
      </c>
      <c r="BJ176" s="21" t="s">
        <v>22</v>
      </c>
      <c r="BK176" s="150">
        <f>ROUND(L176*K176,2)</f>
        <v>0</v>
      </c>
      <c r="BL176" s="21" t="s">
        <v>164</v>
      </c>
      <c r="BM176" s="21" t="s">
        <v>270</v>
      </c>
    </row>
    <row r="177" spans="2:65" s="9" customFormat="1" ht="37.4" customHeight="1">
      <c r="B177" s="130"/>
      <c r="C177" s="131"/>
      <c r="D177" s="132" t="s">
        <v>132</v>
      </c>
      <c r="E177" s="132"/>
      <c r="F177" s="132"/>
      <c r="G177" s="132"/>
      <c r="H177" s="132"/>
      <c r="I177" s="132"/>
      <c r="J177" s="132"/>
      <c r="K177" s="132"/>
      <c r="L177" s="132"/>
      <c r="M177" s="132"/>
      <c r="N177" s="273">
        <f>BK177</f>
        <v>0</v>
      </c>
      <c r="O177" s="274"/>
      <c r="P177" s="274"/>
      <c r="Q177" s="274"/>
      <c r="R177" s="133"/>
      <c r="T177" s="134"/>
      <c r="U177" s="131"/>
      <c r="V177" s="131"/>
      <c r="W177" s="135">
        <f>W178+W190+W196+W224+W249+W256+W258</f>
        <v>2431.9562100000003</v>
      </c>
      <c r="X177" s="131"/>
      <c r="Y177" s="135">
        <f>Y178+Y190+Y196+Y224+Y249+Y256+Y258</f>
        <v>33.852649899999989</v>
      </c>
      <c r="Z177" s="131"/>
      <c r="AA177" s="136">
        <f>AA178+AA190+AA196+AA224+AA249+AA256+AA258</f>
        <v>39.416889999999995</v>
      </c>
      <c r="AR177" s="137" t="s">
        <v>115</v>
      </c>
      <c r="AT177" s="138" t="s">
        <v>75</v>
      </c>
      <c r="AU177" s="138" t="s">
        <v>76</v>
      </c>
      <c r="AY177" s="137" t="s">
        <v>159</v>
      </c>
      <c r="BK177" s="139">
        <f>BK178+BK190+BK196+BK224+BK249+BK256+BK258</f>
        <v>0</v>
      </c>
    </row>
    <row r="178" spans="2:65" s="9" customFormat="1" ht="19.899999999999999" customHeight="1">
      <c r="B178" s="130"/>
      <c r="C178" s="131"/>
      <c r="D178" s="140" t="s">
        <v>133</v>
      </c>
      <c r="E178" s="140"/>
      <c r="F178" s="140"/>
      <c r="G178" s="140"/>
      <c r="H178" s="140"/>
      <c r="I178" s="140"/>
      <c r="J178" s="140"/>
      <c r="K178" s="140"/>
      <c r="L178" s="140"/>
      <c r="M178" s="140"/>
      <c r="N178" s="269">
        <f>BK178</f>
        <v>0</v>
      </c>
      <c r="O178" s="270"/>
      <c r="P178" s="270"/>
      <c r="Q178" s="270"/>
      <c r="R178" s="133"/>
      <c r="T178" s="134"/>
      <c r="U178" s="131"/>
      <c r="V178" s="131"/>
      <c r="W178" s="135">
        <f>SUM(W179:W189)</f>
        <v>186.46161000000001</v>
      </c>
      <c r="X178" s="131"/>
      <c r="Y178" s="135">
        <f>SUM(Y179:Y189)</f>
        <v>2.47478</v>
      </c>
      <c r="Z178" s="131"/>
      <c r="AA178" s="136">
        <f>SUM(AA179:AA189)</f>
        <v>7.3837000000000002</v>
      </c>
      <c r="AR178" s="137" t="s">
        <v>115</v>
      </c>
      <c r="AT178" s="138" t="s">
        <v>75</v>
      </c>
      <c r="AU178" s="138" t="s">
        <v>22</v>
      </c>
      <c r="AY178" s="137" t="s">
        <v>159</v>
      </c>
      <c r="BK178" s="139">
        <f>SUM(BK179:BK189)</f>
        <v>0</v>
      </c>
    </row>
    <row r="179" spans="2:65" s="1" customFormat="1" ht="31.6" customHeight="1">
      <c r="B179" s="141"/>
      <c r="C179" s="142" t="s">
        <v>271</v>
      </c>
      <c r="D179" s="142" t="s">
        <v>160</v>
      </c>
      <c r="E179" s="143" t="s">
        <v>272</v>
      </c>
      <c r="F179" s="247" t="s">
        <v>273</v>
      </c>
      <c r="G179" s="247"/>
      <c r="H179" s="247"/>
      <c r="I179" s="247"/>
      <c r="J179" s="144" t="s">
        <v>163</v>
      </c>
      <c r="K179" s="145">
        <v>112</v>
      </c>
      <c r="L179" s="248"/>
      <c r="M179" s="248"/>
      <c r="N179" s="248">
        <f>ROUND(L179*K179,2)</f>
        <v>0</v>
      </c>
      <c r="O179" s="248"/>
      <c r="P179" s="248"/>
      <c r="Q179" s="248"/>
      <c r="R179" s="146"/>
      <c r="T179" s="147" t="s">
        <v>5</v>
      </c>
      <c r="U179" s="44" t="s">
        <v>41</v>
      </c>
      <c r="V179" s="148">
        <v>0.17899999999999999</v>
      </c>
      <c r="W179" s="148">
        <f>V179*K179</f>
        <v>20.047999999999998</v>
      </c>
      <c r="X179" s="148">
        <v>8.8000000000000003E-4</v>
      </c>
      <c r="Y179" s="148">
        <f>X179*K179</f>
        <v>9.8560000000000009E-2</v>
      </c>
      <c r="Z179" s="148">
        <v>0</v>
      </c>
      <c r="AA179" s="149">
        <f>Z179*K179</f>
        <v>0</v>
      </c>
      <c r="AR179" s="21" t="s">
        <v>243</v>
      </c>
      <c r="AT179" s="21" t="s">
        <v>160</v>
      </c>
      <c r="AU179" s="21" t="s">
        <v>115</v>
      </c>
      <c r="AY179" s="21" t="s">
        <v>159</v>
      </c>
      <c r="BE179" s="150">
        <f>IF(U179="základní",N179,0)</f>
        <v>0</v>
      </c>
      <c r="BF179" s="150">
        <f>IF(U179="snížená",N179,0)</f>
        <v>0</v>
      </c>
      <c r="BG179" s="150">
        <f>IF(U179="zákl. přenesená",N179,0)</f>
        <v>0</v>
      </c>
      <c r="BH179" s="150">
        <f>IF(U179="sníž. přenesená",N179,0)</f>
        <v>0</v>
      </c>
      <c r="BI179" s="150">
        <f>IF(U179="nulová",N179,0)</f>
        <v>0</v>
      </c>
      <c r="BJ179" s="21" t="s">
        <v>22</v>
      </c>
      <c r="BK179" s="150">
        <f>ROUND(L179*K179,2)</f>
        <v>0</v>
      </c>
      <c r="BL179" s="21" t="s">
        <v>243</v>
      </c>
      <c r="BM179" s="21" t="s">
        <v>274</v>
      </c>
    </row>
    <row r="180" spans="2:65" s="1" customFormat="1" ht="31.6" customHeight="1">
      <c r="B180" s="141"/>
      <c r="C180" s="183" t="s">
        <v>275</v>
      </c>
      <c r="D180" s="183" t="s">
        <v>184</v>
      </c>
      <c r="E180" s="184" t="s">
        <v>276</v>
      </c>
      <c r="F180" s="259" t="s">
        <v>277</v>
      </c>
      <c r="G180" s="259"/>
      <c r="H180" s="259"/>
      <c r="I180" s="259"/>
      <c r="J180" s="185" t="s">
        <v>163</v>
      </c>
      <c r="K180" s="186">
        <v>128.80000000000001</v>
      </c>
      <c r="L180" s="260"/>
      <c r="M180" s="260"/>
      <c r="N180" s="260">
        <f>ROUND(L180*K180,2)</f>
        <v>0</v>
      </c>
      <c r="O180" s="248"/>
      <c r="P180" s="248"/>
      <c r="Q180" s="248"/>
      <c r="R180" s="146"/>
      <c r="T180" s="147" t="s">
        <v>5</v>
      </c>
      <c r="U180" s="44" t="s">
        <v>41</v>
      </c>
      <c r="V180" s="148">
        <v>0</v>
      </c>
      <c r="W180" s="148">
        <f>V180*K180</f>
        <v>0</v>
      </c>
      <c r="X180" s="148">
        <v>5.1999999999999998E-3</v>
      </c>
      <c r="Y180" s="148">
        <f>X180*K180</f>
        <v>0.66976000000000002</v>
      </c>
      <c r="Z180" s="148">
        <v>0</v>
      </c>
      <c r="AA180" s="149">
        <f>Z180*K180</f>
        <v>0</v>
      </c>
      <c r="AR180" s="21" t="s">
        <v>278</v>
      </c>
      <c r="AT180" s="21" t="s">
        <v>184</v>
      </c>
      <c r="AU180" s="21" t="s">
        <v>115</v>
      </c>
      <c r="AY180" s="21" t="s">
        <v>159</v>
      </c>
      <c r="BE180" s="150">
        <f>IF(U180="základní",N180,0)</f>
        <v>0</v>
      </c>
      <c r="BF180" s="150">
        <f>IF(U180="snížená",N180,0)</f>
        <v>0</v>
      </c>
      <c r="BG180" s="150">
        <f>IF(U180="zákl. přenesená",N180,0)</f>
        <v>0</v>
      </c>
      <c r="BH180" s="150">
        <f>IF(U180="sníž. přenesená",N180,0)</f>
        <v>0</v>
      </c>
      <c r="BI180" s="150">
        <f>IF(U180="nulová",N180,0)</f>
        <v>0</v>
      </c>
      <c r="BJ180" s="21" t="s">
        <v>22</v>
      </c>
      <c r="BK180" s="150">
        <f>ROUND(L180*K180,2)</f>
        <v>0</v>
      </c>
      <c r="BL180" s="21" t="s">
        <v>243</v>
      </c>
      <c r="BM180" s="21" t="s">
        <v>279</v>
      </c>
    </row>
    <row r="181" spans="2:65" s="1" customFormat="1" ht="31.6" customHeight="1">
      <c r="B181" s="141"/>
      <c r="C181" s="142" t="s">
        <v>280</v>
      </c>
      <c r="D181" s="142" t="s">
        <v>160</v>
      </c>
      <c r="E181" s="143" t="s">
        <v>281</v>
      </c>
      <c r="F181" s="247" t="s">
        <v>282</v>
      </c>
      <c r="G181" s="247"/>
      <c r="H181" s="247"/>
      <c r="I181" s="247"/>
      <c r="J181" s="144" t="s">
        <v>163</v>
      </c>
      <c r="K181" s="145">
        <v>738.37</v>
      </c>
      <c r="L181" s="248"/>
      <c r="M181" s="248"/>
      <c r="N181" s="248">
        <f>ROUND(L181*K181,2)</f>
        <v>0</v>
      </c>
      <c r="O181" s="248"/>
      <c r="P181" s="248"/>
      <c r="Q181" s="248"/>
      <c r="R181" s="146"/>
      <c r="T181" s="147" t="s">
        <v>5</v>
      </c>
      <c r="U181" s="44" t="s">
        <v>41</v>
      </c>
      <c r="V181" s="148">
        <v>5.2999999999999999E-2</v>
      </c>
      <c r="W181" s="148">
        <f>V181*K181</f>
        <v>39.133609999999997</v>
      </c>
      <c r="X181" s="148">
        <v>0</v>
      </c>
      <c r="Y181" s="148">
        <f>X181*K181</f>
        <v>0</v>
      </c>
      <c r="Z181" s="148">
        <v>0.01</v>
      </c>
      <c r="AA181" s="149">
        <f>Z181*K181</f>
        <v>7.3837000000000002</v>
      </c>
      <c r="AR181" s="21" t="s">
        <v>243</v>
      </c>
      <c r="AT181" s="21" t="s">
        <v>160</v>
      </c>
      <c r="AU181" s="21" t="s">
        <v>115</v>
      </c>
      <c r="AY181" s="21" t="s">
        <v>159</v>
      </c>
      <c r="BE181" s="150">
        <f>IF(U181="základní",N181,0)</f>
        <v>0</v>
      </c>
      <c r="BF181" s="150">
        <f>IF(U181="snížená",N181,0)</f>
        <v>0</v>
      </c>
      <c r="BG181" s="150">
        <f>IF(U181="zákl. přenesená",N181,0)</f>
        <v>0</v>
      </c>
      <c r="BH181" s="150">
        <f>IF(U181="sníž. přenesená",N181,0)</f>
        <v>0</v>
      </c>
      <c r="BI181" s="150">
        <f>IF(U181="nulová",N181,0)</f>
        <v>0</v>
      </c>
      <c r="BJ181" s="21" t="s">
        <v>22</v>
      </c>
      <c r="BK181" s="150">
        <f>ROUND(L181*K181,2)</f>
        <v>0</v>
      </c>
      <c r="BL181" s="21" t="s">
        <v>243</v>
      </c>
      <c r="BM181" s="21" t="s">
        <v>283</v>
      </c>
    </row>
    <row r="182" spans="2:65" s="11" customFormat="1" ht="22.6" customHeight="1">
      <c r="B182" s="159"/>
      <c r="C182" s="160"/>
      <c r="D182" s="160"/>
      <c r="E182" s="161" t="s">
        <v>5</v>
      </c>
      <c r="F182" s="263" t="s">
        <v>284</v>
      </c>
      <c r="G182" s="264"/>
      <c r="H182" s="264"/>
      <c r="I182" s="264"/>
      <c r="J182" s="160"/>
      <c r="K182" s="162">
        <v>714</v>
      </c>
      <c r="L182" s="160"/>
      <c r="M182" s="160"/>
      <c r="N182" s="160"/>
      <c r="O182" s="160"/>
      <c r="P182" s="160"/>
      <c r="Q182" s="160"/>
      <c r="R182" s="163"/>
      <c r="T182" s="164"/>
      <c r="U182" s="160"/>
      <c r="V182" s="160"/>
      <c r="W182" s="160"/>
      <c r="X182" s="160"/>
      <c r="Y182" s="160"/>
      <c r="Z182" s="160"/>
      <c r="AA182" s="165"/>
      <c r="AT182" s="166" t="s">
        <v>167</v>
      </c>
      <c r="AU182" s="166" t="s">
        <v>115</v>
      </c>
      <c r="AV182" s="11" t="s">
        <v>115</v>
      </c>
      <c r="AW182" s="11" t="s">
        <v>34</v>
      </c>
      <c r="AX182" s="11" t="s">
        <v>76</v>
      </c>
      <c r="AY182" s="166" t="s">
        <v>159</v>
      </c>
    </row>
    <row r="183" spans="2:65" s="11" customFormat="1" ht="22.6" customHeight="1">
      <c r="B183" s="159"/>
      <c r="C183" s="160"/>
      <c r="D183" s="160"/>
      <c r="E183" s="161" t="s">
        <v>5</v>
      </c>
      <c r="F183" s="251" t="s">
        <v>285</v>
      </c>
      <c r="G183" s="252"/>
      <c r="H183" s="252"/>
      <c r="I183" s="252"/>
      <c r="J183" s="160"/>
      <c r="K183" s="162">
        <v>24.37</v>
      </c>
      <c r="L183" s="160"/>
      <c r="M183" s="160"/>
      <c r="N183" s="160"/>
      <c r="O183" s="160"/>
      <c r="P183" s="160"/>
      <c r="Q183" s="160"/>
      <c r="R183" s="163"/>
      <c r="T183" s="164"/>
      <c r="U183" s="160"/>
      <c r="V183" s="160"/>
      <c r="W183" s="160"/>
      <c r="X183" s="160"/>
      <c r="Y183" s="160"/>
      <c r="Z183" s="160"/>
      <c r="AA183" s="165"/>
      <c r="AT183" s="166" t="s">
        <v>167</v>
      </c>
      <c r="AU183" s="166" t="s">
        <v>115</v>
      </c>
      <c r="AV183" s="11" t="s">
        <v>115</v>
      </c>
      <c r="AW183" s="11" t="s">
        <v>34</v>
      </c>
      <c r="AX183" s="11" t="s">
        <v>76</v>
      </c>
      <c r="AY183" s="166" t="s">
        <v>159</v>
      </c>
    </row>
    <row r="184" spans="2:65" s="13" customFormat="1" ht="22.6" customHeight="1">
      <c r="B184" s="175"/>
      <c r="C184" s="176"/>
      <c r="D184" s="176"/>
      <c r="E184" s="177" t="s">
        <v>5</v>
      </c>
      <c r="F184" s="257" t="s">
        <v>180</v>
      </c>
      <c r="G184" s="258"/>
      <c r="H184" s="258"/>
      <c r="I184" s="258"/>
      <c r="J184" s="176"/>
      <c r="K184" s="178">
        <v>738.37</v>
      </c>
      <c r="L184" s="176"/>
      <c r="M184" s="176"/>
      <c r="N184" s="176"/>
      <c r="O184" s="176"/>
      <c r="P184" s="176"/>
      <c r="Q184" s="176"/>
      <c r="R184" s="179"/>
      <c r="T184" s="180"/>
      <c r="U184" s="176"/>
      <c r="V184" s="176"/>
      <c r="W184" s="176"/>
      <c r="X184" s="176"/>
      <c r="Y184" s="176"/>
      <c r="Z184" s="176"/>
      <c r="AA184" s="181"/>
      <c r="AT184" s="182" t="s">
        <v>167</v>
      </c>
      <c r="AU184" s="182" t="s">
        <v>115</v>
      </c>
      <c r="AV184" s="13" t="s">
        <v>164</v>
      </c>
      <c r="AW184" s="13" t="s">
        <v>34</v>
      </c>
      <c r="AX184" s="13" t="s">
        <v>22</v>
      </c>
      <c r="AY184" s="182" t="s">
        <v>159</v>
      </c>
    </row>
    <row r="185" spans="2:65" s="1" customFormat="1" ht="31.6" customHeight="1">
      <c r="B185" s="141"/>
      <c r="C185" s="142" t="s">
        <v>286</v>
      </c>
      <c r="D185" s="142" t="s">
        <v>160</v>
      </c>
      <c r="E185" s="143" t="s">
        <v>287</v>
      </c>
      <c r="F185" s="247" t="s">
        <v>288</v>
      </c>
      <c r="G185" s="247"/>
      <c r="H185" s="247"/>
      <c r="I185" s="247"/>
      <c r="J185" s="144" t="s">
        <v>163</v>
      </c>
      <c r="K185" s="145">
        <v>740</v>
      </c>
      <c r="L185" s="248"/>
      <c r="M185" s="248"/>
      <c r="N185" s="248">
        <f>ROUND(L185*K185,2)</f>
        <v>0</v>
      </c>
      <c r="O185" s="248"/>
      <c r="P185" s="248"/>
      <c r="Q185" s="248"/>
      <c r="R185" s="146"/>
      <c r="T185" s="147" t="s">
        <v>5</v>
      </c>
      <c r="U185" s="44" t="s">
        <v>41</v>
      </c>
      <c r="V185" s="148">
        <v>4.2000000000000003E-2</v>
      </c>
      <c r="W185" s="148">
        <f>V185*K185</f>
        <v>31.080000000000002</v>
      </c>
      <c r="X185" s="148">
        <v>0</v>
      </c>
      <c r="Y185" s="148">
        <f>X185*K185</f>
        <v>0</v>
      </c>
      <c r="Z185" s="148">
        <v>0</v>
      </c>
      <c r="AA185" s="149">
        <f>Z185*K185</f>
        <v>0</v>
      </c>
      <c r="AR185" s="21" t="s">
        <v>243</v>
      </c>
      <c r="AT185" s="21" t="s">
        <v>160</v>
      </c>
      <c r="AU185" s="21" t="s">
        <v>115</v>
      </c>
      <c r="AY185" s="21" t="s">
        <v>159</v>
      </c>
      <c r="BE185" s="150">
        <f>IF(U185="základní",N185,0)</f>
        <v>0</v>
      </c>
      <c r="BF185" s="150">
        <f>IF(U185="snížená",N185,0)</f>
        <v>0</v>
      </c>
      <c r="BG185" s="150">
        <f>IF(U185="zákl. přenesená",N185,0)</f>
        <v>0</v>
      </c>
      <c r="BH185" s="150">
        <f>IF(U185="sníž. přenesená",N185,0)</f>
        <v>0</v>
      </c>
      <c r="BI185" s="150">
        <f>IF(U185="nulová",N185,0)</f>
        <v>0</v>
      </c>
      <c r="BJ185" s="21" t="s">
        <v>22</v>
      </c>
      <c r="BK185" s="150">
        <f>ROUND(L185*K185,2)</f>
        <v>0</v>
      </c>
      <c r="BL185" s="21" t="s">
        <v>243</v>
      </c>
      <c r="BM185" s="21" t="s">
        <v>289</v>
      </c>
    </row>
    <row r="186" spans="2:65" s="1" customFormat="1" ht="22.6" customHeight="1">
      <c r="B186" s="141"/>
      <c r="C186" s="183" t="s">
        <v>290</v>
      </c>
      <c r="D186" s="183" t="s">
        <v>184</v>
      </c>
      <c r="E186" s="184" t="s">
        <v>291</v>
      </c>
      <c r="F186" s="259" t="s">
        <v>292</v>
      </c>
      <c r="G186" s="259"/>
      <c r="H186" s="259"/>
      <c r="I186" s="259"/>
      <c r="J186" s="185" t="s">
        <v>163</v>
      </c>
      <c r="K186" s="186">
        <v>849.16</v>
      </c>
      <c r="L186" s="260"/>
      <c r="M186" s="260"/>
      <c r="N186" s="260">
        <f>ROUND(L186*K186,2)</f>
        <v>0</v>
      </c>
      <c r="O186" s="248"/>
      <c r="P186" s="248"/>
      <c r="Q186" s="248"/>
      <c r="R186" s="146"/>
      <c r="T186" s="147" t="s">
        <v>5</v>
      </c>
      <c r="U186" s="44" t="s">
        <v>41</v>
      </c>
      <c r="V186" s="148">
        <v>0</v>
      </c>
      <c r="W186" s="148">
        <f>V186*K186</f>
        <v>0</v>
      </c>
      <c r="X186" s="148">
        <v>2E-3</v>
      </c>
      <c r="Y186" s="148">
        <f>X186*K186</f>
        <v>1.6983200000000001</v>
      </c>
      <c r="Z186" s="148">
        <v>0</v>
      </c>
      <c r="AA186" s="149">
        <f>Z186*K186</f>
        <v>0</v>
      </c>
      <c r="AR186" s="21" t="s">
        <v>278</v>
      </c>
      <c r="AT186" s="21" t="s">
        <v>184</v>
      </c>
      <c r="AU186" s="21" t="s">
        <v>115</v>
      </c>
      <c r="AY186" s="21" t="s">
        <v>159</v>
      </c>
      <c r="BE186" s="150">
        <f>IF(U186="základní",N186,0)</f>
        <v>0</v>
      </c>
      <c r="BF186" s="150">
        <f>IF(U186="snížená",N186,0)</f>
        <v>0</v>
      </c>
      <c r="BG186" s="150">
        <f>IF(U186="zákl. přenesená",N186,0)</f>
        <v>0</v>
      </c>
      <c r="BH186" s="150">
        <f>IF(U186="sníž. přenesená",N186,0)</f>
        <v>0</v>
      </c>
      <c r="BI186" s="150">
        <f>IF(U186="nulová",N186,0)</f>
        <v>0</v>
      </c>
      <c r="BJ186" s="21" t="s">
        <v>22</v>
      </c>
      <c r="BK186" s="150">
        <f>ROUND(L186*K186,2)</f>
        <v>0</v>
      </c>
      <c r="BL186" s="21" t="s">
        <v>243</v>
      </c>
      <c r="BM186" s="21" t="s">
        <v>293</v>
      </c>
    </row>
    <row r="187" spans="2:65" s="1" customFormat="1" ht="31.6" customHeight="1">
      <c r="B187" s="141"/>
      <c r="C187" s="142" t="s">
        <v>294</v>
      </c>
      <c r="D187" s="142" t="s">
        <v>160</v>
      </c>
      <c r="E187" s="143" t="s">
        <v>295</v>
      </c>
      <c r="F187" s="247" t="s">
        <v>296</v>
      </c>
      <c r="G187" s="247"/>
      <c r="H187" s="247"/>
      <c r="I187" s="247"/>
      <c r="J187" s="144" t="s">
        <v>163</v>
      </c>
      <c r="K187" s="145">
        <v>740</v>
      </c>
      <c r="L187" s="248"/>
      <c r="M187" s="248"/>
      <c r="N187" s="248">
        <f>ROUND(L187*K187,2)</f>
        <v>0</v>
      </c>
      <c r="O187" s="248"/>
      <c r="P187" s="248"/>
      <c r="Q187" s="248"/>
      <c r="R187" s="146"/>
      <c r="T187" s="147" t="s">
        <v>5</v>
      </c>
      <c r="U187" s="44" t="s">
        <v>41</v>
      </c>
      <c r="V187" s="148">
        <v>0.13</v>
      </c>
      <c r="W187" s="148">
        <f>V187*K187</f>
        <v>96.2</v>
      </c>
      <c r="X187" s="148">
        <v>0</v>
      </c>
      <c r="Y187" s="148">
        <f>X187*K187</f>
        <v>0</v>
      </c>
      <c r="Z187" s="148">
        <v>0</v>
      </c>
      <c r="AA187" s="149">
        <f>Z187*K187</f>
        <v>0</v>
      </c>
      <c r="AR187" s="21" t="s">
        <v>243</v>
      </c>
      <c r="AT187" s="21" t="s">
        <v>160</v>
      </c>
      <c r="AU187" s="21" t="s">
        <v>115</v>
      </c>
      <c r="AY187" s="21" t="s">
        <v>159</v>
      </c>
      <c r="BE187" s="150">
        <f>IF(U187="základní",N187,0)</f>
        <v>0</v>
      </c>
      <c r="BF187" s="150">
        <f>IF(U187="snížená",N187,0)</f>
        <v>0</v>
      </c>
      <c r="BG187" s="150">
        <f>IF(U187="zákl. přenesená",N187,0)</f>
        <v>0</v>
      </c>
      <c r="BH187" s="150">
        <f>IF(U187="sníž. přenesená",N187,0)</f>
        <v>0</v>
      </c>
      <c r="BI187" s="150">
        <f>IF(U187="nulová",N187,0)</f>
        <v>0</v>
      </c>
      <c r="BJ187" s="21" t="s">
        <v>22</v>
      </c>
      <c r="BK187" s="150">
        <f>ROUND(L187*K187,2)</f>
        <v>0</v>
      </c>
      <c r="BL187" s="21" t="s">
        <v>243</v>
      </c>
      <c r="BM187" s="21" t="s">
        <v>297</v>
      </c>
    </row>
    <row r="188" spans="2:65" s="1" customFormat="1" ht="22.6" customHeight="1">
      <c r="B188" s="141"/>
      <c r="C188" s="183" t="s">
        <v>298</v>
      </c>
      <c r="D188" s="183" t="s">
        <v>184</v>
      </c>
      <c r="E188" s="184" t="s">
        <v>299</v>
      </c>
      <c r="F188" s="259" t="s">
        <v>300</v>
      </c>
      <c r="G188" s="259"/>
      <c r="H188" s="259"/>
      <c r="I188" s="259"/>
      <c r="J188" s="185" t="s">
        <v>301</v>
      </c>
      <c r="K188" s="186">
        <v>8.14</v>
      </c>
      <c r="L188" s="260"/>
      <c r="M188" s="260"/>
      <c r="N188" s="260">
        <f>ROUND(L188*K188,2)</f>
        <v>0</v>
      </c>
      <c r="O188" s="248"/>
      <c r="P188" s="248"/>
      <c r="Q188" s="248"/>
      <c r="R188" s="146"/>
      <c r="T188" s="147" t="s">
        <v>5</v>
      </c>
      <c r="U188" s="44" t="s">
        <v>41</v>
      </c>
      <c r="V188" s="148">
        <v>0</v>
      </c>
      <c r="W188" s="148">
        <f>V188*K188</f>
        <v>0</v>
      </c>
      <c r="X188" s="148">
        <v>1E-3</v>
      </c>
      <c r="Y188" s="148">
        <f>X188*K188</f>
        <v>8.1400000000000014E-3</v>
      </c>
      <c r="Z188" s="148">
        <v>0</v>
      </c>
      <c r="AA188" s="149">
        <f>Z188*K188</f>
        <v>0</v>
      </c>
      <c r="AR188" s="21" t="s">
        <v>278</v>
      </c>
      <c r="AT188" s="21" t="s">
        <v>184</v>
      </c>
      <c r="AU188" s="21" t="s">
        <v>115</v>
      </c>
      <c r="AY188" s="21" t="s">
        <v>159</v>
      </c>
      <c r="BE188" s="150">
        <f>IF(U188="základní",N188,0)</f>
        <v>0</v>
      </c>
      <c r="BF188" s="150">
        <f>IF(U188="snížená",N188,0)</f>
        <v>0</v>
      </c>
      <c r="BG188" s="150">
        <f>IF(U188="zákl. přenesená",N188,0)</f>
        <v>0</v>
      </c>
      <c r="BH188" s="150">
        <f>IF(U188="sníž. přenesená",N188,0)</f>
        <v>0</v>
      </c>
      <c r="BI188" s="150">
        <f>IF(U188="nulová",N188,0)</f>
        <v>0</v>
      </c>
      <c r="BJ188" s="21" t="s">
        <v>22</v>
      </c>
      <c r="BK188" s="150">
        <f>ROUND(L188*K188,2)</f>
        <v>0</v>
      </c>
      <c r="BL188" s="21" t="s">
        <v>243</v>
      </c>
      <c r="BM188" s="21" t="s">
        <v>302</v>
      </c>
    </row>
    <row r="189" spans="2:65" s="1" customFormat="1" ht="31.6" customHeight="1">
      <c r="B189" s="141"/>
      <c r="C189" s="142" t="s">
        <v>303</v>
      </c>
      <c r="D189" s="142" t="s">
        <v>160</v>
      </c>
      <c r="E189" s="143" t="s">
        <v>304</v>
      </c>
      <c r="F189" s="247" t="s">
        <v>305</v>
      </c>
      <c r="G189" s="247"/>
      <c r="H189" s="247"/>
      <c r="I189" s="247"/>
      <c r="J189" s="144" t="s">
        <v>306</v>
      </c>
      <c r="K189" s="145">
        <v>3.15</v>
      </c>
      <c r="L189" s="248"/>
      <c r="M189" s="248"/>
      <c r="N189" s="248">
        <f>ROUND(L189*K189,2)</f>
        <v>0</v>
      </c>
      <c r="O189" s="248"/>
      <c r="P189" s="248"/>
      <c r="Q189" s="248"/>
      <c r="R189" s="146"/>
      <c r="T189" s="147" t="s">
        <v>5</v>
      </c>
      <c r="U189" s="44" t="s">
        <v>41</v>
      </c>
      <c r="V189" s="148">
        <v>0</v>
      </c>
      <c r="W189" s="148">
        <f>V189*K189</f>
        <v>0</v>
      </c>
      <c r="X189" s="148">
        <v>0</v>
      </c>
      <c r="Y189" s="148">
        <f>X189*K189</f>
        <v>0</v>
      </c>
      <c r="Z189" s="148">
        <v>0</v>
      </c>
      <c r="AA189" s="149">
        <f>Z189*K189</f>
        <v>0</v>
      </c>
      <c r="AR189" s="21" t="s">
        <v>243</v>
      </c>
      <c r="AT189" s="21" t="s">
        <v>160</v>
      </c>
      <c r="AU189" s="21" t="s">
        <v>115</v>
      </c>
      <c r="AY189" s="21" t="s">
        <v>159</v>
      </c>
      <c r="BE189" s="150">
        <f>IF(U189="základní",N189,0)</f>
        <v>0</v>
      </c>
      <c r="BF189" s="150">
        <f>IF(U189="snížená",N189,0)</f>
        <v>0</v>
      </c>
      <c r="BG189" s="150">
        <f>IF(U189="zákl. přenesená",N189,0)</f>
        <v>0</v>
      </c>
      <c r="BH189" s="150">
        <f>IF(U189="sníž. přenesená",N189,0)</f>
        <v>0</v>
      </c>
      <c r="BI189" s="150">
        <f>IF(U189="nulová",N189,0)</f>
        <v>0</v>
      </c>
      <c r="BJ189" s="21" t="s">
        <v>22</v>
      </c>
      <c r="BK189" s="150">
        <f>ROUND(L189*K189,2)</f>
        <v>0</v>
      </c>
      <c r="BL189" s="21" t="s">
        <v>243</v>
      </c>
      <c r="BM189" s="21" t="s">
        <v>307</v>
      </c>
    </row>
    <row r="190" spans="2:65" s="9" customFormat="1" ht="29.9" customHeight="1">
      <c r="B190" s="130"/>
      <c r="C190" s="131"/>
      <c r="D190" s="140" t="s">
        <v>134</v>
      </c>
      <c r="E190" s="140"/>
      <c r="F190" s="140"/>
      <c r="G190" s="140"/>
      <c r="H190" s="140"/>
      <c r="I190" s="140"/>
      <c r="J190" s="140"/>
      <c r="K190" s="140"/>
      <c r="L190" s="140"/>
      <c r="M190" s="140"/>
      <c r="N190" s="271">
        <f>BK190</f>
        <v>0</v>
      </c>
      <c r="O190" s="272"/>
      <c r="P190" s="272"/>
      <c r="Q190" s="272"/>
      <c r="R190" s="133"/>
      <c r="T190" s="134"/>
      <c r="U190" s="131"/>
      <c r="V190" s="131"/>
      <c r="W190" s="135">
        <f>SUM(W191:W195)</f>
        <v>15.680000000000001</v>
      </c>
      <c r="X190" s="131"/>
      <c r="Y190" s="135">
        <f>SUM(Y191:Y195)</f>
        <v>0.70616000000000001</v>
      </c>
      <c r="Z190" s="131"/>
      <c r="AA190" s="136">
        <f>SUM(AA191:AA195)</f>
        <v>0</v>
      </c>
      <c r="AR190" s="137" t="s">
        <v>115</v>
      </c>
      <c r="AT190" s="138" t="s">
        <v>75</v>
      </c>
      <c r="AU190" s="138" t="s">
        <v>22</v>
      </c>
      <c r="AY190" s="137" t="s">
        <v>159</v>
      </c>
      <c r="BK190" s="139">
        <f>SUM(BK191:BK195)</f>
        <v>0</v>
      </c>
    </row>
    <row r="191" spans="2:65" s="1" customFormat="1" ht="38.049999999999997" customHeight="1">
      <c r="B191" s="141"/>
      <c r="C191" s="142" t="s">
        <v>308</v>
      </c>
      <c r="D191" s="142" t="s">
        <v>160</v>
      </c>
      <c r="E191" s="143" t="s">
        <v>309</v>
      </c>
      <c r="F191" s="247" t="s">
        <v>310</v>
      </c>
      <c r="G191" s="247"/>
      <c r="H191" s="247"/>
      <c r="I191" s="247"/>
      <c r="J191" s="144" t="s">
        <v>163</v>
      </c>
      <c r="K191" s="145">
        <v>112</v>
      </c>
      <c r="L191" s="248"/>
      <c r="M191" s="248"/>
      <c r="N191" s="248">
        <f>ROUND(L191*K191,2)</f>
        <v>0</v>
      </c>
      <c r="O191" s="248"/>
      <c r="P191" s="248"/>
      <c r="Q191" s="248"/>
      <c r="R191" s="146"/>
      <c r="T191" s="147" t="s">
        <v>5</v>
      </c>
      <c r="U191" s="44" t="s">
        <v>41</v>
      </c>
      <c r="V191" s="148">
        <v>0.14000000000000001</v>
      </c>
      <c r="W191" s="148">
        <f>V191*K191</f>
        <v>15.680000000000001</v>
      </c>
      <c r="X191" s="148">
        <v>1.16E-3</v>
      </c>
      <c r="Y191" s="148">
        <f>X191*K191</f>
        <v>0.12992000000000001</v>
      </c>
      <c r="Z191" s="148">
        <v>0</v>
      </c>
      <c r="AA191" s="149">
        <f>Z191*K191</f>
        <v>0</v>
      </c>
      <c r="AR191" s="21" t="s">
        <v>243</v>
      </c>
      <c r="AT191" s="21" t="s">
        <v>160</v>
      </c>
      <c r="AU191" s="21" t="s">
        <v>115</v>
      </c>
      <c r="AY191" s="21" t="s">
        <v>159</v>
      </c>
      <c r="BE191" s="150">
        <f>IF(U191="základní",N191,0)</f>
        <v>0</v>
      </c>
      <c r="BF191" s="150">
        <f>IF(U191="snížená",N191,0)</f>
        <v>0</v>
      </c>
      <c r="BG191" s="150">
        <f>IF(U191="zákl. přenesená",N191,0)</f>
        <v>0</v>
      </c>
      <c r="BH191" s="150">
        <f>IF(U191="sníž. přenesená",N191,0)</f>
        <v>0</v>
      </c>
      <c r="BI191" s="150">
        <f>IF(U191="nulová",N191,0)</f>
        <v>0</v>
      </c>
      <c r="BJ191" s="21" t="s">
        <v>22</v>
      </c>
      <c r="BK191" s="150">
        <f>ROUND(L191*K191,2)</f>
        <v>0</v>
      </c>
      <c r="BL191" s="21" t="s">
        <v>243</v>
      </c>
      <c r="BM191" s="21" t="s">
        <v>311</v>
      </c>
    </row>
    <row r="192" spans="2:65" s="1" customFormat="1" ht="22.6" customHeight="1">
      <c r="B192" s="35"/>
      <c r="C192" s="36"/>
      <c r="D192" s="36"/>
      <c r="E192" s="36"/>
      <c r="F192" s="261" t="s">
        <v>312</v>
      </c>
      <c r="G192" s="262"/>
      <c r="H192" s="262"/>
      <c r="I192" s="262"/>
      <c r="J192" s="36"/>
      <c r="K192" s="36"/>
      <c r="L192" s="36"/>
      <c r="M192" s="36"/>
      <c r="N192" s="36"/>
      <c r="O192" s="36"/>
      <c r="P192" s="36"/>
      <c r="Q192" s="36"/>
      <c r="R192" s="37"/>
      <c r="T192" s="187"/>
      <c r="U192" s="36"/>
      <c r="V192" s="36"/>
      <c r="W192" s="36"/>
      <c r="X192" s="36"/>
      <c r="Y192" s="36"/>
      <c r="Z192" s="36"/>
      <c r="AA192" s="74"/>
      <c r="AT192" s="21" t="s">
        <v>190</v>
      </c>
      <c r="AU192" s="21" t="s">
        <v>115</v>
      </c>
    </row>
    <row r="193" spans="2:65" s="1" customFormat="1" ht="31.6" customHeight="1">
      <c r="B193" s="141"/>
      <c r="C193" s="183" t="s">
        <v>278</v>
      </c>
      <c r="D193" s="183" t="s">
        <v>184</v>
      </c>
      <c r="E193" s="184" t="s">
        <v>313</v>
      </c>
      <c r="F193" s="259" t="s">
        <v>314</v>
      </c>
      <c r="G193" s="259"/>
      <c r="H193" s="259"/>
      <c r="I193" s="259"/>
      <c r="J193" s="185" t="s">
        <v>163</v>
      </c>
      <c r="K193" s="186">
        <v>117.6</v>
      </c>
      <c r="L193" s="260"/>
      <c r="M193" s="260"/>
      <c r="N193" s="260">
        <f>ROUND(L193*K193,2)</f>
        <v>0</v>
      </c>
      <c r="O193" s="248"/>
      <c r="P193" s="248"/>
      <c r="Q193" s="248"/>
      <c r="R193" s="146"/>
      <c r="T193" s="147" t="s">
        <v>5</v>
      </c>
      <c r="U193" s="44" t="s">
        <v>41</v>
      </c>
      <c r="V193" s="148">
        <v>0</v>
      </c>
      <c r="W193" s="148">
        <f>V193*K193</f>
        <v>0</v>
      </c>
      <c r="X193" s="148">
        <v>4.8999999999999998E-3</v>
      </c>
      <c r="Y193" s="148">
        <f>X193*K193</f>
        <v>0.57623999999999997</v>
      </c>
      <c r="Z193" s="148">
        <v>0</v>
      </c>
      <c r="AA193" s="149">
        <f>Z193*K193</f>
        <v>0</v>
      </c>
      <c r="AR193" s="21" t="s">
        <v>278</v>
      </c>
      <c r="AT193" s="21" t="s">
        <v>184</v>
      </c>
      <c r="AU193" s="21" t="s">
        <v>115</v>
      </c>
      <c r="AY193" s="21" t="s">
        <v>159</v>
      </c>
      <c r="BE193" s="150">
        <f>IF(U193="základní",N193,0)</f>
        <v>0</v>
      </c>
      <c r="BF193" s="150">
        <f>IF(U193="snížená",N193,0)</f>
        <v>0</v>
      </c>
      <c r="BG193" s="150">
        <f>IF(U193="zákl. přenesená",N193,0)</f>
        <v>0</v>
      </c>
      <c r="BH193" s="150">
        <f>IF(U193="sníž. přenesená",N193,0)</f>
        <v>0</v>
      </c>
      <c r="BI193" s="150">
        <f>IF(U193="nulová",N193,0)</f>
        <v>0</v>
      </c>
      <c r="BJ193" s="21" t="s">
        <v>22</v>
      </c>
      <c r="BK193" s="150">
        <f>ROUND(L193*K193,2)</f>
        <v>0</v>
      </c>
      <c r="BL193" s="21" t="s">
        <v>243</v>
      </c>
      <c r="BM193" s="21" t="s">
        <v>315</v>
      </c>
    </row>
    <row r="194" spans="2:65" s="1" customFormat="1" ht="30.1" customHeight="1">
      <c r="B194" s="35"/>
      <c r="C194" s="36"/>
      <c r="D194" s="36"/>
      <c r="E194" s="36"/>
      <c r="F194" s="261" t="s">
        <v>316</v>
      </c>
      <c r="G194" s="262"/>
      <c r="H194" s="262"/>
      <c r="I194" s="262"/>
      <c r="J194" s="36"/>
      <c r="K194" s="36"/>
      <c r="L194" s="36"/>
      <c r="M194" s="36"/>
      <c r="N194" s="36"/>
      <c r="O194" s="36"/>
      <c r="P194" s="36"/>
      <c r="Q194" s="36"/>
      <c r="R194" s="37"/>
      <c r="T194" s="187"/>
      <c r="U194" s="36"/>
      <c r="V194" s="36"/>
      <c r="W194" s="36"/>
      <c r="X194" s="36"/>
      <c r="Y194" s="36"/>
      <c r="Z194" s="36"/>
      <c r="AA194" s="74"/>
      <c r="AT194" s="21" t="s">
        <v>190</v>
      </c>
      <c r="AU194" s="21" t="s">
        <v>115</v>
      </c>
    </row>
    <row r="195" spans="2:65" s="1" customFormat="1" ht="31.6" customHeight="1">
      <c r="B195" s="141"/>
      <c r="C195" s="142" t="s">
        <v>317</v>
      </c>
      <c r="D195" s="142" t="s">
        <v>160</v>
      </c>
      <c r="E195" s="143" t="s">
        <v>318</v>
      </c>
      <c r="F195" s="247" t="s">
        <v>319</v>
      </c>
      <c r="G195" s="247"/>
      <c r="H195" s="247"/>
      <c r="I195" s="247"/>
      <c r="J195" s="144" t="s">
        <v>306</v>
      </c>
      <c r="K195" s="145">
        <v>1.95</v>
      </c>
      <c r="L195" s="248"/>
      <c r="M195" s="248"/>
      <c r="N195" s="248">
        <f>ROUND(L195*K195,2)</f>
        <v>0</v>
      </c>
      <c r="O195" s="248"/>
      <c r="P195" s="248"/>
      <c r="Q195" s="248"/>
      <c r="R195" s="146"/>
      <c r="T195" s="147" t="s">
        <v>5</v>
      </c>
      <c r="U195" s="44" t="s">
        <v>41</v>
      </c>
      <c r="V195" s="148">
        <v>0</v>
      </c>
      <c r="W195" s="148">
        <f>V195*K195</f>
        <v>0</v>
      </c>
      <c r="X195" s="148">
        <v>0</v>
      </c>
      <c r="Y195" s="148">
        <f>X195*K195</f>
        <v>0</v>
      </c>
      <c r="Z195" s="148">
        <v>0</v>
      </c>
      <c r="AA195" s="149">
        <f>Z195*K195</f>
        <v>0</v>
      </c>
      <c r="AR195" s="21" t="s">
        <v>243</v>
      </c>
      <c r="AT195" s="21" t="s">
        <v>160</v>
      </c>
      <c r="AU195" s="21" t="s">
        <v>115</v>
      </c>
      <c r="AY195" s="21" t="s">
        <v>159</v>
      </c>
      <c r="BE195" s="150">
        <f>IF(U195="základní",N195,0)</f>
        <v>0</v>
      </c>
      <c r="BF195" s="150">
        <f>IF(U195="snížená",N195,0)</f>
        <v>0</v>
      </c>
      <c r="BG195" s="150">
        <f>IF(U195="zákl. přenesená",N195,0)</f>
        <v>0</v>
      </c>
      <c r="BH195" s="150">
        <f>IF(U195="sníž. přenesená",N195,0)</f>
        <v>0</v>
      </c>
      <c r="BI195" s="150">
        <f>IF(U195="nulová",N195,0)</f>
        <v>0</v>
      </c>
      <c r="BJ195" s="21" t="s">
        <v>22</v>
      </c>
      <c r="BK195" s="150">
        <f>ROUND(L195*K195,2)</f>
        <v>0</v>
      </c>
      <c r="BL195" s="21" t="s">
        <v>243</v>
      </c>
      <c r="BM195" s="21" t="s">
        <v>320</v>
      </c>
    </row>
    <row r="196" spans="2:65" s="9" customFormat="1" ht="29.9" customHeight="1">
      <c r="B196" s="130"/>
      <c r="C196" s="131"/>
      <c r="D196" s="140" t="s">
        <v>135</v>
      </c>
      <c r="E196" s="140"/>
      <c r="F196" s="140"/>
      <c r="G196" s="140"/>
      <c r="H196" s="140"/>
      <c r="I196" s="140"/>
      <c r="J196" s="140"/>
      <c r="K196" s="140"/>
      <c r="L196" s="140"/>
      <c r="M196" s="140"/>
      <c r="N196" s="271">
        <f>BK196</f>
        <v>0</v>
      </c>
      <c r="O196" s="272"/>
      <c r="P196" s="272"/>
      <c r="Q196" s="272"/>
      <c r="R196" s="133"/>
      <c r="T196" s="134"/>
      <c r="U196" s="131"/>
      <c r="V196" s="131"/>
      <c r="W196" s="135">
        <f>SUM(W197:W223)</f>
        <v>1007.8387999999999</v>
      </c>
      <c r="X196" s="131"/>
      <c r="Y196" s="135">
        <f>SUM(Y197:Y223)</f>
        <v>21.8470069</v>
      </c>
      <c r="Z196" s="131"/>
      <c r="AA196" s="136">
        <f>SUM(AA197:AA223)</f>
        <v>31.046059999999997</v>
      </c>
      <c r="AR196" s="137" t="s">
        <v>115</v>
      </c>
      <c r="AT196" s="138" t="s">
        <v>75</v>
      </c>
      <c r="AU196" s="138" t="s">
        <v>22</v>
      </c>
      <c r="AY196" s="137" t="s">
        <v>159</v>
      </c>
      <c r="BK196" s="139">
        <f>SUM(BK197:BK223)</f>
        <v>0</v>
      </c>
    </row>
    <row r="197" spans="2:65" s="1" customFormat="1" ht="31.6" customHeight="1">
      <c r="B197" s="141"/>
      <c r="C197" s="142" t="s">
        <v>321</v>
      </c>
      <c r="D197" s="142" t="s">
        <v>160</v>
      </c>
      <c r="E197" s="143" t="s">
        <v>322</v>
      </c>
      <c r="F197" s="247" t="s">
        <v>323</v>
      </c>
      <c r="G197" s="247"/>
      <c r="H197" s="247"/>
      <c r="I197" s="247"/>
      <c r="J197" s="144" t="s">
        <v>200</v>
      </c>
      <c r="K197" s="145">
        <v>30</v>
      </c>
      <c r="L197" s="248"/>
      <c r="M197" s="248"/>
      <c r="N197" s="248">
        <f t="shared" ref="N197:N202" si="0">ROUND(L197*K197,2)</f>
        <v>0</v>
      </c>
      <c r="O197" s="248"/>
      <c r="P197" s="248"/>
      <c r="Q197" s="248"/>
      <c r="R197" s="146"/>
      <c r="T197" s="147" t="s">
        <v>5</v>
      </c>
      <c r="U197" s="44" t="s">
        <v>41</v>
      </c>
      <c r="V197" s="148">
        <v>0.36599999999999999</v>
      </c>
      <c r="W197" s="148">
        <f t="shared" ref="W197:W202" si="1">V197*K197</f>
        <v>10.98</v>
      </c>
      <c r="X197" s="148">
        <v>0</v>
      </c>
      <c r="Y197" s="148">
        <f t="shared" ref="Y197:Y202" si="2">X197*K197</f>
        <v>0</v>
      </c>
      <c r="Z197" s="148">
        <v>1.2319999999999999E-2</v>
      </c>
      <c r="AA197" s="149">
        <f t="shared" ref="AA197:AA202" si="3">Z197*K197</f>
        <v>0.36959999999999998</v>
      </c>
      <c r="AR197" s="21" t="s">
        <v>243</v>
      </c>
      <c r="AT197" s="21" t="s">
        <v>160</v>
      </c>
      <c r="AU197" s="21" t="s">
        <v>115</v>
      </c>
      <c r="AY197" s="21" t="s">
        <v>159</v>
      </c>
      <c r="BE197" s="150">
        <f t="shared" ref="BE197:BE202" si="4">IF(U197="základní",N197,0)</f>
        <v>0</v>
      </c>
      <c r="BF197" s="150">
        <f t="shared" ref="BF197:BF202" si="5">IF(U197="snížená",N197,0)</f>
        <v>0</v>
      </c>
      <c r="BG197" s="150">
        <f t="shared" ref="BG197:BG202" si="6">IF(U197="zákl. přenesená",N197,0)</f>
        <v>0</v>
      </c>
      <c r="BH197" s="150">
        <f t="shared" ref="BH197:BH202" si="7">IF(U197="sníž. přenesená",N197,0)</f>
        <v>0</v>
      </c>
      <c r="BI197" s="150">
        <f t="shared" ref="BI197:BI202" si="8">IF(U197="nulová",N197,0)</f>
        <v>0</v>
      </c>
      <c r="BJ197" s="21" t="s">
        <v>22</v>
      </c>
      <c r="BK197" s="150">
        <f t="shared" ref="BK197:BK202" si="9">ROUND(L197*K197,2)</f>
        <v>0</v>
      </c>
      <c r="BL197" s="21" t="s">
        <v>243</v>
      </c>
      <c r="BM197" s="21" t="s">
        <v>324</v>
      </c>
    </row>
    <row r="198" spans="2:65" s="1" customFormat="1" ht="31.6" customHeight="1">
      <c r="B198" s="141"/>
      <c r="C198" s="142" t="s">
        <v>325</v>
      </c>
      <c r="D198" s="142" t="s">
        <v>160</v>
      </c>
      <c r="E198" s="143" t="s">
        <v>326</v>
      </c>
      <c r="F198" s="247" t="s">
        <v>327</v>
      </c>
      <c r="G198" s="247"/>
      <c r="H198" s="247"/>
      <c r="I198" s="247"/>
      <c r="J198" s="144" t="s">
        <v>200</v>
      </c>
      <c r="K198" s="145">
        <v>928</v>
      </c>
      <c r="L198" s="248"/>
      <c r="M198" s="248"/>
      <c r="N198" s="248">
        <f t="shared" si="0"/>
        <v>0</v>
      </c>
      <c r="O198" s="248"/>
      <c r="P198" s="248"/>
      <c r="Q198" s="248"/>
      <c r="R198" s="146"/>
      <c r="T198" s="147" t="s">
        <v>5</v>
      </c>
      <c r="U198" s="44" t="s">
        <v>41</v>
      </c>
      <c r="V198" s="148">
        <v>0.27600000000000002</v>
      </c>
      <c r="W198" s="148">
        <f t="shared" si="1"/>
        <v>256.12800000000004</v>
      </c>
      <c r="X198" s="148">
        <v>0</v>
      </c>
      <c r="Y198" s="148">
        <f t="shared" si="2"/>
        <v>0</v>
      </c>
      <c r="Z198" s="148">
        <v>1.2319999999999999E-2</v>
      </c>
      <c r="AA198" s="149">
        <f t="shared" si="3"/>
        <v>11.43296</v>
      </c>
      <c r="AR198" s="21" t="s">
        <v>243</v>
      </c>
      <c r="AT198" s="21" t="s">
        <v>160</v>
      </c>
      <c r="AU198" s="21" t="s">
        <v>115</v>
      </c>
      <c r="AY198" s="21" t="s">
        <v>159</v>
      </c>
      <c r="BE198" s="150">
        <f t="shared" si="4"/>
        <v>0</v>
      </c>
      <c r="BF198" s="150">
        <f t="shared" si="5"/>
        <v>0</v>
      </c>
      <c r="BG198" s="150">
        <f t="shared" si="6"/>
        <v>0</v>
      </c>
      <c r="BH198" s="150">
        <f t="shared" si="7"/>
        <v>0</v>
      </c>
      <c r="BI198" s="150">
        <f t="shared" si="8"/>
        <v>0</v>
      </c>
      <c r="BJ198" s="21" t="s">
        <v>22</v>
      </c>
      <c r="BK198" s="150">
        <f t="shared" si="9"/>
        <v>0</v>
      </c>
      <c r="BL198" s="21" t="s">
        <v>243</v>
      </c>
      <c r="BM198" s="21" t="s">
        <v>328</v>
      </c>
    </row>
    <row r="199" spans="2:65" s="1" customFormat="1" ht="31.6" customHeight="1">
      <c r="B199" s="141"/>
      <c r="C199" s="142" t="s">
        <v>329</v>
      </c>
      <c r="D199" s="142" t="s">
        <v>160</v>
      </c>
      <c r="E199" s="143" t="s">
        <v>330</v>
      </c>
      <c r="F199" s="247" t="s">
        <v>331</v>
      </c>
      <c r="G199" s="247"/>
      <c r="H199" s="247"/>
      <c r="I199" s="247"/>
      <c r="J199" s="144" t="s">
        <v>200</v>
      </c>
      <c r="K199" s="145">
        <v>75</v>
      </c>
      <c r="L199" s="248"/>
      <c r="M199" s="248"/>
      <c r="N199" s="248">
        <f t="shared" si="0"/>
        <v>0</v>
      </c>
      <c r="O199" s="248"/>
      <c r="P199" s="248"/>
      <c r="Q199" s="248"/>
      <c r="R199" s="146"/>
      <c r="T199" s="147" t="s">
        <v>5</v>
      </c>
      <c r="U199" s="44" t="s">
        <v>41</v>
      </c>
      <c r="V199" s="148">
        <v>0.40600000000000003</v>
      </c>
      <c r="W199" s="148">
        <f t="shared" si="1"/>
        <v>30.450000000000003</v>
      </c>
      <c r="X199" s="148">
        <v>0</v>
      </c>
      <c r="Y199" s="148">
        <f t="shared" si="2"/>
        <v>0</v>
      </c>
      <c r="Z199" s="148">
        <v>1.584E-2</v>
      </c>
      <c r="AA199" s="149">
        <f t="shared" si="3"/>
        <v>1.1879999999999999</v>
      </c>
      <c r="AR199" s="21" t="s">
        <v>243</v>
      </c>
      <c r="AT199" s="21" t="s">
        <v>160</v>
      </c>
      <c r="AU199" s="21" t="s">
        <v>115</v>
      </c>
      <c r="AY199" s="21" t="s">
        <v>159</v>
      </c>
      <c r="BE199" s="150">
        <f t="shared" si="4"/>
        <v>0</v>
      </c>
      <c r="BF199" s="150">
        <f t="shared" si="5"/>
        <v>0</v>
      </c>
      <c r="BG199" s="150">
        <f t="shared" si="6"/>
        <v>0</v>
      </c>
      <c r="BH199" s="150">
        <f t="shared" si="7"/>
        <v>0</v>
      </c>
      <c r="BI199" s="150">
        <f t="shared" si="8"/>
        <v>0</v>
      </c>
      <c r="BJ199" s="21" t="s">
        <v>22</v>
      </c>
      <c r="BK199" s="150">
        <f t="shared" si="9"/>
        <v>0</v>
      </c>
      <c r="BL199" s="21" t="s">
        <v>243</v>
      </c>
      <c r="BM199" s="21" t="s">
        <v>332</v>
      </c>
    </row>
    <row r="200" spans="2:65" s="1" customFormat="1" ht="31.6" customHeight="1">
      <c r="B200" s="141"/>
      <c r="C200" s="142" t="s">
        <v>333</v>
      </c>
      <c r="D200" s="142" t="s">
        <v>160</v>
      </c>
      <c r="E200" s="143" t="s">
        <v>334</v>
      </c>
      <c r="F200" s="247" t="s">
        <v>335</v>
      </c>
      <c r="G200" s="247"/>
      <c r="H200" s="247"/>
      <c r="I200" s="247"/>
      <c r="J200" s="144" t="s">
        <v>200</v>
      </c>
      <c r="K200" s="145">
        <v>142</v>
      </c>
      <c r="L200" s="248"/>
      <c r="M200" s="248"/>
      <c r="N200" s="248">
        <f t="shared" si="0"/>
        <v>0</v>
      </c>
      <c r="O200" s="248"/>
      <c r="P200" s="248"/>
      <c r="Q200" s="248"/>
      <c r="R200" s="146"/>
      <c r="T200" s="147" t="s">
        <v>5</v>
      </c>
      <c r="U200" s="44" t="s">
        <v>41</v>
      </c>
      <c r="V200" s="148">
        <v>0.38600000000000001</v>
      </c>
      <c r="W200" s="148">
        <f t="shared" si="1"/>
        <v>54.812000000000005</v>
      </c>
      <c r="X200" s="148">
        <v>0</v>
      </c>
      <c r="Y200" s="148">
        <f t="shared" si="2"/>
        <v>0</v>
      </c>
      <c r="Z200" s="148">
        <v>2.4750000000000001E-2</v>
      </c>
      <c r="AA200" s="149">
        <f t="shared" si="3"/>
        <v>3.5145</v>
      </c>
      <c r="AR200" s="21" t="s">
        <v>243</v>
      </c>
      <c r="AT200" s="21" t="s">
        <v>160</v>
      </c>
      <c r="AU200" s="21" t="s">
        <v>115</v>
      </c>
      <c r="AY200" s="21" t="s">
        <v>159</v>
      </c>
      <c r="BE200" s="150">
        <f t="shared" si="4"/>
        <v>0</v>
      </c>
      <c r="BF200" s="150">
        <f t="shared" si="5"/>
        <v>0</v>
      </c>
      <c r="BG200" s="150">
        <f t="shared" si="6"/>
        <v>0</v>
      </c>
      <c r="BH200" s="150">
        <f t="shared" si="7"/>
        <v>0</v>
      </c>
      <c r="BI200" s="150">
        <f t="shared" si="8"/>
        <v>0</v>
      </c>
      <c r="BJ200" s="21" t="s">
        <v>22</v>
      </c>
      <c r="BK200" s="150">
        <f t="shared" si="9"/>
        <v>0</v>
      </c>
      <c r="BL200" s="21" t="s">
        <v>243</v>
      </c>
      <c r="BM200" s="21" t="s">
        <v>336</v>
      </c>
    </row>
    <row r="201" spans="2:65" s="1" customFormat="1" ht="31.6" customHeight="1">
      <c r="B201" s="141"/>
      <c r="C201" s="142" t="s">
        <v>337</v>
      </c>
      <c r="D201" s="142" t="s">
        <v>160</v>
      </c>
      <c r="E201" s="143" t="s">
        <v>338</v>
      </c>
      <c r="F201" s="247" t="s">
        <v>339</v>
      </c>
      <c r="G201" s="247"/>
      <c r="H201" s="247"/>
      <c r="I201" s="247"/>
      <c r="J201" s="144" t="s">
        <v>200</v>
      </c>
      <c r="K201" s="145">
        <v>105</v>
      </c>
      <c r="L201" s="248"/>
      <c r="M201" s="248"/>
      <c r="N201" s="248">
        <f t="shared" si="0"/>
        <v>0</v>
      </c>
      <c r="O201" s="248"/>
      <c r="P201" s="248"/>
      <c r="Q201" s="248"/>
      <c r="R201" s="146"/>
      <c r="T201" s="147" t="s">
        <v>5</v>
      </c>
      <c r="U201" s="44" t="s">
        <v>41</v>
      </c>
      <c r="V201" s="148">
        <v>0.41599999999999998</v>
      </c>
      <c r="W201" s="148">
        <f t="shared" si="1"/>
        <v>43.68</v>
      </c>
      <c r="X201" s="148">
        <v>0</v>
      </c>
      <c r="Y201" s="148">
        <f t="shared" si="2"/>
        <v>0</v>
      </c>
      <c r="Z201" s="148">
        <v>3.3000000000000002E-2</v>
      </c>
      <c r="AA201" s="149">
        <f t="shared" si="3"/>
        <v>3.4650000000000003</v>
      </c>
      <c r="AR201" s="21" t="s">
        <v>243</v>
      </c>
      <c r="AT201" s="21" t="s">
        <v>160</v>
      </c>
      <c r="AU201" s="21" t="s">
        <v>115</v>
      </c>
      <c r="AY201" s="21" t="s">
        <v>159</v>
      </c>
      <c r="BE201" s="150">
        <f t="shared" si="4"/>
        <v>0</v>
      </c>
      <c r="BF201" s="150">
        <f t="shared" si="5"/>
        <v>0</v>
      </c>
      <c r="BG201" s="150">
        <f t="shared" si="6"/>
        <v>0</v>
      </c>
      <c r="BH201" s="150">
        <f t="shared" si="7"/>
        <v>0</v>
      </c>
      <c r="BI201" s="150">
        <f t="shared" si="8"/>
        <v>0</v>
      </c>
      <c r="BJ201" s="21" t="s">
        <v>22</v>
      </c>
      <c r="BK201" s="150">
        <f t="shared" si="9"/>
        <v>0</v>
      </c>
      <c r="BL201" s="21" t="s">
        <v>243</v>
      </c>
      <c r="BM201" s="21" t="s">
        <v>340</v>
      </c>
    </row>
    <row r="202" spans="2:65" s="1" customFormat="1" ht="39.4" customHeight="1">
      <c r="B202" s="141"/>
      <c r="C202" s="142" t="s">
        <v>341</v>
      </c>
      <c r="D202" s="142" t="s">
        <v>160</v>
      </c>
      <c r="E202" s="143" t="s">
        <v>342</v>
      </c>
      <c r="F202" s="247" t="s">
        <v>343</v>
      </c>
      <c r="G202" s="247"/>
      <c r="H202" s="247"/>
      <c r="I202" s="247"/>
      <c r="J202" s="144" t="s">
        <v>200</v>
      </c>
      <c r="K202" s="145">
        <v>441.2</v>
      </c>
      <c r="L202" s="248"/>
      <c r="M202" s="248"/>
      <c r="N202" s="248">
        <f t="shared" si="0"/>
        <v>0</v>
      </c>
      <c r="O202" s="248"/>
      <c r="P202" s="248"/>
      <c r="Q202" s="248"/>
      <c r="R202" s="146"/>
      <c r="T202" s="147" t="s">
        <v>5</v>
      </c>
      <c r="U202" s="44" t="s">
        <v>41</v>
      </c>
      <c r="V202" s="148">
        <v>0.59799999999999998</v>
      </c>
      <c r="W202" s="148">
        <f t="shared" si="1"/>
        <v>263.83760000000001</v>
      </c>
      <c r="X202" s="148">
        <v>1.363E-2</v>
      </c>
      <c r="Y202" s="148">
        <f t="shared" si="2"/>
        <v>6.0135559999999995</v>
      </c>
      <c r="Z202" s="148">
        <v>0</v>
      </c>
      <c r="AA202" s="149">
        <f t="shared" si="3"/>
        <v>0</v>
      </c>
      <c r="AR202" s="21" t="s">
        <v>243</v>
      </c>
      <c r="AT202" s="21" t="s">
        <v>160</v>
      </c>
      <c r="AU202" s="21" t="s">
        <v>115</v>
      </c>
      <c r="AY202" s="21" t="s">
        <v>159</v>
      </c>
      <c r="BE202" s="150">
        <f t="shared" si="4"/>
        <v>0</v>
      </c>
      <c r="BF202" s="150">
        <f t="shared" si="5"/>
        <v>0</v>
      </c>
      <c r="BG202" s="150">
        <f t="shared" si="6"/>
        <v>0</v>
      </c>
      <c r="BH202" s="150">
        <f t="shared" si="7"/>
        <v>0</v>
      </c>
      <c r="BI202" s="150">
        <f t="shared" si="8"/>
        <v>0</v>
      </c>
      <c r="BJ202" s="21" t="s">
        <v>22</v>
      </c>
      <c r="BK202" s="150">
        <f t="shared" si="9"/>
        <v>0</v>
      </c>
      <c r="BL202" s="21" t="s">
        <v>243</v>
      </c>
      <c r="BM202" s="21" t="s">
        <v>344</v>
      </c>
    </row>
    <row r="203" spans="2:65" s="10" customFormat="1" ht="22.6" customHeight="1">
      <c r="B203" s="151"/>
      <c r="C203" s="152"/>
      <c r="D203" s="152"/>
      <c r="E203" s="153" t="s">
        <v>5</v>
      </c>
      <c r="F203" s="249" t="s">
        <v>345</v>
      </c>
      <c r="G203" s="250"/>
      <c r="H203" s="250"/>
      <c r="I203" s="250"/>
      <c r="J203" s="152"/>
      <c r="K203" s="154" t="s">
        <v>5</v>
      </c>
      <c r="L203" s="152"/>
      <c r="M203" s="152"/>
      <c r="N203" s="152"/>
      <c r="O203" s="152"/>
      <c r="P203" s="152"/>
      <c r="Q203" s="152"/>
      <c r="R203" s="155"/>
      <c r="T203" s="156"/>
      <c r="U203" s="152"/>
      <c r="V203" s="152"/>
      <c r="W203" s="152"/>
      <c r="X203" s="152"/>
      <c r="Y203" s="152"/>
      <c r="Z203" s="152"/>
      <c r="AA203" s="157"/>
      <c r="AT203" s="158" t="s">
        <v>167</v>
      </c>
      <c r="AU203" s="158" t="s">
        <v>115</v>
      </c>
      <c r="AV203" s="10" t="s">
        <v>22</v>
      </c>
      <c r="AW203" s="10" t="s">
        <v>34</v>
      </c>
      <c r="AX203" s="10" t="s">
        <v>76</v>
      </c>
      <c r="AY203" s="158" t="s">
        <v>159</v>
      </c>
    </row>
    <row r="204" spans="2:65" s="11" customFormat="1" ht="22.6" customHeight="1">
      <c r="B204" s="159"/>
      <c r="C204" s="160"/>
      <c r="D204" s="160"/>
      <c r="E204" s="161" t="s">
        <v>5</v>
      </c>
      <c r="F204" s="251" t="s">
        <v>346</v>
      </c>
      <c r="G204" s="252"/>
      <c r="H204" s="252"/>
      <c r="I204" s="252"/>
      <c r="J204" s="160"/>
      <c r="K204" s="162">
        <v>25.2</v>
      </c>
      <c r="L204" s="160"/>
      <c r="M204" s="160"/>
      <c r="N204" s="160"/>
      <c r="O204" s="160"/>
      <c r="P204" s="160"/>
      <c r="Q204" s="160"/>
      <c r="R204" s="163"/>
      <c r="T204" s="164"/>
      <c r="U204" s="160"/>
      <c r="V204" s="160"/>
      <c r="W204" s="160"/>
      <c r="X204" s="160"/>
      <c r="Y204" s="160"/>
      <c r="Z204" s="160"/>
      <c r="AA204" s="165"/>
      <c r="AT204" s="166" t="s">
        <v>167</v>
      </c>
      <c r="AU204" s="166" t="s">
        <v>115</v>
      </c>
      <c r="AV204" s="11" t="s">
        <v>115</v>
      </c>
      <c r="AW204" s="11" t="s">
        <v>34</v>
      </c>
      <c r="AX204" s="11" t="s">
        <v>76</v>
      </c>
      <c r="AY204" s="166" t="s">
        <v>159</v>
      </c>
    </row>
    <row r="205" spans="2:65" s="10" customFormat="1" ht="22.6" customHeight="1">
      <c r="B205" s="151"/>
      <c r="C205" s="152"/>
      <c r="D205" s="152"/>
      <c r="E205" s="153" t="s">
        <v>5</v>
      </c>
      <c r="F205" s="253" t="s">
        <v>347</v>
      </c>
      <c r="G205" s="254"/>
      <c r="H205" s="254"/>
      <c r="I205" s="254"/>
      <c r="J205" s="152"/>
      <c r="K205" s="154" t="s">
        <v>5</v>
      </c>
      <c r="L205" s="152"/>
      <c r="M205" s="152"/>
      <c r="N205" s="152"/>
      <c r="O205" s="152"/>
      <c r="P205" s="152"/>
      <c r="Q205" s="152"/>
      <c r="R205" s="155"/>
      <c r="T205" s="156"/>
      <c r="U205" s="152"/>
      <c r="V205" s="152"/>
      <c r="W205" s="152"/>
      <c r="X205" s="152"/>
      <c r="Y205" s="152"/>
      <c r="Z205" s="152"/>
      <c r="AA205" s="157"/>
      <c r="AT205" s="158" t="s">
        <v>167</v>
      </c>
      <c r="AU205" s="158" t="s">
        <v>115</v>
      </c>
      <c r="AV205" s="10" t="s">
        <v>22</v>
      </c>
      <c r="AW205" s="10" t="s">
        <v>34</v>
      </c>
      <c r="AX205" s="10" t="s">
        <v>76</v>
      </c>
      <c r="AY205" s="158" t="s">
        <v>159</v>
      </c>
    </row>
    <row r="206" spans="2:65" s="11" customFormat="1" ht="22.6" customHeight="1">
      <c r="B206" s="159"/>
      <c r="C206" s="160"/>
      <c r="D206" s="160"/>
      <c r="E206" s="161" t="s">
        <v>5</v>
      </c>
      <c r="F206" s="251" t="s">
        <v>348</v>
      </c>
      <c r="G206" s="252"/>
      <c r="H206" s="252"/>
      <c r="I206" s="252"/>
      <c r="J206" s="160"/>
      <c r="K206" s="162">
        <v>416</v>
      </c>
      <c r="L206" s="160"/>
      <c r="M206" s="160"/>
      <c r="N206" s="160"/>
      <c r="O206" s="160"/>
      <c r="P206" s="160"/>
      <c r="Q206" s="160"/>
      <c r="R206" s="163"/>
      <c r="T206" s="164"/>
      <c r="U206" s="160"/>
      <c r="V206" s="160"/>
      <c r="W206" s="160"/>
      <c r="X206" s="160"/>
      <c r="Y206" s="160"/>
      <c r="Z206" s="160"/>
      <c r="AA206" s="165"/>
      <c r="AT206" s="166" t="s">
        <v>167</v>
      </c>
      <c r="AU206" s="166" t="s">
        <v>115</v>
      </c>
      <c r="AV206" s="11" t="s">
        <v>115</v>
      </c>
      <c r="AW206" s="11" t="s">
        <v>34</v>
      </c>
      <c r="AX206" s="11" t="s">
        <v>76</v>
      </c>
      <c r="AY206" s="166" t="s">
        <v>159</v>
      </c>
    </row>
    <row r="207" spans="2:65" s="13" customFormat="1" ht="22.6" customHeight="1">
      <c r="B207" s="175"/>
      <c r="C207" s="176"/>
      <c r="D207" s="176"/>
      <c r="E207" s="177" t="s">
        <v>5</v>
      </c>
      <c r="F207" s="257" t="s">
        <v>180</v>
      </c>
      <c r="G207" s="258"/>
      <c r="H207" s="258"/>
      <c r="I207" s="258"/>
      <c r="J207" s="176"/>
      <c r="K207" s="178">
        <v>441.2</v>
      </c>
      <c r="L207" s="176"/>
      <c r="M207" s="176"/>
      <c r="N207" s="176"/>
      <c r="O207" s="176"/>
      <c r="P207" s="176"/>
      <c r="Q207" s="176"/>
      <c r="R207" s="179"/>
      <c r="T207" s="180"/>
      <c r="U207" s="176"/>
      <c r="V207" s="176"/>
      <c r="W207" s="176"/>
      <c r="X207" s="176"/>
      <c r="Y207" s="176"/>
      <c r="Z207" s="176"/>
      <c r="AA207" s="181"/>
      <c r="AT207" s="182" t="s">
        <v>167</v>
      </c>
      <c r="AU207" s="182" t="s">
        <v>115</v>
      </c>
      <c r="AV207" s="13" t="s">
        <v>164</v>
      </c>
      <c r="AW207" s="13" t="s">
        <v>34</v>
      </c>
      <c r="AX207" s="13" t="s">
        <v>22</v>
      </c>
      <c r="AY207" s="182" t="s">
        <v>159</v>
      </c>
    </row>
    <row r="208" spans="2:65" s="1" customFormat="1" ht="40.75" customHeight="1">
      <c r="B208" s="141"/>
      <c r="C208" s="142" t="s">
        <v>349</v>
      </c>
      <c r="D208" s="142" t="s">
        <v>160</v>
      </c>
      <c r="E208" s="143" t="s">
        <v>350</v>
      </c>
      <c r="F208" s="247" t="s">
        <v>351</v>
      </c>
      <c r="G208" s="247"/>
      <c r="H208" s="247"/>
      <c r="I208" s="247"/>
      <c r="J208" s="144" t="s">
        <v>200</v>
      </c>
      <c r="K208" s="145">
        <v>15</v>
      </c>
      <c r="L208" s="248"/>
      <c r="M208" s="248"/>
      <c r="N208" s="248">
        <f>ROUND(L208*K208,2)</f>
        <v>0</v>
      </c>
      <c r="O208" s="248"/>
      <c r="P208" s="248"/>
      <c r="Q208" s="248"/>
      <c r="R208" s="146"/>
      <c r="T208" s="147" t="s">
        <v>5</v>
      </c>
      <c r="U208" s="44" t="s">
        <v>41</v>
      </c>
      <c r="V208" s="148">
        <v>0.80400000000000005</v>
      </c>
      <c r="W208" s="148">
        <f>V208*K208</f>
        <v>12.06</v>
      </c>
      <c r="X208" s="148">
        <v>1.7520000000000001E-2</v>
      </c>
      <c r="Y208" s="148">
        <f>X208*K208</f>
        <v>0.26280000000000003</v>
      </c>
      <c r="Z208" s="148">
        <v>0</v>
      </c>
      <c r="AA208" s="149">
        <f>Z208*K208</f>
        <v>0</v>
      </c>
      <c r="AR208" s="21" t="s">
        <v>243</v>
      </c>
      <c r="AT208" s="21" t="s">
        <v>160</v>
      </c>
      <c r="AU208" s="21" t="s">
        <v>115</v>
      </c>
      <c r="AY208" s="21" t="s">
        <v>159</v>
      </c>
      <c r="BE208" s="150">
        <f>IF(U208="základní",N208,0)</f>
        <v>0</v>
      </c>
      <c r="BF208" s="150">
        <f>IF(U208="snížená",N208,0)</f>
        <v>0</v>
      </c>
      <c r="BG208" s="150">
        <f>IF(U208="zákl. přenesená",N208,0)</f>
        <v>0</v>
      </c>
      <c r="BH208" s="150">
        <f>IF(U208="sníž. přenesená",N208,0)</f>
        <v>0</v>
      </c>
      <c r="BI208" s="150">
        <f>IF(U208="nulová",N208,0)</f>
        <v>0</v>
      </c>
      <c r="BJ208" s="21" t="s">
        <v>22</v>
      </c>
      <c r="BK208" s="150">
        <f>ROUND(L208*K208,2)</f>
        <v>0</v>
      </c>
      <c r="BL208" s="21" t="s">
        <v>243</v>
      </c>
      <c r="BM208" s="21" t="s">
        <v>352</v>
      </c>
    </row>
    <row r="209" spans="2:65" s="10" customFormat="1" ht="22.6" customHeight="1">
      <c r="B209" s="151"/>
      <c r="C209" s="152"/>
      <c r="D209" s="152"/>
      <c r="E209" s="153" t="s">
        <v>5</v>
      </c>
      <c r="F209" s="249" t="s">
        <v>353</v>
      </c>
      <c r="G209" s="250"/>
      <c r="H209" s="250"/>
      <c r="I209" s="250"/>
      <c r="J209" s="152"/>
      <c r="K209" s="154" t="s">
        <v>5</v>
      </c>
      <c r="L209" s="152"/>
      <c r="M209" s="152"/>
      <c r="N209" s="152"/>
      <c r="O209" s="152"/>
      <c r="P209" s="152"/>
      <c r="Q209" s="152"/>
      <c r="R209" s="155"/>
      <c r="T209" s="156"/>
      <c r="U209" s="152"/>
      <c r="V209" s="152"/>
      <c r="W209" s="152"/>
      <c r="X209" s="152"/>
      <c r="Y209" s="152"/>
      <c r="Z209" s="152"/>
      <c r="AA209" s="157"/>
      <c r="AT209" s="158" t="s">
        <v>167</v>
      </c>
      <c r="AU209" s="158" t="s">
        <v>115</v>
      </c>
      <c r="AV209" s="10" t="s">
        <v>22</v>
      </c>
      <c r="AW209" s="10" t="s">
        <v>34</v>
      </c>
      <c r="AX209" s="10" t="s">
        <v>76</v>
      </c>
      <c r="AY209" s="158" t="s">
        <v>159</v>
      </c>
    </row>
    <row r="210" spans="2:65" s="11" customFormat="1" ht="22.6" customHeight="1">
      <c r="B210" s="159"/>
      <c r="C210" s="160"/>
      <c r="D210" s="160"/>
      <c r="E210" s="161" t="s">
        <v>5</v>
      </c>
      <c r="F210" s="251" t="s">
        <v>354</v>
      </c>
      <c r="G210" s="252"/>
      <c r="H210" s="252"/>
      <c r="I210" s="252"/>
      <c r="J210" s="160"/>
      <c r="K210" s="162">
        <v>15</v>
      </c>
      <c r="L210" s="160"/>
      <c r="M210" s="160"/>
      <c r="N210" s="160"/>
      <c r="O210" s="160"/>
      <c r="P210" s="160"/>
      <c r="Q210" s="160"/>
      <c r="R210" s="163"/>
      <c r="T210" s="164"/>
      <c r="U210" s="160"/>
      <c r="V210" s="160"/>
      <c r="W210" s="160"/>
      <c r="X210" s="160"/>
      <c r="Y210" s="160"/>
      <c r="Z210" s="160"/>
      <c r="AA210" s="165"/>
      <c r="AT210" s="166" t="s">
        <v>167</v>
      </c>
      <c r="AU210" s="166" t="s">
        <v>115</v>
      </c>
      <c r="AV210" s="11" t="s">
        <v>115</v>
      </c>
      <c r="AW210" s="11" t="s">
        <v>34</v>
      </c>
      <c r="AX210" s="11" t="s">
        <v>22</v>
      </c>
      <c r="AY210" s="166" t="s">
        <v>159</v>
      </c>
    </row>
    <row r="211" spans="2:65" s="1" customFormat="1" ht="39.4" customHeight="1">
      <c r="B211" s="141"/>
      <c r="C211" s="142" t="s">
        <v>355</v>
      </c>
      <c r="D211" s="142" t="s">
        <v>160</v>
      </c>
      <c r="E211" s="143" t="s">
        <v>356</v>
      </c>
      <c r="F211" s="247" t="s">
        <v>357</v>
      </c>
      <c r="G211" s="247"/>
      <c r="H211" s="247"/>
      <c r="I211" s="247"/>
      <c r="J211" s="144" t="s">
        <v>200</v>
      </c>
      <c r="K211" s="145">
        <v>28.4</v>
      </c>
      <c r="L211" s="248"/>
      <c r="M211" s="248"/>
      <c r="N211" s="248">
        <f>ROUND(L211*K211,2)</f>
        <v>0</v>
      </c>
      <c r="O211" s="248"/>
      <c r="P211" s="248"/>
      <c r="Q211" s="248"/>
      <c r="R211" s="146"/>
      <c r="T211" s="147" t="s">
        <v>5</v>
      </c>
      <c r="U211" s="44" t="s">
        <v>41</v>
      </c>
      <c r="V211" s="148">
        <v>1.048</v>
      </c>
      <c r="W211" s="148">
        <f>V211*K211</f>
        <v>29.763200000000001</v>
      </c>
      <c r="X211" s="148">
        <v>2.733E-2</v>
      </c>
      <c r="Y211" s="148">
        <f>X211*K211</f>
        <v>0.77617199999999997</v>
      </c>
      <c r="Z211" s="148">
        <v>0</v>
      </c>
      <c r="AA211" s="149">
        <f>Z211*K211</f>
        <v>0</v>
      </c>
      <c r="AR211" s="21" t="s">
        <v>243</v>
      </c>
      <c r="AT211" s="21" t="s">
        <v>160</v>
      </c>
      <c r="AU211" s="21" t="s">
        <v>115</v>
      </c>
      <c r="AY211" s="21" t="s">
        <v>159</v>
      </c>
      <c r="BE211" s="150">
        <f>IF(U211="základní",N211,0)</f>
        <v>0</v>
      </c>
      <c r="BF211" s="150">
        <f>IF(U211="snížená",N211,0)</f>
        <v>0</v>
      </c>
      <c r="BG211" s="150">
        <f>IF(U211="zákl. přenesená",N211,0)</f>
        <v>0</v>
      </c>
      <c r="BH211" s="150">
        <f>IF(U211="sníž. přenesená",N211,0)</f>
        <v>0</v>
      </c>
      <c r="BI211" s="150">
        <f>IF(U211="nulová",N211,0)</f>
        <v>0</v>
      </c>
      <c r="BJ211" s="21" t="s">
        <v>22</v>
      </c>
      <c r="BK211" s="150">
        <f>ROUND(L211*K211,2)</f>
        <v>0</v>
      </c>
      <c r="BL211" s="21" t="s">
        <v>243</v>
      </c>
      <c r="BM211" s="21" t="s">
        <v>358</v>
      </c>
    </row>
    <row r="212" spans="2:65" s="10" customFormat="1" ht="22.6" customHeight="1">
      <c r="B212" s="151"/>
      <c r="C212" s="152"/>
      <c r="D212" s="152"/>
      <c r="E212" s="153" t="s">
        <v>5</v>
      </c>
      <c r="F212" s="249" t="s">
        <v>359</v>
      </c>
      <c r="G212" s="250"/>
      <c r="H212" s="250"/>
      <c r="I212" s="250"/>
      <c r="J212" s="152"/>
      <c r="K212" s="154" t="s">
        <v>5</v>
      </c>
      <c r="L212" s="152"/>
      <c r="M212" s="152"/>
      <c r="N212" s="152"/>
      <c r="O212" s="152"/>
      <c r="P212" s="152"/>
      <c r="Q212" s="152"/>
      <c r="R212" s="155"/>
      <c r="T212" s="156"/>
      <c r="U212" s="152"/>
      <c r="V212" s="152"/>
      <c r="W212" s="152"/>
      <c r="X212" s="152"/>
      <c r="Y212" s="152"/>
      <c r="Z212" s="152"/>
      <c r="AA212" s="157"/>
      <c r="AT212" s="158" t="s">
        <v>167</v>
      </c>
      <c r="AU212" s="158" t="s">
        <v>115</v>
      </c>
      <c r="AV212" s="10" t="s">
        <v>22</v>
      </c>
      <c r="AW212" s="10" t="s">
        <v>34</v>
      </c>
      <c r="AX212" s="10" t="s">
        <v>76</v>
      </c>
      <c r="AY212" s="158" t="s">
        <v>159</v>
      </c>
    </row>
    <row r="213" spans="2:65" s="11" customFormat="1" ht="22.6" customHeight="1">
      <c r="B213" s="159"/>
      <c r="C213" s="160"/>
      <c r="D213" s="160"/>
      <c r="E213" s="161" t="s">
        <v>5</v>
      </c>
      <c r="F213" s="251" t="s">
        <v>360</v>
      </c>
      <c r="G213" s="252"/>
      <c r="H213" s="252"/>
      <c r="I213" s="252"/>
      <c r="J213" s="160"/>
      <c r="K213" s="162">
        <v>28.4</v>
      </c>
      <c r="L213" s="160"/>
      <c r="M213" s="160"/>
      <c r="N213" s="160"/>
      <c r="O213" s="160"/>
      <c r="P213" s="160"/>
      <c r="Q213" s="160"/>
      <c r="R213" s="163"/>
      <c r="T213" s="164"/>
      <c r="U213" s="160"/>
      <c r="V213" s="160"/>
      <c r="W213" s="160"/>
      <c r="X213" s="160"/>
      <c r="Y213" s="160"/>
      <c r="Z213" s="160"/>
      <c r="AA213" s="165"/>
      <c r="AT213" s="166" t="s">
        <v>167</v>
      </c>
      <c r="AU213" s="166" t="s">
        <v>115</v>
      </c>
      <c r="AV213" s="11" t="s">
        <v>115</v>
      </c>
      <c r="AW213" s="11" t="s">
        <v>34</v>
      </c>
      <c r="AX213" s="11" t="s">
        <v>22</v>
      </c>
      <c r="AY213" s="166" t="s">
        <v>159</v>
      </c>
    </row>
    <row r="214" spans="2:65" s="1" customFormat="1" ht="38.75" customHeight="1">
      <c r="B214" s="141"/>
      <c r="C214" s="142" t="s">
        <v>361</v>
      </c>
      <c r="D214" s="142" t="s">
        <v>160</v>
      </c>
      <c r="E214" s="143" t="s">
        <v>362</v>
      </c>
      <c r="F214" s="247" t="s">
        <v>363</v>
      </c>
      <c r="G214" s="247"/>
      <c r="H214" s="247"/>
      <c r="I214" s="247"/>
      <c r="J214" s="144" t="s">
        <v>200</v>
      </c>
      <c r="K214" s="145">
        <v>21</v>
      </c>
      <c r="L214" s="248"/>
      <c r="M214" s="248"/>
      <c r="N214" s="248">
        <f>ROUND(L214*K214,2)</f>
        <v>0</v>
      </c>
      <c r="O214" s="248"/>
      <c r="P214" s="248"/>
      <c r="Q214" s="248"/>
      <c r="R214" s="146"/>
      <c r="T214" s="147" t="s">
        <v>5</v>
      </c>
      <c r="U214" s="44" t="s">
        <v>41</v>
      </c>
      <c r="V214" s="148">
        <v>1.216</v>
      </c>
      <c r="W214" s="148">
        <f>V214*K214</f>
        <v>25.535999999999998</v>
      </c>
      <c r="X214" s="148">
        <v>3.6400000000000002E-2</v>
      </c>
      <c r="Y214" s="148">
        <f>X214*K214</f>
        <v>0.76440000000000008</v>
      </c>
      <c r="Z214" s="148">
        <v>0</v>
      </c>
      <c r="AA214" s="149">
        <f>Z214*K214</f>
        <v>0</v>
      </c>
      <c r="AR214" s="21" t="s">
        <v>243</v>
      </c>
      <c r="AT214" s="21" t="s">
        <v>160</v>
      </c>
      <c r="AU214" s="21" t="s">
        <v>115</v>
      </c>
      <c r="AY214" s="21" t="s">
        <v>159</v>
      </c>
      <c r="BE214" s="150">
        <f>IF(U214="základní",N214,0)</f>
        <v>0</v>
      </c>
      <c r="BF214" s="150">
        <f>IF(U214="snížená",N214,0)</f>
        <v>0</v>
      </c>
      <c r="BG214" s="150">
        <f>IF(U214="zákl. přenesená",N214,0)</f>
        <v>0</v>
      </c>
      <c r="BH214" s="150">
        <f>IF(U214="sníž. přenesená",N214,0)</f>
        <v>0</v>
      </c>
      <c r="BI214" s="150">
        <f>IF(U214="nulová",N214,0)</f>
        <v>0</v>
      </c>
      <c r="BJ214" s="21" t="s">
        <v>22</v>
      </c>
      <c r="BK214" s="150">
        <f>ROUND(L214*K214,2)</f>
        <v>0</v>
      </c>
      <c r="BL214" s="21" t="s">
        <v>243</v>
      </c>
      <c r="BM214" s="21" t="s">
        <v>364</v>
      </c>
    </row>
    <row r="215" spans="2:65" s="10" customFormat="1" ht="22.6" customHeight="1">
      <c r="B215" s="151"/>
      <c r="C215" s="152"/>
      <c r="D215" s="152"/>
      <c r="E215" s="153" t="s">
        <v>5</v>
      </c>
      <c r="F215" s="249" t="s">
        <v>365</v>
      </c>
      <c r="G215" s="250"/>
      <c r="H215" s="250"/>
      <c r="I215" s="250"/>
      <c r="J215" s="152"/>
      <c r="K215" s="154" t="s">
        <v>5</v>
      </c>
      <c r="L215" s="152"/>
      <c r="M215" s="152"/>
      <c r="N215" s="152"/>
      <c r="O215" s="152"/>
      <c r="P215" s="152"/>
      <c r="Q215" s="152"/>
      <c r="R215" s="155"/>
      <c r="T215" s="156"/>
      <c r="U215" s="152"/>
      <c r="V215" s="152"/>
      <c r="W215" s="152"/>
      <c r="X215" s="152"/>
      <c r="Y215" s="152"/>
      <c r="Z215" s="152"/>
      <c r="AA215" s="157"/>
      <c r="AT215" s="158" t="s">
        <v>167</v>
      </c>
      <c r="AU215" s="158" t="s">
        <v>115</v>
      </c>
      <c r="AV215" s="10" t="s">
        <v>22</v>
      </c>
      <c r="AW215" s="10" t="s">
        <v>34</v>
      </c>
      <c r="AX215" s="10" t="s">
        <v>76</v>
      </c>
      <c r="AY215" s="158" t="s">
        <v>159</v>
      </c>
    </row>
    <row r="216" spans="2:65" s="11" customFormat="1" ht="22.6" customHeight="1">
      <c r="B216" s="159"/>
      <c r="C216" s="160"/>
      <c r="D216" s="160"/>
      <c r="E216" s="161" t="s">
        <v>5</v>
      </c>
      <c r="F216" s="251" t="s">
        <v>366</v>
      </c>
      <c r="G216" s="252"/>
      <c r="H216" s="252"/>
      <c r="I216" s="252"/>
      <c r="J216" s="160"/>
      <c r="K216" s="162">
        <v>21</v>
      </c>
      <c r="L216" s="160"/>
      <c r="M216" s="160"/>
      <c r="N216" s="160"/>
      <c r="O216" s="160"/>
      <c r="P216" s="160"/>
      <c r="Q216" s="160"/>
      <c r="R216" s="163"/>
      <c r="T216" s="164"/>
      <c r="U216" s="160"/>
      <c r="V216" s="160"/>
      <c r="W216" s="160"/>
      <c r="X216" s="160"/>
      <c r="Y216" s="160"/>
      <c r="Z216" s="160"/>
      <c r="AA216" s="165"/>
      <c r="AT216" s="166" t="s">
        <v>167</v>
      </c>
      <c r="AU216" s="166" t="s">
        <v>115</v>
      </c>
      <c r="AV216" s="11" t="s">
        <v>115</v>
      </c>
      <c r="AW216" s="11" t="s">
        <v>34</v>
      </c>
      <c r="AX216" s="11" t="s">
        <v>22</v>
      </c>
      <c r="AY216" s="166" t="s">
        <v>159</v>
      </c>
    </row>
    <row r="217" spans="2:65" s="1" customFormat="1" ht="31.6" customHeight="1">
      <c r="B217" s="141"/>
      <c r="C217" s="142" t="s">
        <v>367</v>
      </c>
      <c r="D217" s="142" t="s">
        <v>160</v>
      </c>
      <c r="E217" s="143" t="s">
        <v>368</v>
      </c>
      <c r="F217" s="247" t="s">
        <v>369</v>
      </c>
      <c r="G217" s="247"/>
      <c r="H217" s="247"/>
      <c r="I217" s="247"/>
      <c r="J217" s="144" t="s">
        <v>163</v>
      </c>
      <c r="K217" s="145">
        <v>738.4</v>
      </c>
      <c r="L217" s="248"/>
      <c r="M217" s="248"/>
      <c r="N217" s="248">
        <f>ROUND(L217*K217,2)</f>
        <v>0</v>
      </c>
      <c r="O217" s="248"/>
      <c r="P217" s="248"/>
      <c r="Q217" s="248"/>
      <c r="R217" s="146"/>
      <c r="T217" s="147" t="s">
        <v>5</v>
      </c>
      <c r="U217" s="44" t="s">
        <v>41</v>
      </c>
      <c r="V217" s="148">
        <v>0.28999999999999998</v>
      </c>
      <c r="W217" s="148">
        <f>V217*K217</f>
        <v>214.13599999999997</v>
      </c>
      <c r="X217" s="148">
        <v>0</v>
      </c>
      <c r="Y217" s="148">
        <f>X217*K217</f>
        <v>0</v>
      </c>
      <c r="Z217" s="148">
        <v>0</v>
      </c>
      <c r="AA217" s="149">
        <f>Z217*K217</f>
        <v>0</v>
      </c>
      <c r="AR217" s="21" t="s">
        <v>243</v>
      </c>
      <c r="AT217" s="21" t="s">
        <v>160</v>
      </c>
      <c r="AU217" s="21" t="s">
        <v>115</v>
      </c>
      <c r="AY217" s="21" t="s">
        <v>159</v>
      </c>
      <c r="BE217" s="150">
        <f>IF(U217="základní",N217,0)</f>
        <v>0</v>
      </c>
      <c r="BF217" s="150">
        <f>IF(U217="snížená",N217,0)</f>
        <v>0</v>
      </c>
      <c r="BG217" s="150">
        <f>IF(U217="zákl. přenesená",N217,0)</f>
        <v>0</v>
      </c>
      <c r="BH217" s="150">
        <f>IF(U217="sníž. přenesená",N217,0)</f>
        <v>0</v>
      </c>
      <c r="BI217" s="150">
        <f>IF(U217="nulová",N217,0)</f>
        <v>0</v>
      </c>
      <c r="BJ217" s="21" t="s">
        <v>22</v>
      </c>
      <c r="BK217" s="150">
        <f>ROUND(L217*K217,2)</f>
        <v>0</v>
      </c>
      <c r="BL217" s="21" t="s">
        <v>243</v>
      </c>
      <c r="BM217" s="21" t="s">
        <v>370</v>
      </c>
    </row>
    <row r="218" spans="2:65" s="1" customFormat="1" ht="31.6" customHeight="1">
      <c r="B218" s="141"/>
      <c r="C218" s="183" t="s">
        <v>371</v>
      </c>
      <c r="D218" s="183" t="s">
        <v>184</v>
      </c>
      <c r="E218" s="184" t="s">
        <v>372</v>
      </c>
      <c r="F218" s="259" t="s">
        <v>373</v>
      </c>
      <c r="G218" s="259"/>
      <c r="H218" s="259"/>
      <c r="I218" s="259"/>
      <c r="J218" s="185" t="s">
        <v>374</v>
      </c>
      <c r="K218" s="186">
        <v>24.367000000000001</v>
      </c>
      <c r="L218" s="260"/>
      <c r="M218" s="260"/>
      <c r="N218" s="260">
        <f>ROUND(L218*K218,2)</f>
        <v>0</v>
      </c>
      <c r="O218" s="248"/>
      <c r="P218" s="248"/>
      <c r="Q218" s="248"/>
      <c r="R218" s="146"/>
      <c r="T218" s="147" t="s">
        <v>5</v>
      </c>
      <c r="U218" s="44" t="s">
        <v>41</v>
      </c>
      <c r="V218" s="148">
        <v>0</v>
      </c>
      <c r="W218" s="148">
        <f>V218*K218</f>
        <v>0</v>
      </c>
      <c r="X218" s="148">
        <v>0.55000000000000004</v>
      </c>
      <c r="Y218" s="148">
        <f>X218*K218</f>
        <v>13.401850000000001</v>
      </c>
      <c r="Z218" s="148">
        <v>0</v>
      </c>
      <c r="AA218" s="149">
        <f>Z218*K218</f>
        <v>0</v>
      </c>
      <c r="AR218" s="21" t="s">
        <v>278</v>
      </c>
      <c r="AT218" s="21" t="s">
        <v>184</v>
      </c>
      <c r="AU218" s="21" t="s">
        <v>115</v>
      </c>
      <c r="AY218" s="21" t="s">
        <v>159</v>
      </c>
      <c r="BE218" s="150">
        <f>IF(U218="základní",N218,0)</f>
        <v>0</v>
      </c>
      <c r="BF218" s="150">
        <f>IF(U218="snížená",N218,0)</f>
        <v>0</v>
      </c>
      <c r="BG218" s="150">
        <f>IF(U218="zákl. přenesená",N218,0)</f>
        <v>0</v>
      </c>
      <c r="BH218" s="150">
        <f>IF(U218="sníž. přenesená",N218,0)</f>
        <v>0</v>
      </c>
      <c r="BI218" s="150">
        <f>IF(U218="nulová",N218,0)</f>
        <v>0</v>
      </c>
      <c r="BJ218" s="21" t="s">
        <v>22</v>
      </c>
      <c r="BK218" s="150">
        <f>ROUND(L218*K218,2)</f>
        <v>0</v>
      </c>
      <c r="BL218" s="21" t="s">
        <v>243</v>
      </c>
      <c r="BM218" s="21" t="s">
        <v>375</v>
      </c>
    </row>
    <row r="219" spans="2:65" s="11" customFormat="1" ht="22.6" customHeight="1">
      <c r="B219" s="159"/>
      <c r="C219" s="160"/>
      <c r="D219" s="160"/>
      <c r="E219" s="161" t="s">
        <v>5</v>
      </c>
      <c r="F219" s="263" t="s">
        <v>376</v>
      </c>
      <c r="G219" s="264"/>
      <c r="H219" s="264"/>
      <c r="I219" s="264"/>
      <c r="J219" s="160"/>
      <c r="K219" s="162">
        <v>24.367000000000001</v>
      </c>
      <c r="L219" s="160"/>
      <c r="M219" s="160"/>
      <c r="N219" s="160"/>
      <c r="O219" s="160"/>
      <c r="P219" s="160"/>
      <c r="Q219" s="160"/>
      <c r="R219" s="163"/>
      <c r="T219" s="164"/>
      <c r="U219" s="160"/>
      <c r="V219" s="160"/>
      <c r="W219" s="160"/>
      <c r="X219" s="160"/>
      <c r="Y219" s="160"/>
      <c r="Z219" s="160"/>
      <c r="AA219" s="165"/>
      <c r="AT219" s="166" t="s">
        <v>167</v>
      </c>
      <c r="AU219" s="166" t="s">
        <v>115</v>
      </c>
      <c r="AV219" s="11" t="s">
        <v>115</v>
      </c>
      <c r="AW219" s="11" t="s">
        <v>34</v>
      </c>
      <c r="AX219" s="11" t="s">
        <v>22</v>
      </c>
      <c r="AY219" s="166" t="s">
        <v>159</v>
      </c>
    </row>
    <row r="220" spans="2:65" s="1" customFormat="1" ht="22.6" customHeight="1">
      <c r="B220" s="141"/>
      <c r="C220" s="142" t="s">
        <v>377</v>
      </c>
      <c r="D220" s="142" t="s">
        <v>160</v>
      </c>
      <c r="E220" s="143" t="s">
        <v>378</v>
      </c>
      <c r="F220" s="247" t="s">
        <v>379</v>
      </c>
      <c r="G220" s="247"/>
      <c r="H220" s="247"/>
      <c r="I220" s="247"/>
      <c r="J220" s="144" t="s">
        <v>163</v>
      </c>
      <c r="K220" s="145">
        <v>738.4</v>
      </c>
      <c r="L220" s="248"/>
      <c r="M220" s="248"/>
      <c r="N220" s="248">
        <f>ROUND(L220*K220,2)</f>
        <v>0</v>
      </c>
      <c r="O220" s="248"/>
      <c r="P220" s="248"/>
      <c r="Q220" s="248"/>
      <c r="R220" s="146"/>
      <c r="T220" s="147" t="s">
        <v>5</v>
      </c>
      <c r="U220" s="44" t="s">
        <v>41</v>
      </c>
      <c r="V220" s="148">
        <v>0.09</v>
      </c>
      <c r="W220" s="148">
        <f>V220*K220</f>
        <v>66.455999999999989</v>
      </c>
      <c r="X220" s="148">
        <v>0</v>
      </c>
      <c r="Y220" s="148">
        <f>X220*K220</f>
        <v>0</v>
      </c>
      <c r="Z220" s="148">
        <v>1.4999999999999999E-2</v>
      </c>
      <c r="AA220" s="149">
        <f>Z220*K220</f>
        <v>11.075999999999999</v>
      </c>
      <c r="AR220" s="21" t="s">
        <v>243</v>
      </c>
      <c r="AT220" s="21" t="s">
        <v>160</v>
      </c>
      <c r="AU220" s="21" t="s">
        <v>115</v>
      </c>
      <c r="AY220" s="21" t="s">
        <v>159</v>
      </c>
      <c r="BE220" s="150">
        <f>IF(U220="základní",N220,0)</f>
        <v>0</v>
      </c>
      <c r="BF220" s="150">
        <f>IF(U220="snížená",N220,0)</f>
        <v>0</v>
      </c>
      <c r="BG220" s="150">
        <f>IF(U220="zákl. přenesená",N220,0)</f>
        <v>0</v>
      </c>
      <c r="BH220" s="150">
        <f>IF(U220="sníž. přenesená",N220,0)</f>
        <v>0</v>
      </c>
      <c r="BI220" s="150">
        <f>IF(U220="nulová",N220,0)</f>
        <v>0</v>
      </c>
      <c r="BJ220" s="21" t="s">
        <v>22</v>
      </c>
      <c r="BK220" s="150">
        <f>ROUND(L220*K220,2)</f>
        <v>0</v>
      </c>
      <c r="BL220" s="21" t="s">
        <v>243</v>
      </c>
      <c r="BM220" s="21" t="s">
        <v>380</v>
      </c>
    </row>
    <row r="221" spans="2:65" s="1" customFormat="1" ht="31.6" customHeight="1">
      <c r="B221" s="141"/>
      <c r="C221" s="142" t="s">
        <v>381</v>
      </c>
      <c r="D221" s="142" t="s">
        <v>160</v>
      </c>
      <c r="E221" s="143" t="s">
        <v>382</v>
      </c>
      <c r="F221" s="247" t="s">
        <v>383</v>
      </c>
      <c r="G221" s="247"/>
      <c r="H221" s="247"/>
      <c r="I221" s="247"/>
      <c r="J221" s="144" t="s">
        <v>374</v>
      </c>
      <c r="K221" s="145">
        <v>17.72</v>
      </c>
      <c r="L221" s="248"/>
      <c r="M221" s="248"/>
      <c r="N221" s="248">
        <f>ROUND(L221*K221,2)</f>
        <v>0</v>
      </c>
      <c r="O221" s="248"/>
      <c r="P221" s="248"/>
      <c r="Q221" s="248"/>
      <c r="R221" s="146"/>
      <c r="T221" s="147" t="s">
        <v>5</v>
      </c>
      <c r="U221" s="44" t="s">
        <v>41</v>
      </c>
      <c r="V221" s="148">
        <v>0</v>
      </c>
      <c r="W221" s="148">
        <f>V221*K221</f>
        <v>0</v>
      </c>
      <c r="X221" s="148">
        <v>2.3369999999999998E-2</v>
      </c>
      <c r="Y221" s="148">
        <f>X221*K221</f>
        <v>0.41411639999999994</v>
      </c>
      <c r="Z221" s="148">
        <v>0</v>
      </c>
      <c r="AA221" s="149">
        <f>Z221*K221</f>
        <v>0</v>
      </c>
      <c r="AR221" s="21" t="s">
        <v>243</v>
      </c>
      <c r="AT221" s="21" t="s">
        <v>160</v>
      </c>
      <c r="AU221" s="21" t="s">
        <v>115</v>
      </c>
      <c r="AY221" s="21" t="s">
        <v>159</v>
      </c>
      <c r="BE221" s="150">
        <f>IF(U221="základní",N221,0)</f>
        <v>0</v>
      </c>
      <c r="BF221" s="150">
        <f>IF(U221="snížená",N221,0)</f>
        <v>0</v>
      </c>
      <c r="BG221" s="150">
        <f>IF(U221="zákl. přenesená",N221,0)</f>
        <v>0</v>
      </c>
      <c r="BH221" s="150">
        <f>IF(U221="sníž. přenesená",N221,0)</f>
        <v>0</v>
      </c>
      <c r="BI221" s="150">
        <f>IF(U221="nulová",N221,0)</f>
        <v>0</v>
      </c>
      <c r="BJ221" s="21" t="s">
        <v>22</v>
      </c>
      <c r="BK221" s="150">
        <f>ROUND(L221*K221,2)</f>
        <v>0</v>
      </c>
      <c r="BL221" s="21" t="s">
        <v>243</v>
      </c>
      <c r="BM221" s="21" t="s">
        <v>384</v>
      </c>
    </row>
    <row r="222" spans="2:65" s="1" customFormat="1" ht="31.6" customHeight="1">
      <c r="B222" s="141"/>
      <c r="C222" s="142" t="s">
        <v>385</v>
      </c>
      <c r="D222" s="142" t="s">
        <v>160</v>
      </c>
      <c r="E222" s="143" t="s">
        <v>386</v>
      </c>
      <c r="F222" s="247" t="s">
        <v>387</v>
      </c>
      <c r="G222" s="247"/>
      <c r="H222" s="247"/>
      <c r="I222" s="247"/>
      <c r="J222" s="144" t="s">
        <v>374</v>
      </c>
      <c r="K222" s="145">
        <v>8.75</v>
      </c>
      <c r="L222" s="248"/>
      <c r="M222" s="248"/>
      <c r="N222" s="248">
        <f>ROUND(L222*K222,2)</f>
        <v>0</v>
      </c>
      <c r="O222" s="248"/>
      <c r="P222" s="248"/>
      <c r="Q222" s="248"/>
      <c r="R222" s="146"/>
      <c r="T222" s="147" t="s">
        <v>5</v>
      </c>
      <c r="U222" s="44" t="s">
        <v>41</v>
      </c>
      <c r="V222" s="148">
        <v>0</v>
      </c>
      <c r="W222" s="148">
        <f>V222*K222</f>
        <v>0</v>
      </c>
      <c r="X222" s="148">
        <v>2.4469999999999999E-2</v>
      </c>
      <c r="Y222" s="148">
        <f>X222*K222</f>
        <v>0.21411249999999998</v>
      </c>
      <c r="Z222" s="148">
        <v>0</v>
      </c>
      <c r="AA222" s="149">
        <f>Z222*K222</f>
        <v>0</v>
      </c>
      <c r="AR222" s="21" t="s">
        <v>243</v>
      </c>
      <c r="AT222" s="21" t="s">
        <v>160</v>
      </c>
      <c r="AU222" s="21" t="s">
        <v>115</v>
      </c>
      <c r="AY222" s="21" t="s">
        <v>159</v>
      </c>
      <c r="BE222" s="150">
        <f>IF(U222="základní",N222,0)</f>
        <v>0</v>
      </c>
      <c r="BF222" s="150">
        <f>IF(U222="snížená",N222,0)</f>
        <v>0</v>
      </c>
      <c r="BG222" s="150">
        <f>IF(U222="zákl. přenesená",N222,0)</f>
        <v>0</v>
      </c>
      <c r="BH222" s="150">
        <f>IF(U222="sníž. přenesená",N222,0)</f>
        <v>0</v>
      </c>
      <c r="BI222" s="150">
        <f>IF(U222="nulová",N222,0)</f>
        <v>0</v>
      </c>
      <c r="BJ222" s="21" t="s">
        <v>22</v>
      </c>
      <c r="BK222" s="150">
        <f>ROUND(L222*K222,2)</f>
        <v>0</v>
      </c>
      <c r="BL222" s="21" t="s">
        <v>243</v>
      </c>
      <c r="BM222" s="21" t="s">
        <v>388</v>
      </c>
    </row>
    <row r="223" spans="2:65" s="1" customFormat="1" ht="31.6" customHeight="1">
      <c r="B223" s="141"/>
      <c r="C223" s="142" t="s">
        <v>389</v>
      </c>
      <c r="D223" s="142" t="s">
        <v>160</v>
      </c>
      <c r="E223" s="143" t="s">
        <v>390</v>
      </c>
      <c r="F223" s="247" t="s">
        <v>391</v>
      </c>
      <c r="G223" s="247"/>
      <c r="H223" s="247"/>
      <c r="I223" s="247"/>
      <c r="J223" s="144" t="s">
        <v>306</v>
      </c>
      <c r="K223" s="145">
        <v>5.58</v>
      </c>
      <c r="L223" s="248"/>
      <c r="M223" s="248"/>
      <c r="N223" s="248">
        <f>ROUND(L223*K223,2)</f>
        <v>0</v>
      </c>
      <c r="O223" s="248"/>
      <c r="P223" s="248"/>
      <c r="Q223" s="248"/>
      <c r="R223" s="146"/>
      <c r="T223" s="147" t="s">
        <v>5</v>
      </c>
      <c r="U223" s="44" t="s">
        <v>41</v>
      </c>
      <c r="V223" s="148">
        <v>0</v>
      </c>
      <c r="W223" s="148">
        <f>V223*K223</f>
        <v>0</v>
      </c>
      <c r="X223" s="148">
        <v>0</v>
      </c>
      <c r="Y223" s="148">
        <f>X223*K223</f>
        <v>0</v>
      </c>
      <c r="Z223" s="148">
        <v>0</v>
      </c>
      <c r="AA223" s="149">
        <f>Z223*K223</f>
        <v>0</v>
      </c>
      <c r="AR223" s="21" t="s">
        <v>243</v>
      </c>
      <c r="AT223" s="21" t="s">
        <v>160</v>
      </c>
      <c r="AU223" s="21" t="s">
        <v>115</v>
      </c>
      <c r="AY223" s="21" t="s">
        <v>159</v>
      </c>
      <c r="BE223" s="150">
        <f>IF(U223="základní",N223,0)</f>
        <v>0</v>
      </c>
      <c r="BF223" s="150">
        <f>IF(U223="snížená",N223,0)</f>
        <v>0</v>
      </c>
      <c r="BG223" s="150">
        <f>IF(U223="zákl. přenesená",N223,0)</f>
        <v>0</v>
      </c>
      <c r="BH223" s="150">
        <f>IF(U223="sníž. přenesená",N223,0)</f>
        <v>0</v>
      </c>
      <c r="BI223" s="150">
        <f>IF(U223="nulová",N223,0)</f>
        <v>0</v>
      </c>
      <c r="BJ223" s="21" t="s">
        <v>22</v>
      </c>
      <c r="BK223" s="150">
        <f>ROUND(L223*K223,2)</f>
        <v>0</v>
      </c>
      <c r="BL223" s="21" t="s">
        <v>243</v>
      </c>
      <c r="BM223" s="21" t="s">
        <v>392</v>
      </c>
    </row>
    <row r="224" spans="2:65" s="9" customFormat="1" ht="29.9" customHeight="1">
      <c r="B224" s="130"/>
      <c r="C224" s="131"/>
      <c r="D224" s="140" t="s">
        <v>136</v>
      </c>
      <c r="E224" s="140"/>
      <c r="F224" s="140"/>
      <c r="G224" s="140"/>
      <c r="H224" s="140"/>
      <c r="I224" s="140"/>
      <c r="J224" s="140"/>
      <c r="K224" s="140"/>
      <c r="L224" s="140"/>
      <c r="M224" s="140"/>
      <c r="N224" s="271">
        <f>BK224</f>
        <v>0</v>
      </c>
      <c r="O224" s="272"/>
      <c r="P224" s="272"/>
      <c r="Q224" s="272"/>
      <c r="R224" s="133"/>
      <c r="T224" s="134"/>
      <c r="U224" s="131"/>
      <c r="V224" s="131"/>
      <c r="W224" s="135">
        <f>SUM(W225:W248)</f>
        <v>208.62900000000002</v>
      </c>
      <c r="X224" s="131"/>
      <c r="Y224" s="135">
        <f>SUM(Y225:Y248)</f>
        <v>0.91117000000000004</v>
      </c>
      <c r="Z224" s="131"/>
      <c r="AA224" s="136">
        <f>SUM(AA225:AA248)</f>
        <v>0.98713000000000006</v>
      </c>
      <c r="AR224" s="137" t="s">
        <v>115</v>
      </c>
      <c r="AT224" s="138" t="s">
        <v>75</v>
      </c>
      <c r="AU224" s="138" t="s">
        <v>22</v>
      </c>
      <c r="AY224" s="137" t="s">
        <v>159</v>
      </c>
      <c r="BK224" s="139">
        <f>SUM(BK225:BK248)</f>
        <v>0</v>
      </c>
    </row>
    <row r="225" spans="2:65" s="1" customFormat="1" ht="31.6" customHeight="1">
      <c r="B225" s="141"/>
      <c r="C225" s="142" t="s">
        <v>393</v>
      </c>
      <c r="D225" s="142" t="s">
        <v>160</v>
      </c>
      <c r="E225" s="143" t="s">
        <v>394</v>
      </c>
      <c r="F225" s="247" t="s">
        <v>395</v>
      </c>
      <c r="G225" s="247"/>
      <c r="H225" s="247"/>
      <c r="I225" s="247"/>
      <c r="J225" s="144" t="s">
        <v>200</v>
      </c>
      <c r="K225" s="145">
        <v>106</v>
      </c>
      <c r="L225" s="248"/>
      <c r="M225" s="248"/>
      <c r="N225" s="248">
        <f t="shared" ref="N225:N232" si="10">ROUND(L225*K225,2)</f>
        <v>0</v>
      </c>
      <c r="O225" s="248"/>
      <c r="P225" s="248"/>
      <c r="Q225" s="248"/>
      <c r="R225" s="146"/>
      <c r="T225" s="147" t="s">
        <v>5</v>
      </c>
      <c r="U225" s="44" t="s">
        <v>41</v>
      </c>
      <c r="V225" s="148">
        <v>7.8E-2</v>
      </c>
      <c r="W225" s="148">
        <f t="shared" ref="W225:W232" si="11">V225*K225</f>
        <v>8.2680000000000007</v>
      </c>
      <c r="X225" s="148">
        <v>0</v>
      </c>
      <c r="Y225" s="148">
        <f t="shared" ref="Y225:Y232" si="12">X225*K225</f>
        <v>0</v>
      </c>
      <c r="Z225" s="148">
        <v>1.7700000000000001E-3</v>
      </c>
      <c r="AA225" s="149">
        <f t="shared" ref="AA225:AA232" si="13">Z225*K225</f>
        <v>0.18762000000000001</v>
      </c>
      <c r="AR225" s="21" t="s">
        <v>243</v>
      </c>
      <c r="AT225" s="21" t="s">
        <v>160</v>
      </c>
      <c r="AU225" s="21" t="s">
        <v>115</v>
      </c>
      <c r="AY225" s="21" t="s">
        <v>159</v>
      </c>
      <c r="BE225" s="150">
        <f t="shared" ref="BE225:BE232" si="14">IF(U225="základní",N225,0)</f>
        <v>0</v>
      </c>
      <c r="BF225" s="150">
        <f t="shared" ref="BF225:BF232" si="15">IF(U225="snížená",N225,0)</f>
        <v>0</v>
      </c>
      <c r="BG225" s="150">
        <f t="shared" ref="BG225:BG232" si="16">IF(U225="zákl. přenesená",N225,0)</f>
        <v>0</v>
      </c>
      <c r="BH225" s="150">
        <f t="shared" ref="BH225:BH232" si="17">IF(U225="sníž. přenesená",N225,0)</f>
        <v>0</v>
      </c>
      <c r="BI225" s="150">
        <f t="shared" ref="BI225:BI232" si="18">IF(U225="nulová",N225,0)</f>
        <v>0</v>
      </c>
      <c r="BJ225" s="21" t="s">
        <v>22</v>
      </c>
      <c r="BK225" s="150">
        <f t="shared" ref="BK225:BK232" si="19">ROUND(L225*K225,2)</f>
        <v>0</v>
      </c>
      <c r="BL225" s="21" t="s">
        <v>243</v>
      </c>
      <c r="BM225" s="21" t="s">
        <v>396</v>
      </c>
    </row>
    <row r="226" spans="2:65" s="1" customFormat="1" ht="22.6" customHeight="1">
      <c r="B226" s="141"/>
      <c r="C226" s="142" t="s">
        <v>397</v>
      </c>
      <c r="D226" s="142" t="s">
        <v>160</v>
      </c>
      <c r="E226" s="143" t="s">
        <v>398</v>
      </c>
      <c r="F226" s="247" t="s">
        <v>399</v>
      </c>
      <c r="G226" s="247"/>
      <c r="H226" s="247"/>
      <c r="I226" s="247"/>
      <c r="J226" s="144" t="s">
        <v>200</v>
      </c>
      <c r="K226" s="145">
        <v>40</v>
      </c>
      <c r="L226" s="248"/>
      <c r="M226" s="248"/>
      <c r="N226" s="248">
        <f t="shared" si="10"/>
        <v>0</v>
      </c>
      <c r="O226" s="248"/>
      <c r="P226" s="248"/>
      <c r="Q226" s="248"/>
      <c r="R226" s="146"/>
      <c r="T226" s="147" t="s">
        <v>5</v>
      </c>
      <c r="U226" s="44" t="s">
        <v>41</v>
      </c>
      <c r="V226" s="148">
        <v>0.19500000000000001</v>
      </c>
      <c r="W226" s="148">
        <f t="shared" si="11"/>
        <v>7.8000000000000007</v>
      </c>
      <c r="X226" s="148">
        <v>0</v>
      </c>
      <c r="Y226" s="148">
        <f t="shared" si="12"/>
        <v>0</v>
      </c>
      <c r="Z226" s="148">
        <v>1.67E-3</v>
      </c>
      <c r="AA226" s="149">
        <f t="shared" si="13"/>
        <v>6.6799999999999998E-2</v>
      </c>
      <c r="AR226" s="21" t="s">
        <v>243</v>
      </c>
      <c r="AT226" s="21" t="s">
        <v>160</v>
      </c>
      <c r="AU226" s="21" t="s">
        <v>115</v>
      </c>
      <c r="AY226" s="21" t="s">
        <v>159</v>
      </c>
      <c r="BE226" s="150">
        <f t="shared" si="14"/>
        <v>0</v>
      </c>
      <c r="BF226" s="150">
        <f t="shared" si="15"/>
        <v>0</v>
      </c>
      <c r="BG226" s="150">
        <f t="shared" si="16"/>
        <v>0</v>
      </c>
      <c r="BH226" s="150">
        <f t="shared" si="17"/>
        <v>0</v>
      </c>
      <c r="BI226" s="150">
        <f t="shared" si="18"/>
        <v>0</v>
      </c>
      <c r="BJ226" s="21" t="s">
        <v>22</v>
      </c>
      <c r="BK226" s="150">
        <f t="shared" si="19"/>
        <v>0</v>
      </c>
      <c r="BL226" s="21" t="s">
        <v>243</v>
      </c>
      <c r="BM226" s="21" t="s">
        <v>400</v>
      </c>
    </row>
    <row r="227" spans="2:65" s="1" customFormat="1" ht="31.6" customHeight="1">
      <c r="B227" s="141"/>
      <c r="C227" s="142" t="s">
        <v>401</v>
      </c>
      <c r="D227" s="142" t="s">
        <v>160</v>
      </c>
      <c r="E227" s="143" t="s">
        <v>402</v>
      </c>
      <c r="F227" s="247" t="s">
        <v>403</v>
      </c>
      <c r="G227" s="247"/>
      <c r="H227" s="247"/>
      <c r="I227" s="247"/>
      <c r="J227" s="144" t="s">
        <v>200</v>
      </c>
      <c r="K227" s="145">
        <v>88</v>
      </c>
      <c r="L227" s="248"/>
      <c r="M227" s="248"/>
      <c r="N227" s="248">
        <f t="shared" si="10"/>
        <v>0</v>
      </c>
      <c r="O227" s="248"/>
      <c r="P227" s="248"/>
      <c r="Q227" s="248"/>
      <c r="R227" s="146"/>
      <c r="T227" s="147" t="s">
        <v>5</v>
      </c>
      <c r="U227" s="44" t="s">
        <v>41</v>
      </c>
      <c r="V227" s="148">
        <v>0.25600000000000001</v>
      </c>
      <c r="W227" s="148">
        <f t="shared" si="11"/>
        <v>22.527999999999999</v>
      </c>
      <c r="X227" s="148">
        <v>0</v>
      </c>
      <c r="Y227" s="148">
        <f t="shared" si="12"/>
        <v>0</v>
      </c>
      <c r="Z227" s="148">
        <v>2.2300000000000002E-3</v>
      </c>
      <c r="AA227" s="149">
        <f t="shared" si="13"/>
        <v>0.19624000000000003</v>
      </c>
      <c r="AR227" s="21" t="s">
        <v>243</v>
      </c>
      <c r="AT227" s="21" t="s">
        <v>160</v>
      </c>
      <c r="AU227" s="21" t="s">
        <v>115</v>
      </c>
      <c r="AY227" s="21" t="s">
        <v>159</v>
      </c>
      <c r="BE227" s="150">
        <f t="shared" si="14"/>
        <v>0</v>
      </c>
      <c r="BF227" s="150">
        <f t="shared" si="15"/>
        <v>0</v>
      </c>
      <c r="BG227" s="150">
        <f t="shared" si="16"/>
        <v>0</v>
      </c>
      <c r="BH227" s="150">
        <f t="shared" si="17"/>
        <v>0</v>
      </c>
      <c r="BI227" s="150">
        <f t="shared" si="18"/>
        <v>0</v>
      </c>
      <c r="BJ227" s="21" t="s">
        <v>22</v>
      </c>
      <c r="BK227" s="150">
        <f t="shared" si="19"/>
        <v>0</v>
      </c>
      <c r="BL227" s="21" t="s">
        <v>243</v>
      </c>
      <c r="BM227" s="21" t="s">
        <v>404</v>
      </c>
    </row>
    <row r="228" spans="2:65" s="1" customFormat="1" ht="22.6" customHeight="1">
      <c r="B228" s="141"/>
      <c r="C228" s="142" t="s">
        <v>405</v>
      </c>
      <c r="D228" s="142" t="s">
        <v>160</v>
      </c>
      <c r="E228" s="143" t="s">
        <v>406</v>
      </c>
      <c r="F228" s="247" t="s">
        <v>407</v>
      </c>
      <c r="G228" s="247"/>
      <c r="H228" s="247"/>
      <c r="I228" s="247"/>
      <c r="J228" s="144" t="s">
        <v>200</v>
      </c>
      <c r="K228" s="145">
        <v>49</v>
      </c>
      <c r="L228" s="248"/>
      <c r="M228" s="248"/>
      <c r="N228" s="248">
        <f t="shared" si="10"/>
        <v>0</v>
      </c>
      <c r="O228" s="248"/>
      <c r="P228" s="248"/>
      <c r="Q228" s="248"/>
      <c r="R228" s="146"/>
      <c r="T228" s="147" t="s">
        <v>5</v>
      </c>
      <c r="U228" s="44" t="s">
        <v>41</v>
      </c>
      <c r="V228" s="148">
        <v>0.17899999999999999</v>
      </c>
      <c r="W228" s="148">
        <f t="shared" si="11"/>
        <v>8.770999999999999</v>
      </c>
      <c r="X228" s="148">
        <v>0</v>
      </c>
      <c r="Y228" s="148">
        <f t="shared" si="12"/>
        <v>0</v>
      </c>
      <c r="Z228" s="148">
        <v>1.75E-3</v>
      </c>
      <c r="AA228" s="149">
        <f t="shared" si="13"/>
        <v>8.5750000000000007E-2</v>
      </c>
      <c r="AR228" s="21" t="s">
        <v>243</v>
      </c>
      <c r="AT228" s="21" t="s">
        <v>160</v>
      </c>
      <c r="AU228" s="21" t="s">
        <v>115</v>
      </c>
      <c r="AY228" s="21" t="s">
        <v>159</v>
      </c>
      <c r="BE228" s="150">
        <f t="shared" si="14"/>
        <v>0</v>
      </c>
      <c r="BF228" s="150">
        <f t="shared" si="15"/>
        <v>0</v>
      </c>
      <c r="BG228" s="150">
        <f t="shared" si="16"/>
        <v>0</v>
      </c>
      <c r="BH228" s="150">
        <f t="shared" si="17"/>
        <v>0</v>
      </c>
      <c r="BI228" s="150">
        <f t="shared" si="18"/>
        <v>0</v>
      </c>
      <c r="BJ228" s="21" t="s">
        <v>22</v>
      </c>
      <c r="BK228" s="150">
        <f t="shared" si="19"/>
        <v>0</v>
      </c>
      <c r="BL228" s="21" t="s">
        <v>243</v>
      </c>
      <c r="BM228" s="21" t="s">
        <v>408</v>
      </c>
    </row>
    <row r="229" spans="2:65" s="1" customFormat="1" ht="22.6" customHeight="1">
      <c r="B229" s="141"/>
      <c r="C229" s="142" t="s">
        <v>409</v>
      </c>
      <c r="D229" s="142" t="s">
        <v>160</v>
      </c>
      <c r="E229" s="143" t="s">
        <v>410</v>
      </c>
      <c r="F229" s="247" t="s">
        <v>411</v>
      </c>
      <c r="G229" s="247"/>
      <c r="H229" s="247"/>
      <c r="I229" s="247"/>
      <c r="J229" s="144" t="s">
        <v>163</v>
      </c>
      <c r="K229" s="145">
        <v>3</v>
      </c>
      <c r="L229" s="248"/>
      <c r="M229" s="248"/>
      <c r="N229" s="248">
        <f t="shared" si="10"/>
        <v>0</v>
      </c>
      <c r="O229" s="248"/>
      <c r="P229" s="248"/>
      <c r="Q229" s="248"/>
      <c r="R229" s="146"/>
      <c r="T229" s="147" t="s">
        <v>5</v>
      </c>
      <c r="U229" s="44" t="s">
        <v>41</v>
      </c>
      <c r="V229" s="148">
        <v>0.57999999999999996</v>
      </c>
      <c r="W229" s="148">
        <f t="shared" si="11"/>
        <v>1.7399999999999998</v>
      </c>
      <c r="X229" s="148">
        <v>0</v>
      </c>
      <c r="Y229" s="148">
        <f t="shared" si="12"/>
        <v>0</v>
      </c>
      <c r="Z229" s="148">
        <v>5.8399999999999997E-3</v>
      </c>
      <c r="AA229" s="149">
        <f t="shared" si="13"/>
        <v>1.7520000000000001E-2</v>
      </c>
      <c r="AR229" s="21" t="s">
        <v>243</v>
      </c>
      <c r="AT229" s="21" t="s">
        <v>160</v>
      </c>
      <c r="AU229" s="21" t="s">
        <v>115</v>
      </c>
      <c r="AY229" s="21" t="s">
        <v>159</v>
      </c>
      <c r="BE229" s="150">
        <f t="shared" si="14"/>
        <v>0</v>
      </c>
      <c r="BF229" s="150">
        <f t="shared" si="15"/>
        <v>0</v>
      </c>
      <c r="BG229" s="150">
        <f t="shared" si="16"/>
        <v>0</v>
      </c>
      <c r="BH229" s="150">
        <f t="shared" si="17"/>
        <v>0</v>
      </c>
      <c r="BI229" s="150">
        <f t="shared" si="18"/>
        <v>0</v>
      </c>
      <c r="BJ229" s="21" t="s">
        <v>22</v>
      </c>
      <c r="BK229" s="150">
        <f t="shared" si="19"/>
        <v>0</v>
      </c>
      <c r="BL229" s="21" t="s">
        <v>243</v>
      </c>
      <c r="BM229" s="21" t="s">
        <v>412</v>
      </c>
    </row>
    <row r="230" spans="2:65" s="1" customFormat="1" ht="22.6" customHeight="1">
      <c r="B230" s="141"/>
      <c r="C230" s="142" t="s">
        <v>413</v>
      </c>
      <c r="D230" s="142" t="s">
        <v>160</v>
      </c>
      <c r="E230" s="143" t="s">
        <v>414</v>
      </c>
      <c r="F230" s="247" t="s">
        <v>415</v>
      </c>
      <c r="G230" s="247"/>
      <c r="H230" s="247"/>
      <c r="I230" s="247"/>
      <c r="J230" s="144" t="s">
        <v>200</v>
      </c>
      <c r="K230" s="145">
        <v>106</v>
      </c>
      <c r="L230" s="248"/>
      <c r="M230" s="248"/>
      <c r="N230" s="248">
        <f t="shared" si="10"/>
        <v>0</v>
      </c>
      <c r="O230" s="248"/>
      <c r="P230" s="248"/>
      <c r="Q230" s="248"/>
      <c r="R230" s="146"/>
      <c r="T230" s="147" t="s">
        <v>5</v>
      </c>
      <c r="U230" s="44" t="s">
        <v>41</v>
      </c>
      <c r="V230" s="148">
        <v>0.189</v>
      </c>
      <c r="W230" s="148">
        <f t="shared" si="11"/>
        <v>20.033999999999999</v>
      </c>
      <c r="X230" s="148">
        <v>0</v>
      </c>
      <c r="Y230" s="148">
        <f t="shared" si="12"/>
        <v>0</v>
      </c>
      <c r="Z230" s="148">
        <v>2.5999999999999999E-3</v>
      </c>
      <c r="AA230" s="149">
        <f t="shared" si="13"/>
        <v>0.27560000000000001</v>
      </c>
      <c r="AR230" s="21" t="s">
        <v>243</v>
      </c>
      <c r="AT230" s="21" t="s">
        <v>160</v>
      </c>
      <c r="AU230" s="21" t="s">
        <v>115</v>
      </c>
      <c r="AY230" s="21" t="s">
        <v>159</v>
      </c>
      <c r="BE230" s="150">
        <f t="shared" si="14"/>
        <v>0</v>
      </c>
      <c r="BF230" s="150">
        <f t="shared" si="15"/>
        <v>0</v>
      </c>
      <c r="BG230" s="150">
        <f t="shared" si="16"/>
        <v>0</v>
      </c>
      <c r="BH230" s="150">
        <f t="shared" si="17"/>
        <v>0</v>
      </c>
      <c r="BI230" s="150">
        <f t="shared" si="18"/>
        <v>0</v>
      </c>
      <c r="BJ230" s="21" t="s">
        <v>22</v>
      </c>
      <c r="BK230" s="150">
        <f t="shared" si="19"/>
        <v>0</v>
      </c>
      <c r="BL230" s="21" t="s">
        <v>243</v>
      </c>
      <c r="BM230" s="21" t="s">
        <v>416</v>
      </c>
    </row>
    <row r="231" spans="2:65" s="1" customFormat="1" ht="22.6" customHeight="1">
      <c r="B231" s="141"/>
      <c r="C231" s="142" t="s">
        <v>417</v>
      </c>
      <c r="D231" s="142" t="s">
        <v>160</v>
      </c>
      <c r="E231" s="143" t="s">
        <v>418</v>
      </c>
      <c r="F231" s="247" t="s">
        <v>419</v>
      </c>
      <c r="G231" s="247"/>
      <c r="H231" s="247"/>
      <c r="I231" s="247"/>
      <c r="J231" s="144" t="s">
        <v>200</v>
      </c>
      <c r="K231" s="145">
        <v>40</v>
      </c>
      <c r="L231" s="248"/>
      <c r="M231" s="248"/>
      <c r="N231" s="248">
        <f t="shared" si="10"/>
        <v>0</v>
      </c>
      <c r="O231" s="248"/>
      <c r="P231" s="248"/>
      <c r="Q231" s="248"/>
      <c r="R231" s="146"/>
      <c r="T231" s="147" t="s">
        <v>5</v>
      </c>
      <c r="U231" s="44" t="s">
        <v>41</v>
      </c>
      <c r="V231" s="148">
        <v>0.14699999999999999</v>
      </c>
      <c r="W231" s="148">
        <f t="shared" si="11"/>
        <v>5.88</v>
      </c>
      <c r="X231" s="148">
        <v>0</v>
      </c>
      <c r="Y231" s="148">
        <f t="shared" si="12"/>
        <v>0</v>
      </c>
      <c r="Z231" s="148">
        <v>3.9399999999999999E-3</v>
      </c>
      <c r="AA231" s="149">
        <f t="shared" si="13"/>
        <v>0.15759999999999999</v>
      </c>
      <c r="AR231" s="21" t="s">
        <v>243</v>
      </c>
      <c r="AT231" s="21" t="s">
        <v>160</v>
      </c>
      <c r="AU231" s="21" t="s">
        <v>115</v>
      </c>
      <c r="AY231" s="21" t="s">
        <v>159</v>
      </c>
      <c r="BE231" s="150">
        <f t="shared" si="14"/>
        <v>0</v>
      </c>
      <c r="BF231" s="150">
        <f t="shared" si="15"/>
        <v>0</v>
      </c>
      <c r="BG231" s="150">
        <f t="shared" si="16"/>
        <v>0</v>
      </c>
      <c r="BH231" s="150">
        <f t="shared" si="17"/>
        <v>0</v>
      </c>
      <c r="BI231" s="150">
        <f t="shared" si="18"/>
        <v>0</v>
      </c>
      <c r="BJ231" s="21" t="s">
        <v>22</v>
      </c>
      <c r="BK231" s="150">
        <f t="shared" si="19"/>
        <v>0</v>
      </c>
      <c r="BL231" s="21" t="s">
        <v>243</v>
      </c>
      <c r="BM231" s="21" t="s">
        <v>420</v>
      </c>
    </row>
    <row r="232" spans="2:65" s="1" customFormat="1" ht="31.6" customHeight="1">
      <c r="B232" s="141"/>
      <c r="C232" s="142" t="s">
        <v>421</v>
      </c>
      <c r="D232" s="142" t="s">
        <v>160</v>
      </c>
      <c r="E232" s="143" t="s">
        <v>422</v>
      </c>
      <c r="F232" s="247" t="s">
        <v>423</v>
      </c>
      <c r="G232" s="247"/>
      <c r="H232" s="247"/>
      <c r="I232" s="247"/>
      <c r="J232" s="144" t="s">
        <v>200</v>
      </c>
      <c r="K232" s="145">
        <v>42</v>
      </c>
      <c r="L232" s="248"/>
      <c r="M232" s="248"/>
      <c r="N232" s="248">
        <f t="shared" si="10"/>
        <v>0</v>
      </c>
      <c r="O232" s="248"/>
      <c r="P232" s="248"/>
      <c r="Q232" s="248"/>
      <c r="R232" s="146"/>
      <c r="T232" s="147" t="s">
        <v>5</v>
      </c>
      <c r="U232" s="44" t="s">
        <v>41</v>
      </c>
      <c r="V232" s="148">
        <v>0.28299999999999997</v>
      </c>
      <c r="W232" s="148">
        <f t="shared" si="11"/>
        <v>11.885999999999999</v>
      </c>
      <c r="X232" s="148">
        <v>1.2999999999999999E-3</v>
      </c>
      <c r="Y232" s="148">
        <f t="shared" si="12"/>
        <v>5.4599999999999996E-2</v>
      </c>
      <c r="Z232" s="148">
        <v>0</v>
      </c>
      <c r="AA232" s="149">
        <f t="shared" si="13"/>
        <v>0</v>
      </c>
      <c r="AR232" s="21" t="s">
        <v>243</v>
      </c>
      <c r="AT232" s="21" t="s">
        <v>160</v>
      </c>
      <c r="AU232" s="21" t="s">
        <v>115</v>
      </c>
      <c r="AY232" s="21" t="s">
        <v>159</v>
      </c>
      <c r="BE232" s="150">
        <f t="shared" si="14"/>
        <v>0</v>
      </c>
      <c r="BF232" s="150">
        <f t="shared" si="15"/>
        <v>0</v>
      </c>
      <c r="BG232" s="150">
        <f t="shared" si="16"/>
        <v>0</v>
      </c>
      <c r="BH232" s="150">
        <f t="shared" si="17"/>
        <v>0</v>
      </c>
      <c r="BI232" s="150">
        <f t="shared" si="18"/>
        <v>0</v>
      </c>
      <c r="BJ232" s="21" t="s">
        <v>22</v>
      </c>
      <c r="BK232" s="150">
        <f t="shared" si="19"/>
        <v>0</v>
      </c>
      <c r="BL232" s="21" t="s">
        <v>243</v>
      </c>
      <c r="BM232" s="21" t="s">
        <v>424</v>
      </c>
    </row>
    <row r="233" spans="2:65" s="1" customFormat="1" ht="22.6" customHeight="1">
      <c r="B233" s="35"/>
      <c r="C233" s="36"/>
      <c r="D233" s="36"/>
      <c r="E233" s="36"/>
      <c r="F233" s="261" t="s">
        <v>425</v>
      </c>
      <c r="G233" s="262"/>
      <c r="H233" s="262"/>
      <c r="I233" s="262"/>
      <c r="J233" s="36"/>
      <c r="K233" s="36"/>
      <c r="L233" s="36"/>
      <c r="M233" s="36"/>
      <c r="N233" s="36"/>
      <c r="O233" s="36"/>
      <c r="P233" s="36"/>
      <c r="Q233" s="36"/>
      <c r="R233" s="37"/>
      <c r="T233" s="187"/>
      <c r="U233" s="36"/>
      <c r="V233" s="36"/>
      <c r="W233" s="36"/>
      <c r="X233" s="36"/>
      <c r="Y233" s="36"/>
      <c r="Z233" s="36"/>
      <c r="AA233" s="74"/>
      <c r="AT233" s="21" t="s">
        <v>190</v>
      </c>
      <c r="AU233" s="21" t="s">
        <v>115</v>
      </c>
    </row>
    <row r="234" spans="2:65" s="1" customFormat="1" ht="31.6" customHeight="1">
      <c r="B234" s="141"/>
      <c r="C234" s="142" t="s">
        <v>426</v>
      </c>
      <c r="D234" s="142" t="s">
        <v>160</v>
      </c>
      <c r="E234" s="143" t="s">
        <v>427</v>
      </c>
      <c r="F234" s="247" t="s">
        <v>428</v>
      </c>
      <c r="G234" s="247"/>
      <c r="H234" s="247"/>
      <c r="I234" s="247"/>
      <c r="J234" s="144" t="s">
        <v>200</v>
      </c>
      <c r="K234" s="145">
        <v>46</v>
      </c>
      <c r="L234" s="248"/>
      <c r="M234" s="248"/>
      <c r="N234" s="248">
        <f>ROUND(L234*K234,2)</f>
        <v>0</v>
      </c>
      <c r="O234" s="248"/>
      <c r="P234" s="248"/>
      <c r="Q234" s="248"/>
      <c r="R234" s="146"/>
      <c r="T234" s="147" t="s">
        <v>5</v>
      </c>
      <c r="U234" s="44" t="s">
        <v>41</v>
      </c>
      <c r="V234" s="148">
        <v>0.38600000000000001</v>
      </c>
      <c r="W234" s="148">
        <f>V234*K234</f>
        <v>17.756</v>
      </c>
      <c r="X234" s="148">
        <v>3.4199999999999999E-3</v>
      </c>
      <c r="Y234" s="148">
        <f>X234*K234</f>
        <v>0.15731999999999999</v>
      </c>
      <c r="Z234" s="148">
        <v>0</v>
      </c>
      <c r="AA234" s="149">
        <f>Z234*K234</f>
        <v>0</v>
      </c>
      <c r="AR234" s="21" t="s">
        <v>243</v>
      </c>
      <c r="AT234" s="21" t="s">
        <v>160</v>
      </c>
      <c r="AU234" s="21" t="s">
        <v>115</v>
      </c>
      <c r="AY234" s="21" t="s">
        <v>159</v>
      </c>
      <c r="BE234" s="150">
        <f>IF(U234="základní",N234,0)</f>
        <v>0</v>
      </c>
      <c r="BF234" s="150">
        <f>IF(U234="snížená",N234,0)</f>
        <v>0</v>
      </c>
      <c r="BG234" s="150">
        <f>IF(U234="zákl. přenesená",N234,0)</f>
        <v>0</v>
      </c>
      <c r="BH234" s="150">
        <f>IF(U234="sníž. přenesená",N234,0)</f>
        <v>0</v>
      </c>
      <c r="BI234" s="150">
        <f>IF(U234="nulová",N234,0)</f>
        <v>0</v>
      </c>
      <c r="BJ234" s="21" t="s">
        <v>22</v>
      </c>
      <c r="BK234" s="150">
        <f>ROUND(L234*K234,2)</f>
        <v>0</v>
      </c>
      <c r="BL234" s="21" t="s">
        <v>243</v>
      </c>
      <c r="BM234" s="21" t="s">
        <v>429</v>
      </c>
    </row>
    <row r="235" spans="2:65" s="1" customFormat="1" ht="22.6" customHeight="1">
      <c r="B235" s="35"/>
      <c r="C235" s="36"/>
      <c r="D235" s="36"/>
      <c r="E235" s="36"/>
      <c r="F235" s="261" t="s">
        <v>425</v>
      </c>
      <c r="G235" s="262"/>
      <c r="H235" s="262"/>
      <c r="I235" s="262"/>
      <c r="J235" s="36"/>
      <c r="K235" s="36"/>
      <c r="L235" s="36"/>
      <c r="M235" s="36"/>
      <c r="N235" s="36"/>
      <c r="O235" s="36"/>
      <c r="P235" s="36"/>
      <c r="Q235" s="36"/>
      <c r="R235" s="37"/>
      <c r="T235" s="187"/>
      <c r="U235" s="36"/>
      <c r="V235" s="36"/>
      <c r="W235" s="36"/>
      <c r="X235" s="36"/>
      <c r="Y235" s="36"/>
      <c r="Z235" s="36"/>
      <c r="AA235" s="74"/>
      <c r="AT235" s="21" t="s">
        <v>190</v>
      </c>
      <c r="AU235" s="21" t="s">
        <v>115</v>
      </c>
    </row>
    <row r="236" spans="2:65" s="1" customFormat="1" ht="31.6" customHeight="1">
      <c r="B236" s="141"/>
      <c r="C236" s="142" t="s">
        <v>430</v>
      </c>
      <c r="D236" s="142" t="s">
        <v>160</v>
      </c>
      <c r="E236" s="143" t="s">
        <v>431</v>
      </c>
      <c r="F236" s="247" t="s">
        <v>432</v>
      </c>
      <c r="G236" s="247"/>
      <c r="H236" s="247"/>
      <c r="I236" s="247"/>
      <c r="J236" s="144" t="s">
        <v>200</v>
      </c>
      <c r="K236" s="145">
        <v>106</v>
      </c>
      <c r="L236" s="248"/>
      <c r="M236" s="248"/>
      <c r="N236" s="248">
        <f>ROUND(L236*K236,2)</f>
        <v>0</v>
      </c>
      <c r="O236" s="248"/>
      <c r="P236" s="248"/>
      <c r="Q236" s="248"/>
      <c r="R236" s="146"/>
      <c r="T236" s="147" t="s">
        <v>5</v>
      </c>
      <c r="U236" s="44" t="s">
        <v>41</v>
      </c>
      <c r="V236" s="148">
        <v>0.22800000000000001</v>
      </c>
      <c r="W236" s="148">
        <f>V236*K236</f>
        <v>24.167999999999999</v>
      </c>
      <c r="X236" s="148">
        <v>1.3699999999999999E-3</v>
      </c>
      <c r="Y236" s="148">
        <f>X236*K236</f>
        <v>0.14521999999999999</v>
      </c>
      <c r="Z236" s="148">
        <v>0</v>
      </c>
      <c r="AA236" s="149">
        <f>Z236*K236</f>
        <v>0</v>
      </c>
      <c r="AR236" s="21" t="s">
        <v>243</v>
      </c>
      <c r="AT236" s="21" t="s">
        <v>160</v>
      </c>
      <c r="AU236" s="21" t="s">
        <v>115</v>
      </c>
      <c r="AY236" s="21" t="s">
        <v>159</v>
      </c>
      <c r="BE236" s="150">
        <f>IF(U236="základní",N236,0)</f>
        <v>0</v>
      </c>
      <c r="BF236" s="150">
        <f>IF(U236="snížená",N236,0)</f>
        <v>0</v>
      </c>
      <c r="BG236" s="150">
        <f>IF(U236="zákl. přenesená",N236,0)</f>
        <v>0</v>
      </c>
      <c r="BH236" s="150">
        <f>IF(U236="sníž. přenesená",N236,0)</f>
        <v>0</v>
      </c>
      <c r="BI236" s="150">
        <f>IF(U236="nulová",N236,0)</f>
        <v>0</v>
      </c>
      <c r="BJ236" s="21" t="s">
        <v>22</v>
      </c>
      <c r="BK236" s="150">
        <f>ROUND(L236*K236,2)</f>
        <v>0</v>
      </c>
      <c r="BL236" s="21" t="s">
        <v>243</v>
      </c>
      <c r="BM236" s="21" t="s">
        <v>433</v>
      </c>
    </row>
    <row r="237" spans="2:65" s="1" customFormat="1" ht="22.6" customHeight="1">
      <c r="B237" s="35"/>
      <c r="C237" s="36"/>
      <c r="D237" s="36"/>
      <c r="E237" s="36"/>
      <c r="F237" s="261" t="s">
        <v>425</v>
      </c>
      <c r="G237" s="262"/>
      <c r="H237" s="262"/>
      <c r="I237" s="262"/>
      <c r="J237" s="36"/>
      <c r="K237" s="36"/>
      <c r="L237" s="36"/>
      <c r="M237" s="36"/>
      <c r="N237" s="36"/>
      <c r="O237" s="36"/>
      <c r="P237" s="36"/>
      <c r="Q237" s="36"/>
      <c r="R237" s="37"/>
      <c r="T237" s="187"/>
      <c r="U237" s="36"/>
      <c r="V237" s="36"/>
      <c r="W237" s="36"/>
      <c r="X237" s="36"/>
      <c r="Y237" s="36"/>
      <c r="Z237" s="36"/>
      <c r="AA237" s="74"/>
      <c r="AT237" s="21" t="s">
        <v>190</v>
      </c>
      <c r="AU237" s="21" t="s">
        <v>115</v>
      </c>
    </row>
    <row r="238" spans="2:65" s="1" customFormat="1" ht="31.6" customHeight="1">
      <c r="B238" s="141"/>
      <c r="C238" s="142" t="s">
        <v>434</v>
      </c>
      <c r="D238" s="142" t="s">
        <v>160</v>
      </c>
      <c r="E238" s="143" t="s">
        <v>435</v>
      </c>
      <c r="F238" s="247" t="s">
        <v>436</v>
      </c>
      <c r="G238" s="247"/>
      <c r="H238" s="247"/>
      <c r="I238" s="247"/>
      <c r="J238" s="144" t="s">
        <v>200</v>
      </c>
      <c r="K238" s="145">
        <v>106</v>
      </c>
      <c r="L238" s="248"/>
      <c r="M238" s="248"/>
      <c r="N238" s="248">
        <f>ROUND(L238*K238,2)</f>
        <v>0</v>
      </c>
      <c r="O238" s="248"/>
      <c r="P238" s="248"/>
      <c r="Q238" s="248"/>
      <c r="R238" s="146"/>
      <c r="T238" s="147" t="s">
        <v>5</v>
      </c>
      <c r="U238" s="44" t="s">
        <v>41</v>
      </c>
      <c r="V238" s="148">
        <v>0.39900000000000002</v>
      </c>
      <c r="W238" s="148">
        <f>V238*K238</f>
        <v>42.294000000000004</v>
      </c>
      <c r="X238" s="148">
        <v>1.47E-3</v>
      </c>
      <c r="Y238" s="148">
        <f>X238*K238</f>
        <v>0.15581999999999999</v>
      </c>
      <c r="Z238" s="148">
        <v>0</v>
      </c>
      <c r="AA238" s="149">
        <f>Z238*K238</f>
        <v>0</v>
      </c>
      <c r="AR238" s="21" t="s">
        <v>243</v>
      </c>
      <c r="AT238" s="21" t="s">
        <v>160</v>
      </c>
      <c r="AU238" s="21" t="s">
        <v>115</v>
      </c>
      <c r="AY238" s="21" t="s">
        <v>159</v>
      </c>
      <c r="BE238" s="150">
        <f>IF(U238="základní",N238,0)</f>
        <v>0</v>
      </c>
      <c r="BF238" s="150">
        <f>IF(U238="snížená",N238,0)</f>
        <v>0</v>
      </c>
      <c r="BG238" s="150">
        <f>IF(U238="zákl. přenesená",N238,0)</f>
        <v>0</v>
      </c>
      <c r="BH238" s="150">
        <f>IF(U238="sníž. přenesená",N238,0)</f>
        <v>0</v>
      </c>
      <c r="BI238" s="150">
        <f>IF(U238="nulová",N238,0)</f>
        <v>0</v>
      </c>
      <c r="BJ238" s="21" t="s">
        <v>22</v>
      </c>
      <c r="BK238" s="150">
        <f>ROUND(L238*K238,2)</f>
        <v>0</v>
      </c>
      <c r="BL238" s="21" t="s">
        <v>243</v>
      </c>
      <c r="BM238" s="21" t="s">
        <v>437</v>
      </c>
    </row>
    <row r="239" spans="2:65" s="1" customFormat="1" ht="22.6" customHeight="1">
      <c r="B239" s="35"/>
      <c r="C239" s="36"/>
      <c r="D239" s="36"/>
      <c r="E239" s="36"/>
      <c r="F239" s="261" t="s">
        <v>425</v>
      </c>
      <c r="G239" s="262"/>
      <c r="H239" s="262"/>
      <c r="I239" s="262"/>
      <c r="J239" s="36"/>
      <c r="K239" s="36"/>
      <c r="L239" s="36"/>
      <c r="M239" s="36"/>
      <c r="N239" s="36"/>
      <c r="O239" s="36"/>
      <c r="P239" s="36"/>
      <c r="Q239" s="36"/>
      <c r="R239" s="37"/>
      <c r="T239" s="187"/>
      <c r="U239" s="36"/>
      <c r="V239" s="36"/>
      <c r="W239" s="36"/>
      <c r="X239" s="36"/>
      <c r="Y239" s="36"/>
      <c r="Z239" s="36"/>
      <c r="AA239" s="74"/>
      <c r="AT239" s="21" t="s">
        <v>190</v>
      </c>
      <c r="AU239" s="21" t="s">
        <v>115</v>
      </c>
    </row>
    <row r="240" spans="2:65" s="1" customFormat="1" ht="31.6" customHeight="1">
      <c r="B240" s="141"/>
      <c r="C240" s="142" t="s">
        <v>438</v>
      </c>
      <c r="D240" s="142" t="s">
        <v>160</v>
      </c>
      <c r="E240" s="143" t="s">
        <v>439</v>
      </c>
      <c r="F240" s="247" t="s">
        <v>440</v>
      </c>
      <c r="G240" s="247"/>
      <c r="H240" s="247"/>
      <c r="I240" s="247"/>
      <c r="J240" s="144" t="s">
        <v>200</v>
      </c>
      <c r="K240" s="145">
        <v>40</v>
      </c>
      <c r="L240" s="248"/>
      <c r="M240" s="248"/>
      <c r="N240" s="248">
        <f>ROUND(L240*K240,2)</f>
        <v>0</v>
      </c>
      <c r="O240" s="248"/>
      <c r="P240" s="248"/>
      <c r="Q240" s="248"/>
      <c r="R240" s="146"/>
      <c r="T240" s="147" t="s">
        <v>5</v>
      </c>
      <c r="U240" s="44" t="s">
        <v>41</v>
      </c>
      <c r="V240" s="148">
        <v>0.36299999999999999</v>
      </c>
      <c r="W240" s="148">
        <f>V240*K240</f>
        <v>14.52</v>
      </c>
      <c r="X240" s="148">
        <v>2.8400000000000001E-3</v>
      </c>
      <c r="Y240" s="148">
        <f>X240*K240</f>
        <v>0.11360000000000001</v>
      </c>
      <c r="Z240" s="148">
        <v>0</v>
      </c>
      <c r="AA240" s="149">
        <f>Z240*K240</f>
        <v>0</v>
      </c>
      <c r="AR240" s="21" t="s">
        <v>243</v>
      </c>
      <c r="AT240" s="21" t="s">
        <v>160</v>
      </c>
      <c r="AU240" s="21" t="s">
        <v>115</v>
      </c>
      <c r="AY240" s="21" t="s">
        <v>159</v>
      </c>
      <c r="BE240" s="150">
        <f>IF(U240="základní",N240,0)</f>
        <v>0</v>
      </c>
      <c r="BF240" s="150">
        <f>IF(U240="snížená",N240,0)</f>
        <v>0</v>
      </c>
      <c r="BG240" s="150">
        <f>IF(U240="zákl. přenesená",N240,0)</f>
        <v>0</v>
      </c>
      <c r="BH240" s="150">
        <f>IF(U240="sníž. přenesená",N240,0)</f>
        <v>0</v>
      </c>
      <c r="BI240" s="150">
        <f>IF(U240="nulová",N240,0)</f>
        <v>0</v>
      </c>
      <c r="BJ240" s="21" t="s">
        <v>22</v>
      </c>
      <c r="BK240" s="150">
        <f>ROUND(L240*K240,2)</f>
        <v>0</v>
      </c>
      <c r="BL240" s="21" t="s">
        <v>243</v>
      </c>
      <c r="BM240" s="21" t="s">
        <v>441</v>
      </c>
    </row>
    <row r="241" spans="2:65" s="1" customFormat="1" ht="31.6" customHeight="1">
      <c r="B241" s="141"/>
      <c r="C241" s="142" t="s">
        <v>442</v>
      </c>
      <c r="D241" s="142" t="s">
        <v>160</v>
      </c>
      <c r="E241" s="143" t="s">
        <v>443</v>
      </c>
      <c r="F241" s="247" t="s">
        <v>444</v>
      </c>
      <c r="G241" s="247"/>
      <c r="H241" s="247"/>
      <c r="I241" s="247"/>
      <c r="J241" s="144" t="s">
        <v>200</v>
      </c>
      <c r="K241" s="145">
        <v>49</v>
      </c>
      <c r="L241" s="248"/>
      <c r="M241" s="248"/>
      <c r="N241" s="248">
        <f>ROUND(L241*K241,2)</f>
        <v>0</v>
      </c>
      <c r="O241" s="248"/>
      <c r="P241" s="248"/>
      <c r="Q241" s="248"/>
      <c r="R241" s="146"/>
      <c r="T241" s="147" t="s">
        <v>5</v>
      </c>
      <c r="U241" s="44" t="s">
        <v>41</v>
      </c>
      <c r="V241" s="148">
        <v>0.27400000000000002</v>
      </c>
      <c r="W241" s="148">
        <f>V241*K241</f>
        <v>13.426000000000002</v>
      </c>
      <c r="X241" s="148">
        <v>3.4499999999999999E-3</v>
      </c>
      <c r="Y241" s="148">
        <f>X241*K241</f>
        <v>0.16905000000000001</v>
      </c>
      <c r="Z241" s="148">
        <v>0</v>
      </c>
      <c r="AA241" s="149">
        <f>Z241*K241</f>
        <v>0</v>
      </c>
      <c r="AR241" s="21" t="s">
        <v>243</v>
      </c>
      <c r="AT241" s="21" t="s">
        <v>160</v>
      </c>
      <c r="AU241" s="21" t="s">
        <v>115</v>
      </c>
      <c r="AY241" s="21" t="s">
        <v>159</v>
      </c>
      <c r="BE241" s="150">
        <f>IF(U241="základní",N241,0)</f>
        <v>0</v>
      </c>
      <c r="BF241" s="150">
        <f>IF(U241="snížená",N241,0)</f>
        <v>0</v>
      </c>
      <c r="BG241" s="150">
        <f>IF(U241="zákl. přenesená",N241,0)</f>
        <v>0</v>
      </c>
      <c r="BH241" s="150">
        <f>IF(U241="sníž. přenesená",N241,0)</f>
        <v>0</v>
      </c>
      <c r="BI241" s="150">
        <f>IF(U241="nulová",N241,0)</f>
        <v>0</v>
      </c>
      <c r="BJ241" s="21" t="s">
        <v>22</v>
      </c>
      <c r="BK241" s="150">
        <f>ROUND(L241*K241,2)</f>
        <v>0</v>
      </c>
      <c r="BL241" s="21" t="s">
        <v>243</v>
      </c>
      <c r="BM241" s="21" t="s">
        <v>445</v>
      </c>
    </row>
    <row r="242" spans="2:65" s="1" customFormat="1" ht="22.6" customHeight="1">
      <c r="B242" s="35"/>
      <c r="C242" s="36"/>
      <c r="D242" s="36"/>
      <c r="E242" s="36"/>
      <c r="F242" s="261" t="s">
        <v>446</v>
      </c>
      <c r="G242" s="262"/>
      <c r="H242" s="262"/>
      <c r="I242" s="262"/>
      <c r="J242" s="36"/>
      <c r="K242" s="36"/>
      <c r="L242" s="36"/>
      <c r="M242" s="36"/>
      <c r="N242" s="36"/>
      <c r="O242" s="36"/>
      <c r="P242" s="36"/>
      <c r="Q242" s="36"/>
      <c r="R242" s="37"/>
      <c r="T242" s="187"/>
      <c r="U242" s="36"/>
      <c r="V242" s="36"/>
      <c r="W242" s="36"/>
      <c r="X242" s="36"/>
      <c r="Y242" s="36"/>
      <c r="Z242" s="36"/>
      <c r="AA242" s="74"/>
      <c r="AT242" s="21" t="s">
        <v>190</v>
      </c>
      <c r="AU242" s="21" t="s">
        <v>115</v>
      </c>
    </row>
    <row r="243" spans="2:65" s="1" customFormat="1" ht="31.6" customHeight="1">
      <c r="B243" s="141"/>
      <c r="C243" s="142" t="s">
        <v>447</v>
      </c>
      <c r="D243" s="142" t="s">
        <v>160</v>
      </c>
      <c r="E243" s="143" t="s">
        <v>448</v>
      </c>
      <c r="F243" s="247" t="s">
        <v>449</v>
      </c>
      <c r="G243" s="247"/>
      <c r="H243" s="247"/>
      <c r="I243" s="247"/>
      <c r="J243" s="144" t="s">
        <v>450</v>
      </c>
      <c r="K243" s="145">
        <v>2</v>
      </c>
      <c r="L243" s="248"/>
      <c r="M243" s="248"/>
      <c r="N243" s="248">
        <f t="shared" ref="N243:N248" si="20">ROUND(L243*K243,2)</f>
        <v>0</v>
      </c>
      <c r="O243" s="248"/>
      <c r="P243" s="248"/>
      <c r="Q243" s="248"/>
      <c r="R243" s="146"/>
      <c r="T243" s="147" t="s">
        <v>5</v>
      </c>
      <c r="U243" s="44" t="s">
        <v>41</v>
      </c>
      <c r="V243" s="148">
        <v>0.68400000000000005</v>
      </c>
      <c r="W243" s="148">
        <f t="shared" ref="W243:W248" si="21">V243*K243</f>
        <v>1.3680000000000001</v>
      </c>
      <c r="X243" s="148">
        <v>1.5200000000000001E-3</v>
      </c>
      <c r="Y243" s="148">
        <f t="shared" ref="Y243:Y248" si="22">X243*K243</f>
        <v>3.0400000000000002E-3</v>
      </c>
      <c r="Z243" s="148">
        <v>0</v>
      </c>
      <c r="AA243" s="149">
        <f t="shared" ref="AA243:AA248" si="23">Z243*K243</f>
        <v>0</v>
      </c>
      <c r="AR243" s="21" t="s">
        <v>243</v>
      </c>
      <c r="AT243" s="21" t="s">
        <v>160</v>
      </c>
      <c r="AU243" s="21" t="s">
        <v>115</v>
      </c>
      <c r="AY243" s="21" t="s">
        <v>159</v>
      </c>
      <c r="BE243" s="150">
        <f t="shared" ref="BE243:BE248" si="24">IF(U243="základní",N243,0)</f>
        <v>0</v>
      </c>
      <c r="BF243" s="150">
        <f t="shared" ref="BF243:BF248" si="25">IF(U243="snížená",N243,0)</f>
        <v>0</v>
      </c>
      <c r="BG243" s="150">
        <f t="shared" ref="BG243:BG248" si="26">IF(U243="zákl. přenesená",N243,0)</f>
        <v>0</v>
      </c>
      <c r="BH243" s="150">
        <f t="shared" ref="BH243:BH248" si="27">IF(U243="sníž. přenesená",N243,0)</f>
        <v>0</v>
      </c>
      <c r="BI243" s="150">
        <f t="shared" ref="BI243:BI248" si="28">IF(U243="nulová",N243,0)</f>
        <v>0</v>
      </c>
      <c r="BJ243" s="21" t="s">
        <v>22</v>
      </c>
      <c r="BK243" s="150">
        <f t="shared" ref="BK243:BK248" si="29">ROUND(L243*K243,2)</f>
        <v>0</v>
      </c>
      <c r="BL243" s="21" t="s">
        <v>243</v>
      </c>
      <c r="BM243" s="21" t="s">
        <v>451</v>
      </c>
    </row>
    <row r="244" spans="2:65" s="1" customFormat="1" ht="22.6" customHeight="1">
      <c r="B244" s="141"/>
      <c r="C244" s="142" t="s">
        <v>452</v>
      </c>
      <c r="D244" s="142" t="s">
        <v>160</v>
      </c>
      <c r="E244" s="143" t="s">
        <v>453</v>
      </c>
      <c r="F244" s="247" t="s">
        <v>454</v>
      </c>
      <c r="G244" s="247"/>
      <c r="H244" s="247"/>
      <c r="I244" s="247"/>
      <c r="J244" s="144" t="s">
        <v>450</v>
      </c>
      <c r="K244" s="145">
        <v>110</v>
      </c>
      <c r="L244" s="248"/>
      <c r="M244" s="248"/>
      <c r="N244" s="248">
        <f t="shared" si="20"/>
        <v>0</v>
      </c>
      <c r="O244" s="248"/>
      <c r="P244" s="248"/>
      <c r="Q244" s="248"/>
      <c r="R244" s="146"/>
      <c r="T244" s="147" t="s">
        <v>5</v>
      </c>
      <c r="U244" s="44" t="s">
        <v>41</v>
      </c>
      <c r="V244" s="148">
        <v>5.7000000000000002E-2</v>
      </c>
      <c r="W244" s="148">
        <f t="shared" si="21"/>
        <v>6.2700000000000005</v>
      </c>
      <c r="X244" s="148">
        <v>0</v>
      </c>
      <c r="Y244" s="148">
        <f t="shared" si="22"/>
        <v>0</v>
      </c>
      <c r="Z244" s="148">
        <v>0</v>
      </c>
      <c r="AA244" s="149">
        <f t="shared" si="23"/>
        <v>0</v>
      </c>
      <c r="AR244" s="21" t="s">
        <v>243</v>
      </c>
      <c r="AT244" s="21" t="s">
        <v>160</v>
      </c>
      <c r="AU244" s="21" t="s">
        <v>115</v>
      </c>
      <c r="AY244" s="21" t="s">
        <v>159</v>
      </c>
      <c r="BE244" s="150">
        <f t="shared" si="24"/>
        <v>0</v>
      </c>
      <c r="BF244" s="150">
        <f t="shared" si="25"/>
        <v>0</v>
      </c>
      <c r="BG244" s="150">
        <f t="shared" si="26"/>
        <v>0</v>
      </c>
      <c r="BH244" s="150">
        <f t="shared" si="27"/>
        <v>0</v>
      </c>
      <c r="BI244" s="150">
        <f t="shared" si="28"/>
        <v>0</v>
      </c>
      <c r="BJ244" s="21" t="s">
        <v>22</v>
      </c>
      <c r="BK244" s="150">
        <f t="shared" si="29"/>
        <v>0</v>
      </c>
      <c r="BL244" s="21" t="s">
        <v>243</v>
      </c>
      <c r="BM244" s="21" t="s">
        <v>455</v>
      </c>
    </row>
    <row r="245" spans="2:65" s="1" customFormat="1" ht="22.6" customHeight="1">
      <c r="B245" s="141"/>
      <c r="C245" s="183" t="s">
        <v>456</v>
      </c>
      <c r="D245" s="183" t="s">
        <v>184</v>
      </c>
      <c r="E245" s="184" t="s">
        <v>457</v>
      </c>
      <c r="F245" s="259" t="s">
        <v>458</v>
      </c>
      <c r="G245" s="259"/>
      <c r="H245" s="259"/>
      <c r="I245" s="259"/>
      <c r="J245" s="185" t="s">
        <v>450</v>
      </c>
      <c r="K245" s="186">
        <v>110</v>
      </c>
      <c r="L245" s="260"/>
      <c r="M245" s="260"/>
      <c r="N245" s="260">
        <f t="shared" si="20"/>
        <v>0</v>
      </c>
      <c r="O245" s="248"/>
      <c r="P245" s="248"/>
      <c r="Q245" s="248"/>
      <c r="R245" s="146"/>
      <c r="T245" s="147" t="s">
        <v>5</v>
      </c>
      <c r="U245" s="44" t="s">
        <v>41</v>
      </c>
      <c r="V245" s="148">
        <v>0</v>
      </c>
      <c r="W245" s="148">
        <f t="shared" si="21"/>
        <v>0</v>
      </c>
      <c r="X245" s="148">
        <v>9.3999999999999997E-4</v>
      </c>
      <c r="Y245" s="148">
        <f t="shared" si="22"/>
        <v>0.10339999999999999</v>
      </c>
      <c r="Z245" s="148">
        <v>0</v>
      </c>
      <c r="AA245" s="149">
        <f t="shared" si="23"/>
        <v>0</v>
      </c>
      <c r="AR245" s="21" t="s">
        <v>278</v>
      </c>
      <c r="AT245" s="21" t="s">
        <v>184</v>
      </c>
      <c r="AU245" s="21" t="s">
        <v>115</v>
      </c>
      <c r="AY245" s="21" t="s">
        <v>159</v>
      </c>
      <c r="BE245" s="150">
        <f t="shared" si="24"/>
        <v>0</v>
      </c>
      <c r="BF245" s="150">
        <f t="shared" si="25"/>
        <v>0</v>
      </c>
      <c r="BG245" s="150">
        <f t="shared" si="26"/>
        <v>0</v>
      </c>
      <c r="BH245" s="150">
        <f t="shared" si="27"/>
        <v>0</v>
      </c>
      <c r="BI245" s="150">
        <f t="shared" si="28"/>
        <v>0</v>
      </c>
      <c r="BJ245" s="21" t="s">
        <v>22</v>
      </c>
      <c r="BK245" s="150">
        <f t="shared" si="29"/>
        <v>0</v>
      </c>
      <c r="BL245" s="21" t="s">
        <v>243</v>
      </c>
      <c r="BM245" s="21" t="s">
        <v>459</v>
      </c>
    </row>
    <row r="246" spans="2:65" s="1" customFormat="1" ht="22.6" customHeight="1">
      <c r="B246" s="141"/>
      <c r="C246" s="142" t="s">
        <v>460</v>
      </c>
      <c r="D246" s="142" t="s">
        <v>160</v>
      </c>
      <c r="E246" s="143" t="s">
        <v>461</v>
      </c>
      <c r="F246" s="247" t="s">
        <v>462</v>
      </c>
      <c r="G246" s="247"/>
      <c r="H246" s="247"/>
      <c r="I246" s="247"/>
      <c r="J246" s="144" t="s">
        <v>450</v>
      </c>
      <c r="K246" s="145">
        <v>24</v>
      </c>
      <c r="L246" s="248"/>
      <c r="M246" s="248"/>
      <c r="N246" s="248">
        <f t="shared" si="20"/>
        <v>0</v>
      </c>
      <c r="O246" s="248"/>
      <c r="P246" s="248"/>
      <c r="Q246" s="248"/>
      <c r="R246" s="146"/>
      <c r="T246" s="147" t="s">
        <v>5</v>
      </c>
      <c r="U246" s="44" t="s">
        <v>41</v>
      </c>
      <c r="V246" s="148">
        <v>0.08</v>
      </c>
      <c r="W246" s="148">
        <f t="shared" si="21"/>
        <v>1.92</v>
      </c>
      <c r="X246" s="148">
        <v>0</v>
      </c>
      <c r="Y246" s="148">
        <f t="shared" si="22"/>
        <v>0</v>
      </c>
      <c r="Z246" s="148">
        <v>0</v>
      </c>
      <c r="AA246" s="149">
        <f t="shared" si="23"/>
        <v>0</v>
      </c>
      <c r="AR246" s="21" t="s">
        <v>243</v>
      </c>
      <c r="AT246" s="21" t="s">
        <v>160</v>
      </c>
      <c r="AU246" s="21" t="s">
        <v>115</v>
      </c>
      <c r="AY246" s="21" t="s">
        <v>159</v>
      </c>
      <c r="BE246" s="150">
        <f t="shared" si="24"/>
        <v>0</v>
      </c>
      <c r="BF246" s="150">
        <f t="shared" si="25"/>
        <v>0</v>
      </c>
      <c r="BG246" s="150">
        <f t="shared" si="26"/>
        <v>0</v>
      </c>
      <c r="BH246" s="150">
        <f t="shared" si="27"/>
        <v>0</v>
      </c>
      <c r="BI246" s="150">
        <f t="shared" si="28"/>
        <v>0</v>
      </c>
      <c r="BJ246" s="21" t="s">
        <v>22</v>
      </c>
      <c r="BK246" s="150">
        <f t="shared" si="29"/>
        <v>0</v>
      </c>
      <c r="BL246" s="21" t="s">
        <v>243</v>
      </c>
      <c r="BM246" s="21" t="s">
        <v>463</v>
      </c>
    </row>
    <row r="247" spans="2:65" s="1" customFormat="1" ht="22.6" customHeight="1">
      <c r="B247" s="141"/>
      <c r="C247" s="183" t="s">
        <v>464</v>
      </c>
      <c r="D247" s="183" t="s">
        <v>184</v>
      </c>
      <c r="E247" s="184" t="s">
        <v>465</v>
      </c>
      <c r="F247" s="259" t="s">
        <v>466</v>
      </c>
      <c r="G247" s="259"/>
      <c r="H247" s="259"/>
      <c r="I247" s="259"/>
      <c r="J247" s="185" t="s">
        <v>450</v>
      </c>
      <c r="K247" s="186">
        <v>24</v>
      </c>
      <c r="L247" s="260"/>
      <c r="M247" s="260"/>
      <c r="N247" s="260">
        <f t="shared" si="20"/>
        <v>0</v>
      </c>
      <c r="O247" s="248"/>
      <c r="P247" s="248"/>
      <c r="Q247" s="248"/>
      <c r="R247" s="146"/>
      <c r="T247" s="147" t="s">
        <v>5</v>
      </c>
      <c r="U247" s="44" t="s">
        <v>41</v>
      </c>
      <c r="V247" s="148">
        <v>0</v>
      </c>
      <c r="W247" s="148">
        <f t="shared" si="21"/>
        <v>0</v>
      </c>
      <c r="X247" s="148">
        <v>3.8000000000000002E-4</v>
      </c>
      <c r="Y247" s="148">
        <f t="shared" si="22"/>
        <v>9.1199999999999996E-3</v>
      </c>
      <c r="Z247" s="148">
        <v>0</v>
      </c>
      <c r="AA247" s="149">
        <f t="shared" si="23"/>
        <v>0</v>
      </c>
      <c r="AR247" s="21" t="s">
        <v>278</v>
      </c>
      <c r="AT247" s="21" t="s">
        <v>184</v>
      </c>
      <c r="AU247" s="21" t="s">
        <v>115</v>
      </c>
      <c r="AY247" s="21" t="s">
        <v>159</v>
      </c>
      <c r="BE247" s="150">
        <f t="shared" si="24"/>
        <v>0</v>
      </c>
      <c r="BF247" s="150">
        <f t="shared" si="25"/>
        <v>0</v>
      </c>
      <c r="BG247" s="150">
        <f t="shared" si="26"/>
        <v>0</v>
      </c>
      <c r="BH247" s="150">
        <f t="shared" si="27"/>
        <v>0</v>
      </c>
      <c r="BI247" s="150">
        <f t="shared" si="28"/>
        <v>0</v>
      </c>
      <c r="BJ247" s="21" t="s">
        <v>22</v>
      </c>
      <c r="BK247" s="150">
        <f t="shared" si="29"/>
        <v>0</v>
      </c>
      <c r="BL247" s="21" t="s">
        <v>243</v>
      </c>
      <c r="BM247" s="21" t="s">
        <v>467</v>
      </c>
    </row>
    <row r="248" spans="2:65" s="1" customFormat="1" ht="31.6" customHeight="1">
      <c r="B248" s="141"/>
      <c r="C248" s="142" t="s">
        <v>468</v>
      </c>
      <c r="D248" s="142" t="s">
        <v>160</v>
      </c>
      <c r="E248" s="143" t="s">
        <v>469</v>
      </c>
      <c r="F248" s="247" t="s">
        <v>470</v>
      </c>
      <c r="G248" s="247"/>
      <c r="H248" s="247"/>
      <c r="I248" s="247"/>
      <c r="J248" s="144" t="s">
        <v>306</v>
      </c>
      <c r="K248" s="145">
        <v>1.56</v>
      </c>
      <c r="L248" s="248"/>
      <c r="M248" s="248"/>
      <c r="N248" s="248">
        <f t="shared" si="20"/>
        <v>0</v>
      </c>
      <c r="O248" s="248"/>
      <c r="P248" s="248"/>
      <c r="Q248" s="248"/>
      <c r="R248" s="146"/>
      <c r="T248" s="147" t="s">
        <v>5</v>
      </c>
      <c r="U248" s="44" t="s">
        <v>41</v>
      </c>
      <c r="V248" s="148">
        <v>0</v>
      </c>
      <c r="W248" s="148">
        <f t="shared" si="21"/>
        <v>0</v>
      </c>
      <c r="X248" s="148">
        <v>0</v>
      </c>
      <c r="Y248" s="148">
        <f t="shared" si="22"/>
        <v>0</v>
      </c>
      <c r="Z248" s="148">
        <v>0</v>
      </c>
      <c r="AA248" s="149">
        <f t="shared" si="23"/>
        <v>0</v>
      </c>
      <c r="AR248" s="21" t="s">
        <v>243</v>
      </c>
      <c r="AT248" s="21" t="s">
        <v>160</v>
      </c>
      <c r="AU248" s="21" t="s">
        <v>115</v>
      </c>
      <c r="AY248" s="21" t="s">
        <v>159</v>
      </c>
      <c r="BE248" s="150">
        <f t="shared" si="24"/>
        <v>0</v>
      </c>
      <c r="BF248" s="150">
        <f t="shared" si="25"/>
        <v>0</v>
      </c>
      <c r="BG248" s="150">
        <f t="shared" si="26"/>
        <v>0</v>
      </c>
      <c r="BH248" s="150">
        <f t="shared" si="27"/>
        <v>0</v>
      </c>
      <c r="BI248" s="150">
        <f t="shared" si="28"/>
        <v>0</v>
      </c>
      <c r="BJ248" s="21" t="s">
        <v>22</v>
      </c>
      <c r="BK248" s="150">
        <f t="shared" si="29"/>
        <v>0</v>
      </c>
      <c r="BL248" s="21" t="s">
        <v>243</v>
      </c>
      <c r="BM248" s="21" t="s">
        <v>471</v>
      </c>
    </row>
    <row r="249" spans="2:65" s="9" customFormat="1" ht="29.9" customHeight="1">
      <c r="B249" s="130"/>
      <c r="C249" s="131"/>
      <c r="D249" s="140" t="s">
        <v>137</v>
      </c>
      <c r="E249" s="140"/>
      <c r="F249" s="140"/>
      <c r="G249" s="140"/>
      <c r="H249" s="140"/>
      <c r="I249" s="140"/>
      <c r="J249" s="140"/>
      <c r="K249" s="140"/>
      <c r="L249" s="140"/>
      <c r="M249" s="140"/>
      <c r="N249" s="271">
        <f>BK249</f>
        <v>0</v>
      </c>
      <c r="O249" s="272"/>
      <c r="P249" s="272"/>
      <c r="Q249" s="272"/>
      <c r="R249" s="133"/>
      <c r="T249" s="134"/>
      <c r="U249" s="131"/>
      <c r="V249" s="131"/>
      <c r="W249" s="135">
        <f>SUM(W250:W255)</f>
        <v>564.8284000000001</v>
      </c>
      <c r="X249" s="131"/>
      <c r="Y249" s="135">
        <f>SUM(Y250:Y255)</f>
        <v>7.581904999999999</v>
      </c>
      <c r="Z249" s="131"/>
      <c r="AA249" s="136">
        <f>SUM(AA250:AA255)</f>
        <v>0</v>
      </c>
      <c r="AR249" s="137" t="s">
        <v>115</v>
      </c>
      <c r="AT249" s="138" t="s">
        <v>75</v>
      </c>
      <c r="AU249" s="138" t="s">
        <v>22</v>
      </c>
      <c r="AY249" s="137" t="s">
        <v>159</v>
      </c>
      <c r="BK249" s="139">
        <f>SUM(BK250:BK255)</f>
        <v>0</v>
      </c>
    </row>
    <row r="250" spans="2:65" s="1" customFormat="1" ht="31.6" customHeight="1">
      <c r="B250" s="141"/>
      <c r="C250" s="142" t="s">
        <v>472</v>
      </c>
      <c r="D250" s="142" t="s">
        <v>160</v>
      </c>
      <c r="E250" s="143" t="s">
        <v>473</v>
      </c>
      <c r="F250" s="247" t="s">
        <v>474</v>
      </c>
      <c r="G250" s="247"/>
      <c r="H250" s="247"/>
      <c r="I250" s="247"/>
      <c r="J250" s="144" t="s">
        <v>163</v>
      </c>
      <c r="K250" s="145">
        <v>738.4</v>
      </c>
      <c r="L250" s="248"/>
      <c r="M250" s="248"/>
      <c r="N250" s="248">
        <f t="shared" ref="N250:N255" si="30">ROUND(L250*K250,2)</f>
        <v>0</v>
      </c>
      <c r="O250" s="248"/>
      <c r="P250" s="248"/>
      <c r="Q250" s="248"/>
      <c r="R250" s="146"/>
      <c r="T250" s="147" t="s">
        <v>5</v>
      </c>
      <c r="U250" s="44" t="s">
        <v>41</v>
      </c>
      <c r="V250" s="148">
        <v>0.66600000000000004</v>
      </c>
      <c r="W250" s="148">
        <f t="shared" ref="W250:W255" si="31">V250*K250</f>
        <v>491.77440000000001</v>
      </c>
      <c r="X250" s="148">
        <v>9.4999999999999998E-3</v>
      </c>
      <c r="Y250" s="148">
        <f t="shared" ref="Y250:Y255" si="32">X250*K250</f>
        <v>7.0147999999999993</v>
      </c>
      <c r="Z250" s="148">
        <v>0</v>
      </c>
      <c r="AA250" s="149">
        <f t="shared" ref="AA250:AA255" si="33">Z250*K250</f>
        <v>0</v>
      </c>
      <c r="AR250" s="21" t="s">
        <v>243</v>
      </c>
      <c r="AT250" s="21" t="s">
        <v>160</v>
      </c>
      <c r="AU250" s="21" t="s">
        <v>115</v>
      </c>
      <c r="AY250" s="21" t="s">
        <v>159</v>
      </c>
      <c r="BE250" s="150">
        <f t="shared" ref="BE250:BE255" si="34">IF(U250="základní",N250,0)</f>
        <v>0</v>
      </c>
      <c r="BF250" s="150">
        <f t="shared" ref="BF250:BF255" si="35">IF(U250="snížená",N250,0)</f>
        <v>0</v>
      </c>
      <c r="BG250" s="150">
        <f t="shared" ref="BG250:BG255" si="36">IF(U250="zákl. přenesená",N250,0)</f>
        <v>0</v>
      </c>
      <c r="BH250" s="150">
        <f t="shared" ref="BH250:BH255" si="37">IF(U250="sníž. přenesená",N250,0)</f>
        <v>0</v>
      </c>
      <c r="BI250" s="150">
        <f t="shared" ref="BI250:BI255" si="38">IF(U250="nulová",N250,0)</f>
        <v>0</v>
      </c>
      <c r="BJ250" s="21" t="s">
        <v>22</v>
      </c>
      <c r="BK250" s="150">
        <f t="shared" ref="BK250:BK255" si="39">ROUND(L250*K250,2)</f>
        <v>0</v>
      </c>
      <c r="BL250" s="21" t="s">
        <v>243</v>
      </c>
      <c r="BM250" s="21" t="s">
        <v>475</v>
      </c>
    </row>
    <row r="251" spans="2:65" s="1" customFormat="1" ht="31.6" customHeight="1">
      <c r="B251" s="141"/>
      <c r="C251" s="142" t="s">
        <v>476</v>
      </c>
      <c r="D251" s="142" t="s">
        <v>160</v>
      </c>
      <c r="E251" s="143" t="s">
        <v>477</v>
      </c>
      <c r="F251" s="247" t="s">
        <v>478</v>
      </c>
      <c r="G251" s="247"/>
      <c r="H251" s="247"/>
      <c r="I251" s="247"/>
      <c r="J251" s="144" t="s">
        <v>200</v>
      </c>
      <c r="K251" s="145">
        <v>71</v>
      </c>
      <c r="L251" s="248"/>
      <c r="M251" s="248"/>
      <c r="N251" s="248">
        <f t="shared" si="30"/>
        <v>0</v>
      </c>
      <c r="O251" s="248"/>
      <c r="P251" s="248"/>
      <c r="Q251" s="248"/>
      <c r="R251" s="146"/>
      <c r="T251" s="147" t="s">
        <v>5</v>
      </c>
      <c r="U251" s="44" t="s">
        <v>41</v>
      </c>
      <c r="V251" s="148">
        <v>0.34200000000000003</v>
      </c>
      <c r="W251" s="148">
        <f t="shared" si="31"/>
        <v>24.282000000000004</v>
      </c>
      <c r="X251" s="148">
        <v>1.42E-3</v>
      </c>
      <c r="Y251" s="148">
        <f t="shared" si="32"/>
        <v>0.10082000000000001</v>
      </c>
      <c r="Z251" s="148">
        <v>0</v>
      </c>
      <c r="AA251" s="149">
        <f t="shared" si="33"/>
        <v>0</v>
      </c>
      <c r="AR251" s="21" t="s">
        <v>243</v>
      </c>
      <c r="AT251" s="21" t="s">
        <v>160</v>
      </c>
      <c r="AU251" s="21" t="s">
        <v>115</v>
      </c>
      <c r="AY251" s="21" t="s">
        <v>159</v>
      </c>
      <c r="BE251" s="150">
        <f t="shared" si="34"/>
        <v>0</v>
      </c>
      <c r="BF251" s="150">
        <f t="shared" si="35"/>
        <v>0</v>
      </c>
      <c r="BG251" s="150">
        <f t="shared" si="36"/>
        <v>0</v>
      </c>
      <c r="BH251" s="150">
        <f t="shared" si="37"/>
        <v>0</v>
      </c>
      <c r="BI251" s="150">
        <f t="shared" si="38"/>
        <v>0</v>
      </c>
      <c r="BJ251" s="21" t="s">
        <v>22</v>
      </c>
      <c r="BK251" s="150">
        <f t="shared" si="39"/>
        <v>0</v>
      </c>
      <c r="BL251" s="21" t="s">
        <v>243</v>
      </c>
      <c r="BM251" s="21" t="s">
        <v>479</v>
      </c>
    </row>
    <row r="252" spans="2:65" s="1" customFormat="1" ht="31.6" customHeight="1">
      <c r="B252" s="141"/>
      <c r="C252" s="142" t="s">
        <v>480</v>
      </c>
      <c r="D252" s="142" t="s">
        <v>160</v>
      </c>
      <c r="E252" s="143" t="s">
        <v>481</v>
      </c>
      <c r="F252" s="247" t="s">
        <v>482</v>
      </c>
      <c r="G252" s="247"/>
      <c r="H252" s="247"/>
      <c r="I252" s="247"/>
      <c r="J252" s="144" t="s">
        <v>200</v>
      </c>
      <c r="K252" s="145">
        <v>35.5</v>
      </c>
      <c r="L252" s="248"/>
      <c r="M252" s="248"/>
      <c r="N252" s="248">
        <f t="shared" si="30"/>
        <v>0</v>
      </c>
      <c r="O252" s="248"/>
      <c r="P252" s="248"/>
      <c r="Q252" s="248"/>
      <c r="R252" s="146"/>
      <c r="T252" s="147" t="s">
        <v>5</v>
      </c>
      <c r="U252" s="44" t="s">
        <v>41</v>
      </c>
      <c r="V252" s="148">
        <v>0.504</v>
      </c>
      <c r="W252" s="148">
        <f t="shared" si="31"/>
        <v>17.891999999999999</v>
      </c>
      <c r="X252" s="148">
        <v>2.7299999999999998E-3</v>
      </c>
      <c r="Y252" s="148">
        <f t="shared" si="32"/>
        <v>9.6914999999999987E-2</v>
      </c>
      <c r="Z252" s="148">
        <v>0</v>
      </c>
      <c r="AA252" s="149">
        <f t="shared" si="33"/>
        <v>0</v>
      </c>
      <c r="AR252" s="21" t="s">
        <v>243</v>
      </c>
      <c r="AT252" s="21" t="s">
        <v>160</v>
      </c>
      <c r="AU252" s="21" t="s">
        <v>115</v>
      </c>
      <c r="AY252" s="21" t="s">
        <v>159</v>
      </c>
      <c r="BE252" s="150">
        <f t="shared" si="34"/>
        <v>0</v>
      </c>
      <c r="BF252" s="150">
        <f t="shared" si="35"/>
        <v>0</v>
      </c>
      <c r="BG252" s="150">
        <f t="shared" si="36"/>
        <v>0</v>
      </c>
      <c r="BH252" s="150">
        <f t="shared" si="37"/>
        <v>0</v>
      </c>
      <c r="BI252" s="150">
        <f t="shared" si="38"/>
        <v>0</v>
      </c>
      <c r="BJ252" s="21" t="s">
        <v>22</v>
      </c>
      <c r="BK252" s="150">
        <f t="shared" si="39"/>
        <v>0</v>
      </c>
      <c r="BL252" s="21" t="s">
        <v>243</v>
      </c>
      <c r="BM252" s="21" t="s">
        <v>483</v>
      </c>
    </row>
    <row r="253" spans="2:65" s="1" customFormat="1" ht="22.6" customHeight="1">
      <c r="B253" s="141"/>
      <c r="C253" s="142" t="s">
        <v>484</v>
      </c>
      <c r="D253" s="142" t="s">
        <v>160</v>
      </c>
      <c r="E253" s="143" t="s">
        <v>485</v>
      </c>
      <c r="F253" s="247" t="s">
        <v>486</v>
      </c>
      <c r="G253" s="247"/>
      <c r="H253" s="247"/>
      <c r="I253" s="247"/>
      <c r="J253" s="144" t="s">
        <v>200</v>
      </c>
      <c r="K253" s="145">
        <v>5</v>
      </c>
      <c r="L253" s="248"/>
      <c r="M253" s="248"/>
      <c r="N253" s="248">
        <f t="shared" si="30"/>
        <v>0</v>
      </c>
      <c r="O253" s="248"/>
      <c r="P253" s="248"/>
      <c r="Q253" s="248"/>
      <c r="R253" s="146"/>
      <c r="T253" s="147" t="s">
        <v>5</v>
      </c>
      <c r="U253" s="44" t="s">
        <v>41</v>
      </c>
      <c r="V253" s="148">
        <v>0.55800000000000005</v>
      </c>
      <c r="W253" s="148">
        <f t="shared" si="31"/>
        <v>2.79</v>
      </c>
      <c r="X253" s="148">
        <v>5.6100000000000004E-3</v>
      </c>
      <c r="Y253" s="148">
        <f t="shared" si="32"/>
        <v>2.8050000000000002E-2</v>
      </c>
      <c r="Z253" s="148">
        <v>0</v>
      </c>
      <c r="AA253" s="149">
        <f t="shared" si="33"/>
        <v>0</v>
      </c>
      <c r="AR253" s="21" t="s">
        <v>243</v>
      </c>
      <c r="AT253" s="21" t="s">
        <v>160</v>
      </c>
      <c r="AU253" s="21" t="s">
        <v>115</v>
      </c>
      <c r="AY253" s="21" t="s">
        <v>159</v>
      </c>
      <c r="BE253" s="150">
        <f t="shared" si="34"/>
        <v>0</v>
      </c>
      <c r="BF253" s="150">
        <f t="shared" si="35"/>
        <v>0</v>
      </c>
      <c r="BG253" s="150">
        <f t="shared" si="36"/>
        <v>0</v>
      </c>
      <c r="BH253" s="150">
        <f t="shared" si="37"/>
        <v>0</v>
      </c>
      <c r="BI253" s="150">
        <f t="shared" si="38"/>
        <v>0</v>
      </c>
      <c r="BJ253" s="21" t="s">
        <v>22</v>
      </c>
      <c r="BK253" s="150">
        <f t="shared" si="39"/>
        <v>0</v>
      </c>
      <c r="BL253" s="21" t="s">
        <v>243</v>
      </c>
      <c r="BM253" s="21" t="s">
        <v>487</v>
      </c>
    </row>
    <row r="254" spans="2:65" s="1" customFormat="1" ht="22.6" customHeight="1">
      <c r="B254" s="141"/>
      <c r="C254" s="142" t="s">
        <v>488</v>
      </c>
      <c r="D254" s="142" t="s">
        <v>160</v>
      </c>
      <c r="E254" s="143" t="s">
        <v>489</v>
      </c>
      <c r="F254" s="247" t="s">
        <v>490</v>
      </c>
      <c r="G254" s="247"/>
      <c r="H254" s="247"/>
      <c r="I254" s="247"/>
      <c r="J254" s="144" t="s">
        <v>200</v>
      </c>
      <c r="K254" s="145">
        <v>106</v>
      </c>
      <c r="L254" s="248"/>
      <c r="M254" s="248"/>
      <c r="N254" s="248">
        <f t="shared" si="30"/>
        <v>0</v>
      </c>
      <c r="O254" s="248"/>
      <c r="P254" s="248"/>
      <c r="Q254" s="248"/>
      <c r="R254" s="146"/>
      <c r="T254" s="147" t="s">
        <v>5</v>
      </c>
      <c r="U254" s="44" t="s">
        <v>41</v>
      </c>
      <c r="V254" s="148">
        <v>0.26500000000000001</v>
      </c>
      <c r="W254" s="148">
        <f t="shared" si="31"/>
        <v>28.09</v>
      </c>
      <c r="X254" s="148">
        <v>3.2200000000000002E-3</v>
      </c>
      <c r="Y254" s="148">
        <f t="shared" si="32"/>
        <v>0.34132000000000001</v>
      </c>
      <c r="Z254" s="148">
        <v>0</v>
      </c>
      <c r="AA254" s="149">
        <f t="shared" si="33"/>
        <v>0</v>
      </c>
      <c r="AR254" s="21" t="s">
        <v>243</v>
      </c>
      <c r="AT254" s="21" t="s">
        <v>160</v>
      </c>
      <c r="AU254" s="21" t="s">
        <v>115</v>
      </c>
      <c r="AY254" s="21" t="s">
        <v>159</v>
      </c>
      <c r="BE254" s="150">
        <f t="shared" si="34"/>
        <v>0</v>
      </c>
      <c r="BF254" s="150">
        <f t="shared" si="35"/>
        <v>0</v>
      </c>
      <c r="BG254" s="150">
        <f t="shared" si="36"/>
        <v>0</v>
      </c>
      <c r="BH254" s="150">
        <f t="shared" si="37"/>
        <v>0</v>
      </c>
      <c r="BI254" s="150">
        <f t="shared" si="38"/>
        <v>0</v>
      </c>
      <c r="BJ254" s="21" t="s">
        <v>22</v>
      </c>
      <c r="BK254" s="150">
        <f t="shared" si="39"/>
        <v>0</v>
      </c>
      <c r="BL254" s="21" t="s">
        <v>243</v>
      </c>
      <c r="BM254" s="21" t="s">
        <v>491</v>
      </c>
    </row>
    <row r="255" spans="2:65" s="1" customFormat="1" ht="31.6" customHeight="1">
      <c r="B255" s="141"/>
      <c r="C255" s="142" t="s">
        <v>492</v>
      </c>
      <c r="D255" s="142" t="s">
        <v>160</v>
      </c>
      <c r="E255" s="143" t="s">
        <v>493</v>
      </c>
      <c r="F255" s="247" t="s">
        <v>494</v>
      </c>
      <c r="G255" s="247"/>
      <c r="H255" s="247"/>
      <c r="I255" s="247"/>
      <c r="J255" s="144" t="s">
        <v>306</v>
      </c>
      <c r="K255" s="145">
        <v>5.33</v>
      </c>
      <c r="L255" s="248"/>
      <c r="M255" s="248"/>
      <c r="N255" s="248">
        <f t="shared" si="30"/>
        <v>0</v>
      </c>
      <c r="O255" s="248"/>
      <c r="P255" s="248"/>
      <c r="Q255" s="248"/>
      <c r="R255" s="146"/>
      <c r="T255" s="147" t="s">
        <v>5</v>
      </c>
      <c r="U255" s="44" t="s">
        <v>41</v>
      </c>
      <c r="V255" s="148">
        <v>0</v>
      </c>
      <c r="W255" s="148">
        <f t="shared" si="31"/>
        <v>0</v>
      </c>
      <c r="X255" s="148">
        <v>0</v>
      </c>
      <c r="Y255" s="148">
        <f t="shared" si="32"/>
        <v>0</v>
      </c>
      <c r="Z255" s="148">
        <v>0</v>
      </c>
      <c r="AA255" s="149">
        <f t="shared" si="33"/>
        <v>0</v>
      </c>
      <c r="AR255" s="21" t="s">
        <v>243</v>
      </c>
      <c r="AT255" s="21" t="s">
        <v>160</v>
      </c>
      <c r="AU255" s="21" t="s">
        <v>115</v>
      </c>
      <c r="AY255" s="21" t="s">
        <v>159</v>
      </c>
      <c r="BE255" s="150">
        <f t="shared" si="34"/>
        <v>0</v>
      </c>
      <c r="BF255" s="150">
        <f t="shared" si="35"/>
        <v>0</v>
      </c>
      <c r="BG255" s="150">
        <f t="shared" si="36"/>
        <v>0</v>
      </c>
      <c r="BH255" s="150">
        <f t="shared" si="37"/>
        <v>0</v>
      </c>
      <c r="BI255" s="150">
        <f t="shared" si="38"/>
        <v>0</v>
      </c>
      <c r="BJ255" s="21" t="s">
        <v>22</v>
      </c>
      <c r="BK255" s="150">
        <f t="shared" si="39"/>
        <v>0</v>
      </c>
      <c r="BL255" s="21" t="s">
        <v>243</v>
      </c>
      <c r="BM255" s="21" t="s">
        <v>495</v>
      </c>
    </row>
    <row r="256" spans="2:65" s="9" customFormat="1" ht="29.9" customHeight="1">
      <c r="B256" s="130"/>
      <c r="C256" s="131"/>
      <c r="D256" s="140" t="s">
        <v>138</v>
      </c>
      <c r="E256" s="140"/>
      <c r="F256" s="140"/>
      <c r="G256" s="140"/>
      <c r="H256" s="140"/>
      <c r="I256" s="140"/>
      <c r="J256" s="140"/>
      <c r="K256" s="140"/>
      <c r="L256" s="140"/>
      <c r="M256" s="140"/>
      <c r="N256" s="271">
        <f>BK256</f>
        <v>0</v>
      </c>
      <c r="O256" s="272"/>
      <c r="P256" s="272"/>
      <c r="Q256" s="272"/>
      <c r="R256" s="133"/>
      <c r="T256" s="134"/>
      <c r="U256" s="131"/>
      <c r="V256" s="131"/>
      <c r="W256" s="135">
        <f>W257</f>
        <v>4.0680000000000005</v>
      </c>
      <c r="X256" s="131"/>
      <c r="Y256" s="135">
        <f>Y257</f>
        <v>6.0000000000000008E-5</v>
      </c>
      <c r="Z256" s="131"/>
      <c r="AA256" s="136">
        <f>AA257</f>
        <v>0</v>
      </c>
      <c r="AR256" s="137" t="s">
        <v>115</v>
      </c>
      <c r="AT256" s="138" t="s">
        <v>75</v>
      </c>
      <c r="AU256" s="138" t="s">
        <v>22</v>
      </c>
      <c r="AY256" s="137" t="s">
        <v>159</v>
      </c>
      <c r="BK256" s="139">
        <f>BK257</f>
        <v>0</v>
      </c>
    </row>
    <row r="257" spans="2:65" s="1" customFormat="1" ht="31.6" customHeight="1">
      <c r="B257" s="141"/>
      <c r="C257" s="142" t="s">
        <v>496</v>
      </c>
      <c r="D257" s="142" t="s">
        <v>160</v>
      </c>
      <c r="E257" s="143" t="s">
        <v>497</v>
      </c>
      <c r="F257" s="247" t="s">
        <v>498</v>
      </c>
      <c r="G257" s="247"/>
      <c r="H257" s="247"/>
      <c r="I257" s="247"/>
      <c r="J257" s="144" t="s">
        <v>499</v>
      </c>
      <c r="K257" s="145">
        <v>6</v>
      </c>
      <c r="L257" s="248"/>
      <c r="M257" s="248"/>
      <c r="N257" s="248">
        <f>ROUND(L257*K257,2)</f>
        <v>0</v>
      </c>
      <c r="O257" s="248"/>
      <c r="P257" s="248"/>
      <c r="Q257" s="248"/>
      <c r="R257" s="146"/>
      <c r="T257" s="147" t="s">
        <v>5</v>
      </c>
      <c r="U257" s="44" t="s">
        <v>41</v>
      </c>
      <c r="V257" s="148">
        <v>0.67800000000000005</v>
      </c>
      <c r="W257" s="148">
        <f>V257*K257</f>
        <v>4.0680000000000005</v>
      </c>
      <c r="X257" s="148">
        <v>1.0000000000000001E-5</v>
      </c>
      <c r="Y257" s="148">
        <f>X257*K257</f>
        <v>6.0000000000000008E-5</v>
      </c>
      <c r="Z257" s="148">
        <v>0</v>
      </c>
      <c r="AA257" s="149">
        <f>Z257*K257</f>
        <v>0</v>
      </c>
      <c r="AR257" s="21" t="s">
        <v>243</v>
      </c>
      <c r="AT257" s="21" t="s">
        <v>160</v>
      </c>
      <c r="AU257" s="21" t="s">
        <v>115</v>
      </c>
      <c r="AY257" s="21" t="s">
        <v>159</v>
      </c>
      <c r="BE257" s="150">
        <f>IF(U257="základní",N257,0)</f>
        <v>0</v>
      </c>
      <c r="BF257" s="150">
        <f>IF(U257="snížená",N257,0)</f>
        <v>0</v>
      </c>
      <c r="BG257" s="150">
        <f>IF(U257="zákl. přenesená",N257,0)</f>
        <v>0</v>
      </c>
      <c r="BH257" s="150">
        <f>IF(U257="sníž. přenesená",N257,0)</f>
        <v>0</v>
      </c>
      <c r="BI257" s="150">
        <f>IF(U257="nulová",N257,0)</f>
        <v>0</v>
      </c>
      <c r="BJ257" s="21" t="s">
        <v>22</v>
      </c>
      <c r="BK257" s="150">
        <f>ROUND(L257*K257,2)</f>
        <v>0</v>
      </c>
      <c r="BL257" s="21" t="s">
        <v>243</v>
      </c>
      <c r="BM257" s="21" t="s">
        <v>500</v>
      </c>
    </row>
    <row r="258" spans="2:65" s="9" customFormat="1" ht="29.9" customHeight="1">
      <c r="B258" s="130"/>
      <c r="C258" s="131"/>
      <c r="D258" s="140" t="s">
        <v>139</v>
      </c>
      <c r="E258" s="140"/>
      <c r="F258" s="140"/>
      <c r="G258" s="140"/>
      <c r="H258" s="140"/>
      <c r="I258" s="140"/>
      <c r="J258" s="140"/>
      <c r="K258" s="140"/>
      <c r="L258" s="140"/>
      <c r="M258" s="140"/>
      <c r="N258" s="271">
        <f>BK258</f>
        <v>0</v>
      </c>
      <c r="O258" s="272"/>
      <c r="P258" s="272"/>
      <c r="Q258" s="272"/>
      <c r="R258" s="133"/>
      <c r="T258" s="134"/>
      <c r="U258" s="131"/>
      <c r="V258" s="131"/>
      <c r="W258" s="135">
        <f>SUM(W259:W261)</f>
        <v>444.4504</v>
      </c>
      <c r="X258" s="131"/>
      <c r="Y258" s="135">
        <f>SUM(Y259:Y261)</f>
        <v>0.33156800000000003</v>
      </c>
      <c r="Z258" s="131"/>
      <c r="AA258" s="136">
        <f>SUM(AA259:AA261)</f>
        <v>0</v>
      </c>
      <c r="AR258" s="137" t="s">
        <v>115</v>
      </c>
      <c r="AT258" s="138" t="s">
        <v>75</v>
      </c>
      <c r="AU258" s="138" t="s">
        <v>22</v>
      </c>
      <c r="AY258" s="137" t="s">
        <v>159</v>
      </c>
      <c r="BK258" s="139">
        <f>SUM(BK259:BK261)</f>
        <v>0</v>
      </c>
    </row>
    <row r="259" spans="2:65" s="1" customFormat="1" ht="31.6" customHeight="1">
      <c r="B259" s="141"/>
      <c r="C259" s="142" t="s">
        <v>501</v>
      </c>
      <c r="D259" s="142" t="s">
        <v>160</v>
      </c>
      <c r="E259" s="143" t="s">
        <v>502</v>
      </c>
      <c r="F259" s="247" t="s">
        <v>503</v>
      </c>
      <c r="G259" s="247"/>
      <c r="H259" s="247"/>
      <c r="I259" s="247"/>
      <c r="J259" s="144" t="s">
        <v>163</v>
      </c>
      <c r="K259" s="145">
        <v>1494.4</v>
      </c>
      <c r="L259" s="248"/>
      <c r="M259" s="248"/>
      <c r="N259" s="248">
        <f>ROUND(L259*K259,2)</f>
        <v>0</v>
      </c>
      <c r="O259" s="248"/>
      <c r="P259" s="248"/>
      <c r="Q259" s="248"/>
      <c r="R259" s="146"/>
      <c r="T259" s="147" t="s">
        <v>5</v>
      </c>
      <c r="U259" s="44" t="s">
        <v>41</v>
      </c>
      <c r="V259" s="148">
        <v>0.29099999999999998</v>
      </c>
      <c r="W259" s="148">
        <f>V259*K259</f>
        <v>434.87040000000002</v>
      </c>
      <c r="X259" s="148">
        <v>2.2000000000000001E-4</v>
      </c>
      <c r="Y259" s="148">
        <f>X259*K259</f>
        <v>0.328768</v>
      </c>
      <c r="Z259" s="148">
        <v>0</v>
      </c>
      <c r="AA259" s="149">
        <f>Z259*K259</f>
        <v>0</v>
      </c>
      <c r="AR259" s="21" t="s">
        <v>243</v>
      </c>
      <c r="AT259" s="21" t="s">
        <v>160</v>
      </c>
      <c r="AU259" s="21" t="s">
        <v>115</v>
      </c>
      <c r="AY259" s="21" t="s">
        <v>159</v>
      </c>
      <c r="BE259" s="150">
        <f>IF(U259="základní",N259,0)</f>
        <v>0</v>
      </c>
      <c r="BF259" s="150">
        <f>IF(U259="snížená",N259,0)</f>
        <v>0</v>
      </c>
      <c r="BG259" s="150">
        <f>IF(U259="zákl. přenesená",N259,0)</f>
        <v>0</v>
      </c>
      <c r="BH259" s="150">
        <f>IF(U259="sníž. přenesená",N259,0)</f>
        <v>0</v>
      </c>
      <c r="BI259" s="150">
        <f>IF(U259="nulová",N259,0)</f>
        <v>0</v>
      </c>
      <c r="BJ259" s="21" t="s">
        <v>22</v>
      </c>
      <c r="BK259" s="150">
        <f>ROUND(L259*K259,2)</f>
        <v>0</v>
      </c>
      <c r="BL259" s="21" t="s">
        <v>243</v>
      </c>
      <c r="BM259" s="21" t="s">
        <v>504</v>
      </c>
    </row>
    <row r="260" spans="2:65" s="1" customFormat="1" ht="31.6" customHeight="1">
      <c r="B260" s="141"/>
      <c r="C260" s="142" t="s">
        <v>505</v>
      </c>
      <c r="D260" s="142" t="s">
        <v>160</v>
      </c>
      <c r="E260" s="143" t="s">
        <v>506</v>
      </c>
      <c r="F260" s="247" t="s">
        <v>507</v>
      </c>
      <c r="G260" s="247"/>
      <c r="H260" s="247"/>
      <c r="I260" s="247"/>
      <c r="J260" s="144" t="s">
        <v>163</v>
      </c>
      <c r="K260" s="145">
        <v>20</v>
      </c>
      <c r="L260" s="248"/>
      <c r="M260" s="248"/>
      <c r="N260" s="248">
        <f>ROUND(L260*K260,2)</f>
        <v>0</v>
      </c>
      <c r="O260" s="248"/>
      <c r="P260" s="248"/>
      <c r="Q260" s="248"/>
      <c r="R260" s="146"/>
      <c r="T260" s="147" t="s">
        <v>5</v>
      </c>
      <c r="U260" s="44" t="s">
        <v>41</v>
      </c>
      <c r="V260" s="148">
        <v>0.29499999999999998</v>
      </c>
      <c r="W260" s="148">
        <f>V260*K260</f>
        <v>5.8999999999999995</v>
      </c>
      <c r="X260" s="148">
        <v>0</v>
      </c>
      <c r="Y260" s="148">
        <f>X260*K260</f>
        <v>0</v>
      </c>
      <c r="Z260" s="148">
        <v>0</v>
      </c>
      <c r="AA260" s="149">
        <f>Z260*K260</f>
        <v>0</v>
      </c>
      <c r="AR260" s="21" t="s">
        <v>243</v>
      </c>
      <c r="AT260" s="21" t="s">
        <v>160</v>
      </c>
      <c r="AU260" s="21" t="s">
        <v>115</v>
      </c>
      <c r="AY260" s="21" t="s">
        <v>159</v>
      </c>
      <c r="BE260" s="150">
        <f>IF(U260="základní",N260,0)</f>
        <v>0</v>
      </c>
      <c r="BF260" s="150">
        <f>IF(U260="snížená",N260,0)</f>
        <v>0</v>
      </c>
      <c r="BG260" s="150">
        <f>IF(U260="zákl. přenesená",N260,0)</f>
        <v>0</v>
      </c>
      <c r="BH260" s="150">
        <f>IF(U260="sníž. přenesená",N260,0)</f>
        <v>0</v>
      </c>
      <c r="BI260" s="150">
        <f>IF(U260="nulová",N260,0)</f>
        <v>0</v>
      </c>
      <c r="BJ260" s="21" t="s">
        <v>22</v>
      </c>
      <c r="BK260" s="150">
        <f>ROUND(L260*K260,2)</f>
        <v>0</v>
      </c>
      <c r="BL260" s="21" t="s">
        <v>243</v>
      </c>
      <c r="BM260" s="21" t="s">
        <v>508</v>
      </c>
    </row>
    <row r="261" spans="2:65" s="1" customFormat="1" ht="38.049999999999997" customHeight="1">
      <c r="B261" s="141"/>
      <c r="C261" s="142" t="s">
        <v>509</v>
      </c>
      <c r="D261" s="142" t="s">
        <v>160</v>
      </c>
      <c r="E261" s="143" t="s">
        <v>510</v>
      </c>
      <c r="F261" s="247" t="s">
        <v>511</v>
      </c>
      <c r="G261" s="247"/>
      <c r="H261" s="247"/>
      <c r="I261" s="247"/>
      <c r="J261" s="144" t="s">
        <v>163</v>
      </c>
      <c r="K261" s="145">
        <v>20</v>
      </c>
      <c r="L261" s="248"/>
      <c r="M261" s="248"/>
      <c r="N261" s="248">
        <f>ROUND(L261*K261,2)</f>
        <v>0</v>
      </c>
      <c r="O261" s="248"/>
      <c r="P261" s="248"/>
      <c r="Q261" s="248"/>
      <c r="R261" s="146"/>
      <c r="T261" s="147" t="s">
        <v>5</v>
      </c>
      <c r="U261" s="44" t="s">
        <v>41</v>
      </c>
      <c r="V261" s="148">
        <v>0.184</v>
      </c>
      <c r="W261" s="148">
        <f>V261*K261</f>
        <v>3.6799999999999997</v>
      </c>
      <c r="X261" s="148">
        <v>1.3999999999999999E-4</v>
      </c>
      <c r="Y261" s="148">
        <f>X261*K261</f>
        <v>2.7999999999999995E-3</v>
      </c>
      <c r="Z261" s="148">
        <v>0</v>
      </c>
      <c r="AA261" s="149">
        <f>Z261*K261</f>
        <v>0</v>
      </c>
      <c r="AR261" s="21" t="s">
        <v>243</v>
      </c>
      <c r="AT261" s="21" t="s">
        <v>160</v>
      </c>
      <c r="AU261" s="21" t="s">
        <v>115</v>
      </c>
      <c r="AY261" s="21" t="s">
        <v>159</v>
      </c>
      <c r="BE261" s="150">
        <f>IF(U261="základní",N261,0)</f>
        <v>0</v>
      </c>
      <c r="BF261" s="150">
        <f>IF(U261="snížená",N261,0)</f>
        <v>0</v>
      </c>
      <c r="BG261" s="150">
        <f>IF(U261="zákl. přenesená",N261,0)</f>
        <v>0</v>
      </c>
      <c r="BH261" s="150">
        <f>IF(U261="sníž. přenesená",N261,0)</f>
        <v>0</v>
      </c>
      <c r="BI261" s="150">
        <f>IF(U261="nulová",N261,0)</f>
        <v>0</v>
      </c>
      <c r="BJ261" s="21" t="s">
        <v>22</v>
      </c>
      <c r="BK261" s="150">
        <f>ROUND(L261*K261,2)</f>
        <v>0</v>
      </c>
      <c r="BL261" s="21" t="s">
        <v>243</v>
      </c>
      <c r="BM261" s="21" t="s">
        <v>512</v>
      </c>
    </row>
    <row r="262" spans="2:65" s="9" customFormat="1" ht="37.4" customHeight="1">
      <c r="B262" s="130"/>
      <c r="C262" s="131"/>
      <c r="D262" s="132" t="s">
        <v>140</v>
      </c>
      <c r="E262" s="132"/>
      <c r="F262" s="132"/>
      <c r="G262" s="132"/>
      <c r="H262" s="132"/>
      <c r="I262" s="132"/>
      <c r="J262" s="132"/>
      <c r="K262" s="132"/>
      <c r="L262" s="132"/>
      <c r="M262" s="132"/>
      <c r="N262" s="273">
        <f>BK262</f>
        <v>0</v>
      </c>
      <c r="O262" s="274"/>
      <c r="P262" s="274"/>
      <c r="Q262" s="274"/>
      <c r="R262" s="133"/>
      <c r="T262" s="134"/>
      <c r="U262" s="131"/>
      <c r="V262" s="131"/>
      <c r="W262" s="135">
        <f>W263</f>
        <v>35.432000000000002</v>
      </c>
      <c r="X262" s="131"/>
      <c r="Y262" s="135">
        <f>Y263</f>
        <v>8.5919999999999989E-3</v>
      </c>
      <c r="Z262" s="131"/>
      <c r="AA262" s="136">
        <f>AA263</f>
        <v>0</v>
      </c>
      <c r="AR262" s="137" t="s">
        <v>178</v>
      </c>
      <c r="AT262" s="138" t="s">
        <v>75</v>
      </c>
      <c r="AU262" s="138" t="s">
        <v>76</v>
      </c>
      <c r="AY262" s="137" t="s">
        <v>159</v>
      </c>
      <c r="BK262" s="139">
        <f>BK263</f>
        <v>0</v>
      </c>
    </row>
    <row r="263" spans="2:65" s="9" customFormat="1" ht="19.899999999999999" customHeight="1">
      <c r="B263" s="130"/>
      <c r="C263" s="131"/>
      <c r="D263" s="140" t="s">
        <v>141</v>
      </c>
      <c r="E263" s="140"/>
      <c r="F263" s="140"/>
      <c r="G263" s="140"/>
      <c r="H263" s="140"/>
      <c r="I263" s="140"/>
      <c r="J263" s="140"/>
      <c r="K263" s="140"/>
      <c r="L263" s="140"/>
      <c r="M263" s="140"/>
      <c r="N263" s="269">
        <f>BK263</f>
        <v>0</v>
      </c>
      <c r="O263" s="270"/>
      <c r="P263" s="270"/>
      <c r="Q263" s="270"/>
      <c r="R263" s="133"/>
      <c r="T263" s="134"/>
      <c r="U263" s="131"/>
      <c r="V263" s="131"/>
      <c r="W263" s="135">
        <f>SUM(W264:W273)</f>
        <v>35.432000000000002</v>
      </c>
      <c r="X263" s="131"/>
      <c r="Y263" s="135">
        <f>SUM(Y264:Y273)</f>
        <v>8.5919999999999989E-3</v>
      </c>
      <c r="Z263" s="131"/>
      <c r="AA263" s="136">
        <f>SUM(AA264:AA273)</f>
        <v>0</v>
      </c>
      <c r="AR263" s="137" t="s">
        <v>178</v>
      </c>
      <c r="AT263" s="138" t="s">
        <v>75</v>
      </c>
      <c r="AU263" s="138" t="s">
        <v>22</v>
      </c>
      <c r="AY263" s="137" t="s">
        <v>159</v>
      </c>
      <c r="BK263" s="139">
        <f>SUM(BK264:BK273)</f>
        <v>0</v>
      </c>
    </row>
    <row r="264" spans="2:65" s="1" customFormat="1" ht="31.6" customHeight="1">
      <c r="B264" s="141"/>
      <c r="C264" s="142" t="s">
        <v>513</v>
      </c>
      <c r="D264" s="142" t="s">
        <v>160</v>
      </c>
      <c r="E264" s="143" t="s">
        <v>514</v>
      </c>
      <c r="F264" s="247" t="s">
        <v>515</v>
      </c>
      <c r="G264" s="247"/>
      <c r="H264" s="247"/>
      <c r="I264" s="247"/>
      <c r="J264" s="144" t="s">
        <v>450</v>
      </c>
      <c r="K264" s="145">
        <v>6</v>
      </c>
      <c r="L264" s="248"/>
      <c r="M264" s="248"/>
      <c r="N264" s="248">
        <f>ROUND(L264*K264,2)</f>
        <v>0</v>
      </c>
      <c r="O264" s="248"/>
      <c r="P264" s="248"/>
      <c r="Q264" s="248"/>
      <c r="R264" s="146"/>
      <c r="T264" s="147" t="s">
        <v>5</v>
      </c>
      <c r="U264" s="44" t="s">
        <v>41</v>
      </c>
      <c r="V264" s="148">
        <v>0.61199999999999999</v>
      </c>
      <c r="W264" s="148">
        <f>V264*K264</f>
        <v>3.6719999999999997</v>
      </c>
      <c r="X264" s="148">
        <v>0</v>
      </c>
      <c r="Y264" s="148">
        <f>X264*K264</f>
        <v>0</v>
      </c>
      <c r="Z264" s="148">
        <v>0</v>
      </c>
      <c r="AA264" s="149">
        <f>Z264*K264</f>
        <v>0</v>
      </c>
      <c r="AR264" s="21" t="s">
        <v>456</v>
      </c>
      <c r="AT264" s="21" t="s">
        <v>160</v>
      </c>
      <c r="AU264" s="21" t="s">
        <v>115</v>
      </c>
      <c r="AY264" s="21" t="s">
        <v>159</v>
      </c>
      <c r="BE264" s="150">
        <f>IF(U264="základní",N264,0)</f>
        <v>0</v>
      </c>
      <c r="BF264" s="150">
        <f>IF(U264="snížená",N264,0)</f>
        <v>0</v>
      </c>
      <c r="BG264" s="150">
        <f>IF(U264="zákl. přenesená",N264,0)</f>
        <v>0</v>
      </c>
      <c r="BH264" s="150">
        <f>IF(U264="sníž. přenesená",N264,0)</f>
        <v>0</v>
      </c>
      <c r="BI264" s="150">
        <f>IF(U264="nulová",N264,0)</f>
        <v>0</v>
      </c>
      <c r="BJ264" s="21" t="s">
        <v>22</v>
      </c>
      <c r="BK264" s="150">
        <f>ROUND(L264*K264,2)</f>
        <v>0</v>
      </c>
      <c r="BL264" s="21" t="s">
        <v>456</v>
      </c>
      <c r="BM264" s="21" t="s">
        <v>516</v>
      </c>
    </row>
    <row r="265" spans="2:65" s="1" customFormat="1" ht="31.6" customHeight="1">
      <c r="B265" s="141"/>
      <c r="C265" s="183" t="s">
        <v>517</v>
      </c>
      <c r="D265" s="183" t="s">
        <v>184</v>
      </c>
      <c r="E265" s="184" t="s">
        <v>518</v>
      </c>
      <c r="F265" s="259" t="s">
        <v>519</v>
      </c>
      <c r="G265" s="259"/>
      <c r="H265" s="259"/>
      <c r="I265" s="259"/>
      <c r="J265" s="185" t="s">
        <v>450</v>
      </c>
      <c r="K265" s="186">
        <v>6</v>
      </c>
      <c r="L265" s="260"/>
      <c r="M265" s="260"/>
      <c r="N265" s="260">
        <f>ROUND(L265*K265,2)</f>
        <v>0</v>
      </c>
      <c r="O265" s="248"/>
      <c r="P265" s="248"/>
      <c r="Q265" s="248"/>
      <c r="R265" s="146"/>
      <c r="T265" s="147" t="s">
        <v>5</v>
      </c>
      <c r="U265" s="44" t="s">
        <v>41</v>
      </c>
      <c r="V265" s="148">
        <v>0</v>
      </c>
      <c r="W265" s="148">
        <f>V265*K265</f>
        <v>0</v>
      </c>
      <c r="X265" s="148">
        <v>4.3199999999999998E-4</v>
      </c>
      <c r="Y265" s="148">
        <f>X265*K265</f>
        <v>2.5919999999999997E-3</v>
      </c>
      <c r="Z265" s="148">
        <v>0</v>
      </c>
      <c r="AA265" s="149">
        <f>Z265*K265</f>
        <v>0</v>
      </c>
      <c r="AR265" s="21" t="s">
        <v>520</v>
      </c>
      <c r="AT265" s="21" t="s">
        <v>184</v>
      </c>
      <c r="AU265" s="21" t="s">
        <v>115</v>
      </c>
      <c r="AY265" s="21" t="s">
        <v>159</v>
      </c>
      <c r="BE265" s="150">
        <f>IF(U265="základní",N265,0)</f>
        <v>0</v>
      </c>
      <c r="BF265" s="150">
        <f>IF(U265="snížená",N265,0)</f>
        <v>0</v>
      </c>
      <c r="BG265" s="150">
        <f>IF(U265="zákl. přenesená",N265,0)</f>
        <v>0</v>
      </c>
      <c r="BH265" s="150">
        <f>IF(U265="sníž. přenesená",N265,0)</f>
        <v>0</v>
      </c>
      <c r="BI265" s="150">
        <f>IF(U265="nulová",N265,0)</f>
        <v>0</v>
      </c>
      <c r="BJ265" s="21" t="s">
        <v>22</v>
      </c>
      <c r="BK265" s="150">
        <f>ROUND(L265*K265,2)</f>
        <v>0</v>
      </c>
      <c r="BL265" s="21" t="s">
        <v>520</v>
      </c>
      <c r="BM265" s="21" t="s">
        <v>521</v>
      </c>
    </row>
    <row r="266" spans="2:65" s="1" customFormat="1" ht="22.6" customHeight="1">
      <c r="B266" s="35"/>
      <c r="C266" s="36"/>
      <c r="D266" s="36"/>
      <c r="E266" s="36"/>
      <c r="F266" s="261" t="s">
        <v>522</v>
      </c>
      <c r="G266" s="262"/>
      <c r="H266" s="262"/>
      <c r="I266" s="262"/>
      <c r="J266" s="36"/>
      <c r="K266" s="36"/>
      <c r="L266" s="36"/>
      <c r="M266" s="36"/>
      <c r="N266" s="36"/>
      <c r="O266" s="36"/>
      <c r="P266" s="36"/>
      <c r="Q266" s="36"/>
      <c r="R266" s="37"/>
      <c r="T266" s="187"/>
      <c r="U266" s="36"/>
      <c r="V266" s="36"/>
      <c r="W266" s="36"/>
      <c r="X266" s="36"/>
      <c r="Y266" s="36"/>
      <c r="Z266" s="36"/>
      <c r="AA266" s="74"/>
      <c r="AT266" s="21" t="s">
        <v>190</v>
      </c>
      <c r="AU266" s="21" t="s">
        <v>115</v>
      </c>
    </row>
    <row r="267" spans="2:65" s="1" customFormat="1" ht="52.3" customHeight="1">
      <c r="B267" s="141"/>
      <c r="C267" s="142" t="s">
        <v>523</v>
      </c>
      <c r="D267" s="142" t="s">
        <v>160</v>
      </c>
      <c r="E267" s="143" t="s">
        <v>524</v>
      </c>
      <c r="F267" s="247" t="s">
        <v>525</v>
      </c>
      <c r="G267" s="247"/>
      <c r="H267" s="247"/>
      <c r="I267" s="247"/>
      <c r="J267" s="144" t="s">
        <v>200</v>
      </c>
      <c r="K267" s="145">
        <v>125</v>
      </c>
      <c r="L267" s="248"/>
      <c r="M267" s="248"/>
      <c r="N267" s="248">
        <f>ROUND(L267*K267,2)</f>
        <v>0</v>
      </c>
      <c r="O267" s="248"/>
      <c r="P267" s="248"/>
      <c r="Q267" s="248"/>
      <c r="R267" s="146"/>
      <c r="T267" s="147" t="s">
        <v>5</v>
      </c>
      <c r="U267" s="44" t="s">
        <v>41</v>
      </c>
      <c r="V267" s="148">
        <v>0.17899999999999999</v>
      </c>
      <c r="W267" s="148">
        <f>V267*K267</f>
        <v>22.375</v>
      </c>
      <c r="X267" s="148">
        <v>0</v>
      </c>
      <c r="Y267" s="148">
        <f>X267*K267</f>
        <v>0</v>
      </c>
      <c r="Z267" s="148">
        <v>0</v>
      </c>
      <c r="AA267" s="149">
        <f>Z267*K267</f>
        <v>0</v>
      </c>
      <c r="AR267" s="21" t="s">
        <v>456</v>
      </c>
      <c r="AT267" s="21" t="s">
        <v>160</v>
      </c>
      <c r="AU267" s="21" t="s">
        <v>115</v>
      </c>
      <c r="AY267" s="21" t="s">
        <v>159</v>
      </c>
      <c r="BE267" s="150">
        <f>IF(U267="základní",N267,0)</f>
        <v>0</v>
      </c>
      <c r="BF267" s="150">
        <f>IF(U267="snížená",N267,0)</f>
        <v>0</v>
      </c>
      <c r="BG267" s="150">
        <f>IF(U267="zákl. přenesená",N267,0)</f>
        <v>0</v>
      </c>
      <c r="BH267" s="150">
        <f>IF(U267="sníž. přenesená",N267,0)</f>
        <v>0</v>
      </c>
      <c r="BI267" s="150">
        <f>IF(U267="nulová",N267,0)</f>
        <v>0</v>
      </c>
      <c r="BJ267" s="21" t="s">
        <v>22</v>
      </c>
      <c r="BK267" s="150">
        <f>ROUND(L267*K267,2)</f>
        <v>0</v>
      </c>
      <c r="BL267" s="21" t="s">
        <v>456</v>
      </c>
      <c r="BM267" s="21" t="s">
        <v>526</v>
      </c>
    </row>
    <row r="268" spans="2:65" s="1" customFormat="1" ht="30.1" customHeight="1">
      <c r="B268" s="35"/>
      <c r="C268" s="36"/>
      <c r="D268" s="36"/>
      <c r="E268" s="36"/>
      <c r="F268" s="261" t="s">
        <v>527</v>
      </c>
      <c r="G268" s="262"/>
      <c r="H268" s="262"/>
      <c r="I268" s="262"/>
      <c r="J268" s="36"/>
      <c r="K268" s="36"/>
      <c r="L268" s="36"/>
      <c r="M268" s="36"/>
      <c r="N268" s="36"/>
      <c r="O268" s="36"/>
      <c r="P268" s="36"/>
      <c r="Q268" s="36"/>
      <c r="R268" s="37"/>
      <c r="T268" s="187"/>
      <c r="U268" s="36"/>
      <c r="V268" s="36"/>
      <c r="W268" s="36"/>
      <c r="X268" s="36"/>
      <c r="Y268" s="36"/>
      <c r="Z268" s="36"/>
      <c r="AA268" s="74"/>
      <c r="AT268" s="21" t="s">
        <v>190</v>
      </c>
      <c r="AU268" s="21" t="s">
        <v>115</v>
      </c>
    </row>
    <row r="269" spans="2:65" s="1" customFormat="1" ht="31.6" customHeight="1">
      <c r="B269" s="141"/>
      <c r="C269" s="142" t="s">
        <v>528</v>
      </c>
      <c r="D269" s="142" t="s">
        <v>160</v>
      </c>
      <c r="E269" s="143" t="s">
        <v>529</v>
      </c>
      <c r="F269" s="247" t="s">
        <v>530</v>
      </c>
      <c r="G269" s="247"/>
      <c r="H269" s="247"/>
      <c r="I269" s="247"/>
      <c r="J269" s="144" t="s">
        <v>450</v>
      </c>
      <c r="K269" s="145">
        <v>2</v>
      </c>
      <c r="L269" s="248"/>
      <c r="M269" s="248"/>
      <c r="N269" s="248">
        <f>ROUND(L269*K269,2)</f>
        <v>0</v>
      </c>
      <c r="O269" s="248"/>
      <c r="P269" s="248"/>
      <c r="Q269" s="248"/>
      <c r="R269" s="146"/>
      <c r="T269" s="147" t="s">
        <v>5</v>
      </c>
      <c r="U269" s="44" t="s">
        <v>41</v>
      </c>
      <c r="V269" s="148">
        <v>0.95</v>
      </c>
      <c r="W269" s="148">
        <f>V269*K269</f>
        <v>1.9</v>
      </c>
      <c r="X269" s="148">
        <v>0</v>
      </c>
      <c r="Y269" s="148">
        <f>X269*K269</f>
        <v>0</v>
      </c>
      <c r="Z269" s="148">
        <v>0</v>
      </c>
      <c r="AA269" s="149">
        <f>Z269*K269</f>
        <v>0</v>
      </c>
      <c r="AR269" s="21" t="s">
        <v>456</v>
      </c>
      <c r="AT269" s="21" t="s">
        <v>160</v>
      </c>
      <c r="AU269" s="21" t="s">
        <v>115</v>
      </c>
      <c r="AY269" s="21" t="s">
        <v>159</v>
      </c>
      <c r="BE269" s="150">
        <f>IF(U269="základní",N269,0)</f>
        <v>0</v>
      </c>
      <c r="BF269" s="150">
        <f>IF(U269="snížená",N269,0)</f>
        <v>0</v>
      </c>
      <c r="BG269" s="150">
        <f>IF(U269="zákl. přenesená",N269,0)</f>
        <v>0</v>
      </c>
      <c r="BH269" s="150">
        <f>IF(U269="sníž. přenesená",N269,0)</f>
        <v>0</v>
      </c>
      <c r="BI269" s="150">
        <f>IF(U269="nulová",N269,0)</f>
        <v>0</v>
      </c>
      <c r="BJ269" s="21" t="s">
        <v>22</v>
      </c>
      <c r="BK269" s="150">
        <f>ROUND(L269*K269,2)</f>
        <v>0</v>
      </c>
      <c r="BL269" s="21" t="s">
        <v>456</v>
      </c>
      <c r="BM269" s="21" t="s">
        <v>531</v>
      </c>
    </row>
    <row r="270" spans="2:65" s="1" customFormat="1" ht="22.6" customHeight="1">
      <c r="B270" s="141"/>
      <c r="C270" s="183" t="s">
        <v>532</v>
      </c>
      <c r="D270" s="183" t="s">
        <v>184</v>
      </c>
      <c r="E270" s="184" t="s">
        <v>533</v>
      </c>
      <c r="F270" s="259" t="s">
        <v>534</v>
      </c>
      <c r="G270" s="259"/>
      <c r="H270" s="259"/>
      <c r="I270" s="259"/>
      <c r="J270" s="185" t="s">
        <v>450</v>
      </c>
      <c r="K270" s="186">
        <v>2</v>
      </c>
      <c r="L270" s="260"/>
      <c r="M270" s="260"/>
      <c r="N270" s="260">
        <f>ROUND(L270*K270,2)</f>
        <v>0</v>
      </c>
      <c r="O270" s="248"/>
      <c r="P270" s="248"/>
      <c r="Q270" s="248"/>
      <c r="R270" s="146"/>
      <c r="T270" s="147" t="s">
        <v>5</v>
      </c>
      <c r="U270" s="44" t="s">
        <v>41</v>
      </c>
      <c r="V270" s="148">
        <v>0</v>
      </c>
      <c r="W270" s="148">
        <f>V270*K270</f>
        <v>0</v>
      </c>
      <c r="X270" s="148">
        <v>3.0000000000000001E-3</v>
      </c>
      <c r="Y270" s="148">
        <f>X270*K270</f>
        <v>6.0000000000000001E-3</v>
      </c>
      <c r="Z270" s="148">
        <v>0</v>
      </c>
      <c r="AA270" s="149">
        <f>Z270*K270</f>
        <v>0</v>
      </c>
      <c r="AR270" s="21" t="s">
        <v>520</v>
      </c>
      <c r="AT270" s="21" t="s">
        <v>184</v>
      </c>
      <c r="AU270" s="21" t="s">
        <v>115</v>
      </c>
      <c r="AY270" s="21" t="s">
        <v>159</v>
      </c>
      <c r="BE270" s="150">
        <f>IF(U270="základní",N270,0)</f>
        <v>0</v>
      </c>
      <c r="BF270" s="150">
        <f>IF(U270="snížená",N270,0)</f>
        <v>0</v>
      </c>
      <c r="BG270" s="150">
        <f>IF(U270="zákl. přenesená",N270,0)</f>
        <v>0</v>
      </c>
      <c r="BH270" s="150">
        <f>IF(U270="sníž. přenesená",N270,0)</f>
        <v>0</v>
      </c>
      <c r="BI270" s="150">
        <f>IF(U270="nulová",N270,0)</f>
        <v>0</v>
      </c>
      <c r="BJ270" s="21" t="s">
        <v>22</v>
      </c>
      <c r="BK270" s="150">
        <f>ROUND(L270*K270,2)</f>
        <v>0</v>
      </c>
      <c r="BL270" s="21" t="s">
        <v>520</v>
      </c>
      <c r="BM270" s="21" t="s">
        <v>535</v>
      </c>
    </row>
    <row r="271" spans="2:65" s="1" customFormat="1" ht="31.6" customHeight="1">
      <c r="B271" s="141"/>
      <c r="C271" s="142" t="s">
        <v>536</v>
      </c>
      <c r="D271" s="142" t="s">
        <v>160</v>
      </c>
      <c r="E271" s="143" t="s">
        <v>537</v>
      </c>
      <c r="F271" s="247" t="s">
        <v>538</v>
      </c>
      <c r="G271" s="247"/>
      <c r="H271" s="247"/>
      <c r="I271" s="247"/>
      <c r="J271" s="144" t="s">
        <v>450</v>
      </c>
      <c r="K271" s="145">
        <v>6</v>
      </c>
      <c r="L271" s="248"/>
      <c r="M271" s="248"/>
      <c r="N271" s="248">
        <f>ROUND(L271*K271,2)</f>
        <v>0</v>
      </c>
      <c r="O271" s="248"/>
      <c r="P271" s="248"/>
      <c r="Q271" s="248"/>
      <c r="R271" s="146"/>
      <c r="T271" s="147" t="s">
        <v>5</v>
      </c>
      <c r="U271" s="44" t="s">
        <v>41</v>
      </c>
      <c r="V271" s="148">
        <v>0.18</v>
      </c>
      <c r="W271" s="148">
        <f>V271*K271</f>
        <v>1.08</v>
      </c>
      <c r="X271" s="148">
        <v>0</v>
      </c>
      <c r="Y271" s="148">
        <f>X271*K271</f>
        <v>0</v>
      </c>
      <c r="Z271" s="148">
        <v>0</v>
      </c>
      <c r="AA271" s="149">
        <f>Z271*K271</f>
        <v>0</v>
      </c>
      <c r="AR271" s="21" t="s">
        <v>456</v>
      </c>
      <c r="AT271" s="21" t="s">
        <v>160</v>
      </c>
      <c r="AU271" s="21" t="s">
        <v>115</v>
      </c>
      <c r="AY271" s="21" t="s">
        <v>159</v>
      </c>
      <c r="BE271" s="150">
        <f>IF(U271="základní",N271,0)</f>
        <v>0</v>
      </c>
      <c r="BF271" s="150">
        <f>IF(U271="snížená",N271,0)</f>
        <v>0</v>
      </c>
      <c r="BG271" s="150">
        <f>IF(U271="zákl. přenesená",N271,0)</f>
        <v>0</v>
      </c>
      <c r="BH271" s="150">
        <f>IF(U271="sníž. přenesená",N271,0)</f>
        <v>0</v>
      </c>
      <c r="BI271" s="150">
        <f>IF(U271="nulová",N271,0)</f>
        <v>0</v>
      </c>
      <c r="BJ271" s="21" t="s">
        <v>22</v>
      </c>
      <c r="BK271" s="150">
        <f>ROUND(L271*K271,2)</f>
        <v>0</v>
      </c>
      <c r="BL271" s="21" t="s">
        <v>456</v>
      </c>
      <c r="BM271" s="21" t="s">
        <v>539</v>
      </c>
    </row>
    <row r="272" spans="2:65" s="1" customFormat="1" ht="31.6" customHeight="1">
      <c r="B272" s="141"/>
      <c r="C272" s="142" t="s">
        <v>540</v>
      </c>
      <c r="D272" s="142" t="s">
        <v>160</v>
      </c>
      <c r="E272" s="143" t="s">
        <v>541</v>
      </c>
      <c r="F272" s="247" t="s">
        <v>542</v>
      </c>
      <c r="G272" s="247"/>
      <c r="H272" s="247"/>
      <c r="I272" s="247"/>
      <c r="J272" s="144" t="s">
        <v>450</v>
      </c>
      <c r="K272" s="145">
        <v>1</v>
      </c>
      <c r="L272" s="248"/>
      <c r="M272" s="248"/>
      <c r="N272" s="248">
        <f>ROUND(L272*K272,2)</f>
        <v>0</v>
      </c>
      <c r="O272" s="248"/>
      <c r="P272" s="248"/>
      <c r="Q272" s="248"/>
      <c r="R272" s="146"/>
      <c r="T272" s="147" t="s">
        <v>5</v>
      </c>
      <c r="U272" s="44" t="s">
        <v>41</v>
      </c>
      <c r="V272" s="148">
        <v>6.4050000000000002</v>
      </c>
      <c r="W272" s="148">
        <f>V272*K272</f>
        <v>6.4050000000000002</v>
      </c>
      <c r="X272" s="148">
        <v>0</v>
      </c>
      <c r="Y272" s="148">
        <f>X272*K272</f>
        <v>0</v>
      </c>
      <c r="Z272" s="148">
        <v>0</v>
      </c>
      <c r="AA272" s="149">
        <f>Z272*K272</f>
        <v>0</v>
      </c>
      <c r="AR272" s="21" t="s">
        <v>456</v>
      </c>
      <c r="AT272" s="21" t="s">
        <v>160</v>
      </c>
      <c r="AU272" s="21" t="s">
        <v>115</v>
      </c>
      <c r="AY272" s="21" t="s">
        <v>159</v>
      </c>
      <c r="BE272" s="150">
        <f>IF(U272="základní",N272,0)</f>
        <v>0</v>
      </c>
      <c r="BF272" s="150">
        <f>IF(U272="snížená",N272,0)</f>
        <v>0</v>
      </c>
      <c r="BG272" s="150">
        <f>IF(U272="zákl. přenesená",N272,0)</f>
        <v>0</v>
      </c>
      <c r="BH272" s="150">
        <f>IF(U272="sníž. přenesená",N272,0)</f>
        <v>0</v>
      </c>
      <c r="BI272" s="150">
        <f>IF(U272="nulová",N272,0)</f>
        <v>0</v>
      </c>
      <c r="BJ272" s="21" t="s">
        <v>22</v>
      </c>
      <c r="BK272" s="150">
        <f>ROUND(L272*K272,2)</f>
        <v>0</v>
      </c>
      <c r="BL272" s="21" t="s">
        <v>456</v>
      </c>
      <c r="BM272" s="21" t="s">
        <v>543</v>
      </c>
    </row>
    <row r="273" spans="2:65" s="1" customFormat="1" ht="38.049999999999997" customHeight="1">
      <c r="B273" s="141"/>
      <c r="C273" s="142" t="s">
        <v>544</v>
      </c>
      <c r="D273" s="142" t="s">
        <v>160</v>
      </c>
      <c r="E273" s="143" t="s">
        <v>545</v>
      </c>
      <c r="F273" s="247" t="s">
        <v>546</v>
      </c>
      <c r="G273" s="247"/>
      <c r="H273" s="247"/>
      <c r="I273" s="247"/>
      <c r="J273" s="144" t="s">
        <v>200</v>
      </c>
      <c r="K273" s="145">
        <v>125</v>
      </c>
      <c r="L273" s="248"/>
      <c r="M273" s="248"/>
      <c r="N273" s="248">
        <f>ROUND(L273*K273,2)</f>
        <v>0</v>
      </c>
      <c r="O273" s="248"/>
      <c r="P273" s="248"/>
      <c r="Q273" s="248"/>
      <c r="R273" s="146"/>
      <c r="T273" s="147" t="s">
        <v>5</v>
      </c>
      <c r="U273" s="44" t="s">
        <v>41</v>
      </c>
      <c r="V273" s="148">
        <v>0</v>
      </c>
      <c r="W273" s="148">
        <f>V273*K273</f>
        <v>0</v>
      </c>
      <c r="X273" s="148">
        <v>0</v>
      </c>
      <c r="Y273" s="148">
        <f>X273*K273</f>
        <v>0</v>
      </c>
      <c r="Z273" s="148">
        <v>0</v>
      </c>
      <c r="AA273" s="149">
        <f>Z273*K273</f>
        <v>0</v>
      </c>
      <c r="AR273" s="21" t="s">
        <v>456</v>
      </c>
      <c r="AT273" s="21" t="s">
        <v>160</v>
      </c>
      <c r="AU273" s="21" t="s">
        <v>115</v>
      </c>
      <c r="AY273" s="21" t="s">
        <v>159</v>
      </c>
      <c r="BE273" s="150">
        <f>IF(U273="základní",N273,0)</f>
        <v>0</v>
      </c>
      <c r="BF273" s="150">
        <f>IF(U273="snížená",N273,0)</f>
        <v>0</v>
      </c>
      <c r="BG273" s="150">
        <f>IF(U273="zákl. přenesená",N273,0)</f>
        <v>0</v>
      </c>
      <c r="BH273" s="150">
        <f>IF(U273="sníž. přenesená",N273,0)</f>
        <v>0</v>
      </c>
      <c r="BI273" s="150">
        <f>IF(U273="nulová",N273,0)</f>
        <v>0</v>
      </c>
      <c r="BJ273" s="21" t="s">
        <v>22</v>
      </c>
      <c r="BK273" s="150">
        <f>ROUND(L273*K273,2)</f>
        <v>0</v>
      </c>
      <c r="BL273" s="21" t="s">
        <v>456</v>
      </c>
      <c r="BM273" s="21" t="s">
        <v>547</v>
      </c>
    </row>
    <row r="274" spans="2:65" s="9" customFormat="1" ht="37.4" customHeight="1">
      <c r="B274" s="130"/>
      <c r="C274" s="131"/>
      <c r="D274" s="132" t="s">
        <v>142</v>
      </c>
      <c r="E274" s="132"/>
      <c r="F274" s="132"/>
      <c r="G274" s="132"/>
      <c r="H274" s="132"/>
      <c r="I274" s="132"/>
      <c r="J274" s="132"/>
      <c r="K274" s="132"/>
      <c r="L274" s="132"/>
      <c r="M274" s="132"/>
      <c r="N274" s="273">
        <f>BK274</f>
        <v>0</v>
      </c>
      <c r="O274" s="274"/>
      <c r="P274" s="274"/>
      <c r="Q274" s="274"/>
      <c r="R274" s="133"/>
      <c r="T274" s="134"/>
      <c r="U274" s="131"/>
      <c r="V274" s="131"/>
      <c r="W274" s="135">
        <f>W275</f>
        <v>0</v>
      </c>
      <c r="X274" s="131"/>
      <c r="Y274" s="135">
        <f>Y275</f>
        <v>0</v>
      </c>
      <c r="Z274" s="131"/>
      <c r="AA274" s="136">
        <f>AA275</f>
        <v>0</v>
      </c>
      <c r="AR274" s="137" t="s">
        <v>194</v>
      </c>
      <c r="AT274" s="138" t="s">
        <v>75</v>
      </c>
      <c r="AU274" s="138" t="s">
        <v>76</v>
      </c>
      <c r="AY274" s="137" t="s">
        <v>159</v>
      </c>
      <c r="BK274" s="139">
        <f>BK275</f>
        <v>0</v>
      </c>
    </row>
    <row r="275" spans="2:65" s="9" customFormat="1" ht="19.899999999999999" customHeight="1">
      <c r="B275" s="130"/>
      <c r="C275" s="131"/>
      <c r="D275" s="140" t="s">
        <v>143</v>
      </c>
      <c r="E275" s="140"/>
      <c r="F275" s="140"/>
      <c r="G275" s="140"/>
      <c r="H275" s="140"/>
      <c r="I275" s="140"/>
      <c r="J275" s="140"/>
      <c r="K275" s="140"/>
      <c r="L275" s="140"/>
      <c r="M275" s="140"/>
      <c r="N275" s="269">
        <f>BK275</f>
        <v>0</v>
      </c>
      <c r="O275" s="270"/>
      <c r="P275" s="270"/>
      <c r="Q275" s="270"/>
      <c r="R275" s="133"/>
      <c r="T275" s="134"/>
      <c r="U275" s="131"/>
      <c r="V275" s="131"/>
      <c r="W275" s="135">
        <f>W276</f>
        <v>0</v>
      </c>
      <c r="X275" s="131"/>
      <c r="Y275" s="135">
        <f>Y276</f>
        <v>0</v>
      </c>
      <c r="Z275" s="131"/>
      <c r="AA275" s="136">
        <f>AA276</f>
        <v>0</v>
      </c>
      <c r="AR275" s="137" t="s">
        <v>194</v>
      </c>
      <c r="AT275" s="138" t="s">
        <v>75</v>
      </c>
      <c r="AU275" s="138" t="s">
        <v>22</v>
      </c>
      <c r="AY275" s="137" t="s">
        <v>159</v>
      </c>
      <c r="BK275" s="139">
        <f>BK276</f>
        <v>0</v>
      </c>
    </row>
    <row r="276" spans="2:65" s="1" customFormat="1" ht="44.35" customHeight="1">
      <c r="B276" s="141"/>
      <c r="C276" s="142" t="s">
        <v>548</v>
      </c>
      <c r="D276" s="142" t="s">
        <v>160</v>
      </c>
      <c r="E276" s="143" t="s">
        <v>549</v>
      </c>
      <c r="F276" s="247" t="s">
        <v>550</v>
      </c>
      <c r="G276" s="247"/>
      <c r="H276" s="247"/>
      <c r="I276" s="247"/>
      <c r="J276" s="144" t="s">
        <v>551</v>
      </c>
      <c r="K276" s="145">
        <v>1</v>
      </c>
      <c r="L276" s="248"/>
      <c r="M276" s="248"/>
      <c r="N276" s="248">
        <f>ROUND(L276*K276,2)</f>
        <v>0</v>
      </c>
      <c r="O276" s="248"/>
      <c r="P276" s="248"/>
      <c r="Q276" s="248"/>
      <c r="R276" s="146"/>
      <c r="T276" s="147" t="s">
        <v>5</v>
      </c>
      <c r="U276" s="188" t="s">
        <v>41</v>
      </c>
      <c r="V276" s="189">
        <v>0</v>
      </c>
      <c r="W276" s="189">
        <f>V276*K276</f>
        <v>0</v>
      </c>
      <c r="X276" s="189">
        <v>0</v>
      </c>
      <c r="Y276" s="189">
        <f>X276*K276</f>
        <v>0</v>
      </c>
      <c r="Z276" s="189">
        <v>0</v>
      </c>
      <c r="AA276" s="190">
        <f>Z276*K276</f>
        <v>0</v>
      </c>
      <c r="AR276" s="21" t="s">
        <v>552</v>
      </c>
      <c r="AT276" s="21" t="s">
        <v>160</v>
      </c>
      <c r="AU276" s="21" t="s">
        <v>115</v>
      </c>
      <c r="AY276" s="21" t="s">
        <v>159</v>
      </c>
      <c r="BE276" s="150">
        <f>IF(U276="základní",N276,0)</f>
        <v>0</v>
      </c>
      <c r="BF276" s="150">
        <f>IF(U276="snížená",N276,0)</f>
        <v>0</v>
      </c>
      <c r="BG276" s="150">
        <f>IF(U276="zákl. přenesená",N276,0)</f>
        <v>0</v>
      </c>
      <c r="BH276" s="150">
        <f>IF(U276="sníž. přenesená",N276,0)</f>
        <v>0</v>
      </c>
      <c r="BI276" s="150">
        <f>IF(U276="nulová",N276,0)</f>
        <v>0</v>
      </c>
      <c r="BJ276" s="21" t="s">
        <v>22</v>
      </c>
      <c r="BK276" s="150">
        <f>ROUND(L276*K276,2)</f>
        <v>0</v>
      </c>
      <c r="BL276" s="21" t="s">
        <v>552</v>
      </c>
      <c r="BM276" s="21" t="s">
        <v>553</v>
      </c>
    </row>
    <row r="277" spans="2:65" s="1" customFormat="1" ht="7" customHeight="1">
      <c r="B277" s="59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1"/>
    </row>
  </sheetData>
  <mergeCells count="390">
    <mergeCell ref="H1:K1"/>
    <mergeCell ref="S2:AC2"/>
    <mergeCell ref="F276:I276"/>
    <mergeCell ref="L276:M276"/>
    <mergeCell ref="N276:Q276"/>
    <mergeCell ref="N126:Q126"/>
    <mergeCell ref="N127:Q127"/>
    <mergeCell ref="N128:Q128"/>
    <mergeCell ref="N163:Q163"/>
    <mergeCell ref="N170:Q170"/>
    <mergeCell ref="N175:Q175"/>
    <mergeCell ref="N177:Q177"/>
    <mergeCell ref="N178:Q178"/>
    <mergeCell ref="N190:Q190"/>
    <mergeCell ref="N196:Q196"/>
    <mergeCell ref="N224:Q224"/>
    <mergeCell ref="N249:Q249"/>
    <mergeCell ref="N256:Q256"/>
    <mergeCell ref="N258:Q258"/>
    <mergeCell ref="N262:Q262"/>
    <mergeCell ref="N263:Q263"/>
    <mergeCell ref="N274:Q274"/>
    <mergeCell ref="N275:Q275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L270:M270"/>
    <mergeCell ref="N270:Q270"/>
    <mergeCell ref="F261:I261"/>
    <mergeCell ref="L261:M261"/>
    <mergeCell ref="N261:Q261"/>
    <mergeCell ref="F264:I264"/>
    <mergeCell ref="L264:M264"/>
    <mergeCell ref="N264:Q264"/>
    <mergeCell ref="F265:I265"/>
    <mergeCell ref="L265:M265"/>
    <mergeCell ref="N265:Q265"/>
    <mergeCell ref="F257:I257"/>
    <mergeCell ref="L257:M257"/>
    <mergeCell ref="N257:Q257"/>
    <mergeCell ref="F259:I259"/>
    <mergeCell ref="L259:M259"/>
    <mergeCell ref="N259:Q259"/>
    <mergeCell ref="F260:I260"/>
    <mergeCell ref="L260:M260"/>
    <mergeCell ref="N260:Q260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2:I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L241:M241"/>
    <mergeCell ref="N241:Q241"/>
    <mergeCell ref="F233:I233"/>
    <mergeCell ref="F234:I234"/>
    <mergeCell ref="L234:M234"/>
    <mergeCell ref="N234:Q234"/>
    <mergeCell ref="F235:I235"/>
    <mergeCell ref="F236:I236"/>
    <mergeCell ref="L236:M236"/>
    <mergeCell ref="N236:Q236"/>
    <mergeCell ref="F237:I237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3:I223"/>
    <mergeCell ref="L223:M223"/>
    <mergeCell ref="N223:Q223"/>
    <mergeCell ref="F225:I225"/>
    <mergeCell ref="L225:M225"/>
    <mergeCell ref="N225:Q225"/>
    <mergeCell ref="F226:I226"/>
    <mergeCell ref="L226:M226"/>
    <mergeCell ref="N226:Q226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5:I215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L214:M214"/>
    <mergeCell ref="N214:Q214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4:I194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89:I189"/>
    <mergeCell ref="L189:M189"/>
    <mergeCell ref="N189:Q189"/>
    <mergeCell ref="F191:I191"/>
    <mergeCell ref="L191:M191"/>
    <mergeCell ref="N191:Q191"/>
    <mergeCell ref="F192:I192"/>
    <mergeCell ref="F193:I193"/>
    <mergeCell ref="L193:M193"/>
    <mergeCell ref="N193:Q193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1:I181"/>
    <mergeCell ref="L181:M181"/>
    <mergeCell ref="N181:Q181"/>
    <mergeCell ref="F182:I182"/>
    <mergeCell ref="F183:I183"/>
    <mergeCell ref="F184:I184"/>
    <mergeCell ref="F185:I185"/>
    <mergeCell ref="L185:M185"/>
    <mergeCell ref="N185:Q185"/>
    <mergeCell ref="F176:I176"/>
    <mergeCell ref="L176:M176"/>
    <mergeCell ref="N176:Q176"/>
    <mergeCell ref="F179:I179"/>
    <mergeCell ref="L179:M179"/>
    <mergeCell ref="N179:Q179"/>
    <mergeCell ref="F180:I180"/>
    <mergeCell ref="L180:M180"/>
    <mergeCell ref="N180:Q18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L167:M167"/>
    <mergeCell ref="N167:Q16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L162:M162"/>
    <mergeCell ref="N162:Q162"/>
    <mergeCell ref="F153:I153"/>
    <mergeCell ref="F154:I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L144:M144"/>
    <mergeCell ref="N144:Q144"/>
    <mergeCell ref="F145:I145"/>
    <mergeCell ref="L145:M145"/>
    <mergeCell ref="N145:Q145"/>
    <mergeCell ref="F146:I146"/>
    <mergeCell ref="F147:I147"/>
    <mergeCell ref="L147:M147"/>
    <mergeCell ref="N147:Q147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29:I129"/>
    <mergeCell ref="L129:M129"/>
    <mergeCell ref="N129:Q129"/>
    <mergeCell ref="F130:I130"/>
    <mergeCell ref="F131:I131"/>
    <mergeCell ref="F132:I132"/>
    <mergeCell ref="F133:I133"/>
    <mergeCell ref="F134:I134"/>
    <mergeCell ref="F135:I135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9"/>
  <sheetViews>
    <sheetView showGridLines="0" workbookViewId="0">
      <pane ySplit="1" topLeftCell="A119" activePane="bottomLeft" state="frozen"/>
      <selection pane="bottomLeft" activeCell="K124" sqref="K124"/>
    </sheetView>
  </sheetViews>
  <sheetFormatPr defaultRowHeight="13.6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110</v>
      </c>
      <c r="G1" s="17"/>
      <c r="H1" s="265" t="s">
        <v>111</v>
      </c>
      <c r="I1" s="265"/>
      <c r="J1" s="265"/>
      <c r="K1" s="265"/>
      <c r="L1" s="17" t="s">
        <v>112</v>
      </c>
      <c r="M1" s="15"/>
      <c r="N1" s="15"/>
      <c r="O1" s="16" t="s">
        <v>113</v>
      </c>
      <c r="P1" s="15"/>
      <c r="Q1" s="15"/>
      <c r="R1" s="15"/>
      <c r="S1" s="17" t="s">
        <v>114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7.049999999999997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21" t="s">
        <v>87</v>
      </c>
    </row>
    <row r="3" spans="1:66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115</v>
      </c>
    </row>
    <row r="4" spans="1:66" ht="37.049999999999997" customHeight="1">
      <c r="B4" s="25"/>
      <c r="C4" s="196" t="s">
        <v>116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6"/>
      <c r="T4" s="27" t="s">
        <v>13</v>
      </c>
      <c r="AT4" s="21" t="s">
        <v>6</v>
      </c>
    </row>
    <row r="5" spans="1:66" ht="7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" customHeight="1">
      <c r="B6" s="25"/>
      <c r="C6" s="28"/>
      <c r="D6" s="32" t="s">
        <v>17</v>
      </c>
      <c r="E6" s="28"/>
      <c r="F6" s="228" t="str">
        <f>'Rekapitulace stavby'!K6</f>
        <v>Stavební úpravy č.p. 476 v Rychvaldu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8"/>
      <c r="R6" s="26"/>
    </row>
    <row r="7" spans="1:66" s="1" customFormat="1" ht="32.799999999999997" customHeight="1">
      <c r="B7" s="35"/>
      <c r="C7" s="36"/>
      <c r="D7" s="31" t="s">
        <v>117</v>
      </c>
      <c r="E7" s="36"/>
      <c r="F7" s="200" t="s">
        <v>554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119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23</v>
      </c>
      <c r="E9" s="36"/>
      <c r="F9" s="30" t="s">
        <v>24</v>
      </c>
      <c r="G9" s="36"/>
      <c r="H9" s="36"/>
      <c r="I9" s="36"/>
      <c r="J9" s="36"/>
      <c r="K9" s="36"/>
      <c r="L9" s="36"/>
      <c r="M9" s="32" t="s">
        <v>25</v>
      </c>
      <c r="N9" s="36"/>
      <c r="O9" s="231" t="str">
        <f>'Rekapitulace stavby'!AN8</f>
        <v>29. 6. 2016</v>
      </c>
      <c r="P9" s="231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29</v>
      </c>
      <c r="E11" s="36"/>
      <c r="F11" s="36"/>
      <c r="G11" s="36"/>
      <c r="H11" s="36"/>
      <c r="I11" s="36"/>
      <c r="J11" s="36"/>
      <c r="K11" s="36"/>
      <c r="L11" s="36"/>
      <c r="M11" s="32" t="s">
        <v>30</v>
      </c>
      <c r="N11" s="36"/>
      <c r="O11" s="198" t="str">
        <f>IF('Rekapitulace stavby'!AN10="","",'Rekapitulace stavby'!AN10)</f>
        <v/>
      </c>
      <c r="P11" s="198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31</v>
      </c>
      <c r="N12" s="36"/>
      <c r="O12" s="198" t="str">
        <f>IF('Rekapitulace stavby'!AN11="","",'Rekapitulace stavby'!AN11)</f>
        <v/>
      </c>
      <c r="P12" s="198"/>
      <c r="Q12" s="36"/>
      <c r="R12" s="37"/>
    </row>
    <row r="13" spans="1:66" s="1" customFormat="1" ht="7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30</v>
      </c>
      <c r="N14" s="36"/>
      <c r="O14" s="198" t="str">
        <f>IF('Rekapitulace stavby'!AN13="","",'Rekapitulace stavby'!AN13)</f>
        <v/>
      </c>
      <c r="P14" s="19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31</v>
      </c>
      <c r="N15" s="36"/>
      <c r="O15" s="198" t="str">
        <f>IF('Rekapitulace stavby'!AN14="","",'Rekapitulace stavby'!AN14)</f>
        <v/>
      </c>
      <c r="P15" s="198"/>
      <c r="Q15" s="36"/>
      <c r="R15" s="37"/>
    </row>
    <row r="16" spans="1:66" s="1" customFormat="1" ht="7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30</v>
      </c>
      <c r="N17" s="36"/>
      <c r="O17" s="198" t="str">
        <f>IF('Rekapitulace stavby'!AN16="","",'Rekapitulace stavby'!AN16)</f>
        <v/>
      </c>
      <c r="P17" s="198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31</v>
      </c>
      <c r="N18" s="36"/>
      <c r="O18" s="198" t="str">
        <f>IF('Rekapitulace stavby'!AN17="","",'Rekapitulace stavby'!AN17)</f>
        <v/>
      </c>
      <c r="P18" s="198"/>
      <c r="Q18" s="36"/>
      <c r="R18" s="37"/>
    </row>
    <row r="19" spans="2:18" s="1" customFormat="1" ht="7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35</v>
      </c>
      <c r="E20" s="36"/>
      <c r="F20" s="36"/>
      <c r="G20" s="36"/>
      <c r="H20" s="36"/>
      <c r="I20" s="36"/>
      <c r="J20" s="36"/>
      <c r="K20" s="36"/>
      <c r="L20" s="36"/>
      <c r="M20" s="32" t="s">
        <v>30</v>
      </c>
      <c r="N20" s="36"/>
      <c r="O20" s="198" t="str">
        <f>IF('Rekapitulace stavby'!AN19="","",'Rekapitulace stavby'!AN19)</f>
        <v/>
      </c>
      <c r="P20" s="198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31</v>
      </c>
      <c r="N21" s="36"/>
      <c r="O21" s="198" t="str">
        <f>IF('Rekapitulace stavby'!AN20="","",'Rekapitulace stavby'!AN20)</f>
        <v/>
      </c>
      <c r="P21" s="198"/>
      <c r="Q21" s="36"/>
      <c r="R21" s="37"/>
    </row>
    <row r="22" spans="2:18" s="1" customFormat="1" ht="7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6" customHeight="1">
      <c r="B24" s="35"/>
      <c r="C24" s="36"/>
      <c r="D24" s="36"/>
      <c r="E24" s="201" t="s">
        <v>5</v>
      </c>
      <c r="F24" s="201"/>
      <c r="G24" s="201"/>
      <c r="H24" s="201"/>
      <c r="I24" s="201"/>
      <c r="J24" s="201"/>
      <c r="K24" s="201"/>
      <c r="L24" s="201"/>
      <c r="M24" s="36"/>
      <c r="N24" s="36"/>
      <c r="O24" s="36"/>
      <c r="P24" s="36"/>
      <c r="Q24" s="36"/>
      <c r="R24" s="37"/>
    </row>
    <row r="25" spans="2:18" s="1" customFormat="1" ht="7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7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120</v>
      </c>
      <c r="E27" s="36"/>
      <c r="F27" s="36"/>
      <c r="G27" s="36"/>
      <c r="H27" s="36"/>
      <c r="I27" s="36"/>
      <c r="J27" s="36"/>
      <c r="K27" s="36"/>
      <c r="L27" s="36"/>
      <c r="M27" s="225">
        <f>N88</f>
        <v>0</v>
      </c>
      <c r="N27" s="225"/>
      <c r="O27" s="225"/>
      <c r="P27" s="225"/>
      <c r="Q27" s="36"/>
      <c r="R27" s="37"/>
    </row>
    <row r="28" spans="2:18" s="1" customFormat="1" ht="14.45" customHeight="1">
      <c r="B28" s="35"/>
      <c r="C28" s="36"/>
      <c r="D28" s="34" t="s">
        <v>121</v>
      </c>
      <c r="E28" s="36"/>
      <c r="F28" s="36"/>
      <c r="G28" s="36"/>
      <c r="H28" s="36"/>
      <c r="I28" s="36"/>
      <c r="J28" s="36"/>
      <c r="K28" s="36"/>
      <c r="L28" s="36"/>
      <c r="M28" s="225">
        <f>N102</f>
        <v>0</v>
      </c>
      <c r="N28" s="225"/>
      <c r="O28" s="225"/>
      <c r="P28" s="225"/>
      <c r="Q28" s="36"/>
      <c r="R28" s="37"/>
    </row>
    <row r="29" spans="2:18" s="1" customFormat="1" ht="7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" customHeight="1">
      <c r="B30" s="35"/>
      <c r="C30" s="36"/>
      <c r="D30" s="107" t="s">
        <v>39</v>
      </c>
      <c r="E30" s="36"/>
      <c r="F30" s="36"/>
      <c r="G30" s="36"/>
      <c r="H30" s="36"/>
      <c r="I30" s="36"/>
      <c r="J30" s="36"/>
      <c r="K30" s="36"/>
      <c r="L30" s="36"/>
      <c r="M30" s="232">
        <f>ROUND(M27+M28,2)</f>
        <v>0</v>
      </c>
      <c r="N30" s="230"/>
      <c r="O30" s="230"/>
      <c r="P30" s="230"/>
      <c r="Q30" s="36"/>
      <c r="R30" s="37"/>
    </row>
    <row r="31" spans="2:18" s="1" customFormat="1" ht="7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40</v>
      </c>
      <c r="E32" s="42" t="s">
        <v>41</v>
      </c>
      <c r="F32" s="43">
        <v>0.21</v>
      </c>
      <c r="G32" s="108" t="s">
        <v>42</v>
      </c>
      <c r="H32" s="233">
        <f>ROUND((SUM(BE102:BE103)+SUM(BE121:BE188)), 2)</f>
        <v>0</v>
      </c>
      <c r="I32" s="230"/>
      <c r="J32" s="230"/>
      <c r="K32" s="36"/>
      <c r="L32" s="36"/>
      <c r="M32" s="233">
        <f>ROUND(ROUND((SUM(BE102:BE103)+SUM(BE121:BE188)), 2)*F32, 2)</f>
        <v>0</v>
      </c>
      <c r="N32" s="230"/>
      <c r="O32" s="230"/>
      <c r="P32" s="230"/>
      <c r="Q32" s="36"/>
      <c r="R32" s="37"/>
    </row>
    <row r="33" spans="2:18" s="1" customFormat="1" ht="14.45" customHeight="1">
      <c r="B33" s="35"/>
      <c r="C33" s="36"/>
      <c r="D33" s="36"/>
      <c r="E33" s="42" t="s">
        <v>43</v>
      </c>
      <c r="F33" s="43">
        <v>0.15</v>
      </c>
      <c r="G33" s="108" t="s">
        <v>42</v>
      </c>
      <c r="H33" s="233">
        <f>ROUND((SUM(BF102:BF103)+SUM(BF121:BF188)), 2)</f>
        <v>0</v>
      </c>
      <c r="I33" s="230"/>
      <c r="J33" s="230"/>
      <c r="K33" s="36"/>
      <c r="L33" s="36"/>
      <c r="M33" s="233">
        <f>ROUND(ROUND((SUM(BF102:BF103)+SUM(BF121:BF188)), 2)*F33, 2)</f>
        <v>0</v>
      </c>
      <c r="N33" s="230"/>
      <c r="O33" s="230"/>
      <c r="P33" s="230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44</v>
      </c>
      <c r="F34" s="43">
        <v>0.21</v>
      </c>
      <c r="G34" s="108" t="s">
        <v>42</v>
      </c>
      <c r="H34" s="233">
        <f>ROUND((SUM(BG102:BG103)+SUM(BG121:BG188)), 2)</f>
        <v>0</v>
      </c>
      <c r="I34" s="230"/>
      <c r="J34" s="230"/>
      <c r="K34" s="36"/>
      <c r="L34" s="36"/>
      <c r="M34" s="233">
        <v>0</v>
      </c>
      <c r="N34" s="230"/>
      <c r="O34" s="230"/>
      <c r="P34" s="230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0.15</v>
      </c>
      <c r="G35" s="108" t="s">
        <v>42</v>
      </c>
      <c r="H35" s="233">
        <f>ROUND((SUM(BH102:BH103)+SUM(BH121:BH188)), 2)</f>
        <v>0</v>
      </c>
      <c r="I35" s="230"/>
      <c r="J35" s="230"/>
      <c r="K35" s="36"/>
      <c r="L35" s="36"/>
      <c r="M35" s="233">
        <v>0</v>
      </c>
      <c r="N35" s="230"/>
      <c r="O35" s="230"/>
      <c r="P35" s="230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</v>
      </c>
      <c r="G36" s="108" t="s">
        <v>42</v>
      </c>
      <c r="H36" s="233">
        <f>ROUND((SUM(BI102:BI103)+SUM(BI121:BI188)), 2)</f>
        <v>0</v>
      </c>
      <c r="I36" s="230"/>
      <c r="J36" s="230"/>
      <c r="K36" s="36"/>
      <c r="L36" s="36"/>
      <c r="M36" s="233">
        <v>0</v>
      </c>
      <c r="N36" s="230"/>
      <c r="O36" s="230"/>
      <c r="P36" s="230"/>
      <c r="Q36" s="36"/>
      <c r="R36" s="37"/>
    </row>
    <row r="37" spans="2:18" s="1" customFormat="1" ht="7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" customHeight="1">
      <c r="B38" s="35"/>
      <c r="C38" s="104"/>
      <c r="D38" s="109" t="s">
        <v>47</v>
      </c>
      <c r="E38" s="75"/>
      <c r="F38" s="75"/>
      <c r="G38" s="110" t="s">
        <v>48</v>
      </c>
      <c r="H38" s="111" t="s">
        <v>49</v>
      </c>
      <c r="I38" s="75"/>
      <c r="J38" s="75"/>
      <c r="K38" s="75"/>
      <c r="L38" s="234">
        <f>SUM(M30:M36)</f>
        <v>0</v>
      </c>
      <c r="M38" s="234"/>
      <c r="N38" s="234"/>
      <c r="O38" s="234"/>
      <c r="P38" s="23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95">
      <c r="B50" s="35"/>
      <c r="C50" s="36"/>
      <c r="D50" s="50" t="s">
        <v>50</v>
      </c>
      <c r="E50" s="51"/>
      <c r="F50" s="51"/>
      <c r="G50" s="51"/>
      <c r="H50" s="52"/>
      <c r="I50" s="36"/>
      <c r="J50" s="50" t="s">
        <v>51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4.95">
      <c r="B59" s="35"/>
      <c r="C59" s="36"/>
      <c r="D59" s="55" t="s">
        <v>52</v>
      </c>
      <c r="E59" s="56"/>
      <c r="F59" s="56"/>
      <c r="G59" s="57" t="s">
        <v>53</v>
      </c>
      <c r="H59" s="58"/>
      <c r="I59" s="36"/>
      <c r="J59" s="55" t="s">
        <v>52</v>
      </c>
      <c r="K59" s="56"/>
      <c r="L59" s="56"/>
      <c r="M59" s="56"/>
      <c r="N59" s="57" t="s">
        <v>53</v>
      </c>
      <c r="O59" s="56"/>
      <c r="P59" s="58"/>
      <c r="Q59" s="36"/>
      <c r="R59" s="37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95">
      <c r="B61" s="35"/>
      <c r="C61" s="36"/>
      <c r="D61" s="50" t="s">
        <v>54</v>
      </c>
      <c r="E61" s="51"/>
      <c r="F61" s="51"/>
      <c r="G61" s="51"/>
      <c r="H61" s="52"/>
      <c r="I61" s="36"/>
      <c r="J61" s="50" t="s">
        <v>55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4.95">
      <c r="B70" s="35"/>
      <c r="C70" s="36"/>
      <c r="D70" s="55" t="s">
        <v>52</v>
      </c>
      <c r="E70" s="56"/>
      <c r="F70" s="56"/>
      <c r="G70" s="57" t="s">
        <v>53</v>
      </c>
      <c r="H70" s="58"/>
      <c r="I70" s="36"/>
      <c r="J70" s="55" t="s">
        <v>52</v>
      </c>
      <c r="K70" s="56"/>
      <c r="L70" s="56"/>
      <c r="M70" s="56"/>
      <c r="N70" s="57" t="s">
        <v>53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7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7.049999999999997" customHeight="1">
      <c r="B76" s="35"/>
      <c r="C76" s="196" t="s">
        <v>122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7"/>
    </row>
    <row r="77" spans="2:18" s="1" customFormat="1" ht="7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.1" customHeight="1">
      <c r="B78" s="35"/>
      <c r="C78" s="32" t="s">
        <v>17</v>
      </c>
      <c r="D78" s="36"/>
      <c r="E78" s="36"/>
      <c r="F78" s="228" t="str">
        <f>F6</f>
        <v>Stavební úpravy č.p. 476 v Rychvaldu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6"/>
      <c r="R78" s="37"/>
    </row>
    <row r="79" spans="2:18" s="1" customFormat="1" ht="37.049999999999997" customHeight="1">
      <c r="B79" s="35"/>
      <c r="C79" s="69" t="s">
        <v>117</v>
      </c>
      <c r="D79" s="36"/>
      <c r="E79" s="36"/>
      <c r="F79" s="210" t="str">
        <f>F7</f>
        <v>SO02 - Podchycení kleneb v PP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6"/>
      <c r="R79" s="37"/>
    </row>
    <row r="80" spans="2:18" s="1" customFormat="1" ht="7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1" t="str">
        <f>IF(O9="","",O9)</f>
        <v>29. 6. 2016</v>
      </c>
      <c r="N81" s="231"/>
      <c r="O81" s="231"/>
      <c r="P81" s="231"/>
      <c r="Q81" s="36"/>
      <c r="R81" s="37"/>
    </row>
    <row r="82" spans="2:47" s="1" customFormat="1" ht="7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29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33</v>
      </c>
      <c r="L83" s="36"/>
      <c r="M83" s="198" t="str">
        <f>E18</f>
        <v xml:space="preserve"> </v>
      </c>
      <c r="N83" s="198"/>
      <c r="O83" s="198"/>
      <c r="P83" s="198"/>
      <c r="Q83" s="198"/>
      <c r="R83" s="37"/>
    </row>
    <row r="84" spans="2:47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35</v>
      </c>
      <c r="L84" s="36"/>
      <c r="M84" s="198" t="str">
        <f>E21</f>
        <v xml:space="preserve"> </v>
      </c>
      <c r="N84" s="198"/>
      <c r="O84" s="198"/>
      <c r="P84" s="198"/>
      <c r="Q84" s="198"/>
      <c r="R84" s="37"/>
    </row>
    <row r="85" spans="2:47" s="1" customFormat="1" ht="10.4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36" t="s">
        <v>123</v>
      </c>
      <c r="D86" s="237"/>
      <c r="E86" s="237"/>
      <c r="F86" s="237"/>
      <c r="G86" s="237"/>
      <c r="H86" s="104"/>
      <c r="I86" s="104"/>
      <c r="J86" s="104"/>
      <c r="K86" s="104"/>
      <c r="L86" s="104"/>
      <c r="M86" s="104"/>
      <c r="N86" s="236" t="s">
        <v>124</v>
      </c>
      <c r="O86" s="237"/>
      <c r="P86" s="237"/>
      <c r="Q86" s="237"/>
      <c r="R86" s="37"/>
    </row>
    <row r="87" spans="2:47" s="1" customFormat="1" ht="10.4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125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N121</f>
        <v>0</v>
      </c>
      <c r="O88" s="238"/>
      <c r="P88" s="238"/>
      <c r="Q88" s="238"/>
      <c r="R88" s="37"/>
      <c r="AU88" s="21" t="s">
        <v>126</v>
      </c>
    </row>
    <row r="89" spans="2:47" s="6" customFormat="1" ht="25" customHeight="1">
      <c r="B89" s="113"/>
      <c r="C89" s="114"/>
      <c r="D89" s="115" t="s">
        <v>127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9">
        <f>N122</f>
        <v>0</v>
      </c>
      <c r="O89" s="240"/>
      <c r="P89" s="240"/>
      <c r="Q89" s="240"/>
      <c r="R89" s="116"/>
    </row>
    <row r="90" spans="2:47" s="7" customFormat="1" ht="19.899999999999999" customHeight="1">
      <c r="B90" s="117"/>
      <c r="C90" s="118"/>
      <c r="D90" s="119" t="s">
        <v>555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41">
        <f>N123</f>
        <v>0</v>
      </c>
      <c r="O90" s="242"/>
      <c r="P90" s="242"/>
      <c r="Q90" s="242"/>
      <c r="R90" s="120"/>
    </row>
    <row r="91" spans="2:47" s="7" customFormat="1" ht="19.899999999999999" customHeight="1">
      <c r="B91" s="117"/>
      <c r="C91" s="118"/>
      <c r="D91" s="119" t="s">
        <v>128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41">
        <f>N129</f>
        <v>0</v>
      </c>
      <c r="O91" s="242"/>
      <c r="P91" s="242"/>
      <c r="Q91" s="242"/>
      <c r="R91" s="120"/>
    </row>
    <row r="92" spans="2:47" s="7" customFormat="1" ht="19.899999999999999" customHeight="1">
      <c r="B92" s="117"/>
      <c r="C92" s="118"/>
      <c r="D92" s="119" t="s">
        <v>129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41">
        <f>N138</f>
        <v>0</v>
      </c>
      <c r="O92" s="242"/>
      <c r="P92" s="242"/>
      <c r="Q92" s="242"/>
      <c r="R92" s="120"/>
    </row>
    <row r="93" spans="2:47" s="7" customFormat="1" ht="19.899999999999999" customHeight="1">
      <c r="B93" s="117"/>
      <c r="C93" s="118"/>
      <c r="D93" s="119" t="s">
        <v>130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41">
        <f>N159</f>
        <v>0</v>
      </c>
      <c r="O93" s="242"/>
      <c r="P93" s="242"/>
      <c r="Q93" s="242"/>
      <c r="R93" s="120"/>
    </row>
    <row r="94" spans="2:47" s="7" customFormat="1" ht="19.899999999999999" customHeight="1">
      <c r="B94" s="117"/>
      <c r="C94" s="118"/>
      <c r="D94" s="119" t="s">
        <v>131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41">
        <f>N165</f>
        <v>0</v>
      </c>
      <c r="O94" s="242"/>
      <c r="P94" s="242"/>
      <c r="Q94" s="242"/>
      <c r="R94" s="120"/>
    </row>
    <row r="95" spans="2:47" s="6" customFormat="1" ht="25" customHeight="1">
      <c r="B95" s="113"/>
      <c r="C95" s="114"/>
      <c r="D95" s="115" t="s">
        <v>132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39">
        <f>N167</f>
        <v>0</v>
      </c>
      <c r="O95" s="240"/>
      <c r="P95" s="240"/>
      <c r="Q95" s="240"/>
      <c r="R95" s="116"/>
    </row>
    <row r="96" spans="2:47" s="7" customFormat="1" ht="19.899999999999999" customHeight="1">
      <c r="B96" s="117"/>
      <c r="C96" s="118"/>
      <c r="D96" s="119" t="s">
        <v>138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41">
        <f>N168</f>
        <v>0</v>
      </c>
      <c r="O96" s="242"/>
      <c r="P96" s="242"/>
      <c r="Q96" s="242"/>
      <c r="R96" s="120"/>
    </row>
    <row r="97" spans="2:21" s="7" customFormat="1" ht="19.899999999999999" customHeight="1">
      <c r="B97" s="117"/>
      <c r="C97" s="118"/>
      <c r="D97" s="119" t="s">
        <v>139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41">
        <f>N179</f>
        <v>0</v>
      </c>
      <c r="O97" s="242"/>
      <c r="P97" s="242"/>
      <c r="Q97" s="242"/>
      <c r="R97" s="120"/>
    </row>
    <row r="98" spans="2:21" s="7" customFormat="1" ht="19.899999999999999" customHeight="1">
      <c r="B98" s="117"/>
      <c r="C98" s="118"/>
      <c r="D98" s="119" t="s">
        <v>556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41">
        <f>N183</f>
        <v>0</v>
      </c>
      <c r="O98" s="242"/>
      <c r="P98" s="242"/>
      <c r="Q98" s="242"/>
      <c r="R98" s="120"/>
    </row>
    <row r="99" spans="2:21" s="6" customFormat="1" ht="25" customHeight="1">
      <c r="B99" s="113"/>
      <c r="C99" s="114"/>
      <c r="D99" s="115" t="s">
        <v>142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39">
        <f>N186</f>
        <v>0</v>
      </c>
      <c r="O99" s="240"/>
      <c r="P99" s="240"/>
      <c r="Q99" s="240"/>
      <c r="R99" s="116"/>
    </row>
    <row r="100" spans="2:21" s="7" customFormat="1" ht="19.899999999999999" customHeight="1">
      <c r="B100" s="117"/>
      <c r="C100" s="118"/>
      <c r="D100" s="119" t="s">
        <v>143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41">
        <f>N187</f>
        <v>0</v>
      </c>
      <c r="O100" s="242"/>
      <c r="P100" s="242"/>
      <c r="Q100" s="242"/>
      <c r="R100" s="120"/>
    </row>
    <row r="101" spans="2:21" s="1" customFormat="1" ht="21.75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21" s="1" customFormat="1" ht="29.25" customHeight="1">
      <c r="B102" s="35"/>
      <c r="C102" s="112" t="s">
        <v>144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238">
        <v>0</v>
      </c>
      <c r="O102" s="243"/>
      <c r="P102" s="243"/>
      <c r="Q102" s="243"/>
      <c r="R102" s="37"/>
      <c r="T102" s="121"/>
      <c r="U102" s="122" t="s">
        <v>40</v>
      </c>
    </row>
    <row r="103" spans="2:21" s="1" customFormat="1" ht="18" customHeigh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</row>
    <row r="104" spans="2:21" s="1" customFormat="1" ht="29.25" customHeight="1">
      <c r="B104" s="35"/>
      <c r="C104" s="103" t="s">
        <v>109</v>
      </c>
      <c r="D104" s="104"/>
      <c r="E104" s="104"/>
      <c r="F104" s="104"/>
      <c r="G104" s="104"/>
      <c r="H104" s="104"/>
      <c r="I104" s="104"/>
      <c r="J104" s="104"/>
      <c r="K104" s="104"/>
      <c r="L104" s="216">
        <f>ROUND(SUM(N88+N102),2)</f>
        <v>0</v>
      </c>
      <c r="M104" s="216"/>
      <c r="N104" s="216"/>
      <c r="O104" s="216"/>
      <c r="P104" s="216"/>
      <c r="Q104" s="216"/>
      <c r="R104" s="37"/>
    </row>
    <row r="105" spans="2:21" s="1" customFormat="1" ht="7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</row>
    <row r="109" spans="2:21" s="1" customFormat="1" ht="7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21" s="1" customFormat="1" ht="37.049999999999997" customHeight="1">
      <c r="B110" s="35"/>
      <c r="C110" s="196" t="s">
        <v>145</v>
      </c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37"/>
    </row>
    <row r="111" spans="2:21" s="1" customFormat="1" ht="7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21" s="1" customFormat="1" ht="30.1" customHeight="1">
      <c r="B112" s="35"/>
      <c r="C112" s="32" t="s">
        <v>17</v>
      </c>
      <c r="D112" s="36"/>
      <c r="E112" s="36"/>
      <c r="F112" s="228" t="str">
        <f>F6</f>
        <v>Stavební úpravy č.p. 476 v Rychvaldu</v>
      </c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36"/>
      <c r="R112" s="37"/>
    </row>
    <row r="113" spans="2:65" s="1" customFormat="1" ht="37.049999999999997" customHeight="1">
      <c r="B113" s="35"/>
      <c r="C113" s="69" t="s">
        <v>117</v>
      </c>
      <c r="D113" s="36"/>
      <c r="E113" s="36"/>
      <c r="F113" s="210" t="str">
        <f>F7</f>
        <v>SO02 - Podchycení kleneb v PP</v>
      </c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36"/>
      <c r="R113" s="37"/>
    </row>
    <row r="114" spans="2:65" s="1" customFormat="1" ht="7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>
      <c r="B115" s="35"/>
      <c r="C115" s="32" t="s">
        <v>23</v>
      </c>
      <c r="D115" s="36"/>
      <c r="E115" s="36"/>
      <c r="F115" s="30" t="str">
        <f>F9</f>
        <v xml:space="preserve"> </v>
      </c>
      <c r="G115" s="36"/>
      <c r="H115" s="36"/>
      <c r="I115" s="36"/>
      <c r="J115" s="36"/>
      <c r="K115" s="32" t="s">
        <v>25</v>
      </c>
      <c r="L115" s="36"/>
      <c r="M115" s="231" t="str">
        <f>IF(O9="","",O9)</f>
        <v>29. 6. 2016</v>
      </c>
      <c r="N115" s="231"/>
      <c r="O115" s="231"/>
      <c r="P115" s="231"/>
      <c r="Q115" s="36"/>
      <c r="R115" s="37"/>
    </row>
    <row r="116" spans="2:65" s="1" customFormat="1" ht="7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>
      <c r="B117" s="35"/>
      <c r="C117" s="32" t="s">
        <v>29</v>
      </c>
      <c r="D117" s="36"/>
      <c r="E117" s="36"/>
      <c r="F117" s="30" t="str">
        <f>E12</f>
        <v xml:space="preserve"> </v>
      </c>
      <c r="G117" s="36"/>
      <c r="H117" s="36"/>
      <c r="I117" s="36"/>
      <c r="J117" s="36"/>
      <c r="K117" s="32" t="s">
        <v>33</v>
      </c>
      <c r="L117" s="36"/>
      <c r="M117" s="198" t="str">
        <f>E18</f>
        <v xml:space="preserve"> </v>
      </c>
      <c r="N117" s="198"/>
      <c r="O117" s="198"/>
      <c r="P117" s="198"/>
      <c r="Q117" s="198"/>
      <c r="R117" s="37"/>
    </row>
    <row r="118" spans="2:65" s="1" customFormat="1" ht="14.45" customHeight="1">
      <c r="B118" s="35"/>
      <c r="C118" s="32" t="s">
        <v>32</v>
      </c>
      <c r="D118" s="36"/>
      <c r="E118" s="36"/>
      <c r="F118" s="30" t="str">
        <f>IF(E15="","",E15)</f>
        <v xml:space="preserve"> </v>
      </c>
      <c r="G118" s="36"/>
      <c r="H118" s="36"/>
      <c r="I118" s="36"/>
      <c r="J118" s="36"/>
      <c r="K118" s="32" t="s">
        <v>35</v>
      </c>
      <c r="L118" s="36"/>
      <c r="M118" s="198" t="str">
        <f>E21</f>
        <v xml:space="preserve"> </v>
      </c>
      <c r="N118" s="198"/>
      <c r="O118" s="198"/>
      <c r="P118" s="198"/>
      <c r="Q118" s="198"/>
      <c r="R118" s="37"/>
    </row>
    <row r="119" spans="2:65" s="1" customFormat="1" ht="10.4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8" customFormat="1" ht="29.25" customHeight="1">
      <c r="B120" s="123"/>
      <c r="C120" s="124" t="s">
        <v>146</v>
      </c>
      <c r="D120" s="125" t="s">
        <v>147</v>
      </c>
      <c r="E120" s="125" t="s">
        <v>58</v>
      </c>
      <c r="F120" s="244" t="s">
        <v>148</v>
      </c>
      <c r="G120" s="244"/>
      <c r="H120" s="244"/>
      <c r="I120" s="244"/>
      <c r="J120" s="125" t="s">
        <v>149</v>
      </c>
      <c r="K120" s="125" t="s">
        <v>150</v>
      </c>
      <c r="L120" s="245" t="s">
        <v>151</v>
      </c>
      <c r="M120" s="245"/>
      <c r="N120" s="244" t="s">
        <v>124</v>
      </c>
      <c r="O120" s="244"/>
      <c r="P120" s="244"/>
      <c r="Q120" s="246"/>
      <c r="R120" s="126"/>
      <c r="T120" s="76" t="s">
        <v>152</v>
      </c>
      <c r="U120" s="77" t="s">
        <v>40</v>
      </c>
      <c r="V120" s="77" t="s">
        <v>153</v>
      </c>
      <c r="W120" s="77" t="s">
        <v>154</v>
      </c>
      <c r="X120" s="77" t="s">
        <v>155</v>
      </c>
      <c r="Y120" s="77" t="s">
        <v>156</v>
      </c>
      <c r="Z120" s="77" t="s">
        <v>157</v>
      </c>
      <c r="AA120" s="78" t="s">
        <v>158</v>
      </c>
    </row>
    <row r="121" spans="2:65" s="1" customFormat="1" ht="29.25" customHeight="1">
      <c r="B121" s="35"/>
      <c r="C121" s="80" t="s">
        <v>120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66">
        <f>BK121</f>
        <v>0</v>
      </c>
      <c r="O121" s="267"/>
      <c r="P121" s="267"/>
      <c r="Q121" s="267"/>
      <c r="R121" s="37"/>
      <c r="T121" s="79"/>
      <c r="U121" s="51"/>
      <c r="V121" s="51"/>
      <c r="W121" s="127">
        <f>W122+W167+W186</f>
        <v>1012.2502850000001</v>
      </c>
      <c r="X121" s="51"/>
      <c r="Y121" s="127">
        <f>Y122+Y167+Y186</f>
        <v>24.273887729999998</v>
      </c>
      <c r="Z121" s="51"/>
      <c r="AA121" s="128">
        <f>AA122+AA167+AA186</f>
        <v>15.9086</v>
      </c>
      <c r="AT121" s="21" t="s">
        <v>75</v>
      </c>
      <c r="AU121" s="21" t="s">
        <v>126</v>
      </c>
      <c r="BK121" s="129">
        <f>BK122+BK167+BK186</f>
        <v>0</v>
      </c>
    </row>
    <row r="122" spans="2:65" s="9" customFormat="1" ht="37.4" customHeight="1">
      <c r="B122" s="130"/>
      <c r="C122" s="131"/>
      <c r="D122" s="132" t="s">
        <v>127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268">
        <f>BK122</f>
        <v>0</v>
      </c>
      <c r="O122" s="239"/>
      <c r="P122" s="239"/>
      <c r="Q122" s="239"/>
      <c r="R122" s="133"/>
      <c r="T122" s="134"/>
      <c r="U122" s="131"/>
      <c r="V122" s="131"/>
      <c r="W122" s="135">
        <f>W123+W129+W138+W159+W165</f>
        <v>601.87258500000007</v>
      </c>
      <c r="X122" s="131"/>
      <c r="Y122" s="135">
        <f>Y123+Y129+Y138+Y159+Y165</f>
        <v>23.905990729999999</v>
      </c>
      <c r="Z122" s="131"/>
      <c r="AA122" s="136">
        <f>AA123+AA129+AA138+AA159+AA165</f>
        <v>15.9086</v>
      </c>
      <c r="AR122" s="137" t="s">
        <v>22</v>
      </c>
      <c r="AT122" s="138" t="s">
        <v>75</v>
      </c>
      <c r="AU122" s="138" t="s">
        <v>76</v>
      </c>
      <c r="AY122" s="137" t="s">
        <v>159</v>
      </c>
      <c r="BK122" s="139">
        <f>BK123+BK129+BK138+BK159+BK165</f>
        <v>0</v>
      </c>
    </row>
    <row r="123" spans="2:65" s="9" customFormat="1" ht="19.899999999999999" customHeight="1">
      <c r="B123" s="130"/>
      <c r="C123" s="131"/>
      <c r="D123" s="140" t="s">
        <v>555</v>
      </c>
      <c r="E123" s="140"/>
      <c r="F123" s="140"/>
      <c r="G123" s="140"/>
      <c r="H123" s="140"/>
      <c r="I123" s="140"/>
      <c r="J123" s="140"/>
      <c r="K123" s="140"/>
      <c r="L123" s="140"/>
      <c r="M123" s="140"/>
      <c r="N123" s="269">
        <f>BK123</f>
        <v>0</v>
      </c>
      <c r="O123" s="270"/>
      <c r="P123" s="270"/>
      <c r="Q123" s="270"/>
      <c r="R123" s="133"/>
      <c r="T123" s="134"/>
      <c r="U123" s="131"/>
      <c r="V123" s="131"/>
      <c r="W123" s="135">
        <f>SUM(W124:W128)</f>
        <v>6.0249039999999994</v>
      </c>
      <c r="X123" s="131"/>
      <c r="Y123" s="135">
        <f>SUM(Y124:Y128)</f>
        <v>11.58280134</v>
      </c>
      <c r="Z123" s="131"/>
      <c r="AA123" s="136">
        <f>SUM(AA124:AA128)</f>
        <v>0</v>
      </c>
      <c r="AR123" s="137" t="s">
        <v>22</v>
      </c>
      <c r="AT123" s="138" t="s">
        <v>75</v>
      </c>
      <c r="AU123" s="138" t="s">
        <v>22</v>
      </c>
      <c r="AY123" s="137" t="s">
        <v>159</v>
      </c>
      <c r="BK123" s="139">
        <f>SUM(BK124:BK128)</f>
        <v>0</v>
      </c>
    </row>
    <row r="124" spans="2:65" s="1" customFormat="1" ht="22.6" customHeight="1">
      <c r="B124" s="141"/>
      <c r="C124" s="142" t="s">
        <v>22</v>
      </c>
      <c r="D124" s="142" t="s">
        <v>160</v>
      </c>
      <c r="E124" s="143" t="s">
        <v>557</v>
      </c>
      <c r="F124" s="247" t="s">
        <v>558</v>
      </c>
      <c r="G124" s="247"/>
      <c r="H124" s="247"/>
      <c r="I124" s="247"/>
      <c r="J124" s="144" t="s">
        <v>374</v>
      </c>
      <c r="K124" s="145">
        <v>5.1310000000000002</v>
      </c>
      <c r="L124" s="248"/>
      <c r="M124" s="248"/>
      <c r="N124" s="248">
        <f>ROUND(L124*K124,2)</f>
        <v>0</v>
      </c>
      <c r="O124" s="248"/>
      <c r="P124" s="248"/>
      <c r="Q124" s="248"/>
      <c r="R124" s="146"/>
      <c r="T124" s="147" t="s">
        <v>5</v>
      </c>
      <c r="U124" s="44" t="s">
        <v>41</v>
      </c>
      <c r="V124" s="148">
        <v>0.58399999999999996</v>
      </c>
      <c r="W124" s="148">
        <f>V124*K124</f>
        <v>2.9965039999999998</v>
      </c>
      <c r="X124" s="148">
        <v>2.2563399999999998</v>
      </c>
      <c r="Y124" s="148">
        <f>X124*K124</f>
        <v>11.57728054</v>
      </c>
      <c r="Z124" s="148">
        <v>0</v>
      </c>
      <c r="AA124" s="149">
        <f>Z124*K124</f>
        <v>0</v>
      </c>
      <c r="AR124" s="21" t="s">
        <v>164</v>
      </c>
      <c r="AT124" s="21" t="s">
        <v>160</v>
      </c>
      <c r="AU124" s="21" t="s">
        <v>115</v>
      </c>
      <c r="AY124" s="21" t="s">
        <v>159</v>
      </c>
      <c r="BE124" s="150">
        <f>IF(U124="základní",N124,0)</f>
        <v>0</v>
      </c>
      <c r="BF124" s="150">
        <f>IF(U124="snížená",N124,0)</f>
        <v>0</v>
      </c>
      <c r="BG124" s="150">
        <f>IF(U124="zákl. přenesená",N124,0)</f>
        <v>0</v>
      </c>
      <c r="BH124" s="150">
        <f>IF(U124="sníž. přenesená",N124,0)</f>
        <v>0</v>
      </c>
      <c r="BI124" s="150">
        <f>IF(U124="nulová",N124,0)</f>
        <v>0</v>
      </c>
      <c r="BJ124" s="21" t="s">
        <v>22</v>
      </c>
      <c r="BK124" s="150">
        <f>ROUND(L124*K124,2)</f>
        <v>0</v>
      </c>
      <c r="BL124" s="21" t="s">
        <v>164</v>
      </c>
      <c r="BM124" s="21" t="s">
        <v>559</v>
      </c>
    </row>
    <row r="125" spans="2:65" s="11" customFormat="1" ht="31.6" customHeight="1">
      <c r="B125" s="159"/>
      <c r="C125" s="160"/>
      <c r="D125" s="160"/>
      <c r="E125" s="161" t="s">
        <v>5</v>
      </c>
      <c r="F125" s="263" t="s">
        <v>560</v>
      </c>
      <c r="G125" s="264"/>
      <c r="H125" s="264"/>
      <c r="I125" s="264"/>
      <c r="J125" s="160"/>
      <c r="K125" s="162">
        <v>5.1310000000000002</v>
      </c>
      <c r="L125" s="160"/>
      <c r="M125" s="160"/>
      <c r="N125" s="160"/>
      <c r="O125" s="160"/>
      <c r="P125" s="160"/>
      <c r="Q125" s="160"/>
      <c r="R125" s="163"/>
      <c r="T125" s="164"/>
      <c r="U125" s="160"/>
      <c r="V125" s="160"/>
      <c r="W125" s="160"/>
      <c r="X125" s="160"/>
      <c r="Y125" s="160"/>
      <c r="Z125" s="160"/>
      <c r="AA125" s="165"/>
      <c r="AT125" s="166" t="s">
        <v>167</v>
      </c>
      <c r="AU125" s="166" t="s">
        <v>115</v>
      </c>
      <c r="AV125" s="11" t="s">
        <v>115</v>
      </c>
      <c r="AW125" s="11" t="s">
        <v>34</v>
      </c>
      <c r="AX125" s="11" t="s">
        <v>22</v>
      </c>
      <c r="AY125" s="166" t="s">
        <v>159</v>
      </c>
    </row>
    <row r="126" spans="2:65" s="1" customFormat="1" ht="22.6" customHeight="1">
      <c r="B126" s="141"/>
      <c r="C126" s="142" t="s">
        <v>115</v>
      </c>
      <c r="D126" s="142" t="s">
        <v>160</v>
      </c>
      <c r="E126" s="143" t="s">
        <v>561</v>
      </c>
      <c r="F126" s="247" t="s">
        <v>562</v>
      </c>
      <c r="G126" s="247"/>
      <c r="H126" s="247"/>
      <c r="I126" s="247"/>
      <c r="J126" s="144" t="s">
        <v>163</v>
      </c>
      <c r="K126" s="145">
        <v>5.36</v>
      </c>
      <c r="L126" s="248"/>
      <c r="M126" s="248"/>
      <c r="N126" s="248">
        <f>ROUND(L126*K126,2)</f>
        <v>0</v>
      </c>
      <c r="O126" s="248"/>
      <c r="P126" s="248"/>
      <c r="Q126" s="248"/>
      <c r="R126" s="146"/>
      <c r="T126" s="147" t="s">
        <v>5</v>
      </c>
      <c r="U126" s="44" t="s">
        <v>41</v>
      </c>
      <c r="V126" s="148">
        <v>0.36399999999999999</v>
      </c>
      <c r="W126" s="148">
        <f>V126*K126</f>
        <v>1.9510400000000001</v>
      </c>
      <c r="X126" s="148">
        <v>1.0300000000000001E-3</v>
      </c>
      <c r="Y126" s="148">
        <f>X126*K126</f>
        <v>5.5208000000000011E-3</v>
      </c>
      <c r="Z126" s="148">
        <v>0</v>
      </c>
      <c r="AA126" s="149">
        <f>Z126*K126</f>
        <v>0</v>
      </c>
      <c r="AR126" s="21" t="s">
        <v>164</v>
      </c>
      <c r="AT126" s="21" t="s">
        <v>160</v>
      </c>
      <c r="AU126" s="21" t="s">
        <v>115</v>
      </c>
      <c r="AY126" s="21" t="s">
        <v>159</v>
      </c>
      <c r="BE126" s="150">
        <f>IF(U126="základní",N126,0)</f>
        <v>0</v>
      </c>
      <c r="BF126" s="150">
        <f>IF(U126="snížená",N126,0)</f>
        <v>0</v>
      </c>
      <c r="BG126" s="150">
        <f>IF(U126="zákl. přenesená",N126,0)</f>
        <v>0</v>
      </c>
      <c r="BH126" s="150">
        <f>IF(U126="sníž. přenesená",N126,0)</f>
        <v>0</v>
      </c>
      <c r="BI126" s="150">
        <f>IF(U126="nulová",N126,0)</f>
        <v>0</v>
      </c>
      <c r="BJ126" s="21" t="s">
        <v>22</v>
      </c>
      <c r="BK126" s="150">
        <f>ROUND(L126*K126,2)</f>
        <v>0</v>
      </c>
      <c r="BL126" s="21" t="s">
        <v>164</v>
      </c>
      <c r="BM126" s="21" t="s">
        <v>563</v>
      </c>
    </row>
    <row r="127" spans="2:65" s="11" customFormat="1" ht="22.6" customHeight="1">
      <c r="B127" s="159"/>
      <c r="C127" s="160"/>
      <c r="D127" s="160"/>
      <c r="E127" s="161" t="s">
        <v>5</v>
      </c>
      <c r="F127" s="263" t="s">
        <v>564</v>
      </c>
      <c r="G127" s="264"/>
      <c r="H127" s="264"/>
      <c r="I127" s="264"/>
      <c r="J127" s="160"/>
      <c r="K127" s="162">
        <v>5.36</v>
      </c>
      <c r="L127" s="160"/>
      <c r="M127" s="160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167</v>
      </c>
      <c r="AU127" s="166" t="s">
        <v>115</v>
      </c>
      <c r="AV127" s="11" t="s">
        <v>115</v>
      </c>
      <c r="AW127" s="11" t="s">
        <v>34</v>
      </c>
      <c r="AX127" s="11" t="s">
        <v>22</v>
      </c>
      <c r="AY127" s="166" t="s">
        <v>159</v>
      </c>
    </row>
    <row r="128" spans="2:65" s="1" customFormat="1" ht="22.6" customHeight="1">
      <c r="B128" s="141"/>
      <c r="C128" s="142" t="s">
        <v>178</v>
      </c>
      <c r="D128" s="142" t="s">
        <v>160</v>
      </c>
      <c r="E128" s="143" t="s">
        <v>565</v>
      </c>
      <c r="F128" s="247" t="s">
        <v>566</v>
      </c>
      <c r="G128" s="247"/>
      <c r="H128" s="247"/>
      <c r="I128" s="247"/>
      <c r="J128" s="144" t="s">
        <v>163</v>
      </c>
      <c r="K128" s="145">
        <v>5.36</v>
      </c>
      <c r="L128" s="248"/>
      <c r="M128" s="248"/>
      <c r="N128" s="248">
        <f>ROUND(L128*K128,2)</f>
        <v>0</v>
      </c>
      <c r="O128" s="248"/>
      <c r="P128" s="248"/>
      <c r="Q128" s="248"/>
      <c r="R128" s="146"/>
      <c r="T128" s="147" t="s">
        <v>5</v>
      </c>
      <c r="U128" s="44" t="s">
        <v>41</v>
      </c>
      <c r="V128" s="148">
        <v>0.20100000000000001</v>
      </c>
      <c r="W128" s="148">
        <f>V128*K128</f>
        <v>1.0773600000000001</v>
      </c>
      <c r="X128" s="148">
        <v>0</v>
      </c>
      <c r="Y128" s="148">
        <f>X128*K128</f>
        <v>0</v>
      </c>
      <c r="Z128" s="148">
        <v>0</v>
      </c>
      <c r="AA128" s="149">
        <f>Z128*K128</f>
        <v>0</v>
      </c>
      <c r="AR128" s="21" t="s">
        <v>164</v>
      </c>
      <c r="AT128" s="21" t="s">
        <v>160</v>
      </c>
      <c r="AU128" s="21" t="s">
        <v>115</v>
      </c>
      <c r="AY128" s="21" t="s">
        <v>159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21" t="s">
        <v>22</v>
      </c>
      <c r="BK128" s="150">
        <f>ROUND(L128*K128,2)</f>
        <v>0</v>
      </c>
      <c r="BL128" s="21" t="s">
        <v>164</v>
      </c>
      <c r="BM128" s="21" t="s">
        <v>567</v>
      </c>
    </row>
    <row r="129" spans="2:65" s="9" customFormat="1" ht="29.9" customHeight="1">
      <c r="B129" s="130"/>
      <c r="C129" s="131"/>
      <c r="D129" s="140" t="s">
        <v>128</v>
      </c>
      <c r="E129" s="140"/>
      <c r="F129" s="140"/>
      <c r="G129" s="140"/>
      <c r="H129" s="140"/>
      <c r="I129" s="140"/>
      <c r="J129" s="140"/>
      <c r="K129" s="140"/>
      <c r="L129" s="140"/>
      <c r="M129" s="140"/>
      <c r="N129" s="271">
        <f>BK129</f>
        <v>0</v>
      </c>
      <c r="O129" s="272"/>
      <c r="P129" s="272"/>
      <c r="Q129" s="272"/>
      <c r="R129" s="133"/>
      <c r="T129" s="134"/>
      <c r="U129" s="131"/>
      <c r="V129" s="131"/>
      <c r="W129" s="135">
        <f>SUM(W130:W137)</f>
        <v>223.69258000000002</v>
      </c>
      <c r="X129" s="131"/>
      <c r="Y129" s="135">
        <f>SUM(Y130:Y137)</f>
        <v>8.9870230699999993</v>
      </c>
      <c r="Z129" s="131"/>
      <c r="AA129" s="136">
        <f>SUM(AA130:AA137)</f>
        <v>0</v>
      </c>
      <c r="AR129" s="137" t="s">
        <v>22</v>
      </c>
      <c r="AT129" s="138" t="s">
        <v>75</v>
      </c>
      <c r="AU129" s="138" t="s">
        <v>22</v>
      </c>
      <c r="AY129" s="137" t="s">
        <v>159</v>
      </c>
      <c r="BK129" s="139">
        <f>SUM(BK130:BK137)</f>
        <v>0</v>
      </c>
    </row>
    <row r="130" spans="2:65" s="1" customFormat="1" ht="31.6" customHeight="1">
      <c r="B130" s="141"/>
      <c r="C130" s="142" t="s">
        <v>164</v>
      </c>
      <c r="D130" s="142" t="s">
        <v>160</v>
      </c>
      <c r="E130" s="143" t="s">
        <v>568</v>
      </c>
      <c r="F130" s="247" t="s">
        <v>569</v>
      </c>
      <c r="G130" s="247"/>
      <c r="H130" s="247"/>
      <c r="I130" s="247"/>
      <c r="J130" s="144" t="s">
        <v>163</v>
      </c>
      <c r="K130" s="145">
        <v>114.563</v>
      </c>
      <c r="L130" s="248"/>
      <c r="M130" s="248"/>
      <c r="N130" s="248">
        <f>ROUND(L130*K130,2)</f>
        <v>0</v>
      </c>
      <c r="O130" s="248"/>
      <c r="P130" s="248"/>
      <c r="Q130" s="248"/>
      <c r="R130" s="146"/>
      <c r="T130" s="147" t="s">
        <v>5</v>
      </c>
      <c r="U130" s="44" t="s">
        <v>41</v>
      </c>
      <c r="V130" s="148">
        <v>0.46</v>
      </c>
      <c r="W130" s="148">
        <f>V130*K130</f>
        <v>52.698980000000006</v>
      </c>
      <c r="X130" s="148">
        <v>4.8900000000000002E-3</v>
      </c>
      <c r="Y130" s="148">
        <f>X130*K130</f>
        <v>0.56021307000000009</v>
      </c>
      <c r="Z130" s="148">
        <v>0</v>
      </c>
      <c r="AA130" s="149">
        <f>Z130*K130</f>
        <v>0</v>
      </c>
      <c r="AR130" s="21" t="s">
        <v>164</v>
      </c>
      <c r="AT130" s="21" t="s">
        <v>160</v>
      </c>
      <c r="AU130" s="21" t="s">
        <v>115</v>
      </c>
      <c r="AY130" s="21" t="s">
        <v>159</v>
      </c>
      <c r="BE130" s="150">
        <f>IF(U130="základní",N130,0)</f>
        <v>0</v>
      </c>
      <c r="BF130" s="150">
        <f>IF(U130="snížená",N130,0)</f>
        <v>0</v>
      </c>
      <c r="BG130" s="150">
        <f>IF(U130="zákl. přenesená",N130,0)</f>
        <v>0</v>
      </c>
      <c r="BH130" s="150">
        <f>IF(U130="sníž. přenesená",N130,0)</f>
        <v>0</v>
      </c>
      <c r="BI130" s="150">
        <f>IF(U130="nulová",N130,0)</f>
        <v>0</v>
      </c>
      <c r="BJ130" s="21" t="s">
        <v>22</v>
      </c>
      <c r="BK130" s="150">
        <f>ROUND(L130*K130,2)</f>
        <v>0</v>
      </c>
      <c r="BL130" s="21" t="s">
        <v>164</v>
      </c>
      <c r="BM130" s="21" t="s">
        <v>570</v>
      </c>
    </row>
    <row r="131" spans="2:65" s="10" customFormat="1" ht="22.6" customHeight="1">
      <c r="B131" s="151"/>
      <c r="C131" s="152"/>
      <c r="D131" s="152"/>
      <c r="E131" s="153" t="s">
        <v>5</v>
      </c>
      <c r="F131" s="249" t="s">
        <v>571</v>
      </c>
      <c r="G131" s="250"/>
      <c r="H131" s="250"/>
      <c r="I131" s="250"/>
      <c r="J131" s="152"/>
      <c r="K131" s="154" t="s">
        <v>5</v>
      </c>
      <c r="L131" s="152"/>
      <c r="M131" s="152"/>
      <c r="N131" s="152"/>
      <c r="O131" s="152"/>
      <c r="P131" s="152"/>
      <c r="Q131" s="152"/>
      <c r="R131" s="155"/>
      <c r="T131" s="156"/>
      <c r="U131" s="152"/>
      <c r="V131" s="152"/>
      <c r="W131" s="152"/>
      <c r="X131" s="152"/>
      <c r="Y131" s="152"/>
      <c r="Z131" s="152"/>
      <c r="AA131" s="157"/>
      <c r="AT131" s="158" t="s">
        <v>167</v>
      </c>
      <c r="AU131" s="158" t="s">
        <v>115</v>
      </c>
      <c r="AV131" s="10" t="s">
        <v>22</v>
      </c>
      <c r="AW131" s="10" t="s">
        <v>34</v>
      </c>
      <c r="AX131" s="10" t="s">
        <v>76</v>
      </c>
      <c r="AY131" s="158" t="s">
        <v>159</v>
      </c>
    </row>
    <row r="132" spans="2:65" s="11" customFormat="1" ht="22.6" customHeight="1">
      <c r="B132" s="159"/>
      <c r="C132" s="160"/>
      <c r="D132" s="160"/>
      <c r="E132" s="161" t="s">
        <v>5</v>
      </c>
      <c r="F132" s="251" t="s">
        <v>572</v>
      </c>
      <c r="G132" s="252"/>
      <c r="H132" s="252"/>
      <c r="I132" s="252"/>
      <c r="J132" s="160"/>
      <c r="K132" s="162">
        <v>114.563</v>
      </c>
      <c r="L132" s="160"/>
      <c r="M132" s="160"/>
      <c r="N132" s="160"/>
      <c r="O132" s="160"/>
      <c r="P132" s="160"/>
      <c r="Q132" s="160"/>
      <c r="R132" s="163"/>
      <c r="T132" s="164"/>
      <c r="U132" s="160"/>
      <c r="V132" s="160"/>
      <c r="W132" s="160"/>
      <c r="X132" s="160"/>
      <c r="Y132" s="160"/>
      <c r="Z132" s="160"/>
      <c r="AA132" s="165"/>
      <c r="AT132" s="166" t="s">
        <v>167</v>
      </c>
      <c r="AU132" s="166" t="s">
        <v>115</v>
      </c>
      <c r="AV132" s="11" t="s">
        <v>115</v>
      </c>
      <c r="AW132" s="11" t="s">
        <v>34</v>
      </c>
      <c r="AX132" s="11" t="s">
        <v>22</v>
      </c>
      <c r="AY132" s="166" t="s">
        <v>159</v>
      </c>
    </row>
    <row r="133" spans="2:65" s="1" customFormat="1" ht="37.4" customHeight="1">
      <c r="B133" s="141"/>
      <c r="C133" s="142" t="s">
        <v>194</v>
      </c>
      <c r="D133" s="142" t="s">
        <v>160</v>
      </c>
      <c r="E133" s="143" t="s">
        <v>573</v>
      </c>
      <c r="F133" s="247" t="s">
        <v>574</v>
      </c>
      <c r="G133" s="247"/>
      <c r="H133" s="247"/>
      <c r="I133" s="247"/>
      <c r="J133" s="144" t="s">
        <v>163</v>
      </c>
      <c r="K133" s="145">
        <v>114.6</v>
      </c>
      <c r="L133" s="248"/>
      <c r="M133" s="248"/>
      <c r="N133" s="248">
        <f>ROUND(L133*K133,2)</f>
        <v>0</v>
      </c>
      <c r="O133" s="248"/>
      <c r="P133" s="248"/>
      <c r="Q133" s="248"/>
      <c r="R133" s="146"/>
      <c r="T133" s="147" t="s">
        <v>5</v>
      </c>
      <c r="U133" s="44" t="s">
        <v>41</v>
      </c>
      <c r="V133" s="148">
        <v>0.50600000000000001</v>
      </c>
      <c r="W133" s="148">
        <f>V133*K133</f>
        <v>57.9876</v>
      </c>
      <c r="X133" s="148">
        <v>1.54E-2</v>
      </c>
      <c r="Y133" s="148">
        <f>X133*K133</f>
        <v>1.76484</v>
      </c>
      <c r="Z133" s="148">
        <v>0</v>
      </c>
      <c r="AA133" s="149">
        <f>Z133*K133</f>
        <v>0</v>
      </c>
      <c r="AR133" s="21" t="s">
        <v>164</v>
      </c>
      <c r="AT133" s="21" t="s">
        <v>160</v>
      </c>
      <c r="AU133" s="21" t="s">
        <v>115</v>
      </c>
      <c r="AY133" s="21" t="s">
        <v>159</v>
      </c>
      <c r="BE133" s="150">
        <f>IF(U133="základní",N133,0)</f>
        <v>0</v>
      </c>
      <c r="BF133" s="150">
        <f>IF(U133="snížená",N133,0)</f>
        <v>0</v>
      </c>
      <c r="BG133" s="150">
        <f>IF(U133="zákl. přenesená",N133,0)</f>
        <v>0</v>
      </c>
      <c r="BH133" s="150">
        <f>IF(U133="sníž. přenesená",N133,0)</f>
        <v>0</v>
      </c>
      <c r="BI133" s="150">
        <f>IF(U133="nulová",N133,0)</f>
        <v>0</v>
      </c>
      <c r="BJ133" s="21" t="s">
        <v>22</v>
      </c>
      <c r="BK133" s="150">
        <f>ROUND(L133*K133,2)</f>
        <v>0</v>
      </c>
      <c r="BL133" s="21" t="s">
        <v>164</v>
      </c>
      <c r="BM133" s="21" t="s">
        <v>575</v>
      </c>
    </row>
    <row r="134" spans="2:65" s="1" customFormat="1" ht="31.6" customHeight="1">
      <c r="B134" s="141"/>
      <c r="C134" s="142" t="s">
        <v>197</v>
      </c>
      <c r="D134" s="142" t="s">
        <v>160</v>
      </c>
      <c r="E134" s="143" t="s">
        <v>576</v>
      </c>
      <c r="F134" s="247" t="s">
        <v>577</v>
      </c>
      <c r="G134" s="247"/>
      <c r="H134" s="247"/>
      <c r="I134" s="247"/>
      <c r="J134" s="144" t="s">
        <v>163</v>
      </c>
      <c r="K134" s="145">
        <v>160.4</v>
      </c>
      <c r="L134" s="248"/>
      <c r="M134" s="248"/>
      <c r="N134" s="248">
        <f>ROUND(L134*K134,2)</f>
        <v>0</v>
      </c>
      <c r="O134" s="248"/>
      <c r="P134" s="248"/>
      <c r="Q134" s="248"/>
      <c r="R134" s="146"/>
      <c r="T134" s="147" t="s">
        <v>5</v>
      </c>
      <c r="U134" s="44" t="s">
        <v>41</v>
      </c>
      <c r="V134" s="148">
        <v>0.69</v>
      </c>
      <c r="W134" s="148">
        <f>V134*K134</f>
        <v>110.676</v>
      </c>
      <c r="X134" s="148">
        <v>3.4500000000000003E-2</v>
      </c>
      <c r="Y134" s="148">
        <f>X134*K134</f>
        <v>5.5338000000000003</v>
      </c>
      <c r="Z134" s="148">
        <v>0</v>
      </c>
      <c r="AA134" s="149">
        <f>Z134*K134</f>
        <v>0</v>
      </c>
      <c r="AR134" s="21" t="s">
        <v>164</v>
      </c>
      <c r="AT134" s="21" t="s">
        <v>160</v>
      </c>
      <c r="AU134" s="21" t="s">
        <v>115</v>
      </c>
      <c r="AY134" s="21" t="s">
        <v>159</v>
      </c>
      <c r="BE134" s="150">
        <f>IF(U134="základní",N134,0)</f>
        <v>0</v>
      </c>
      <c r="BF134" s="150">
        <f>IF(U134="snížená",N134,0)</f>
        <v>0</v>
      </c>
      <c r="BG134" s="150">
        <f>IF(U134="zákl. přenesená",N134,0)</f>
        <v>0</v>
      </c>
      <c r="BH134" s="150">
        <f>IF(U134="sníž. přenesená",N134,0)</f>
        <v>0</v>
      </c>
      <c r="BI134" s="150">
        <f>IF(U134="nulová",N134,0)</f>
        <v>0</v>
      </c>
      <c r="BJ134" s="21" t="s">
        <v>22</v>
      </c>
      <c r="BK134" s="150">
        <f>ROUND(L134*K134,2)</f>
        <v>0</v>
      </c>
      <c r="BL134" s="21" t="s">
        <v>164</v>
      </c>
      <c r="BM134" s="21" t="s">
        <v>578</v>
      </c>
    </row>
    <row r="135" spans="2:65" s="1" customFormat="1" ht="31.6" customHeight="1">
      <c r="B135" s="141"/>
      <c r="C135" s="142" t="s">
        <v>206</v>
      </c>
      <c r="D135" s="142" t="s">
        <v>160</v>
      </c>
      <c r="E135" s="143" t="s">
        <v>579</v>
      </c>
      <c r="F135" s="247" t="s">
        <v>580</v>
      </c>
      <c r="G135" s="247"/>
      <c r="H135" s="247"/>
      <c r="I135" s="247"/>
      <c r="J135" s="144" t="s">
        <v>374</v>
      </c>
      <c r="K135" s="145">
        <v>0.5</v>
      </c>
      <c r="L135" s="248"/>
      <c r="M135" s="248"/>
      <c r="N135" s="248">
        <f>ROUND(L135*K135,2)</f>
        <v>0</v>
      </c>
      <c r="O135" s="248"/>
      <c r="P135" s="248"/>
      <c r="Q135" s="248"/>
      <c r="R135" s="146"/>
      <c r="T135" s="147" t="s">
        <v>5</v>
      </c>
      <c r="U135" s="44" t="s">
        <v>41</v>
      </c>
      <c r="V135" s="148">
        <v>4.66</v>
      </c>
      <c r="W135" s="148">
        <f>V135*K135</f>
        <v>2.33</v>
      </c>
      <c r="X135" s="148">
        <v>2.2563399999999998</v>
      </c>
      <c r="Y135" s="148">
        <f>X135*K135</f>
        <v>1.1281699999999999</v>
      </c>
      <c r="Z135" s="148">
        <v>0</v>
      </c>
      <c r="AA135" s="149">
        <f>Z135*K135</f>
        <v>0</v>
      </c>
      <c r="AR135" s="21" t="s">
        <v>164</v>
      </c>
      <c r="AT135" s="21" t="s">
        <v>160</v>
      </c>
      <c r="AU135" s="21" t="s">
        <v>115</v>
      </c>
      <c r="AY135" s="21" t="s">
        <v>159</v>
      </c>
      <c r="BE135" s="150">
        <f>IF(U135="základní",N135,0)</f>
        <v>0</v>
      </c>
      <c r="BF135" s="150">
        <f>IF(U135="snížená",N135,0)</f>
        <v>0</v>
      </c>
      <c r="BG135" s="150">
        <f>IF(U135="zákl. přenesená",N135,0)</f>
        <v>0</v>
      </c>
      <c r="BH135" s="150">
        <f>IF(U135="sníž. přenesená",N135,0)</f>
        <v>0</v>
      </c>
      <c r="BI135" s="150">
        <f>IF(U135="nulová",N135,0)</f>
        <v>0</v>
      </c>
      <c r="BJ135" s="21" t="s">
        <v>22</v>
      </c>
      <c r="BK135" s="150">
        <f>ROUND(L135*K135,2)</f>
        <v>0</v>
      </c>
      <c r="BL135" s="21" t="s">
        <v>164</v>
      </c>
      <c r="BM135" s="21" t="s">
        <v>581</v>
      </c>
    </row>
    <row r="136" spans="2:65" s="10" customFormat="1" ht="22.6" customHeight="1">
      <c r="B136" s="151"/>
      <c r="C136" s="152"/>
      <c r="D136" s="152"/>
      <c r="E136" s="153" t="s">
        <v>5</v>
      </c>
      <c r="F136" s="249" t="s">
        <v>582</v>
      </c>
      <c r="G136" s="250"/>
      <c r="H136" s="250"/>
      <c r="I136" s="250"/>
      <c r="J136" s="152"/>
      <c r="K136" s="154" t="s">
        <v>5</v>
      </c>
      <c r="L136" s="152"/>
      <c r="M136" s="152"/>
      <c r="N136" s="152"/>
      <c r="O136" s="152"/>
      <c r="P136" s="152"/>
      <c r="Q136" s="152"/>
      <c r="R136" s="155"/>
      <c r="T136" s="156"/>
      <c r="U136" s="152"/>
      <c r="V136" s="152"/>
      <c r="W136" s="152"/>
      <c r="X136" s="152"/>
      <c r="Y136" s="152"/>
      <c r="Z136" s="152"/>
      <c r="AA136" s="157"/>
      <c r="AT136" s="158" t="s">
        <v>167</v>
      </c>
      <c r="AU136" s="158" t="s">
        <v>115</v>
      </c>
      <c r="AV136" s="10" t="s">
        <v>22</v>
      </c>
      <c r="AW136" s="10" t="s">
        <v>34</v>
      </c>
      <c r="AX136" s="10" t="s">
        <v>76</v>
      </c>
      <c r="AY136" s="158" t="s">
        <v>159</v>
      </c>
    </row>
    <row r="137" spans="2:65" s="11" customFormat="1" ht="22.6" customHeight="1">
      <c r="B137" s="159"/>
      <c r="C137" s="160"/>
      <c r="D137" s="160"/>
      <c r="E137" s="161" t="s">
        <v>5</v>
      </c>
      <c r="F137" s="251" t="s">
        <v>583</v>
      </c>
      <c r="G137" s="252"/>
      <c r="H137" s="252"/>
      <c r="I137" s="252"/>
      <c r="J137" s="160"/>
      <c r="K137" s="162">
        <v>0.5</v>
      </c>
      <c r="L137" s="160"/>
      <c r="M137" s="160"/>
      <c r="N137" s="160"/>
      <c r="O137" s="160"/>
      <c r="P137" s="160"/>
      <c r="Q137" s="160"/>
      <c r="R137" s="163"/>
      <c r="T137" s="164"/>
      <c r="U137" s="160"/>
      <c r="V137" s="160"/>
      <c r="W137" s="160"/>
      <c r="X137" s="160"/>
      <c r="Y137" s="160"/>
      <c r="Z137" s="160"/>
      <c r="AA137" s="165"/>
      <c r="AT137" s="166" t="s">
        <v>167</v>
      </c>
      <c r="AU137" s="166" t="s">
        <v>115</v>
      </c>
      <c r="AV137" s="11" t="s">
        <v>115</v>
      </c>
      <c r="AW137" s="11" t="s">
        <v>34</v>
      </c>
      <c r="AX137" s="11" t="s">
        <v>22</v>
      </c>
      <c r="AY137" s="166" t="s">
        <v>159</v>
      </c>
    </row>
    <row r="138" spans="2:65" s="9" customFormat="1" ht="29.9" customHeight="1">
      <c r="B138" s="130"/>
      <c r="C138" s="131"/>
      <c r="D138" s="140" t="s">
        <v>129</v>
      </c>
      <c r="E138" s="140"/>
      <c r="F138" s="140"/>
      <c r="G138" s="140"/>
      <c r="H138" s="140"/>
      <c r="I138" s="140"/>
      <c r="J138" s="140"/>
      <c r="K138" s="140"/>
      <c r="L138" s="140"/>
      <c r="M138" s="140"/>
      <c r="N138" s="269">
        <f>BK138</f>
        <v>0</v>
      </c>
      <c r="O138" s="270"/>
      <c r="P138" s="270"/>
      <c r="Q138" s="270"/>
      <c r="R138" s="133"/>
      <c r="T138" s="134"/>
      <c r="U138" s="131"/>
      <c r="V138" s="131"/>
      <c r="W138" s="135">
        <f>SUM(W139:W158)</f>
        <v>218.59854900000002</v>
      </c>
      <c r="X138" s="131"/>
      <c r="Y138" s="135">
        <f>SUM(Y139:Y158)</f>
        <v>3.3361663200000002</v>
      </c>
      <c r="Z138" s="131"/>
      <c r="AA138" s="136">
        <f>SUM(AA139:AA158)</f>
        <v>15.9086</v>
      </c>
      <c r="AR138" s="137" t="s">
        <v>22</v>
      </c>
      <c r="AT138" s="138" t="s">
        <v>75</v>
      </c>
      <c r="AU138" s="138" t="s">
        <v>22</v>
      </c>
      <c r="AY138" s="137" t="s">
        <v>159</v>
      </c>
      <c r="BK138" s="139">
        <f>SUM(BK139:BK158)</f>
        <v>0</v>
      </c>
    </row>
    <row r="139" spans="2:65" s="1" customFormat="1" ht="31.6" customHeight="1">
      <c r="B139" s="141"/>
      <c r="C139" s="142" t="s">
        <v>187</v>
      </c>
      <c r="D139" s="142" t="s">
        <v>160</v>
      </c>
      <c r="E139" s="143" t="s">
        <v>584</v>
      </c>
      <c r="F139" s="247" t="s">
        <v>585</v>
      </c>
      <c r="G139" s="247"/>
      <c r="H139" s="247"/>
      <c r="I139" s="247"/>
      <c r="J139" s="144" t="s">
        <v>163</v>
      </c>
      <c r="K139" s="145">
        <v>114.658</v>
      </c>
      <c r="L139" s="248"/>
      <c r="M139" s="248"/>
      <c r="N139" s="248">
        <f>ROUND(L139*K139,2)</f>
        <v>0</v>
      </c>
      <c r="O139" s="248"/>
      <c r="P139" s="248"/>
      <c r="Q139" s="248"/>
      <c r="R139" s="146"/>
      <c r="T139" s="147" t="s">
        <v>5</v>
      </c>
      <c r="U139" s="44" t="s">
        <v>41</v>
      </c>
      <c r="V139" s="148">
        <v>0.26300000000000001</v>
      </c>
      <c r="W139" s="148">
        <f>V139*K139</f>
        <v>30.155054000000003</v>
      </c>
      <c r="X139" s="148">
        <v>4.0000000000000003E-5</v>
      </c>
      <c r="Y139" s="148">
        <f>X139*K139</f>
        <v>4.5863200000000005E-3</v>
      </c>
      <c r="Z139" s="148">
        <v>0</v>
      </c>
      <c r="AA139" s="149">
        <f>Z139*K139</f>
        <v>0</v>
      </c>
      <c r="AR139" s="21" t="s">
        <v>164</v>
      </c>
      <c r="AT139" s="21" t="s">
        <v>160</v>
      </c>
      <c r="AU139" s="21" t="s">
        <v>115</v>
      </c>
      <c r="AY139" s="21" t="s">
        <v>159</v>
      </c>
      <c r="BE139" s="150">
        <f>IF(U139="základní",N139,0)</f>
        <v>0</v>
      </c>
      <c r="BF139" s="150">
        <f>IF(U139="snížená",N139,0)</f>
        <v>0</v>
      </c>
      <c r="BG139" s="150">
        <f>IF(U139="zákl. přenesená",N139,0)</f>
        <v>0</v>
      </c>
      <c r="BH139" s="150">
        <f>IF(U139="sníž. přenesená",N139,0)</f>
        <v>0</v>
      </c>
      <c r="BI139" s="150">
        <f>IF(U139="nulová",N139,0)</f>
        <v>0</v>
      </c>
      <c r="BJ139" s="21" t="s">
        <v>22</v>
      </c>
      <c r="BK139" s="150">
        <f>ROUND(L139*K139,2)</f>
        <v>0</v>
      </c>
      <c r="BL139" s="21" t="s">
        <v>164</v>
      </c>
      <c r="BM139" s="21" t="s">
        <v>586</v>
      </c>
    </row>
    <row r="140" spans="2:65" s="10" customFormat="1" ht="22.6" customHeight="1">
      <c r="B140" s="151"/>
      <c r="C140" s="152"/>
      <c r="D140" s="152"/>
      <c r="E140" s="153" t="s">
        <v>5</v>
      </c>
      <c r="F140" s="249" t="s">
        <v>571</v>
      </c>
      <c r="G140" s="250"/>
      <c r="H140" s="250"/>
      <c r="I140" s="250"/>
      <c r="J140" s="152"/>
      <c r="K140" s="154" t="s">
        <v>5</v>
      </c>
      <c r="L140" s="152"/>
      <c r="M140" s="152"/>
      <c r="N140" s="152"/>
      <c r="O140" s="152"/>
      <c r="P140" s="152"/>
      <c r="Q140" s="152"/>
      <c r="R140" s="155"/>
      <c r="T140" s="156"/>
      <c r="U140" s="152"/>
      <c r="V140" s="152"/>
      <c r="W140" s="152"/>
      <c r="X140" s="152"/>
      <c r="Y140" s="152"/>
      <c r="Z140" s="152"/>
      <c r="AA140" s="157"/>
      <c r="AT140" s="158" t="s">
        <v>167</v>
      </c>
      <c r="AU140" s="158" t="s">
        <v>115</v>
      </c>
      <c r="AV140" s="10" t="s">
        <v>22</v>
      </c>
      <c r="AW140" s="10" t="s">
        <v>34</v>
      </c>
      <c r="AX140" s="10" t="s">
        <v>76</v>
      </c>
      <c r="AY140" s="158" t="s">
        <v>159</v>
      </c>
    </row>
    <row r="141" spans="2:65" s="11" customFormat="1" ht="22.6" customHeight="1">
      <c r="B141" s="159"/>
      <c r="C141" s="160"/>
      <c r="D141" s="160"/>
      <c r="E141" s="161" t="s">
        <v>5</v>
      </c>
      <c r="F141" s="251" t="s">
        <v>587</v>
      </c>
      <c r="G141" s="252"/>
      <c r="H141" s="252"/>
      <c r="I141" s="252"/>
      <c r="J141" s="160"/>
      <c r="K141" s="162">
        <v>114.658</v>
      </c>
      <c r="L141" s="160"/>
      <c r="M141" s="160"/>
      <c r="N141" s="160"/>
      <c r="O141" s="160"/>
      <c r="P141" s="160"/>
      <c r="Q141" s="160"/>
      <c r="R141" s="163"/>
      <c r="T141" s="164"/>
      <c r="U141" s="160"/>
      <c r="V141" s="160"/>
      <c r="W141" s="160"/>
      <c r="X141" s="160"/>
      <c r="Y141" s="160"/>
      <c r="Z141" s="160"/>
      <c r="AA141" s="165"/>
      <c r="AT141" s="166" t="s">
        <v>167</v>
      </c>
      <c r="AU141" s="166" t="s">
        <v>115</v>
      </c>
      <c r="AV141" s="11" t="s">
        <v>115</v>
      </c>
      <c r="AW141" s="11" t="s">
        <v>34</v>
      </c>
      <c r="AX141" s="11" t="s">
        <v>22</v>
      </c>
      <c r="AY141" s="166" t="s">
        <v>159</v>
      </c>
    </row>
    <row r="142" spans="2:65" s="1" customFormat="1" ht="31.6" customHeight="1">
      <c r="B142" s="141"/>
      <c r="C142" s="142" t="s">
        <v>213</v>
      </c>
      <c r="D142" s="142" t="s">
        <v>160</v>
      </c>
      <c r="E142" s="143" t="s">
        <v>588</v>
      </c>
      <c r="F142" s="247" t="s">
        <v>589</v>
      </c>
      <c r="G142" s="247"/>
      <c r="H142" s="247"/>
      <c r="I142" s="247"/>
      <c r="J142" s="144" t="s">
        <v>450</v>
      </c>
      <c r="K142" s="145">
        <v>102</v>
      </c>
      <c r="L142" s="248"/>
      <c r="M142" s="248"/>
      <c r="N142" s="248">
        <f>ROUND(L142*K142,2)</f>
        <v>0</v>
      </c>
      <c r="O142" s="248"/>
      <c r="P142" s="248"/>
      <c r="Q142" s="248"/>
      <c r="R142" s="146"/>
      <c r="T142" s="147" t="s">
        <v>5</v>
      </c>
      <c r="U142" s="44" t="s">
        <v>41</v>
      </c>
      <c r="V142" s="148">
        <v>0.25</v>
      </c>
      <c r="W142" s="148">
        <f>V142*K142</f>
        <v>25.5</v>
      </c>
      <c r="X142" s="148">
        <v>2.3400000000000001E-3</v>
      </c>
      <c r="Y142" s="148">
        <f>X142*K142</f>
        <v>0.23868</v>
      </c>
      <c r="Z142" s="148">
        <v>0</v>
      </c>
      <c r="AA142" s="149">
        <f>Z142*K142</f>
        <v>0</v>
      </c>
      <c r="AR142" s="21" t="s">
        <v>164</v>
      </c>
      <c r="AT142" s="21" t="s">
        <v>160</v>
      </c>
      <c r="AU142" s="21" t="s">
        <v>115</v>
      </c>
      <c r="AY142" s="21" t="s">
        <v>159</v>
      </c>
      <c r="BE142" s="150">
        <f>IF(U142="základní",N142,0)</f>
        <v>0</v>
      </c>
      <c r="BF142" s="150">
        <f>IF(U142="snížená",N142,0)</f>
        <v>0</v>
      </c>
      <c r="BG142" s="150">
        <f>IF(U142="zákl. přenesená",N142,0)</f>
        <v>0</v>
      </c>
      <c r="BH142" s="150">
        <f>IF(U142="sníž. přenesená",N142,0)</f>
        <v>0</v>
      </c>
      <c r="BI142" s="150">
        <f>IF(U142="nulová",N142,0)</f>
        <v>0</v>
      </c>
      <c r="BJ142" s="21" t="s">
        <v>22</v>
      </c>
      <c r="BK142" s="150">
        <f>ROUND(L142*K142,2)</f>
        <v>0</v>
      </c>
      <c r="BL142" s="21" t="s">
        <v>164</v>
      </c>
      <c r="BM142" s="21" t="s">
        <v>590</v>
      </c>
    </row>
    <row r="143" spans="2:65" s="1" customFormat="1" ht="38.75" customHeight="1">
      <c r="B143" s="141"/>
      <c r="C143" s="142" t="s">
        <v>27</v>
      </c>
      <c r="D143" s="142" t="s">
        <v>160</v>
      </c>
      <c r="E143" s="143" t="s">
        <v>591</v>
      </c>
      <c r="F143" s="247" t="s">
        <v>592</v>
      </c>
      <c r="G143" s="247"/>
      <c r="H143" s="247"/>
      <c r="I143" s="247"/>
      <c r="J143" s="144" t="s">
        <v>450</v>
      </c>
      <c r="K143" s="145">
        <v>102</v>
      </c>
      <c r="L143" s="248"/>
      <c r="M143" s="248"/>
      <c r="N143" s="248">
        <f>ROUND(L143*K143,2)</f>
        <v>0</v>
      </c>
      <c r="O143" s="248"/>
      <c r="P143" s="248"/>
      <c r="Q143" s="248"/>
      <c r="R143" s="146"/>
      <c r="T143" s="147" t="s">
        <v>5</v>
      </c>
      <c r="U143" s="44" t="s">
        <v>41</v>
      </c>
      <c r="V143" s="148">
        <v>0.13</v>
      </c>
      <c r="W143" s="148">
        <f>V143*K143</f>
        <v>13.26</v>
      </c>
      <c r="X143" s="148">
        <v>4.0000000000000003E-5</v>
      </c>
      <c r="Y143" s="148">
        <f>X143*K143</f>
        <v>4.0800000000000003E-3</v>
      </c>
      <c r="Z143" s="148">
        <v>0</v>
      </c>
      <c r="AA143" s="149">
        <f>Z143*K143</f>
        <v>0</v>
      </c>
      <c r="AR143" s="21" t="s">
        <v>164</v>
      </c>
      <c r="AT143" s="21" t="s">
        <v>160</v>
      </c>
      <c r="AU143" s="21" t="s">
        <v>115</v>
      </c>
      <c r="AY143" s="21" t="s">
        <v>159</v>
      </c>
      <c r="BE143" s="150">
        <f>IF(U143="základní",N143,0)</f>
        <v>0</v>
      </c>
      <c r="BF143" s="150">
        <f>IF(U143="snížená",N143,0)</f>
        <v>0</v>
      </c>
      <c r="BG143" s="150">
        <f>IF(U143="zákl. přenesená",N143,0)</f>
        <v>0</v>
      </c>
      <c r="BH143" s="150">
        <f>IF(U143="sníž. přenesená",N143,0)</f>
        <v>0</v>
      </c>
      <c r="BI143" s="150">
        <f>IF(U143="nulová",N143,0)</f>
        <v>0</v>
      </c>
      <c r="BJ143" s="21" t="s">
        <v>22</v>
      </c>
      <c r="BK143" s="150">
        <f>ROUND(L143*K143,2)</f>
        <v>0</v>
      </c>
      <c r="BL143" s="21" t="s">
        <v>164</v>
      </c>
      <c r="BM143" s="21" t="s">
        <v>593</v>
      </c>
    </row>
    <row r="144" spans="2:65" s="1" customFormat="1" ht="31.6" customHeight="1">
      <c r="B144" s="141"/>
      <c r="C144" s="142" t="s">
        <v>222</v>
      </c>
      <c r="D144" s="142" t="s">
        <v>160</v>
      </c>
      <c r="E144" s="143" t="s">
        <v>594</v>
      </c>
      <c r="F144" s="247" t="s">
        <v>595</v>
      </c>
      <c r="G144" s="247"/>
      <c r="H144" s="247"/>
      <c r="I144" s="247"/>
      <c r="J144" s="144" t="s">
        <v>450</v>
      </c>
      <c r="K144" s="145">
        <v>102</v>
      </c>
      <c r="L144" s="248"/>
      <c r="M144" s="248"/>
      <c r="N144" s="248">
        <f>ROUND(L144*K144,2)</f>
        <v>0</v>
      </c>
      <c r="O144" s="248"/>
      <c r="P144" s="248"/>
      <c r="Q144" s="248"/>
      <c r="R144" s="146"/>
      <c r="T144" s="147" t="s">
        <v>5</v>
      </c>
      <c r="U144" s="44" t="s">
        <v>41</v>
      </c>
      <c r="V144" s="148">
        <v>0.06</v>
      </c>
      <c r="W144" s="148">
        <f>V144*K144</f>
        <v>6.12</v>
      </c>
      <c r="X144" s="148">
        <v>2.7E-4</v>
      </c>
      <c r="Y144" s="148">
        <f>X144*K144</f>
        <v>2.7540000000000002E-2</v>
      </c>
      <c r="Z144" s="148">
        <v>0</v>
      </c>
      <c r="AA144" s="149">
        <f>Z144*K144</f>
        <v>0</v>
      </c>
      <c r="AR144" s="21" t="s">
        <v>164</v>
      </c>
      <c r="AT144" s="21" t="s">
        <v>160</v>
      </c>
      <c r="AU144" s="21" t="s">
        <v>115</v>
      </c>
      <c r="AY144" s="21" t="s">
        <v>159</v>
      </c>
      <c r="BE144" s="150">
        <f>IF(U144="základní",N144,0)</f>
        <v>0</v>
      </c>
      <c r="BF144" s="150">
        <f>IF(U144="snížená",N144,0)</f>
        <v>0</v>
      </c>
      <c r="BG144" s="150">
        <f>IF(U144="zákl. přenesená",N144,0)</f>
        <v>0</v>
      </c>
      <c r="BH144" s="150">
        <f>IF(U144="sníž. přenesená",N144,0)</f>
        <v>0</v>
      </c>
      <c r="BI144" s="150">
        <f>IF(U144="nulová",N144,0)</f>
        <v>0</v>
      </c>
      <c r="BJ144" s="21" t="s">
        <v>22</v>
      </c>
      <c r="BK144" s="150">
        <f>ROUND(L144*K144,2)</f>
        <v>0</v>
      </c>
      <c r="BL144" s="21" t="s">
        <v>164</v>
      </c>
      <c r="BM144" s="21" t="s">
        <v>596</v>
      </c>
    </row>
    <row r="145" spans="2:65" s="1" customFormat="1" ht="44.35" customHeight="1">
      <c r="B145" s="141"/>
      <c r="C145" s="142" t="s">
        <v>227</v>
      </c>
      <c r="D145" s="142" t="s">
        <v>160</v>
      </c>
      <c r="E145" s="143" t="s">
        <v>597</v>
      </c>
      <c r="F145" s="247" t="s">
        <v>598</v>
      </c>
      <c r="G145" s="247"/>
      <c r="H145" s="247"/>
      <c r="I145" s="247"/>
      <c r="J145" s="144" t="s">
        <v>374</v>
      </c>
      <c r="K145" s="145">
        <v>1.466</v>
      </c>
      <c r="L145" s="248"/>
      <c r="M145" s="248"/>
      <c r="N145" s="248">
        <f>ROUND(L145*K145,2)</f>
        <v>0</v>
      </c>
      <c r="O145" s="248"/>
      <c r="P145" s="248"/>
      <c r="Q145" s="248"/>
      <c r="R145" s="146"/>
      <c r="T145" s="147" t="s">
        <v>5</v>
      </c>
      <c r="U145" s="44" t="s">
        <v>41</v>
      </c>
      <c r="V145" s="148">
        <v>7.1950000000000003</v>
      </c>
      <c r="W145" s="148">
        <f>V145*K145</f>
        <v>10.54787</v>
      </c>
      <c r="X145" s="148">
        <v>0</v>
      </c>
      <c r="Y145" s="148">
        <f>X145*K145</f>
        <v>0</v>
      </c>
      <c r="Z145" s="148">
        <v>2.2000000000000002</v>
      </c>
      <c r="AA145" s="149">
        <f>Z145*K145</f>
        <v>3.2252000000000001</v>
      </c>
      <c r="AR145" s="21" t="s">
        <v>164</v>
      </c>
      <c r="AT145" s="21" t="s">
        <v>160</v>
      </c>
      <c r="AU145" s="21" t="s">
        <v>115</v>
      </c>
      <c r="AY145" s="21" t="s">
        <v>159</v>
      </c>
      <c r="BE145" s="150">
        <f>IF(U145="základní",N145,0)</f>
        <v>0</v>
      </c>
      <c r="BF145" s="150">
        <f>IF(U145="snížená",N145,0)</f>
        <v>0</v>
      </c>
      <c r="BG145" s="150">
        <f>IF(U145="zákl. přenesená",N145,0)</f>
        <v>0</v>
      </c>
      <c r="BH145" s="150">
        <f>IF(U145="sníž. přenesená",N145,0)</f>
        <v>0</v>
      </c>
      <c r="BI145" s="150">
        <f>IF(U145="nulová",N145,0)</f>
        <v>0</v>
      </c>
      <c r="BJ145" s="21" t="s">
        <v>22</v>
      </c>
      <c r="BK145" s="150">
        <f>ROUND(L145*K145,2)</f>
        <v>0</v>
      </c>
      <c r="BL145" s="21" t="s">
        <v>164</v>
      </c>
      <c r="BM145" s="21" t="s">
        <v>599</v>
      </c>
    </row>
    <row r="146" spans="2:65" s="10" customFormat="1" ht="22.6" customHeight="1">
      <c r="B146" s="151"/>
      <c r="C146" s="152"/>
      <c r="D146" s="152"/>
      <c r="E146" s="153" t="s">
        <v>5</v>
      </c>
      <c r="F146" s="249" t="s">
        <v>571</v>
      </c>
      <c r="G146" s="250"/>
      <c r="H146" s="250"/>
      <c r="I146" s="250"/>
      <c r="J146" s="152"/>
      <c r="K146" s="154" t="s">
        <v>5</v>
      </c>
      <c r="L146" s="152"/>
      <c r="M146" s="152"/>
      <c r="N146" s="152"/>
      <c r="O146" s="152"/>
      <c r="P146" s="152"/>
      <c r="Q146" s="152"/>
      <c r="R146" s="155"/>
      <c r="T146" s="156"/>
      <c r="U146" s="152"/>
      <c r="V146" s="152"/>
      <c r="W146" s="152"/>
      <c r="X146" s="152"/>
      <c r="Y146" s="152"/>
      <c r="Z146" s="152"/>
      <c r="AA146" s="157"/>
      <c r="AT146" s="158" t="s">
        <v>167</v>
      </c>
      <c r="AU146" s="158" t="s">
        <v>115</v>
      </c>
      <c r="AV146" s="10" t="s">
        <v>22</v>
      </c>
      <c r="AW146" s="10" t="s">
        <v>34</v>
      </c>
      <c r="AX146" s="10" t="s">
        <v>76</v>
      </c>
      <c r="AY146" s="158" t="s">
        <v>159</v>
      </c>
    </row>
    <row r="147" spans="2:65" s="11" customFormat="1" ht="31.6" customHeight="1">
      <c r="B147" s="159"/>
      <c r="C147" s="160"/>
      <c r="D147" s="160"/>
      <c r="E147" s="161" t="s">
        <v>5</v>
      </c>
      <c r="F147" s="251" t="s">
        <v>600</v>
      </c>
      <c r="G147" s="252"/>
      <c r="H147" s="252"/>
      <c r="I147" s="252"/>
      <c r="J147" s="160"/>
      <c r="K147" s="162">
        <v>1.466</v>
      </c>
      <c r="L147" s="160"/>
      <c r="M147" s="160"/>
      <c r="N147" s="160"/>
      <c r="O147" s="160"/>
      <c r="P147" s="160"/>
      <c r="Q147" s="160"/>
      <c r="R147" s="163"/>
      <c r="T147" s="164"/>
      <c r="U147" s="160"/>
      <c r="V147" s="160"/>
      <c r="W147" s="160"/>
      <c r="X147" s="160"/>
      <c r="Y147" s="160"/>
      <c r="Z147" s="160"/>
      <c r="AA147" s="165"/>
      <c r="AT147" s="166" t="s">
        <v>167</v>
      </c>
      <c r="AU147" s="166" t="s">
        <v>115</v>
      </c>
      <c r="AV147" s="11" t="s">
        <v>115</v>
      </c>
      <c r="AW147" s="11" t="s">
        <v>34</v>
      </c>
      <c r="AX147" s="11" t="s">
        <v>22</v>
      </c>
      <c r="AY147" s="166" t="s">
        <v>159</v>
      </c>
    </row>
    <row r="148" spans="2:65" s="1" customFormat="1" ht="22.6" customHeight="1">
      <c r="B148" s="141"/>
      <c r="C148" s="142" t="s">
        <v>231</v>
      </c>
      <c r="D148" s="142" t="s">
        <v>160</v>
      </c>
      <c r="E148" s="143" t="s">
        <v>601</v>
      </c>
      <c r="F148" s="247" t="s">
        <v>602</v>
      </c>
      <c r="G148" s="247"/>
      <c r="H148" s="247"/>
      <c r="I148" s="247"/>
      <c r="J148" s="144" t="s">
        <v>374</v>
      </c>
      <c r="K148" s="145">
        <v>5.1310000000000002</v>
      </c>
      <c r="L148" s="248"/>
      <c r="M148" s="248"/>
      <c r="N148" s="248">
        <f>ROUND(L148*K148,2)</f>
        <v>0</v>
      </c>
      <c r="O148" s="248"/>
      <c r="P148" s="248"/>
      <c r="Q148" s="248"/>
      <c r="R148" s="146"/>
      <c r="T148" s="147" t="s">
        <v>5</v>
      </c>
      <c r="U148" s="44" t="s">
        <v>41</v>
      </c>
      <c r="V148" s="148">
        <v>0.875</v>
      </c>
      <c r="W148" s="148">
        <f>V148*K148</f>
        <v>4.4896250000000002</v>
      </c>
      <c r="X148" s="148">
        <v>0</v>
      </c>
      <c r="Y148" s="148">
        <f>X148*K148</f>
        <v>0</v>
      </c>
      <c r="Z148" s="148">
        <v>1.4</v>
      </c>
      <c r="AA148" s="149">
        <f>Z148*K148</f>
        <v>7.1833999999999998</v>
      </c>
      <c r="AR148" s="21" t="s">
        <v>164</v>
      </c>
      <c r="AT148" s="21" t="s">
        <v>160</v>
      </c>
      <c r="AU148" s="21" t="s">
        <v>115</v>
      </c>
      <c r="AY148" s="21" t="s">
        <v>159</v>
      </c>
      <c r="BE148" s="150">
        <f>IF(U148="základní",N148,0)</f>
        <v>0</v>
      </c>
      <c r="BF148" s="150">
        <f>IF(U148="snížená",N148,0)</f>
        <v>0</v>
      </c>
      <c r="BG148" s="150">
        <f>IF(U148="zákl. přenesená",N148,0)</f>
        <v>0</v>
      </c>
      <c r="BH148" s="150">
        <f>IF(U148="sníž. přenesená",N148,0)</f>
        <v>0</v>
      </c>
      <c r="BI148" s="150">
        <f>IF(U148="nulová",N148,0)</f>
        <v>0</v>
      </c>
      <c r="BJ148" s="21" t="s">
        <v>22</v>
      </c>
      <c r="BK148" s="150">
        <f>ROUND(L148*K148,2)</f>
        <v>0</v>
      </c>
      <c r="BL148" s="21" t="s">
        <v>164</v>
      </c>
      <c r="BM148" s="21" t="s">
        <v>603</v>
      </c>
    </row>
    <row r="149" spans="2:65" s="10" customFormat="1" ht="22.6" customHeight="1">
      <c r="B149" s="151"/>
      <c r="C149" s="152"/>
      <c r="D149" s="152"/>
      <c r="E149" s="153" t="s">
        <v>5</v>
      </c>
      <c r="F149" s="249" t="s">
        <v>571</v>
      </c>
      <c r="G149" s="250"/>
      <c r="H149" s="250"/>
      <c r="I149" s="250"/>
      <c r="J149" s="152"/>
      <c r="K149" s="154" t="s">
        <v>5</v>
      </c>
      <c r="L149" s="152"/>
      <c r="M149" s="152"/>
      <c r="N149" s="152"/>
      <c r="O149" s="152"/>
      <c r="P149" s="152"/>
      <c r="Q149" s="152"/>
      <c r="R149" s="155"/>
      <c r="T149" s="156"/>
      <c r="U149" s="152"/>
      <c r="V149" s="152"/>
      <c r="W149" s="152"/>
      <c r="X149" s="152"/>
      <c r="Y149" s="152"/>
      <c r="Z149" s="152"/>
      <c r="AA149" s="157"/>
      <c r="AT149" s="158" t="s">
        <v>167</v>
      </c>
      <c r="AU149" s="158" t="s">
        <v>115</v>
      </c>
      <c r="AV149" s="10" t="s">
        <v>22</v>
      </c>
      <c r="AW149" s="10" t="s">
        <v>34</v>
      </c>
      <c r="AX149" s="10" t="s">
        <v>76</v>
      </c>
      <c r="AY149" s="158" t="s">
        <v>159</v>
      </c>
    </row>
    <row r="150" spans="2:65" s="11" customFormat="1" ht="31.6" customHeight="1">
      <c r="B150" s="159"/>
      <c r="C150" s="160"/>
      <c r="D150" s="160"/>
      <c r="E150" s="161" t="s">
        <v>5</v>
      </c>
      <c r="F150" s="251" t="s">
        <v>600</v>
      </c>
      <c r="G150" s="252"/>
      <c r="H150" s="252"/>
      <c r="I150" s="252"/>
      <c r="J150" s="160"/>
      <c r="K150" s="162">
        <v>1.466</v>
      </c>
      <c r="L150" s="160"/>
      <c r="M150" s="160"/>
      <c r="N150" s="160"/>
      <c r="O150" s="160"/>
      <c r="P150" s="160"/>
      <c r="Q150" s="160"/>
      <c r="R150" s="163"/>
      <c r="T150" s="164"/>
      <c r="U150" s="160"/>
      <c r="V150" s="160"/>
      <c r="W150" s="160"/>
      <c r="X150" s="160"/>
      <c r="Y150" s="160"/>
      <c r="Z150" s="160"/>
      <c r="AA150" s="165"/>
      <c r="AT150" s="166" t="s">
        <v>167</v>
      </c>
      <c r="AU150" s="166" t="s">
        <v>115</v>
      </c>
      <c r="AV150" s="11" t="s">
        <v>115</v>
      </c>
      <c r="AW150" s="11" t="s">
        <v>34</v>
      </c>
      <c r="AX150" s="11" t="s">
        <v>76</v>
      </c>
      <c r="AY150" s="166" t="s">
        <v>159</v>
      </c>
    </row>
    <row r="151" spans="2:65" s="10" customFormat="1" ht="22.6" customHeight="1">
      <c r="B151" s="151"/>
      <c r="C151" s="152"/>
      <c r="D151" s="152"/>
      <c r="E151" s="153" t="s">
        <v>5</v>
      </c>
      <c r="F151" s="253" t="s">
        <v>604</v>
      </c>
      <c r="G151" s="254"/>
      <c r="H151" s="254"/>
      <c r="I151" s="254"/>
      <c r="J151" s="152"/>
      <c r="K151" s="154" t="s">
        <v>5</v>
      </c>
      <c r="L151" s="152"/>
      <c r="M151" s="152"/>
      <c r="N151" s="152"/>
      <c r="O151" s="152"/>
      <c r="P151" s="152"/>
      <c r="Q151" s="152"/>
      <c r="R151" s="155"/>
      <c r="T151" s="156"/>
      <c r="U151" s="152"/>
      <c r="V151" s="152"/>
      <c r="W151" s="152"/>
      <c r="X151" s="152"/>
      <c r="Y151" s="152"/>
      <c r="Z151" s="152"/>
      <c r="AA151" s="157"/>
      <c r="AT151" s="158" t="s">
        <v>167</v>
      </c>
      <c r="AU151" s="158" t="s">
        <v>115</v>
      </c>
      <c r="AV151" s="10" t="s">
        <v>22</v>
      </c>
      <c r="AW151" s="10" t="s">
        <v>34</v>
      </c>
      <c r="AX151" s="10" t="s">
        <v>76</v>
      </c>
      <c r="AY151" s="158" t="s">
        <v>159</v>
      </c>
    </row>
    <row r="152" spans="2:65" s="11" customFormat="1" ht="22.6" customHeight="1">
      <c r="B152" s="159"/>
      <c r="C152" s="160"/>
      <c r="D152" s="160"/>
      <c r="E152" s="161" t="s">
        <v>5</v>
      </c>
      <c r="F152" s="251" t="s">
        <v>605</v>
      </c>
      <c r="G152" s="252"/>
      <c r="H152" s="252"/>
      <c r="I152" s="252"/>
      <c r="J152" s="160"/>
      <c r="K152" s="162">
        <v>3.665</v>
      </c>
      <c r="L152" s="160"/>
      <c r="M152" s="160"/>
      <c r="N152" s="160"/>
      <c r="O152" s="160"/>
      <c r="P152" s="160"/>
      <c r="Q152" s="160"/>
      <c r="R152" s="163"/>
      <c r="T152" s="164"/>
      <c r="U152" s="160"/>
      <c r="V152" s="160"/>
      <c r="W152" s="160"/>
      <c r="X152" s="160"/>
      <c r="Y152" s="160"/>
      <c r="Z152" s="160"/>
      <c r="AA152" s="165"/>
      <c r="AT152" s="166" t="s">
        <v>167</v>
      </c>
      <c r="AU152" s="166" t="s">
        <v>115</v>
      </c>
      <c r="AV152" s="11" t="s">
        <v>115</v>
      </c>
      <c r="AW152" s="11" t="s">
        <v>34</v>
      </c>
      <c r="AX152" s="11" t="s">
        <v>76</v>
      </c>
      <c r="AY152" s="166" t="s">
        <v>159</v>
      </c>
    </row>
    <row r="153" spans="2:65" s="13" customFormat="1" ht="22.6" customHeight="1">
      <c r="B153" s="175"/>
      <c r="C153" s="176"/>
      <c r="D153" s="176"/>
      <c r="E153" s="177" t="s">
        <v>5</v>
      </c>
      <c r="F153" s="257" t="s">
        <v>180</v>
      </c>
      <c r="G153" s="258"/>
      <c r="H153" s="258"/>
      <c r="I153" s="258"/>
      <c r="J153" s="176"/>
      <c r="K153" s="178">
        <v>5.1310000000000002</v>
      </c>
      <c r="L153" s="176"/>
      <c r="M153" s="176"/>
      <c r="N153" s="176"/>
      <c r="O153" s="176"/>
      <c r="P153" s="176"/>
      <c r="Q153" s="176"/>
      <c r="R153" s="179"/>
      <c r="T153" s="180"/>
      <c r="U153" s="176"/>
      <c r="V153" s="176"/>
      <c r="W153" s="176"/>
      <c r="X153" s="176"/>
      <c r="Y153" s="176"/>
      <c r="Z153" s="176"/>
      <c r="AA153" s="181"/>
      <c r="AT153" s="182" t="s">
        <v>167</v>
      </c>
      <c r="AU153" s="182" t="s">
        <v>115</v>
      </c>
      <c r="AV153" s="13" t="s">
        <v>164</v>
      </c>
      <c r="AW153" s="13" t="s">
        <v>34</v>
      </c>
      <c r="AX153" s="13" t="s">
        <v>22</v>
      </c>
      <c r="AY153" s="182" t="s">
        <v>159</v>
      </c>
    </row>
    <row r="154" spans="2:65" s="1" customFormat="1" ht="42.15" customHeight="1">
      <c r="B154" s="141"/>
      <c r="C154" s="142" t="s">
        <v>236</v>
      </c>
      <c r="D154" s="142" t="s">
        <v>160</v>
      </c>
      <c r="E154" s="143" t="s">
        <v>606</v>
      </c>
      <c r="F154" s="247" t="s">
        <v>607</v>
      </c>
      <c r="G154" s="247"/>
      <c r="H154" s="247"/>
      <c r="I154" s="247"/>
      <c r="J154" s="144" t="s">
        <v>200</v>
      </c>
      <c r="K154" s="145">
        <v>169.6</v>
      </c>
      <c r="L154" s="248"/>
      <c r="M154" s="248"/>
      <c r="N154" s="248">
        <f>ROUND(L154*K154,2)</f>
        <v>0</v>
      </c>
      <c r="O154" s="248"/>
      <c r="P154" s="248"/>
      <c r="Q154" s="248"/>
      <c r="R154" s="146"/>
      <c r="T154" s="147" t="s">
        <v>5</v>
      </c>
      <c r="U154" s="44" t="s">
        <v>41</v>
      </c>
      <c r="V154" s="148">
        <v>0.52</v>
      </c>
      <c r="W154" s="148">
        <f>V154*K154</f>
        <v>88.191999999999993</v>
      </c>
      <c r="X154" s="148">
        <v>1.805E-2</v>
      </c>
      <c r="Y154" s="148">
        <f>X154*K154</f>
        <v>3.06128</v>
      </c>
      <c r="Z154" s="148">
        <v>0</v>
      </c>
      <c r="AA154" s="149">
        <f>Z154*K154</f>
        <v>0</v>
      </c>
      <c r="AR154" s="21" t="s">
        <v>164</v>
      </c>
      <c r="AT154" s="21" t="s">
        <v>160</v>
      </c>
      <c r="AU154" s="21" t="s">
        <v>115</v>
      </c>
      <c r="AY154" s="21" t="s">
        <v>159</v>
      </c>
      <c r="BE154" s="150">
        <f>IF(U154="základní",N154,0)</f>
        <v>0</v>
      </c>
      <c r="BF154" s="150">
        <f>IF(U154="snížená",N154,0)</f>
        <v>0</v>
      </c>
      <c r="BG154" s="150">
        <f>IF(U154="zákl. přenesená",N154,0)</f>
        <v>0</v>
      </c>
      <c r="BH154" s="150">
        <f>IF(U154="sníž. přenesená",N154,0)</f>
        <v>0</v>
      </c>
      <c r="BI154" s="150">
        <f>IF(U154="nulová",N154,0)</f>
        <v>0</v>
      </c>
      <c r="BJ154" s="21" t="s">
        <v>22</v>
      </c>
      <c r="BK154" s="150">
        <f>ROUND(L154*K154,2)</f>
        <v>0</v>
      </c>
      <c r="BL154" s="21" t="s">
        <v>164</v>
      </c>
      <c r="BM154" s="21" t="s">
        <v>608</v>
      </c>
    </row>
    <row r="155" spans="2:65" s="10" customFormat="1" ht="22.6" customHeight="1">
      <c r="B155" s="151"/>
      <c r="C155" s="152"/>
      <c r="D155" s="152"/>
      <c r="E155" s="153" t="s">
        <v>5</v>
      </c>
      <c r="F155" s="249" t="s">
        <v>609</v>
      </c>
      <c r="G155" s="250"/>
      <c r="H155" s="250"/>
      <c r="I155" s="250"/>
      <c r="J155" s="152"/>
      <c r="K155" s="154" t="s">
        <v>5</v>
      </c>
      <c r="L155" s="152"/>
      <c r="M155" s="152"/>
      <c r="N155" s="152"/>
      <c r="O155" s="152"/>
      <c r="P155" s="152"/>
      <c r="Q155" s="152"/>
      <c r="R155" s="155"/>
      <c r="T155" s="156"/>
      <c r="U155" s="152"/>
      <c r="V155" s="152"/>
      <c r="W155" s="152"/>
      <c r="X155" s="152"/>
      <c r="Y155" s="152"/>
      <c r="Z155" s="152"/>
      <c r="AA155" s="157"/>
      <c r="AT155" s="158" t="s">
        <v>167</v>
      </c>
      <c r="AU155" s="158" t="s">
        <v>115</v>
      </c>
      <c r="AV155" s="10" t="s">
        <v>22</v>
      </c>
      <c r="AW155" s="10" t="s">
        <v>34</v>
      </c>
      <c r="AX155" s="10" t="s">
        <v>76</v>
      </c>
      <c r="AY155" s="158" t="s">
        <v>159</v>
      </c>
    </row>
    <row r="156" spans="2:65" s="11" customFormat="1" ht="22.6" customHeight="1">
      <c r="B156" s="159"/>
      <c r="C156" s="160"/>
      <c r="D156" s="160"/>
      <c r="E156" s="161" t="s">
        <v>5</v>
      </c>
      <c r="F156" s="251" t="s">
        <v>610</v>
      </c>
      <c r="G156" s="252"/>
      <c r="H156" s="252"/>
      <c r="I156" s="252"/>
      <c r="J156" s="160"/>
      <c r="K156" s="162">
        <v>169.6</v>
      </c>
      <c r="L156" s="160"/>
      <c r="M156" s="160"/>
      <c r="N156" s="160"/>
      <c r="O156" s="160"/>
      <c r="P156" s="160"/>
      <c r="Q156" s="160"/>
      <c r="R156" s="163"/>
      <c r="T156" s="164"/>
      <c r="U156" s="160"/>
      <c r="V156" s="160"/>
      <c r="W156" s="160"/>
      <c r="X156" s="160"/>
      <c r="Y156" s="160"/>
      <c r="Z156" s="160"/>
      <c r="AA156" s="165"/>
      <c r="AT156" s="166" t="s">
        <v>167</v>
      </c>
      <c r="AU156" s="166" t="s">
        <v>115</v>
      </c>
      <c r="AV156" s="11" t="s">
        <v>115</v>
      </c>
      <c r="AW156" s="11" t="s">
        <v>34</v>
      </c>
      <c r="AX156" s="11" t="s">
        <v>22</v>
      </c>
      <c r="AY156" s="166" t="s">
        <v>159</v>
      </c>
    </row>
    <row r="157" spans="2:65" s="1" customFormat="1" ht="39.4" customHeight="1">
      <c r="B157" s="141"/>
      <c r="C157" s="142" t="s">
        <v>11</v>
      </c>
      <c r="D157" s="142" t="s">
        <v>160</v>
      </c>
      <c r="E157" s="143" t="s">
        <v>611</v>
      </c>
      <c r="F157" s="247" t="s">
        <v>612</v>
      </c>
      <c r="G157" s="247"/>
      <c r="H157" s="247"/>
      <c r="I157" s="247"/>
      <c r="J157" s="144" t="s">
        <v>163</v>
      </c>
      <c r="K157" s="145">
        <v>114.6</v>
      </c>
      <c r="L157" s="248"/>
      <c r="M157" s="248"/>
      <c r="N157" s="248">
        <f>ROUND(L157*K157,2)</f>
        <v>0</v>
      </c>
      <c r="O157" s="248"/>
      <c r="P157" s="248"/>
      <c r="Q157" s="248"/>
      <c r="R157" s="146"/>
      <c r="T157" s="147" t="s">
        <v>5</v>
      </c>
      <c r="U157" s="44" t="s">
        <v>41</v>
      </c>
      <c r="V157" s="148">
        <v>0.17</v>
      </c>
      <c r="W157" s="148">
        <f>V157*K157</f>
        <v>19.481999999999999</v>
      </c>
      <c r="X157" s="148">
        <v>0</v>
      </c>
      <c r="Y157" s="148">
        <f>X157*K157</f>
        <v>0</v>
      </c>
      <c r="Z157" s="148">
        <v>0.02</v>
      </c>
      <c r="AA157" s="149">
        <f>Z157*K157</f>
        <v>2.2919999999999998</v>
      </c>
      <c r="AR157" s="21" t="s">
        <v>164</v>
      </c>
      <c r="AT157" s="21" t="s">
        <v>160</v>
      </c>
      <c r="AU157" s="21" t="s">
        <v>115</v>
      </c>
      <c r="AY157" s="21" t="s">
        <v>159</v>
      </c>
      <c r="BE157" s="150">
        <f>IF(U157="základní",N157,0)</f>
        <v>0</v>
      </c>
      <c r="BF157" s="150">
        <f>IF(U157="snížená",N157,0)</f>
        <v>0</v>
      </c>
      <c r="BG157" s="150">
        <f>IF(U157="zákl. přenesená",N157,0)</f>
        <v>0</v>
      </c>
      <c r="BH157" s="150">
        <f>IF(U157="sníž. přenesená",N157,0)</f>
        <v>0</v>
      </c>
      <c r="BI157" s="150">
        <f>IF(U157="nulová",N157,0)</f>
        <v>0</v>
      </c>
      <c r="BJ157" s="21" t="s">
        <v>22</v>
      </c>
      <c r="BK157" s="150">
        <f>ROUND(L157*K157,2)</f>
        <v>0</v>
      </c>
      <c r="BL157" s="21" t="s">
        <v>164</v>
      </c>
      <c r="BM157" s="21" t="s">
        <v>613</v>
      </c>
    </row>
    <row r="158" spans="2:65" s="1" customFormat="1" ht="38.049999999999997" customHeight="1">
      <c r="B158" s="141"/>
      <c r="C158" s="142" t="s">
        <v>243</v>
      </c>
      <c r="D158" s="142" t="s">
        <v>160</v>
      </c>
      <c r="E158" s="143" t="s">
        <v>614</v>
      </c>
      <c r="F158" s="247" t="s">
        <v>615</v>
      </c>
      <c r="G158" s="247"/>
      <c r="H158" s="247"/>
      <c r="I158" s="247"/>
      <c r="J158" s="144" t="s">
        <v>163</v>
      </c>
      <c r="K158" s="145">
        <v>160.4</v>
      </c>
      <c r="L158" s="248"/>
      <c r="M158" s="248"/>
      <c r="N158" s="248">
        <f>ROUND(L158*K158,2)</f>
        <v>0</v>
      </c>
      <c r="O158" s="248"/>
      <c r="P158" s="248"/>
      <c r="Q158" s="248"/>
      <c r="R158" s="146"/>
      <c r="T158" s="147" t="s">
        <v>5</v>
      </c>
      <c r="U158" s="44" t="s">
        <v>41</v>
      </c>
      <c r="V158" s="148">
        <v>0.13</v>
      </c>
      <c r="W158" s="148">
        <f>V158*K158</f>
        <v>20.852</v>
      </c>
      <c r="X158" s="148">
        <v>0</v>
      </c>
      <c r="Y158" s="148">
        <f>X158*K158</f>
        <v>0</v>
      </c>
      <c r="Z158" s="148">
        <v>0.02</v>
      </c>
      <c r="AA158" s="149">
        <f>Z158*K158</f>
        <v>3.2080000000000002</v>
      </c>
      <c r="AR158" s="21" t="s">
        <v>164</v>
      </c>
      <c r="AT158" s="21" t="s">
        <v>160</v>
      </c>
      <c r="AU158" s="21" t="s">
        <v>115</v>
      </c>
      <c r="AY158" s="21" t="s">
        <v>159</v>
      </c>
      <c r="BE158" s="150">
        <f>IF(U158="základní",N158,0)</f>
        <v>0</v>
      </c>
      <c r="BF158" s="150">
        <f>IF(U158="snížená",N158,0)</f>
        <v>0</v>
      </c>
      <c r="BG158" s="150">
        <f>IF(U158="zákl. přenesená",N158,0)</f>
        <v>0</v>
      </c>
      <c r="BH158" s="150">
        <f>IF(U158="sníž. přenesená",N158,0)</f>
        <v>0</v>
      </c>
      <c r="BI158" s="150">
        <f>IF(U158="nulová",N158,0)</f>
        <v>0</v>
      </c>
      <c r="BJ158" s="21" t="s">
        <v>22</v>
      </c>
      <c r="BK158" s="150">
        <f>ROUND(L158*K158,2)</f>
        <v>0</v>
      </c>
      <c r="BL158" s="21" t="s">
        <v>164</v>
      </c>
      <c r="BM158" s="21" t="s">
        <v>616</v>
      </c>
    </row>
    <row r="159" spans="2:65" s="9" customFormat="1" ht="29.9" customHeight="1">
      <c r="B159" s="130"/>
      <c r="C159" s="131"/>
      <c r="D159" s="140" t="s">
        <v>130</v>
      </c>
      <c r="E159" s="140"/>
      <c r="F159" s="140"/>
      <c r="G159" s="140"/>
      <c r="H159" s="140"/>
      <c r="I159" s="140"/>
      <c r="J159" s="140"/>
      <c r="K159" s="140"/>
      <c r="L159" s="140"/>
      <c r="M159" s="140"/>
      <c r="N159" s="271">
        <f>BK159</f>
        <v>0</v>
      </c>
      <c r="O159" s="272"/>
      <c r="P159" s="272"/>
      <c r="Q159" s="272"/>
      <c r="R159" s="133"/>
      <c r="T159" s="134"/>
      <c r="U159" s="131"/>
      <c r="V159" s="131"/>
      <c r="W159" s="135">
        <f>SUM(W160:W164)</f>
        <v>93.767645999999999</v>
      </c>
      <c r="X159" s="131"/>
      <c r="Y159" s="135">
        <f>SUM(Y160:Y164)</f>
        <v>0</v>
      </c>
      <c r="Z159" s="131"/>
      <c r="AA159" s="136">
        <f>SUM(AA160:AA164)</f>
        <v>0</v>
      </c>
      <c r="AR159" s="137" t="s">
        <v>22</v>
      </c>
      <c r="AT159" s="138" t="s">
        <v>75</v>
      </c>
      <c r="AU159" s="138" t="s">
        <v>22</v>
      </c>
      <c r="AY159" s="137" t="s">
        <v>159</v>
      </c>
      <c r="BK159" s="139">
        <f>SUM(BK160:BK164)</f>
        <v>0</v>
      </c>
    </row>
    <row r="160" spans="2:65" s="1" customFormat="1" ht="39.4" customHeight="1">
      <c r="B160" s="141"/>
      <c r="C160" s="142" t="s">
        <v>247</v>
      </c>
      <c r="D160" s="142" t="s">
        <v>160</v>
      </c>
      <c r="E160" s="143" t="s">
        <v>252</v>
      </c>
      <c r="F160" s="247" t="s">
        <v>253</v>
      </c>
      <c r="G160" s="247"/>
      <c r="H160" s="247"/>
      <c r="I160" s="247"/>
      <c r="J160" s="144" t="s">
        <v>254</v>
      </c>
      <c r="K160" s="145">
        <v>15.909000000000001</v>
      </c>
      <c r="L160" s="248"/>
      <c r="M160" s="248"/>
      <c r="N160" s="248">
        <f>ROUND(L160*K160,2)</f>
        <v>0</v>
      </c>
      <c r="O160" s="248"/>
      <c r="P160" s="248"/>
      <c r="Q160" s="248"/>
      <c r="R160" s="146"/>
      <c r="T160" s="147" t="s">
        <v>5</v>
      </c>
      <c r="U160" s="44" t="s">
        <v>41</v>
      </c>
      <c r="V160" s="148">
        <v>5.46</v>
      </c>
      <c r="W160" s="148">
        <f>V160*K160</f>
        <v>86.863140000000001</v>
      </c>
      <c r="X160" s="148">
        <v>0</v>
      </c>
      <c r="Y160" s="148">
        <f>X160*K160</f>
        <v>0</v>
      </c>
      <c r="Z160" s="148">
        <v>0</v>
      </c>
      <c r="AA160" s="149">
        <f>Z160*K160</f>
        <v>0</v>
      </c>
      <c r="AR160" s="21" t="s">
        <v>164</v>
      </c>
      <c r="AT160" s="21" t="s">
        <v>160</v>
      </c>
      <c r="AU160" s="21" t="s">
        <v>115</v>
      </c>
      <c r="AY160" s="21" t="s">
        <v>159</v>
      </c>
      <c r="BE160" s="150">
        <f>IF(U160="základní",N160,0)</f>
        <v>0</v>
      </c>
      <c r="BF160" s="150">
        <f>IF(U160="snížená",N160,0)</f>
        <v>0</v>
      </c>
      <c r="BG160" s="150">
        <f>IF(U160="zákl. přenesená",N160,0)</f>
        <v>0</v>
      </c>
      <c r="BH160" s="150">
        <f>IF(U160="sníž. přenesená",N160,0)</f>
        <v>0</v>
      </c>
      <c r="BI160" s="150">
        <f>IF(U160="nulová",N160,0)</f>
        <v>0</v>
      </c>
      <c r="BJ160" s="21" t="s">
        <v>22</v>
      </c>
      <c r="BK160" s="150">
        <f>ROUND(L160*K160,2)</f>
        <v>0</v>
      </c>
      <c r="BL160" s="21" t="s">
        <v>164</v>
      </c>
      <c r="BM160" s="21" t="s">
        <v>617</v>
      </c>
    </row>
    <row r="161" spans="2:65" s="1" customFormat="1" ht="31.6" customHeight="1">
      <c r="B161" s="141"/>
      <c r="C161" s="142" t="s">
        <v>251</v>
      </c>
      <c r="D161" s="142" t="s">
        <v>160</v>
      </c>
      <c r="E161" s="143" t="s">
        <v>257</v>
      </c>
      <c r="F161" s="247" t="s">
        <v>258</v>
      </c>
      <c r="G161" s="247"/>
      <c r="H161" s="247"/>
      <c r="I161" s="247"/>
      <c r="J161" s="144" t="s">
        <v>254</v>
      </c>
      <c r="K161" s="145">
        <v>15.909000000000001</v>
      </c>
      <c r="L161" s="248"/>
      <c r="M161" s="248"/>
      <c r="N161" s="248">
        <f>ROUND(L161*K161,2)</f>
        <v>0</v>
      </c>
      <c r="O161" s="248"/>
      <c r="P161" s="248"/>
      <c r="Q161" s="248"/>
      <c r="R161" s="146"/>
      <c r="T161" s="147" t="s">
        <v>5</v>
      </c>
      <c r="U161" s="44" t="s">
        <v>41</v>
      </c>
      <c r="V161" s="148">
        <v>0.125</v>
      </c>
      <c r="W161" s="148">
        <f>V161*K161</f>
        <v>1.9886250000000001</v>
      </c>
      <c r="X161" s="148">
        <v>0</v>
      </c>
      <c r="Y161" s="148">
        <f>X161*K161</f>
        <v>0</v>
      </c>
      <c r="Z161" s="148">
        <v>0</v>
      </c>
      <c r="AA161" s="149">
        <f>Z161*K161</f>
        <v>0</v>
      </c>
      <c r="AR161" s="21" t="s">
        <v>164</v>
      </c>
      <c r="AT161" s="21" t="s">
        <v>160</v>
      </c>
      <c r="AU161" s="21" t="s">
        <v>115</v>
      </c>
      <c r="AY161" s="21" t="s">
        <v>159</v>
      </c>
      <c r="BE161" s="150">
        <f>IF(U161="základní",N161,0)</f>
        <v>0</v>
      </c>
      <c r="BF161" s="150">
        <f>IF(U161="snížená",N161,0)</f>
        <v>0</v>
      </c>
      <c r="BG161" s="150">
        <f>IF(U161="zákl. přenesená",N161,0)</f>
        <v>0</v>
      </c>
      <c r="BH161" s="150">
        <f>IF(U161="sníž. přenesená",N161,0)</f>
        <v>0</v>
      </c>
      <c r="BI161" s="150">
        <f>IF(U161="nulová",N161,0)</f>
        <v>0</v>
      </c>
      <c r="BJ161" s="21" t="s">
        <v>22</v>
      </c>
      <c r="BK161" s="150">
        <f>ROUND(L161*K161,2)</f>
        <v>0</v>
      </c>
      <c r="BL161" s="21" t="s">
        <v>164</v>
      </c>
      <c r="BM161" s="21" t="s">
        <v>618</v>
      </c>
    </row>
    <row r="162" spans="2:65" s="1" customFormat="1" ht="31.6" customHeight="1">
      <c r="B162" s="141"/>
      <c r="C162" s="142" t="s">
        <v>256</v>
      </c>
      <c r="D162" s="142" t="s">
        <v>160</v>
      </c>
      <c r="E162" s="143" t="s">
        <v>261</v>
      </c>
      <c r="F162" s="247" t="s">
        <v>262</v>
      </c>
      <c r="G162" s="247"/>
      <c r="H162" s="247"/>
      <c r="I162" s="247"/>
      <c r="J162" s="144" t="s">
        <v>254</v>
      </c>
      <c r="K162" s="145">
        <v>143.18100000000001</v>
      </c>
      <c r="L162" s="248"/>
      <c r="M162" s="248"/>
      <c r="N162" s="248">
        <f>ROUND(L162*K162,2)</f>
        <v>0</v>
      </c>
      <c r="O162" s="248"/>
      <c r="P162" s="248"/>
      <c r="Q162" s="248"/>
      <c r="R162" s="146"/>
      <c r="T162" s="147" t="s">
        <v>5</v>
      </c>
      <c r="U162" s="44" t="s">
        <v>41</v>
      </c>
      <c r="V162" s="148">
        <v>6.0000000000000001E-3</v>
      </c>
      <c r="W162" s="148">
        <f>V162*K162</f>
        <v>0.85908600000000013</v>
      </c>
      <c r="X162" s="148">
        <v>0</v>
      </c>
      <c r="Y162" s="148">
        <f>X162*K162</f>
        <v>0</v>
      </c>
      <c r="Z162" s="148">
        <v>0</v>
      </c>
      <c r="AA162" s="149">
        <f>Z162*K162</f>
        <v>0</v>
      </c>
      <c r="AR162" s="21" t="s">
        <v>164</v>
      </c>
      <c r="AT162" s="21" t="s">
        <v>160</v>
      </c>
      <c r="AU162" s="21" t="s">
        <v>115</v>
      </c>
      <c r="AY162" s="21" t="s">
        <v>159</v>
      </c>
      <c r="BE162" s="150">
        <f>IF(U162="základní",N162,0)</f>
        <v>0</v>
      </c>
      <c r="BF162" s="150">
        <f>IF(U162="snížená",N162,0)</f>
        <v>0</v>
      </c>
      <c r="BG162" s="150">
        <f>IF(U162="zákl. přenesená",N162,0)</f>
        <v>0</v>
      </c>
      <c r="BH162" s="150">
        <f>IF(U162="sníž. přenesená",N162,0)</f>
        <v>0</v>
      </c>
      <c r="BI162" s="150">
        <f>IF(U162="nulová",N162,0)</f>
        <v>0</v>
      </c>
      <c r="BJ162" s="21" t="s">
        <v>22</v>
      </c>
      <c r="BK162" s="150">
        <f>ROUND(L162*K162,2)</f>
        <v>0</v>
      </c>
      <c r="BL162" s="21" t="s">
        <v>164</v>
      </c>
      <c r="BM162" s="21" t="s">
        <v>619</v>
      </c>
    </row>
    <row r="163" spans="2:65" s="1" customFormat="1" ht="41.45" customHeight="1">
      <c r="B163" s="141"/>
      <c r="C163" s="142" t="s">
        <v>260</v>
      </c>
      <c r="D163" s="142" t="s">
        <v>160</v>
      </c>
      <c r="E163" s="143" t="s">
        <v>620</v>
      </c>
      <c r="F163" s="247" t="s">
        <v>621</v>
      </c>
      <c r="G163" s="247"/>
      <c r="H163" s="247"/>
      <c r="I163" s="247"/>
      <c r="J163" s="144" t="s">
        <v>254</v>
      </c>
      <c r="K163" s="145">
        <v>15.909000000000001</v>
      </c>
      <c r="L163" s="248"/>
      <c r="M163" s="248"/>
      <c r="N163" s="248">
        <f>ROUND(L163*K163,2)</f>
        <v>0</v>
      </c>
      <c r="O163" s="248"/>
      <c r="P163" s="248"/>
      <c r="Q163" s="248"/>
      <c r="R163" s="146"/>
      <c r="T163" s="147" t="s">
        <v>5</v>
      </c>
      <c r="U163" s="44" t="s">
        <v>41</v>
      </c>
      <c r="V163" s="148">
        <v>0.255</v>
      </c>
      <c r="W163" s="148">
        <f>V163*K163</f>
        <v>4.0567950000000002</v>
      </c>
      <c r="X163" s="148">
        <v>0</v>
      </c>
      <c r="Y163" s="148">
        <f>X163*K163</f>
        <v>0</v>
      </c>
      <c r="Z163" s="148">
        <v>0</v>
      </c>
      <c r="AA163" s="149">
        <f>Z163*K163</f>
        <v>0</v>
      </c>
      <c r="AR163" s="21" t="s">
        <v>164</v>
      </c>
      <c r="AT163" s="21" t="s">
        <v>160</v>
      </c>
      <c r="AU163" s="21" t="s">
        <v>115</v>
      </c>
      <c r="AY163" s="21" t="s">
        <v>159</v>
      </c>
      <c r="BE163" s="150">
        <f>IF(U163="základní",N163,0)</f>
        <v>0</v>
      </c>
      <c r="BF163" s="150">
        <f>IF(U163="snížená",N163,0)</f>
        <v>0</v>
      </c>
      <c r="BG163" s="150">
        <f>IF(U163="zákl. přenesená",N163,0)</f>
        <v>0</v>
      </c>
      <c r="BH163" s="150">
        <f>IF(U163="sníž. přenesená",N163,0)</f>
        <v>0</v>
      </c>
      <c r="BI163" s="150">
        <f>IF(U163="nulová",N163,0)</f>
        <v>0</v>
      </c>
      <c r="BJ163" s="21" t="s">
        <v>22</v>
      </c>
      <c r="BK163" s="150">
        <f>ROUND(L163*K163,2)</f>
        <v>0</v>
      </c>
      <c r="BL163" s="21" t="s">
        <v>164</v>
      </c>
      <c r="BM163" s="21" t="s">
        <v>622</v>
      </c>
    </row>
    <row r="164" spans="2:65" s="1" customFormat="1" ht="31.6" customHeight="1">
      <c r="B164" s="141"/>
      <c r="C164" s="142" t="s">
        <v>10</v>
      </c>
      <c r="D164" s="142" t="s">
        <v>160</v>
      </c>
      <c r="E164" s="143" t="s">
        <v>623</v>
      </c>
      <c r="F164" s="247" t="s">
        <v>624</v>
      </c>
      <c r="G164" s="247"/>
      <c r="H164" s="247"/>
      <c r="I164" s="247"/>
      <c r="J164" s="144" t="s">
        <v>254</v>
      </c>
      <c r="K164" s="145">
        <v>15.909000000000001</v>
      </c>
      <c r="L164" s="248"/>
      <c r="M164" s="248"/>
      <c r="N164" s="248">
        <f>ROUND(L164*K164,2)</f>
        <v>0</v>
      </c>
      <c r="O164" s="248"/>
      <c r="P164" s="248"/>
      <c r="Q164" s="248"/>
      <c r="R164" s="146"/>
      <c r="T164" s="147" t="s">
        <v>5</v>
      </c>
      <c r="U164" s="44" t="s">
        <v>41</v>
      </c>
      <c r="V164" s="148">
        <v>0</v>
      </c>
      <c r="W164" s="148">
        <f>V164*K164</f>
        <v>0</v>
      </c>
      <c r="X164" s="148">
        <v>0</v>
      </c>
      <c r="Y164" s="148">
        <f>X164*K164</f>
        <v>0</v>
      </c>
      <c r="Z164" s="148">
        <v>0</v>
      </c>
      <c r="AA164" s="149">
        <f>Z164*K164</f>
        <v>0</v>
      </c>
      <c r="AR164" s="21" t="s">
        <v>164</v>
      </c>
      <c r="AT164" s="21" t="s">
        <v>160</v>
      </c>
      <c r="AU164" s="21" t="s">
        <v>115</v>
      </c>
      <c r="AY164" s="21" t="s">
        <v>159</v>
      </c>
      <c r="BE164" s="150">
        <f>IF(U164="základní",N164,0)</f>
        <v>0</v>
      </c>
      <c r="BF164" s="150">
        <f>IF(U164="snížená",N164,0)</f>
        <v>0</v>
      </c>
      <c r="BG164" s="150">
        <f>IF(U164="zákl. přenesená",N164,0)</f>
        <v>0</v>
      </c>
      <c r="BH164" s="150">
        <f>IF(U164="sníž. přenesená",N164,0)</f>
        <v>0</v>
      </c>
      <c r="BI164" s="150">
        <f>IF(U164="nulová",N164,0)</f>
        <v>0</v>
      </c>
      <c r="BJ164" s="21" t="s">
        <v>22</v>
      </c>
      <c r="BK164" s="150">
        <f>ROUND(L164*K164,2)</f>
        <v>0</v>
      </c>
      <c r="BL164" s="21" t="s">
        <v>164</v>
      </c>
      <c r="BM164" s="21" t="s">
        <v>625</v>
      </c>
    </row>
    <row r="165" spans="2:65" s="9" customFormat="1" ht="29.9" customHeight="1">
      <c r="B165" s="130"/>
      <c r="C165" s="131"/>
      <c r="D165" s="140" t="s">
        <v>131</v>
      </c>
      <c r="E165" s="140"/>
      <c r="F165" s="140"/>
      <c r="G165" s="140"/>
      <c r="H165" s="140"/>
      <c r="I165" s="140"/>
      <c r="J165" s="140"/>
      <c r="K165" s="140"/>
      <c r="L165" s="140"/>
      <c r="M165" s="140"/>
      <c r="N165" s="271">
        <f>BK165</f>
        <v>0</v>
      </c>
      <c r="O165" s="272"/>
      <c r="P165" s="272"/>
      <c r="Q165" s="272"/>
      <c r="R165" s="133"/>
      <c r="T165" s="134"/>
      <c r="U165" s="131"/>
      <c r="V165" s="131"/>
      <c r="W165" s="135">
        <f>W166</f>
        <v>59.788905999999997</v>
      </c>
      <c r="X165" s="131"/>
      <c r="Y165" s="135">
        <f>Y166</f>
        <v>0</v>
      </c>
      <c r="Z165" s="131"/>
      <c r="AA165" s="136">
        <f>AA166</f>
        <v>0</v>
      </c>
      <c r="AR165" s="137" t="s">
        <v>22</v>
      </c>
      <c r="AT165" s="138" t="s">
        <v>75</v>
      </c>
      <c r="AU165" s="138" t="s">
        <v>22</v>
      </c>
      <c r="AY165" s="137" t="s">
        <v>159</v>
      </c>
      <c r="BK165" s="139">
        <f>BK166</f>
        <v>0</v>
      </c>
    </row>
    <row r="166" spans="2:65" s="1" customFormat="1" ht="31.6" customHeight="1">
      <c r="B166" s="141"/>
      <c r="C166" s="142" t="s">
        <v>267</v>
      </c>
      <c r="D166" s="142" t="s">
        <v>160</v>
      </c>
      <c r="E166" s="143" t="s">
        <v>268</v>
      </c>
      <c r="F166" s="247" t="s">
        <v>269</v>
      </c>
      <c r="G166" s="247"/>
      <c r="H166" s="247"/>
      <c r="I166" s="247"/>
      <c r="J166" s="144" t="s">
        <v>254</v>
      </c>
      <c r="K166" s="145">
        <v>23.905999999999999</v>
      </c>
      <c r="L166" s="248"/>
      <c r="M166" s="248"/>
      <c r="N166" s="248">
        <f>ROUND(L166*K166,2)</f>
        <v>0</v>
      </c>
      <c r="O166" s="248"/>
      <c r="P166" s="248"/>
      <c r="Q166" s="248"/>
      <c r="R166" s="146"/>
      <c r="T166" s="147" t="s">
        <v>5</v>
      </c>
      <c r="U166" s="44" t="s">
        <v>41</v>
      </c>
      <c r="V166" s="148">
        <v>2.5009999999999999</v>
      </c>
      <c r="W166" s="148">
        <f>V166*K166</f>
        <v>59.788905999999997</v>
      </c>
      <c r="X166" s="148">
        <v>0</v>
      </c>
      <c r="Y166" s="148">
        <f>X166*K166</f>
        <v>0</v>
      </c>
      <c r="Z166" s="148">
        <v>0</v>
      </c>
      <c r="AA166" s="149">
        <f>Z166*K166</f>
        <v>0</v>
      </c>
      <c r="AR166" s="21" t="s">
        <v>164</v>
      </c>
      <c r="AT166" s="21" t="s">
        <v>160</v>
      </c>
      <c r="AU166" s="21" t="s">
        <v>115</v>
      </c>
      <c r="AY166" s="21" t="s">
        <v>159</v>
      </c>
      <c r="BE166" s="150">
        <f>IF(U166="základní",N166,0)</f>
        <v>0</v>
      </c>
      <c r="BF166" s="150">
        <f>IF(U166="snížená",N166,0)</f>
        <v>0</v>
      </c>
      <c r="BG166" s="150">
        <f>IF(U166="zákl. přenesená",N166,0)</f>
        <v>0</v>
      </c>
      <c r="BH166" s="150">
        <f>IF(U166="sníž. přenesená",N166,0)</f>
        <v>0</v>
      </c>
      <c r="BI166" s="150">
        <f>IF(U166="nulová",N166,0)</f>
        <v>0</v>
      </c>
      <c r="BJ166" s="21" t="s">
        <v>22</v>
      </c>
      <c r="BK166" s="150">
        <f>ROUND(L166*K166,2)</f>
        <v>0</v>
      </c>
      <c r="BL166" s="21" t="s">
        <v>164</v>
      </c>
      <c r="BM166" s="21" t="s">
        <v>626</v>
      </c>
    </row>
    <row r="167" spans="2:65" s="9" customFormat="1" ht="37.4" customHeight="1">
      <c r="B167" s="130"/>
      <c r="C167" s="131"/>
      <c r="D167" s="132" t="s">
        <v>132</v>
      </c>
      <c r="E167" s="132"/>
      <c r="F167" s="132"/>
      <c r="G167" s="132"/>
      <c r="H167" s="132"/>
      <c r="I167" s="132"/>
      <c r="J167" s="132"/>
      <c r="K167" s="132"/>
      <c r="L167" s="132"/>
      <c r="M167" s="132"/>
      <c r="N167" s="273">
        <f>BK167</f>
        <v>0</v>
      </c>
      <c r="O167" s="274"/>
      <c r="P167" s="274"/>
      <c r="Q167" s="274"/>
      <c r="R167" s="133"/>
      <c r="T167" s="134"/>
      <c r="U167" s="131"/>
      <c r="V167" s="131"/>
      <c r="W167" s="135">
        <f>W168+W179+W183</f>
        <v>410.37769999999995</v>
      </c>
      <c r="X167" s="131"/>
      <c r="Y167" s="135">
        <f>Y168+Y179+Y183</f>
        <v>0.36789700000000003</v>
      </c>
      <c r="Z167" s="131"/>
      <c r="AA167" s="136">
        <f>AA168+AA179+AA183</f>
        <v>0</v>
      </c>
      <c r="AR167" s="137" t="s">
        <v>115</v>
      </c>
      <c r="AT167" s="138" t="s">
        <v>75</v>
      </c>
      <c r="AU167" s="138" t="s">
        <v>76</v>
      </c>
      <c r="AY167" s="137" t="s">
        <v>159</v>
      </c>
      <c r="BK167" s="139">
        <f>BK168+BK179+BK183</f>
        <v>0</v>
      </c>
    </row>
    <row r="168" spans="2:65" s="9" customFormat="1" ht="19.899999999999999" customHeight="1">
      <c r="B168" s="130"/>
      <c r="C168" s="131"/>
      <c r="D168" s="140" t="s">
        <v>138</v>
      </c>
      <c r="E168" s="140"/>
      <c r="F168" s="140"/>
      <c r="G168" s="140"/>
      <c r="H168" s="140"/>
      <c r="I168" s="140"/>
      <c r="J168" s="140"/>
      <c r="K168" s="140"/>
      <c r="L168" s="140"/>
      <c r="M168" s="140"/>
      <c r="N168" s="269">
        <f>BK168</f>
        <v>0</v>
      </c>
      <c r="O168" s="270"/>
      <c r="P168" s="270"/>
      <c r="Q168" s="270"/>
      <c r="R168" s="133"/>
      <c r="T168" s="134"/>
      <c r="U168" s="131"/>
      <c r="V168" s="131"/>
      <c r="W168" s="135">
        <f>SUM(W169:W178)</f>
        <v>382.46249999999998</v>
      </c>
      <c r="X168" s="131"/>
      <c r="Y168" s="135">
        <f>SUM(Y169:Y178)</f>
        <v>0.21955500000000003</v>
      </c>
      <c r="Z168" s="131"/>
      <c r="AA168" s="136">
        <f>SUM(AA169:AA178)</f>
        <v>0</v>
      </c>
      <c r="AR168" s="137" t="s">
        <v>115</v>
      </c>
      <c r="AT168" s="138" t="s">
        <v>75</v>
      </c>
      <c r="AU168" s="138" t="s">
        <v>22</v>
      </c>
      <c r="AY168" s="137" t="s">
        <v>159</v>
      </c>
      <c r="BK168" s="139">
        <f>SUM(BK169:BK178)</f>
        <v>0</v>
      </c>
    </row>
    <row r="169" spans="2:65" s="1" customFormat="1" ht="31.6" customHeight="1">
      <c r="B169" s="141"/>
      <c r="C169" s="142" t="s">
        <v>271</v>
      </c>
      <c r="D169" s="142" t="s">
        <v>160</v>
      </c>
      <c r="E169" s="143" t="s">
        <v>627</v>
      </c>
      <c r="F169" s="247" t="s">
        <v>628</v>
      </c>
      <c r="G169" s="247"/>
      <c r="H169" s="247"/>
      <c r="I169" s="247"/>
      <c r="J169" s="144" t="s">
        <v>301</v>
      </c>
      <c r="K169" s="145">
        <v>330</v>
      </c>
      <c r="L169" s="248"/>
      <c r="M169" s="248"/>
      <c r="N169" s="248">
        <f>ROUND(L169*K169,2)</f>
        <v>0</v>
      </c>
      <c r="O169" s="248"/>
      <c r="P169" s="248"/>
      <c r="Q169" s="248"/>
      <c r="R169" s="146"/>
      <c r="T169" s="147" t="s">
        <v>5</v>
      </c>
      <c r="U169" s="44" t="s">
        <v>41</v>
      </c>
      <c r="V169" s="148">
        <v>0.26600000000000001</v>
      </c>
      <c r="W169" s="148">
        <f>V169*K169</f>
        <v>87.78</v>
      </c>
      <c r="X169" s="148">
        <v>6.9999999999999994E-5</v>
      </c>
      <c r="Y169" s="148">
        <f>X169*K169</f>
        <v>2.3099999999999999E-2</v>
      </c>
      <c r="Z169" s="148">
        <v>0</v>
      </c>
      <c r="AA169" s="149">
        <f>Z169*K169</f>
        <v>0</v>
      </c>
      <c r="AR169" s="21" t="s">
        <v>243</v>
      </c>
      <c r="AT169" s="21" t="s">
        <v>160</v>
      </c>
      <c r="AU169" s="21" t="s">
        <v>115</v>
      </c>
      <c r="AY169" s="21" t="s">
        <v>159</v>
      </c>
      <c r="BE169" s="150">
        <f>IF(U169="základní",N169,0)</f>
        <v>0</v>
      </c>
      <c r="BF169" s="150">
        <f>IF(U169="snížená",N169,0)</f>
        <v>0</v>
      </c>
      <c r="BG169" s="150">
        <f>IF(U169="zákl. přenesená",N169,0)</f>
        <v>0</v>
      </c>
      <c r="BH169" s="150">
        <f>IF(U169="sníž. přenesená",N169,0)</f>
        <v>0</v>
      </c>
      <c r="BI169" s="150">
        <f>IF(U169="nulová",N169,0)</f>
        <v>0</v>
      </c>
      <c r="BJ169" s="21" t="s">
        <v>22</v>
      </c>
      <c r="BK169" s="150">
        <f>ROUND(L169*K169,2)</f>
        <v>0</v>
      </c>
      <c r="BL169" s="21" t="s">
        <v>243</v>
      </c>
      <c r="BM169" s="21" t="s">
        <v>629</v>
      </c>
    </row>
    <row r="170" spans="2:65" s="10" customFormat="1" ht="22.6" customHeight="1">
      <c r="B170" s="151"/>
      <c r="C170" s="152"/>
      <c r="D170" s="152"/>
      <c r="E170" s="153" t="s">
        <v>5</v>
      </c>
      <c r="F170" s="249" t="s">
        <v>630</v>
      </c>
      <c r="G170" s="250"/>
      <c r="H170" s="250"/>
      <c r="I170" s="250"/>
      <c r="J170" s="152"/>
      <c r="K170" s="154" t="s">
        <v>5</v>
      </c>
      <c r="L170" s="152"/>
      <c r="M170" s="152"/>
      <c r="N170" s="152"/>
      <c r="O170" s="152"/>
      <c r="P170" s="152"/>
      <c r="Q170" s="152"/>
      <c r="R170" s="155"/>
      <c r="T170" s="156"/>
      <c r="U170" s="152"/>
      <c r="V170" s="152"/>
      <c r="W170" s="152"/>
      <c r="X170" s="152"/>
      <c r="Y170" s="152"/>
      <c r="Z170" s="152"/>
      <c r="AA170" s="157"/>
      <c r="AT170" s="158" t="s">
        <v>167</v>
      </c>
      <c r="AU170" s="158" t="s">
        <v>115</v>
      </c>
      <c r="AV170" s="10" t="s">
        <v>22</v>
      </c>
      <c r="AW170" s="10" t="s">
        <v>34</v>
      </c>
      <c r="AX170" s="10" t="s">
        <v>76</v>
      </c>
      <c r="AY170" s="158" t="s">
        <v>159</v>
      </c>
    </row>
    <row r="171" spans="2:65" s="11" customFormat="1" ht="22.6" customHeight="1">
      <c r="B171" s="159"/>
      <c r="C171" s="160"/>
      <c r="D171" s="160"/>
      <c r="E171" s="161" t="s">
        <v>5</v>
      </c>
      <c r="F171" s="251" t="s">
        <v>631</v>
      </c>
      <c r="G171" s="252"/>
      <c r="H171" s="252"/>
      <c r="I171" s="252"/>
      <c r="J171" s="160"/>
      <c r="K171" s="162">
        <v>330</v>
      </c>
      <c r="L171" s="160"/>
      <c r="M171" s="160"/>
      <c r="N171" s="160"/>
      <c r="O171" s="160"/>
      <c r="P171" s="160"/>
      <c r="Q171" s="160"/>
      <c r="R171" s="163"/>
      <c r="T171" s="164"/>
      <c r="U171" s="160"/>
      <c r="V171" s="160"/>
      <c r="W171" s="160"/>
      <c r="X171" s="160"/>
      <c r="Y171" s="160"/>
      <c r="Z171" s="160"/>
      <c r="AA171" s="165"/>
      <c r="AT171" s="166" t="s">
        <v>167</v>
      </c>
      <c r="AU171" s="166" t="s">
        <v>115</v>
      </c>
      <c r="AV171" s="11" t="s">
        <v>115</v>
      </c>
      <c r="AW171" s="11" t="s">
        <v>34</v>
      </c>
      <c r="AX171" s="11" t="s">
        <v>22</v>
      </c>
      <c r="AY171" s="166" t="s">
        <v>159</v>
      </c>
    </row>
    <row r="172" spans="2:65" s="1" customFormat="1" ht="31.6" customHeight="1">
      <c r="B172" s="141"/>
      <c r="C172" s="142" t="s">
        <v>275</v>
      </c>
      <c r="D172" s="142" t="s">
        <v>160</v>
      </c>
      <c r="E172" s="143" t="s">
        <v>632</v>
      </c>
      <c r="F172" s="247" t="s">
        <v>633</v>
      </c>
      <c r="G172" s="247"/>
      <c r="H172" s="247"/>
      <c r="I172" s="247"/>
      <c r="J172" s="144" t="s">
        <v>301</v>
      </c>
      <c r="K172" s="145">
        <v>3929.1</v>
      </c>
      <c r="L172" s="248"/>
      <c r="M172" s="248"/>
      <c r="N172" s="248">
        <f>ROUND(L172*K172,2)</f>
        <v>0</v>
      </c>
      <c r="O172" s="248"/>
      <c r="P172" s="248"/>
      <c r="Q172" s="248"/>
      <c r="R172" s="146"/>
      <c r="T172" s="147" t="s">
        <v>5</v>
      </c>
      <c r="U172" s="44" t="s">
        <v>41</v>
      </c>
      <c r="V172" s="148">
        <v>7.4999999999999997E-2</v>
      </c>
      <c r="W172" s="148">
        <f>V172*K172</f>
        <v>294.6825</v>
      </c>
      <c r="X172" s="148">
        <v>5.0000000000000002E-5</v>
      </c>
      <c r="Y172" s="148">
        <f>X172*K172</f>
        <v>0.19645500000000002</v>
      </c>
      <c r="Z172" s="148">
        <v>0</v>
      </c>
      <c r="AA172" s="149">
        <f>Z172*K172</f>
        <v>0</v>
      </c>
      <c r="AR172" s="21" t="s">
        <v>243</v>
      </c>
      <c r="AT172" s="21" t="s">
        <v>160</v>
      </c>
      <c r="AU172" s="21" t="s">
        <v>115</v>
      </c>
      <c r="AY172" s="21" t="s">
        <v>159</v>
      </c>
      <c r="BE172" s="150">
        <f>IF(U172="základní",N172,0)</f>
        <v>0</v>
      </c>
      <c r="BF172" s="150">
        <f>IF(U172="snížená",N172,0)</f>
        <v>0</v>
      </c>
      <c r="BG172" s="150">
        <f>IF(U172="zákl. přenesená",N172,0)</f>
        <v>0</v>
      </c>
      <c r="BH172" s="150">
        <f>IF(U172="sníž. přenesená",N172,0)</f>
        <v>0</v>
      </c>
      <c r="BI172" s="150">
        <f>IF(U172="nulová",N172,0)</f>
        <v>0</v>
      </c>
      <c r="BJ172" s="21" t="s">
        <v>22</v>
      </c>
      <c r="BK172" s="150">
        <f>ROUND(L172*K172,2)</f>
        <v>0</v>
      </c>
      <c r="BL172" s="21" t="s">
        <v>243</v>
      </c>
      <c r="BM172" s="21" t="s">
        <v>634</v>
      </c>
    </row>
    <row r="173" spans="2:65" s="10" customFormat="1" ht="22.6" customHeight="1">
      <c r="B173" s="151"/>
      <c r="C173" s="152"/>
      <c r="D173" s="152"/>
      <c r="E173" s="153" t="s">
        <v>5</v>
      </c>
      <c r="F173" s="249" t="s">
        <v>635</v>
      </c>
      <c r="G173" s="250"/>
      <c r="H173" s="250"/>
      <c r="I173" s="250"/>
      <c r="J173" s="152"/>
      <c r="K173" s="154" t="s">
        <v>5</v>
      </c>
      <c r="L173" s="152"/>
      <c r="M173" s="152"/>
      <c r="N173" s="152"/>
      <c r="O173" s="152"/>
      <c r="P173" s="152"/>
      <c r="Q173" s="152"/>
      <c r="R173" s="155"/>
      <c r="T173" s="156"/>
      <c r="U173" s="152"/>
      <c r="V173" s="152"/>
      <c r="W173" s="152"/>
      <c r="X173" s="152"/>
      <c r="Y173" s="152"/>
      <c r="Z173" s="152"/>
      <c r="AA173" s="157"/>
      <c r="AT173" s="158" t="s">
        <v>167</v>
      </c>
      <c r="AU173" s="158" t="s">
        <v>115</v>
      </c>
      <c r="AV173" s="10" t="s">
        <v>22</v>
      </c>
      <c r="AW173" s="10" t="s">
        <v>34</v>
      </c>
      <c r="AX173" s="10" t="s">
        <v>76</v>
      </c>
      <c r="AY173" s="158" t="s">
        <v>159</v>
      </c>
    </row>
    <row r="174" spans="2:65" s="11" customFormat="1" ht="22.6" customHeight="1">
      <c r="B174" s="159"/>
      <c r="C174" s="160"/>
      <c r="D174" s="160"/>
      <c r="E174" s="161" t="s">
        <v>5</v>
      </c>
      <c r="F174" s="251" t="s">
        <v>636</v>
      </c>
      <c r="G174" s="252"/>
      <c r="H174" s="252"/>
      <c r="I174" s="252"/>
      <c r="J174" s="160"/>
      <c r="K174" s="162">
        <v>1346.1</v>
      </c>
      <c r="L174" s="160"/>
      <c r="M174" s="160"/>
      <c r="N174" s="160"/>
      <c r="O174" s="160"/>
      <c r="P174" s="160"/>
      <c r="Q174" s="160"/>
      <c r="R174" s="163"/>
      <c r="T174" s="164"/>
      <c r="U174" s="160"/>
      <c r="V174" s="160"/>
      <c r="W174" s="160"/>
      <c r="X174" s="160"/>
      <c r="Y174" s="160"/>
      <c r="Z174" s="160"/>
      <c r="AA174" s="165"/>
      <c r="AT174" s="166" t="s">
        <v>167</v>
      </c>
      <c r="AU174" s="166" t="s">
        <v>115</v>
      </c>
      <c r="AV174" s="11" t="s">
        <v>115</v>
      </c>
      <c r="AW174" s="11" t="s">
        <v>34</v>
      </c>
      <c r="AX174" s="11" t="s">
        <v>76</v>
      </c>
      <c r="AY174" s="166" t="s">
        <v>159</v>
      </c>
    </row>
    <row r="175" spans="2:65" s="10" customFormat="1" ht="22.6" customHeight="1">
      <c r="B175" s="151"/>
      <c r="C175" s="152"/>
      <c r="D175" s="152"/>
      <c r="E175" s="153" t="s">
        <v>5</v>
      </c>
      <c r="F175" s="253" t="s">
        <v>637</v>
      </c>
      <c r="G175" s="254"/>
      <c r="H175" s="254"/>
      <c r="I175" s="254"/>
      <c r="J175" s="152"/>
      <c r="K175" s="154" t="s">
        <v>5</v>
      </c>
      <c r="L175" s="152"/>
      <c r="M175" s="152"/>
      <c r="N175" s="152"/>
      <c r="O175" s="152"/>
      <c r="P175" s="152"/>
      <c r="Q175" s="152"/>
      <c r="R175" s="155"/>
      <c r="T175" s="156"/>
      <c r="U175" s="152"/>
      <c r="V175" s="152"/>
      <c r="W175" s="152"/>
      <c r="X175" s="152"/>
      <c r="Y175" s="152"/>
      <c r="Z175" s="152"/>
      <c r="AA175" s="157"/>
      <c r="AT175" s="158" t="s">
        <v>167</v>
      </c>
      <c r="AU175" s="158" t="s">
        <v>115</v>
      </c>
      <c r="AV175" s="10" t="s">
        <v>22</v>
      </c>
      <c r="AW175" s="10" t="s">
        <v>34</v>
      </c>
      <c r="AX175" s="10" t="s">
        <v>76</v>
      </c>
      <c r="AY175" s="158" t="s">
        <v>159</v>
      </c>
    </row>
    <row r="176" spans="2:65" s="11" customFormat="1" ht="22.6" customHeight="1">
      <c r="B176" s="159"/>
      <c r="C176" s="160"/>
      <c r="D176" s="160"/>
      <c r="E176" s="161" t="s">
        <v>5</v>
      </c>
      <c r="F176" s="251" t="s">
        <v>638</v>
      </c>
      <c r="G176" s="252"/>
      <c r="H176" s="252"/>
      <c r="I176" s="252"/>
      <c r="J176" s="160"/>
      <c r="K176" s="162">
        <v>2583</v>
      </c>
      <c r="L176" s="160"/>
      <c r="M176" s="160"/>
      <c r="N176" s="160"/>
      <c r="O176" s="160"/>
      <c r="P176" s="160"/>
      <c r="Q176" s="160"/>
      <c r="R176" s="163"/>
      <c r="T176" s="164"/>
      <c r="U176" s="160"/>
      <c r="V176" s="160"/>
      <c r="W176" s="160"/>
      <c r="X176" s="160"/>
      <c r="Y176" s="160"/>
      <c r="Z176" s="160"/>
      <c r="AA176" s="165"/>
      <c r="AT176" s="166" t="s">
        <v>167</v>
      </c>
      <c r="AU176" s="166" t="s">
        <v>115</v>
      </c>
      <c r="AV176" s="11" t="s">
        <v>115</v>
      </c>
      <c r="AW176" s="11" t="s">
        <v>34</v>
      </c>
      <c r="AX176" s="11" t="s">
        <v>76</v>
      </c>
      <c r="AY176" s="166" t="s">
        <v>159</v>
      </c>
    </row>
    <row r="177" spans="2:65" s="13" customFormat="1" ht="22.6" customHeight="1">
      <c r="B177" s="175"/>
      <c r="C177" s="176"/>
      <c r="D177" s="176"/>
      <c r="E177" s="177" t="s">
        <v>5</v>
      </c>
      <c r="F177" s="257" t="s">
        <v>180</v>
      </c>
      <c r="G177" s="258"/>
      <c r="H177" s="258"/>
      <c r="I177" s="258"/>
      <c r="J177" s="176"/>
      <c r="K177" s="178">
        <v>3929.1</v>
      </c>
      <c r="L177" s="176"/>
      <c r="M177" s="176"/>
      <c r="N177" s="176"/>
      <c r="O177" s="176"/>
      <c r="P177" s="176"/>
      <c r="Q177" s="176"/>
      <c r="R177" s="179"/>
      <c r="T177" s="180"/>
      <c r="U177" s="176"/>
      <c r="V177" s="176"/>
      <c r="W177" s="176"/>
      <c r="X177" s="176"/>
      <c r="Y177" s="176"/>
      <c r="Z177" s="176"/>
      <c r="AA177" s="181"/>
      <c r="AT177" s="182" t="s">
        <v>167</v>
      </c>
      <c r="AU177" s="182" t="s">
        <v>115</v>
      </c>
      <c r="AV177" s="13" t="s">
        <v>164</v>
      </c>
      <c r="AW177" s="13" t="s">
        <v>34</v>
      </c>
      <c r="AX177" s="13" t="s">
        <v>22</v>
      </c>
      <c r="AY177" s="182" t="s">
        <v>159</v>
      </c>
    </row>
    <row r="178" spans="2:65" s="1" customFormat="1" ht="31.6" customHeight="1">
      <c r="B178" s="141"/>
      <c r="C178" s="142" t="s">
        <v>280</v>
      </c>
      <c r="D178" s="142" t="s">
        <v>160</v>
      </c>
      <c r="E178" s="143" t="s">
        <v>639</v>
      </c>
      <c r="F178" s="247" t="s">
        <v>640</v>
      </c>
      <c r="G178" s="247"/>
      <c r="H178" s="247"/>
      <c r="I178" s="247"/>
      <c r="J178" s="144" t="s">
        <v>306</v>
      </c>
      <c r="K178" s="145">
        <v>1.79</v>
      </c>
      <c r="L178" s="248"/>
      <c r="M178" s="248"/>
      <c r="N178" s="248">
        <f>ROUND(L178*K178,2)</f>
        <v>0</v>
      </c>
      <c r="O178" s="248"/>
      <c r="P178" s="248"/>
      <c r="Q178" s="248"/>
      <c r="R178" s="146"/>
      <c r="T178" s="147" t="s">
        <v>5</v>
      </c>
      <c r="U178" s="44" t="s">
        <v>41</v>
      </c>
      <c r="V178" s="148">
        <v>0</v>
      </c>
      <c r="W178" s="148">
        <f>V178*K178</f>
        <v>0</v>
      </c>
      <c r="X178" s="148">
        <v>0</v>
      </c>
      <c r="Y178" s="148">
        <f>X178*K178</f>
        <v>0</v>
      </c>
      <c r="Z178" s="148">
        <v>0</v>
      </c>
      <c r="AA178" s="149">
        <f>Z178*K178</f>
        <v>0</v>
      </c>
      <c r="AR178" s="21" t="s">
        <v>243</v>
      </c>
      <c r="AT178" s="21" t="s">
        <v>160</v>
      </c>
      <c r="AU178" s="21" t="s">
        <v>115</v>
      </c>
      <c r="AY178" s="21" t="s">
        <v>159</v>
      </c>
      <c r="BE178" s="150">
        <f>IF(U178="základní",N178,0)</f>
        <v>0</v>
      </c>
      <c r="BF178" s="150">
        <f>IF(U178="snížená",N178,0)</f>
        <v>0</v>
      </c>
      <c r="BG178" s="150">
        <f>IF(U178="zákl. přenesená",N178,0)</f>
        <v>0</v>
      </c>
      <c r="BH178" s="150">
        <f>IF(U178="sníž. přenesená",N178,0)</f>
        <v>0</v>
      </c>
      <c r="BI178" s="150">
        <f>IF(U178="nulová",N178,0)</f>
        <v>0</v>
      </c>
      <c r="BJ178" s="21" t="s">
        <v>22</v>
      </c>
      <c r="BK178" s="150">
        <f>ROUND(L178*K178,2)</f>
        <v>0</v>
      </c>
      <c r="BL178" s="21" t="s">
        <v>243</v>
      </c>
      <c r="BM178" s="21" t="s">
        <v>641</v>
      </c>
    </row>
    <row r="179" spans="2:65" s="9" customFormat="1" ht="29.9" customHeight="1">
      <c r="B179" s="130"/>
      <c r="C179" s="131"/>
      <c r="D179" s="140" t="s">
        <v>139</v>
      </c>
      <c r="E179" s="140"/>
      <c r="F179" s="140"/>
      <c r="G179" s="140"/>
      <c r="H179" s="140"/>
      <c r="I179" s="140"/>
      <c r="J179" s="140"/>
      <c r="K179" s="140"/>
      <c r="L179" s="140"/>
      <c r="M179" s="140"/>
      <c r="N179" s="271">
        <f>BK179</f>
        <v>0</v>
      </c>
      <c r="O179" s="272"/>
      <c r="P179" s="272"/>
      <c r="Q179" s="272"/>
      <c r="R179" s="133"/>
      <c r="T179" s="134"/>
      <c r="U179" s="131"/>
      <c r="V179" s="131"/>
      <c r="W179" s="135">
        <f>SUM(W180:W182)</f>
        <v>3.7151999999999998</v>
      </c>
      <c r="X179" s="131"/>
      <c r="Y179" s="135">
        <f>SUM(Y180:Y182)</f>
        <v>2.5920000000000001E-3</v>
      </c>
      <c r="Z179" s="131"/>
      <c r="AA179" s="136">
        <f>SUM(AA180:AA182)</f>
        <v>0</v>
      </c>
      <c r="AR179" s="137" t="s">
        <v>115</v>
      </c>
      <c r="AT179" s="138" t="s">
        <v>75</v>
      </c>
      <c r="AU179" s="138" t="s">
        <v>22</v>
      </c>
      <c r="AY179" s="137" t="s">
        <v>159</v>
      </c>
      <c r="BK179" s="139">
        <f>SUM(BK180:BK182)</f>
        <v>0</v>
      </c>
    </row>
    <row r="180" spans="2:65" s="1" customFormat="1" ht="31.6" customHeight="1">
      <c r="B180" s="141"/>
      <c r="C180" s="142" t="s">
        <v>286</v>
      </c>
      <c r="D180" s="142" t="s">
        <v>160</v>
      </c>
      <c r="E180" s="143" t="s">
        <v>642</v>
      </c>
      <c r="F180" s="247" t="s">
        <v>643</v>
      </c>
      <c r="G180" s="247"/>
      <c r="H180" s="247"/>
      <c r="I180" s="247"/>
      <c r="J180" s="144" t="s">
        <v>163</v>
      </c>
      <c r="K180" s="145">
        <v>21.6</v>
      </c>
      <c r="L180" s="248"/>
      <c r="M180" s="248"/>
      <c r="N180" s="248">
        <f>ROUND(L180*K180,2)</f>
        <v>0</v>
      </c>
      <c r="O180" s="248"/>
      <c r="P180" s="248"/>
      <c r="Q180" s="248"/>
      <c r="R180" s="146"/>
      <c r="T180" s="147" t="s">
        <v>5</v>
      </c>
      <c r="U180" s="44" t="s">
        <v>41</v>
      </c>
      <c r="V180" s="148">
        <v>0.17199999999999999</v>
      </c>
      <c r="W180" s="148">
        <f>V180*K180</f>
        <v>3.7151999999999998</v>
      </c>
      <c r="X180" s="148">
        <v>1.2E-4</v>
      </c>
      <c r="Y180" s="148">
        <f>X180*K180</f>
        <v>2.5920000000000001E-3</v>
      </c>
      <c r="Z180" s="148">
        <v>0</v>
      </c>
      <c r="AA180" s="149">
        <f>Z180*K180</f>
        <v>0</v>
      </c>
      <c r="AR180" s="21" t="s">
        <v>243</v>
      </c>
      <c r="AT180" s="21" t="s">
        <v>160</v>
      </c>
      <c r="AU180" s="21" t="s">
        <v>115</v>
      </c>
      <c r="AY180" s="21" t="s">
        <v>159</v>
      </c>
      <c r="BE180" s="150">
        <f>IF(U180="základní",N180,0)</f>
        <v>0</v>
      </c>
      <c r="BF180" s="150">
        <f>IF(U180="snížená",N180,0)</f>
        <v>0</v>
      </c>
      <c r="BG180" s="150">
        <f>IF(U180="zákl. přenesená",N180,0)</f>
        <v>0</v>
      </c>
      <c r="BH180" s="150">
        <f>IF(U180="sníž. přenesená",N180,0)</f>
        <v>0</v>
      </c>
      <c r="BI180" s="150">
        <f>IF(U180="nulová",N180,0)</f>
        <v>0</v>
      </c>
      <c r="BJ180" s="21" t="s">
        <v>22</v>
      </c>
      <c r="BK180" s="150">
        <f>ROUND(L180*K180,2)</f>
        <v>0</v>
      </c>
      <c r="BL180" s="21" t="s">
        <v>243</v>
      </c>
      <c r="BM180" s="21" t="s">
        <v>644</v>
      </c>
    </row>
    <row r="181" spans="2:65" s="10" customFormat="1" ht="22.6" customHeight="1">
      <c r="B181" s="151"/>
      <c r="C181" s="152"/>
      <c r="D181" s="152"/>
      <c r="E181" s="153" t="s">
        <v>5</v>
      </c>
      <c r="F181" s="249" t="s">
        <v>645</v>
      </c>
      <c r="G181" s="250"/>
      <c r="H181" s="250"/>
      <c r="I181" s="250"/>
      <c r="J181" s="152"/>
      <c r="K181" s="154" t="s">
        <v>5</v>
      </c>
      <c r="L181" s="152"/>
      <c r="M181" s="152"/>
      <c r="N181" s="152"/>
      <c r="O181" s="152"/>
      <c r="P181" s="152"/>
      <c r="Q181" s="152"/>
      <c r="R181" s="155"/>
      <c r="T181" s="156"/>
      <c r="U181" s="152"/>
      <c r="V181" s="152"/>
      <c r="W181" s="152"/>
      <c r="X181" s="152"/>
      <c r="Y181" s="152"/>
      <c r="Z181" s="152"/>
      <c r="AA181" s="157"/>
      <c r="AT181" s="158" t="s">
        <v>167</v>
      </c>
      <c r="AU181" s="158" t="s">
        <v>115</v>
      </c>
      <c r="AV181" s="10" t="s">
        <v>22</v>
      </c>
      <c r="AW181" s="10" t="s">
        <v>34</v>
      </c>
      <c r="AX181" s="10" t="s">
        <v>76</v>
      </c>
      <c r="AY181" s="158" t="s">
        <v>159</v>
      </c>
    </row>
    <row r="182" spans="2:65" s="11" customFormat="1" ht="22.6" customHeight="1">
      <c r="B182" s="159"/>
      <c r="C182" s="160"/>
      <c r="D182" s="160"/>
      <c r="E182" s="161" t="s">
        <v>5</v>
      </c>
      <c r="F182" s="251" t="s">
        <v>646</v>
      </c>
      <c r="G182" s="252"/>
      <c r="H182" s="252"/>
      <c r="I182" s="252"/>
      <c r="J182" s="160"/>
      <c r="K182" s="162">
        <v>21.6</v>
      </c>
      <c r="L182" s="160"/>
      <c r="M182" s="160"/>
      <c r="N182" s="160"/>
      <c r="O182" s="160"/>
      <c r="P182" s="160"/>
      <c r="Q182" s="160"/>
      <c r="R182" s="163"/>
      <c r="T182" s="164"/>
      <c r="U182" s="160"/>
      <c r="V182" s="160"/>
      <c r="W182" s="160"/>
      <c r="X182" s="160"/>
      <c r="Y182" s="160"/>
      <c r="Z182" s="160"/>
      <c r="AA182" s="165"/>
      <c r="AT182" s="166" t="s">
        <v>167</v>
      </c>
      <c r="AU182" s="166" t="s">
        <v>115</v>
      </c>
      <c r="AV182" s="11" t="s">
        <v>115</v>
      </c>
      <c r="AW182" s="11" t="s">
        <v>34</v>
      </c>
      <c r="AX182" s="11" t="s">
        <v>22</v>
      </c>
      <c r="AY182" s="166" t="s">
        <v>159</v>
      </c>
    </row>
    <row r="183" spans="2:65" s="9" customFormat="1" ht="29.9" customHeight="1">
      <c r="B183" s="130"/>
      <c r="C183" s="131"/>
      <c r="D183" s="140" t="s">
        <v>556</v>
      </c>
      <c r="E183" s="140"/>
      <c r="F183" s="140"/>
      <c r="G183" s="140"/>
      <c r="H183" s="140"/>
      <c r="I183" s="140"/>
      <c r="J183" s="140"/>
      <c r="K183" s="140"/>
      <c r="L183" s="140"/>
      <c r="M183" s="140"/>
      <c r="N183" s="269">
        <f>BK183</f>
        <v>0</v>
      </c>
      <c r="O183" s="270"/>
      <c r="P183" s="270"/>
      <c r="Q183" s="270"/>
      <c r="R183" s="133"/>
      <c r="T183" s="134"/>
      <c r="U183" s="131"/>
      <c r="V183" s="131"/>
      <c r="W183" s="135">
        <f>SUM(W184:W185)</f>
        <v>24.2</v>
      </c>
      <c r="X183" s="131"/>
      <c r="Y183" s="135">
        <f>SUM(Y184:Y185)</f>
        <v>0.14574999999999999</v>
      </c>
      <c r="Z183" s="131"/>
      <c r="AA183" s="136">
        <f>SUM(AA184:AA185)</f>
        <v>0</v>
      </c>
      <c r="AR183" s="137" t="s">
        <v>115</v>
      </c>
      <c r="AT183" s="138" t="s">
        <v>75</v>
      </c>
      <c r="AU183" s="138" t="s">
        <v>22</v>
      </c>
      <c r="AY183" s="137" t="s">
        <v>159</v>
      </c>
      <c r="BK183" s="139">
        <f>SUM(BK184:BK185)</f>
        <v>0</v>
      </c>
    </row>
    <row r="184" spans="2:65" s="1" customFormat="1" ht="31.6" customHeight="1">
      <c r="B184" s="141"/>
      <c r="C184" s="142" t="s">
        <v>290</v>
      </c>
      <c r="D184" s="142" t="s">
        <v>160</v>
      </c>
      <c r="E184" s="143" t="s">
        <v>647</v>
      </c>
      <c r="F184" s="247" t="s">
        <v>648</v>
      </c>
      <c r="G184" s="247"/>
      <c r="H184" s="247"/>
      <c r="I184" s="247"/>
      <c r="J184" s="144" t="s">
        <v>163</v>
      </c>
      <c r="K184" s="145">
        <v>275</v>
      </c>
      <c r="L184" s="248"/>
      <c r="M184" s="248"/>
      <c r="N184" s="248">
        <f>ROUND(L184*K184,2)</f>
        <v>0</v>
      </c>
      <c r="O184" s="248"/>
      <c r="P184" s="248"/>
      <c r="Q184" s="248"/>
      <c r="R184" s="146"/>
      <c r="T184" s="147" t="s">
        <v>5</v>
      </c>
      <c r="U184" s="44" t="s">
        <v>41</v>
      </c>
      <c r="V184" s="148">
        <v>0.06</v>
      </c>
      <c r="W184" s="148">
        <f>V184*K184</f>
        <v>16.5</v>
      </c>
      <c r="X184" s="148">
        <v>4.0000000000000002E-4</v>
      </c>
      <c r="Y184" s="148">
        <f>X184*K184</f>
        <v>0.11</v>
      </c>
      <c r="Z184" s="148">
        <v>0</v>
      </c>
      <c r="AA184" s="149">
        <f>Z184*K184</f>
        <v>0</v>
      </c>
      <c r="AR184" s="21" t="s">
        <v>243</v>
      </c>
      <c r="AT184" s="21" t="s">
        <v>160</v>
      </c>
      <c r="AU184" s="21" t="s">
        <v>115</v>
      </c>
      <c r="AY184" s="21" t="s">
        <v>159</v>
      </c>
      <c r="BE184" s="150">
        <f>IF(U184="základní",N184,0)</f>
        <v>0</v>
      </c>
      <c r="BF184" s="150">
        <f>IF(U184="snížená",N184,0)</f>
        <v>0</v>
      </c>
      <c r="BG184" s="150">
        <f>IF(U184="zákl. přenesená",N184,0)</f>
        <v>0</v>
      </c>
      <c r="BH184" s="150">
        <f>IF(U184="sníž. přenesená",N184,0)</f>
        <v>0</v>
      </c>
      <c r="BI184" s="150">
        <f>IF(U184="nulová",N184,0)</f>
        <v>0</v>
      </c>
      <c r="BJ184" s="21" t="s">
        <v>22</v>
      </c>
      <c r="BK184" s="150">
        <f>ROUND(L184*K184,2)</f>
        <v>0</v>
      </c>
      <c r="BL184" s="21" t="s">
        <v>243</v>
      </c>
      <c r="BM184" s="21" t="s">
        <v>649</v>
      </c>
    </row>
    <row r="185" spans="2:65" s="1" customFormat="1" ht="31.6" customHeight="1">
      <c r="B185" s="141"/>
      <c r="C185" s="142" t="s">
        <v>294</v>
      </c>
      <c r="D185" s="142" t="s">
        <v>160</v>
      </c>
      <c r="E185" s="143" t="s">
        <v>650</v>
      </c>
      <c r="F185" s="247" t="s">
        <v>651</v>
      </c>
      <c r="G185" s="247"/>
      <c r="H185" s="247"/>
      <c r="I185" s="247"/>
      <c r="J185" s="144" t="s">
        <v>163</v>
      </c>
      <c r="K185" s="145">
        <v>275</v>
      </c>
      <c r="L185" s="248"/>
      <c r="M185" s="248"/>
      <c r="N185" s="248">
        <f>ROUND(L185*K185,2)</f>
        <v>0</v>
      </c>
      <c r="O185" s="248"/>
      <c r="P185" s="248"/>
      <c r="Q185" s="248"/>
      <c r="R185" s="146"/>
      <c r="T185" s="147" t="s">
        <v>5</v>
      </c>
      <c r="U185" s="44" t="s">
        <v>41</v>
      </c>
      <c r="V185" s="148">
        <v>2.8000000000000001E-2</v>
      </c>
      <c r="W185" s="148">
        <f>V185*K185</f>
        <v>7.7</v>
      </c>
      <c r="X185" s="148">
        <v>1.2999999999999999E-4</v>
      </c>
      <c r="Y185" s="148">
        <f>X185*K185</f>
        <v>3.5749999999999997E-2</v>
      </c>
      <c r="Z185" s="148">
        <v>0</v>
      </c>
      <c r="AA185" s="149">
        <f>Z185*K185</f>
        <v>0</v>
      </c>
      <c r="AR185" s="21" t="s">
        <v>243</v>
      </c>
      <c r="AT185" s="21" t="s">
        <v>160</v>
      </c>
      <c r="AU185" s="21" t="s">
        <v>115</v>
      </c>
      <c r="AY185" s="21" t="s">
        <v>159</v>
      </c>
      <c r="BE185" s="150">
        <f>IF(U185="základní",N185,0)</f>
        <v>0</v>
      </c>
      <c r="BF185" s="150">
        <f>IF(U185="snížená",N185,0)</f>
        <v>0</v>
      </c>
      <c r="BG185" s="150">
        <f>IF(U185="zákl. přenesená",N185,0)</f>
        <v>0</v>
      </c>
      <c r="BH185" s="150">
        <f>IF(U185="sníž. přenesená",N185,0)</f>
        <v>0</v>
      </c>
      <c r="BI185" s="150">
        <f>IF(U185="nulová",N185,0)</f>
        <v>0</v>
      </c>
      <c r="BJ185" s="21" t="s">
        <v>22</v>
      </c>
      <c r="BK185" s="150">
        <f>ROUND(L185*K185,2)</f>
        <v>0</v>
      </c>
      <c r="BL185" s="21" t="s">
        <v>243</v>
      </c>
      <c r="BM185" s="21" t="s">
        <v>652</v>
      </c>
    </row>
    <row r="186" spans="2:65" s="9" customFormat="1" ht="37.4" customHeight="1">
      <c r="B186" s="130"/>
      <c r="C186" s="131"/>
      <c r="D186" s="132" t="s">
        <v>142</v>
      </c>
      <c r="E186" s="132"/>
      <c r="F186" s="132"/>
      <c r="G186" s="132"/>
      <c r="H186" s="132"/>
      <c r="I186" s="132"/>
      <c r="J186" s="132"/>
      <c r="K186" s="132"/>
      <c r="L186" s="132"/>
      <c r="M186" s="132"/>
      <c r="N186" s="273">
        <f>BK186</f>
        <v>0</v>
      </c>
      <c r="O186" s="274"/>
      <c r="P186" s="274"/>
      <c r="Q186" s="274"/>
      <c r="R186" s="133"/>
      <c r="T186" s="134"/>
      <c r="U186" s="131"/>
      <c r="V186" s="131"/>
      <c r="W186" s="135">
        <f>W187</f>
        <v>0</v>
      </c>
      <c r="X186" s="131"/>
      <c r="Y186" s="135">
        <f>Y187</f>
        <v>0</v>
      </c>
      <c r="Z186" s="131"/>
      <c r="AA186" s="136">
        <f>AA187</f>
        <v>0</v>
      </c>
      <c r="AR186" s="137" t="s">
        <v>194</v>
      </c>
      <c r="AT186" s="138" t="s">
        <v>75</v>
      </c>
      <c r="AU186" s="138" t="s">
        <v>76</v>
      </c>
      <c r="AY186" s="137" t="s">
        <v>159</v>
      </c>
      <c r="BK186" s="139">
        <f>BK187</f>
        <v>0</v>
      </c>
    </row>
    <row r="187" spans="2:65" s="9" customFormat="1" ht="19.899999999999999" customHeight="1">
      <c r="B187" s="130"/>
      <c r="C187" s="131"/>
      <c r="D187" s="140" t="s">
        <v>143</v>
      </c>
      <c r="E187" s="140"/>
      <c r="F187" s="140"/>
      <c r="G187" s="140"/>
      <c r="H187" s="140"/>
      <c r="I187" s="140"/>
      <c r="J187" s="140"/>
      <c r="K187" s="140"/>
      <c r="L187" s="140"/>
      <c r="M187" s="140"/>
      <c r="N187" s="269">
        <f>BK187</f>
        <v>0</v>
      </c>
      <c r="O187" s="270"/>
      <c r="P187" s="270"/>
      <c r="Q187" s="270"/>
      <c r="R187" s="133"/>
      <c r="T187" s="134"/>
      <c r="U187" s="131"/>
      <c r="V187" s="131"/>
      <c r="W187" s="135">
        <f>W188</f>
        <v>0</v>
      </c>
      <c r="X187" s="131"/>
      <c r="Y187" s="135">
        <f>Y188</f>
        <v>0</v>
      </c>
      <c r="Z187" s="131"/>
      <c r="AA187" s="136">
        <f>AA188</f>
        <v>0</v>
      </c>
      <c r="AR187" s="137" t="s">
        <v>194</v>
      </c>
      <c r="AT187" s="138" t="s">
        <v>75</v>
      </c>
      <c r="AU187" s="138" t="s">
        <v>22</v>
      </c>
      <c r="AY187" s="137" t="s">
        <v>159</v>
      </c>
      <c r="BK187" s="139">
        <f>BK188</f>
        <v>0</v>
      </c>
    </row>
    <row r="188" spans="2:65" s="1" customFormat="1" ht="44.35" customHeight="1">
      <c r="B188" s="141"/>
      <c r="C188" s="142" t="s">
        <v>298</v>
      </c>
      <c r="D188" s="142" t="s">
        <v>160</v>
      </c>
      <c r="E188" s="143" t="s">
        <v>549</v>
      </c>
      <c r="F188" s="247" t="s">
        <v>550</v>
      </c>
      <c r="G188" s="247"/>
      <c r="H188" s="247"/>
      <c r="I188" s="247"/>
      <c r="J188" s="144" t="s">
        <v>551</v>
      </c>
      <c r="K188" s="145">
        <v>1</v>
      </c>
      <c r="L188" s="248"/>
      <c r="M188" s="248"/>
      <c r="N188" s="248">
        <f>ROUND(L188*K188,2)</f>
        <v>0</v>
      </c>
      <c r="O188" s="248"/>
      <c r="P188" s="248"/>
      <c r="Q188" s="248"/>
      <c r="R188" s="146"/>
      <c r="T188" s="147" t="s">
        <v>5</v>
      </c>
      <c r="U188" s="188" t="s">
        <v>41</v>
      </c>
      <c r="V188" s="189">
        <v>0</v>
      </c>
      <c r="W188" s="189">
        <f>V188*K188</f>
        <v>0</v>
      </c>
      <c r="X188" s="189">
        <v>0</v>
      </c>
      <c r="Y188" s="189">
        <f>X188*K188</f>
        <v>0</v>
      </c>
      <c r="Z188" s="189">
        <v>0</v>
      </c>
      <c r="AA188" s="190">
        <f>Z188*K188</f>
        <v>0</v>
      </c>
      <c r="AR188" s="21" t="s">
        <v>552</v>
      </c>
      <c r="AT188" s="21" t="s">
        <v>160</v>
      </c>
      <c r="AU188" s="21" t="s">
        <v>115</v>
      </c>
      <c r="AY188" s="21" t="s">
        <v>159</v>
      </c>
      <c r="BE188" s="150">
        <f>IF(U188="základní",N188,0)</f>
        <v>0</v>
      </c>
      <c r="BF188" s="150">
        <f>IF(U188="snížená",N188,0)</f>
        <v>0</v>
      </c>
      <c r="BG188" s="150">
        <f>IF(U188="zákl. přenesená",N188,0)</f>
        <v>0</v>
      </c>
      <c r="BH188" s="150">
        <f>IF(U188="sníž. přenesená",N188,0)</f>
        <v>0</v>
      </c>
      <c r="BI188" s="150">
        <f>IF(U188="nulová",N188,0)</f>
        <v>0</v>
      </c>
      <c r="BJ188" s="21" t="s">
        <v>22</v>
      </c>
      <c r="BK188" s="150">
        <f>ROUND(L188*K188,2)</f>
        <v>0</v>
      </c>
      <c r="BL188" s="21" t="s">
        <v>552</v>
      </c>
      <c r="BM188" s="21" t="s">
        <v>653</v>
      </c>
    </row>
    <row r="189" spans="2:65" s="1" customFormat="1" ht="7" customHeight="1">
      <c r="B189" s="59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1"/>
    </row>
  </sheetData>
  <mergeCells count="188">
    <mergeCell ref="H1:K1"/>
    <mergeCell ref="S2:AC2"/>
    <mergeCell ref="F181:I181"/>
    <mergeCell ref="F182:I182"/>
    <mergeCell ref="F184:I184"/>
    <mergeCell ref="L184:M184"/>
    <mergeCell ref="N184:Q184"/>
    <mergeCell ref="F185:I185"/>
    <mergeCell ref="L185:M185"/>
    <mergeCell ref="N185:Q185"/>
    <mergeCell ref="F166:I166"/>
    <mergeCell ref="L166:M166"/>
    <mergeCell ref="N166:Q166"/>
    <mergeCell ref="F169:I169"/>
    <mergeCell ref="L169:M169"/>
    <mergeCell ref="N169:Q169"/>
    <mergeCell ref="F170:I170"/>
    <mergeCell ref="F188:I188"/>
    <mergeCell ref="L188:M188"/>
    <mergeCell ref="N188:Q188"/>
    <mergeCell ref="F173:I173"/>
    <mergeCell ref="F174:I174"/>
    <mergeCell ref="F175:I175"/>
    <mergeCell ref="F176:I176"/>
    <mergeCell ref="F177:I177"/>
    <mergeCell ref="F178:I178"/>
    <mergeCell ref="L178:M178"/>
    <mergeCell ref="N178:Q178"/>
    <mergeCell ref="F180:I180"/>
    <mergeCell ref="L180:M180"/>
    <mergeCell ref="N180:Q180"/>
    <mergeCell ref="N179:Q179"/>
    <mergeCell ref="N183:Q183"/>
    <mergeCell ref="N186:Q186"/>
    <mergeCell ref="N187:Q187"/>
    <mergeCell ref="F171:I171"/>
    <mergeCell ref="F172:I172"/>
    <mergeCell ref="L172:M172"/>
    <mergeCell ref="N172:Q172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N165:Q165"/>
    <mergeCell ref="N167:Q167"/>
    <mergeCell ref="N168:Q168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N159:Q159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6:I136"/>
    <mergeCell ref="F137:I137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N138:Q138"/>
    <mergeCell ref="F131:I131"/>
    <mergeCell ref="F132:I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6:I126"/>
    <mergeCell ref="L126:M126"/>
    <mergeCell ref="N126:Q126"/>
    <mergeCell ref="F127:I127"/>
    <mergeCell ref="F128:I128"/>
    <mergeCell ref="L128:M128"/>
    <mergeCell ref="N128:Q128"/>
    <mergeCell ref="F130:I130"/>
    <mergeCell ref="L130:M130"/>
    <mergeCell ref="N130:Q130"/>
    <mergeCell ref="N129:Q129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N121:Q121"/>
    <mergeCell ref="N122:Q122"/>
    <mergeCell ref="N123:Q123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>
      <pane ySplit="1" topLeftCell="A113" activePane="bottomLeft" state="frozen"/>
      <selection pane="bottomLeft" activeCell="K118" sqref="K118"/>
    </sheetView>
  </sheetViews>
  <sheetFormatPr defaultRowHeight="13.6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110</v>
      </c>
      <c r="G1" s="17"/>
      <c r="H1" s="265" t="s">
        <v>111</v>
      </c>
      <c r="I1" s="265"/>
      <c r="J1" s="265"/>
      <c r="K1" s="265"/>
      <c r="L1" s="17" t="s">
        <v>112</v>
      </c>
      <c r="M1" s="15"/>
      <c r="N1" s="15"/>
      <c r="O1" s="16" t="s">
        <v>113</v>
      </c>
      <c r="P1" s="15"/>
      <c r="Q1" s="15"/>
      <c r="R1" s="15"/>
      <c r="S1" s="17" t="s">
        <v>114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7.049999999999997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21" t="s">
        <v>90</v>
      </c>
    </row>
    <row r="3" spans="1:66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115</v>
      </c>
    </row>
    <row r="4" spans="1:66" ht="37.049999999999997" customHeight="1">
      <c r="B4" s="25"/>
      <c r="C4" s="196" t="s">
        <v>116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6"/>
      <c r="T4" s="27" t="s">
        <v>13</v>
      </c>
      <c r="AT4" s="21" t="s">
        <v>6</v>
      </c>
    </row>
    <row r="5" spans="1:66" ht="7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" customHeight="1">
      <c r="B6" s="25"/>
      <c r="C6" s="28"/>
      <c r="D6" s="32" t="s">
        <v>17</v>
      </c>
      <c r="E6" s="28"/>
      <c r="F6" s="228" t="str">
        <f>'Rekapitulace stavby'!K6</f>
        <v>Stavební úpravy č.p. 476 v Rychvaldu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8"/>
      <c r="R6" s="26"/>
    </row>
    <row r="7" spans="1:66" s="1" customFormat="1" ht="32.799999999999997" customHeight="1">
      <c r="B7" s="35"/>
      <c r="C7" s="36"/>
      <c r="D7" s="31" t="s">
        <v>117</v>
      </c>
      <c r="E7" s="36"/>
      <c r="F7" s="200" t="s">
        <v>654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119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23</v>
      </c>
      <c r="E9" s="36"/>
      <c r="F9" s="30" t="s">
        <v>24</v>
      </c>
      <c r="G9" s="36"/>
      <c r="H9" s="36"/>
      <c r="I9" s="36"/>
      <c r="J9" s="36"/>
      <c r="K9" s="36"/>
      <c r="L9" s="36"/>
      <c r="M9" s="32" t="s">
        <v>25</v>
      </c>
      <c r="N9" s="36"/>
      <c r="O9" s="231" t="str">
        <f>'Rekapitulace stavby'!AN8</f>
        <v>29. 6. 2016</v>
      </c>
      <c r="P9" s="231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29</v>
      </c>
      <c r="E11" s="36"/>
      <c r="F11" s="36"/>
      <c r="G11" s="36"/>
      <c r="H11" s="36"/>
      <c r="I11" s="36"/>
      <c r="J11" s="36"/>
      <c r="K11" s="36"/>
      <c r="L11" s="36"/>
      <c r="M11" s="32" t="s">
        <v>30</v>
      </c>
      <c r="N11" s="36"/>
      <c r="O11" s="198" t="str">
        <f>IF('Rekapitulace stavby'!AN10="","",'Rekapitulace stavby'!AN10)</f>
        <v/>
      </c>
      <c r="P11" s="198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31</v>
      </c>
      <c r="N12" s="36"/>
      <c r="O12" s="198" t="str">
        <f>IF('Rekapitulace stavby'!AN11="","",'Rekapitulace stavby'!AN11)</f>
        <v/>
      </c>
      <c r="P12" s="198"/>
      <c r="Q12" s="36"/>
      <c r="R12" s="37"/>
    </row>
    <row r="13" spans="1:66" s="1" customFormat="1" ht="7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30</v>
      </c>
      <c r="N14" s="36"/>
      <c r="O14" s="198" t="str">
        <f>IF('Rekapitulace stavby'!AN13="","",'Rekapitulace stavby'!AN13)</f>
        <v/>
      </c>
      <c r="P14" s="19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31</v>
      </c>
      <c r="N15" s="36"/>
      <c r="O15" s="198" t="str">
        <f>IF('Rekapitulace stavby'!AN14="","",'Rekapitulace stavby'!AN14)</f>
        <v/>
      </c>
      <c r="P15" s="198"/>
      <c r="Q15" s="36"/>
      <c r="R15" s="37"/>
    </row>
    <row r="16" spans="1:66" s="1" customFormat="1" ht="7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30</v>
      </c>
      <c r="N17" s="36"/>
      <c r="O17" s="198" t="str">
        <f>IF('Rekapitulace stavby'!AN16="","",'Rekapitulace stavby'!AN16)</f>
        <v/>
      </c>
      <c r="P17" s="198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31</v>
      </c>
      <c r="N18" s="36"/>
      <c r="O18" s="198" t="str">
        <f>IF('Rekapitulace stavby'!AN17="","",'Rekapitulace stavby'!AN17)</f>
        <v/>
      </c>
      <c r="P18" s="198"/>
      <c r="Q18" s="36"/>
      <c r="R18" s="37"/>
    </row>
    <row r="19" spans="2:18" s="1" customFormat="1" ht="7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35</v>
      </c>
      <c r="E20" s="36"/>
      <c r="F20" s="36"/>
      <c r="G20" s="36"/>
      <c r="H20" s="36"/>
      <c r="I20" s="36"/>
      <c r="J20" s="36"/>
      <c r="K20" s="36"/>
      <c r="L20" s="36"/>
      <c r="M20" s="32" t="s">
        <v>30</v>
      </c>
      <c r="N20" s="36"/>
      <c r="O20" s="198" t="str">
        <f>IF('Rekapitulace stavby'!AN19="","",'Rekapitulace stavby'!AN19)</f>
        <v/>
      </c>
      <c r="P20" s="198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31</v>
      </c>
      <c r="N21" s="36"/>
      <c r="O21" s="198" t="str">
        <f>IF('Rekapitulace stavby'!AN20="","",'Rekapitulace stavby'!AN20)</f>
        <v/>
      </c>
      <c r="P21" s="198"/>
      <c r="Q21" s="36"/>
      <c r="R21" s="37"/>
    </row>
    <row r="22" spans="2:18" s="1" customFormat="1" ht="7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6" customHeight="1">
      <c r="B24" s="35"/>
      <c r="C24" s="36"/>
      <c r="D24" s="36"/>
      <c r="E24" s="201" t="s">
        <v>5</v>
      </c>
      <c r="F24" s="201"/>
      <c r="G24" s="201"/>
      <c r="H24" s="201"/>
      <c r="I24" s="201"/>
      <c r="J24" s="201"/>
      <c r="K24" s="201"/>
      <c r="L24" s="201"/>
      <c r="M24" s="36"/>
      <c r="N24" s="36"/>
      <c r="O24" s="36"/>
      <c r="P24" s="36"/>
      <c r="Q24" s="36"/>
      <c r="R24" s="37"/>
    </row>
    <row r="25" spans="2:18" s="1" customFormat="1" ht="7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7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120</v>
      </c>
      <c r="E27" s="36"/>
      <c r="F27" s="36"/>
      <c r="G27" s="36"/>
      <c r="H27" s="36"/>
      <c r="I27" s="36"/>
      <c r="J27" s="36"/>
      <c r="K27" s="36"/>
      <c r="L27" s="36"/>
      <c r="M27" s="225">
        <f>N88</f>
        <v>0</v>
      </c>
      <c r="N27" s="225"/>
      <c r="O27" s="225"/>
      <c r="P27" s="225"/>
      <c r="Q27" s="36"/>
      <c r="R27" s="37"/>
    </row>
    <row r="28" spans="2:18" s="1" customFormat="1" ht="14.45" customHeight="1">
      <c r="B28" s="35"/>
      <c r="C28" s="36"/>
      <c r="D28" s="34" t="s">
        <v>121</v>
      </c>
      <c r="E28" s="36"/>
      <c r="F28" s="36"/>
      <c r="G28" s="36"/>
      <c r="H28" s="36"/>
      <c r="I28" s="36"/>
      <c r="J28" s="36"/>
      <c r="K28" s="36"/>
      <c r="L28" s="36"/>
      <c r="M28" s="225">
        <f>N96</f>
        <v>0</v>
      </c>
      <c r="N28" s="225"/>
      <c r="O28" s="225"/>
      <c r="P28" s="225"/>
      <c r="Q28" s="36"/>
      <c r="R28" s="37"/>
    </row>
    <row r="29" spans="2:18" s="1" customFormat="1" ht="7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" customHeight="1">
      <c r="B30" s="35"/>
      <c r="C30" s="36"/>
      <c r="D30" s="107" t="s">
        <v>39</v>
      </c>
      <c r="E30" s="36"/>
      <c r="F30" s="36"/>
      <c r="G30" s="36"/>
      <c r="H30" s="36"/>
      <c r="I30" s="36"/>
      <c r="J30" s="36"/>
      <c r="K30" s="36"/>
      <c r="L30" s="36"/>
      <c r="M30" s="232">
        <f>ROUND(M27+M28,2)</f>
        <v>0</v>
      </c>
      <c r="N30" s="230"/>
      <c r="O30" s="230"/>
      <c r="P30" s="230"/>
      <c r="Q30" s="36"/>
      <c r="R30" s="37"/>
    </row>
    <row r="31" spans="2:18" s="1" customFormat="1" ht="7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40</v>
      </c>
      <c r="E32" s="42" t="s">
        <v>41</v>
      </c>
      <c r="F32" s="43">
        <v>0.21</v>
      </c>
      <c r="G32" s="108" t="s">
        <v>42</v>
      </c>
      <c r="H32" s="233">
        <f>ROUND((SUM(BE96:BE97)+SUM(BE115:BE129)), 2)</f>
        <v>0</v>
      </c>
      <c r="I32" s="230"/>
      <c r="J32" s="230"/>
      <c r="K32" s="36"/>
      <c r="L32" s="36"/>
      <c r="M32" s="233">
        <f>ROUND(ROUND((SUM(BE96:BE97)+SUM(BE115:BE129)), 2)*F32, 2)</f>
        <v>0</v>
      </c>
      <c r="N32" s="230"/>
      <c r="O32" s="230"/>
      <c r="P32" s="230"/>
      <c r="Q32" s="36"/>
      <c r="R32" s="37"/>
    </row>
    <row r="33" spans="2:18" s="1" customFormat="1" ht="14.45" customHeight="1">
      <c r="B33" s="35"/>
      <c r="C33" s="36"/>
      <c r="D33" s="36"/>
      <c r="E33" s="42" t="s">
        <v>43</v>
      </c>
      <c r="F33" s="43">
        <v>0.15</v>
      </c>
      <c r="G33" s="108" t="s">
        <v>42</v>
      </c>
      <c r="H33" s="233">
        <f>ROUND((SUM(BF96:BF97)+SUM(BF115:BF129)), 2)</f>
        <v>0</v>
      </c>
      <c r="I33" s="230"/>
      <c r="J33" s="230"/>
      <c r="K33" s="36"/>
      <c r="L33" s="36"/>
      <c r="M33" s="233">
        <f>ROUND(ROUND((SUM(BF96:BF97)+SUM(BF115:BF129)), 2)*F33, 2)</f>
        <v>0</v>
      </c>
      <c r="N33" s="230"/>
      <c r="O33" s="230"/>
      <c r="P33" s="230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44</v>
      </c>
      <c r="F34" s="43">
        <v>0.21</v>
      </c>
      <c r="G34" s="108" t="s">
        <v>42</v>
      </c>
      <c r="H34" s="233">
        <f>ROUND((SUM(BG96:BG97)+SUM(BG115:BG129)), 2)</f>
        <v>0</v>
      </c>
      <c r="I34" s="230"/>
      <c r="J34" s="230"/>
      <c r="K34" s="36"/>
      <c r="L34" s="36"/>
      <c r="M34" s="233">
        <v>0</v>
      </c>
      <c r="N34" s="230"/>
      <c r="O34" s="230"/>
      <c r="P34" s="230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0.15</v>
      </c>
      <c r="G35" s="108" t="s">
        <v>42</v>
      </c>
      <c r="H35" s="233">
        <f>ROUND((SUM(BH96:BH97)+SUM(BH115:BH129)), 2)</f>
        <v>0</v>
      </c>
      <c r="I35" s="230"/>
      <c r="J35" s="230"/>
      <c r="K35" s="36"/>
      <c r="L35" s="36"/>
      <c r="M35" s="233">
        <v>0</v>
      </c>
      <c r="N35" s="230"/>
      <c r="O35" s="230"/>
      <c r="P35" s="230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</v>
      </c>
      <c r="G36" s="108" t="s">
        <v>42</v>
      </c>
      <c r="H36" s="233">
        <f>ROUND((SUM(BI96:BI97)+SUM(BI115:BI129)), 2)</f>
        <v>0</v>
      </c>
      <c r="I36" s="230"/>
      <c r="J36" s="230"/>
      <c r="K36" s="36"/>
      <c r="L36" s="36"/>
      <c r="M36" s="233">
        <v>0</v>
      </c>
      <c r="N36" s="230"/>
      <c r="O36" s="230"/>
      <c r="P36" s="230"/>
      <c r="Q36" s="36"/>
      <c r="R36" s="37"/>
    </row>
    <row r="37" spans="2:18" s="1" customFormat="1" ht="7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" customHeight="1">
      <c r="B38" s="35"/>
      <c r="C38" s="104"/>
      <c r="D38" s="109" t="s">
        <v>47</v>
      </c>
      <c r="E38" s="75"/>
      <c r="F38" s="75"/>
      <c r="G38" s="110" t="s">
        <v>48</v>
      </c>
      <c r="H38" s="111" t="s">
        <v>49</v>
      </c>
      <c r="I38" s="75"/>
      <c r="J38" s="75"/>
      <c r="K38" s="75"/>
      <c r="L38" s="234">
        <f>SUM(M30:M36)</f>
        <v>0</v>
      </c>
      <c r="M38" s="234"/>
      <c r="N38" s="234"/>
      <c r="O38" s="234"/>
      <c r="P38" s="23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95">
      <c r="B50" s="35"/>
      <c r="C50" s="36"/>
      <c r="D50" s="50" t="s">
        <v>50</v>
      </c>
      <c r="E50" s="51"/>
      <c r="F50" s="51"/>
      <c r="G50" s="51"/>
      <c r="H50" s="52"/>
      <c r="I50" s="36"/>
      <c r="J50" s="50" t="s">
        <v>51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4.95">
      <c r="B59" s="35"/>
      <c r="C59" s="36"/>
      <c r="D59" s="55" t="s">
        <v>52</v>
      </c>
      <c r="E59" s="56"/>
      <c r="F59" s="56"/>
      <c r="G59" s="57" t="s">
        <v>53</v>
      </c>
      <c r="H59" s="58"/>
      <c r="I59" s="36"/>
      <c r="J59" s="55" t="s">
        <v>52</v>
      </c>
      <c r="K59" s="56"/>
      <c r="L59" s="56"/>
      <c r="M59" s="56"/>
      <c r="N59" s="57" t="s">
        <v>53</v>
      </c>
      <c r="O59" s="56"/>
      <c r="P59" s="58"/>
      <c r="Q59" s="36"/>
      <c r="R59" s="37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95">
      <c r="B61" s="35"/>
      <c r="C61" s="36"/>
      <c r="D61" s="50" t="s">
        <v>54</v>
      </c>
      <c r="E61" s="51"/>
      <c r="F61" s="51"/>
      <c r="G61" s="51"/>
      <c r="H61" s="52"/>
      <c r="I61" s="36"/>
      <c r="J61" s="50" t="s">
        <v>55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4.95">
      <c r="B70" s="35"/>
      <c r="C70" s="36"/>
      <c r="D70" s="55" t="s">
        <v>52</v>
      </c>
      <c r="E70" s="56"/>
      <c r="F70" s="56"/>
      <c r="G70" s="57" t="s">
        <v>53</v>
      </c>
      <c r="H70" s="58"/>
      <c r="I70" s="36"/>
      <c r="J70" s="55" t="s">
        <v>52</v>
      </c>
      <c r="K70" s="56"/>
      <c r="L70" s="56"/>
      <c r="M70" s="56"/>
      <c r="N70" s="57" t="s">
        <v>53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7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7.049999999999997" customHeight="1">
      <c r="B76" s="35"/>
      <c r="C76" s="196" t="s">
        <v>122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7"/>
    </row>
    <row r="77" spans="2:18" s="1" customFormat="1" ht="7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.1" customHeight="1">
      <c r="B78" s="35"/>
      <c r="C78" s="32" t="s">
        <v>17</v>
      </c>
      <c r="D78" s="36"/>
      <c r="E78" s="36"/>
      <c r="F78" s="228" t="str">
        <f>F6</f>
        <v>Stavební úpravy č.p. 476 v Rychvaldu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6"/>
      <c r="R78" s="37"/>
    </row>
    <row r="79" spans="2:18" s="1" customFormat="1" ht="37.049999999999997" customHeight="1">
      <c r="B79" s="35"/>
      <c r="C79" s="69" t="s">
        <v>117</v>
      </c>
      <c r="D79" s="36"/>
      <c r="E79" s="36"/>
      <c r="F79" s="210" t="str">
        <f>F7</f>
        <v>SO03 - Injektáž zdiva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6"/>
      <c r="R79" s="37"/>
    </row>
    <row r="80" spans="2:18" s="1" customFormat="1" ht="7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1" t="str">
        <f>IF(O9="","",O9)</f>
        <v>29. 6. 2016</v>
      </c>
      <c r="N81" s="231"/>
      <c r="O81" s="231"/>
      <c r="P81" s="231"/>
      <c r="Q81" s="36"/>
      <c r="R81" s="37"/>
    </row>
    <row r="82" spans="2:47" s="1" customFormat="1" ht="7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29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33</v>
      </c>
      <c r="L83" s="36"/>
      <c r="M83" s="198" t="str">
        <f>E18</f>
        <v xml:space="preserve"> </v>
      </c>
      <c r="N83" s="198"/>
      <c r="O83" s="198"/>
      <c r="P83" s="198"/>
      <c r="Q83" s="198"/>
      <c r="R83" s="37"/>
    </row>
    <row r="84" spans="2:47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35</v>
      </c>
      <c r="L84" s="36"/>
      <c r="M84" s="198" t="str">
        <f>E21</f>
        <v xml:space="preserve"> </v>
      </c>
      <c r="N84" s="198"/>
      <c r="O84" s="198"/>
      <c r="P84" s="198"/>
      <c r="Q84" s="198"/>
      <c r="R84" s="37"/>
    </row>
    <row r="85" spans="2:47" s="1" customFormat="1" ht="10.4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36" t="s">
        <v>123</v>
      </c>
      <c r="D86" s="237"/>
      <c r="E86" s="237"/>
      <c r="F86" s="237"/>
      <c r="G86" s="237"/>
      <c r="H86" s="104"/>
      <c r="I86" s="104"/>
      <c r="J86" s="104"/>
      <c r="K86" s="104"/>
      <c r="L86" s="104"/>
      <c r="M86" s="104"/>
      <c r="N86" s="236" t="s">
        <v>124</v>
      </c>
      <c r="O86" s="237"/>
      <c r="P86" s="237"/>
      <c r="Q86" s="237"/>
      <c r="R86" s="37"/>
    </row>
    <row r="87" spans="2:47" s="1" customFormat="1" ht="10.4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125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N115</f>
        <v>0</v>
      </c>
      <c r="O88" s="238"/>
      <c r="P88" s="238"/>
      <c r="Q88" s="238"/>
      <c r="R88" s="37"/>
      <c r="AU88" s="21" t="s">
        <v>126</v>
      </c>
    </row>
    <row r="89" spans="2:47" s="6" customFormat="1" ht="25" customHeight="1">
      <c r="B89" s="113"/>
      <c r="C89" s="114"/>
      <c r="D89" s="115" t="s">
        <v>127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9">
        <f>N116</f>
        <v>0</v>
      </c>
      <c r="O89" s="240"/>
      <c r="P89" s="240"/>
      <c r="Q89" s="240"/>
      <c r="R89" s="116"/>
    </row>
    <row r="90" spans="2:47" s="7" customFormat="1" ht="19.899999999999999" customHeight="1">
      <c r="B90" s="117"/>
      <c r="C90" s="118"/>
      <c r="D90" s="119" t="s">
        <v>129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41">
        <f>N117</f>
        <v>0</v>
      </c>
      <c r="O90" s="242"/>
      <c r="P90" s="242"/>
      <c r="Q90" s="242"/>
      <c r="R90" s="120"/>
    </row>
    <row r="91" spans="2:47" s="7" customFormat="1" ht="19.899999999999999" customHeight="1">
      <c r="B91" s="117"/>
      <c r="C91" s="118"/>
      <c r="D91" s="119" t="s">
        <v>130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41">
        <f>N119</f>
        <v>0</v>
      </c>
      <c r="O91" s="242"/>
      <c r="P91" s="242"/>
      <c r="Q91" s="242"/>
      <c r="R91" s="120"/>
    </row>
    <row r="92" spans="2:47" s="7" customFormat="1" ht="19.899999999999999" customHeight="1">
      <c r="B92" s="117"/>
      <c r="C92" s="118"/>
      <c r="D92" s="119" t="s">
        <v>131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41">
        <f>N125</f>
        <v>0</v>
      </c>
      <c r="O92" s="242"/>
      <c r="P92" s="242"/>
      <c r="Q92" s="242"/>
      <c r="R92" s="120"/>
    </row>
    <row r="93" spans="2:47" s="6" customFormat="1" ht="25" customHeight="1">
      <c r="B93" s="113"/>
      <c r="C93" s="114"/>
      <c r="D93" s="115" t="s">
        <v>142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39">
        <f>N127</f>
        <v>0</v>
      </c>
      <c r="O93" s="240"/>
      <c r="P93" s="240"/>
      <c r="Q93" s="240"/>
      <c r="R93" s="116"/>
    </row>
    <row r="94" spans="2:47" s="7" customFormat="1" ht="19.899999999999999" customHeight="1">
      <c r="B94" s="117"/>
      <c r="C94" s="118"/>
      <c r="D94" s="119" t="s">
        <v>143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41">
        <f>N128</f>
        <v>0</v>
      </c>
      <c r="O94" s="242"/>
      <c r="P94" s="242"/>
      <c r="Q94" s="242"/>
      <c r="R94" s="120"/>
    </row>
    <row r="95" spans="2:47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</row>
    <row r="96" spans="2:47" s="1" customFormat="1" ht="29.25" customHeight="1">
      <c r="B96" s="35"/>
      <c r="C96" s="112" t="s">
        <v>144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38">
        <v>0</v>
      </c>
      <c r="O96" s="243"/>
      <c r="P96" s="243"/>
      <c r="Q96" s="243"/>
      <c r="R96" s="37"/>
      <c r="T96" s="121"/>
      <c r="U96" s="122" t="s">
        <v>40</v>
      </c>
    </row>
    <row r="97" spans="2:18" s="1" customFormat="1" ht="18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18" s="1" customFormat="1" ht="29.25" customHeight="1">
      <c r="B98" s="35"/>
      <c r="C98" s="103" t="s">
        <v>109</v>
      </c>
      <c r="D98" s="104"/>
      <c r="E98" s="104"/>
      <c r="F98" s="104"/>
      <c r="G98" s="104"/>
      <c r="H98" s="104"/>
      <c r="I98" s="104"/>
      <c r="J98" s="104"/>
      <c r="K98" s="104"/>
      <c r="L98" s="216">
        <f>ROUND(SUM(N88+N96),2)</f>
        <v>0</v>
      </c>
      <c r="M98" s="216"/>
      <c r="N98" s="216"/>
      <c r="O98" s="216"/>
      <c r="P98" s="216"/>
      <c r="Q98" s="216"/>
      <c r="R98" s="37"/>
    </row>
    <row r="99" spans="2:18" s="1" customFormat="1" ht="7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</row>
    <row r="103" spans="2:18" s="1" customFormat="1" ht="7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</row>
    <row r="104" spans="2:18" s="1" customFormat="1" ht="37.049999999999997" customHeight="1">
      <c r="B104" s="35"/>
      <c r="C104" s="196" t="s">
        <v>145</v>
      </c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37"/>
    </row>
    <row r="105" spans="2:18" s="1" customFormat="1" ht="7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18" s="1" customFormat="1" ht="30.1" customHeight="1">
      <c r="B106" s="35"/>
      <c r="C106" s="32" t="s">
        <v>17</v>
      </c>
      <c r="D106" s="36"/>
      <c r="E106" s="36"/>
      <c r="F106" s="228" t="str">
        <f>F6</f>
        <v>Stavební úpravy č.p. 476 v Rychvaldu</v>
      </c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36"/>
      <c r="R106" s="37"/>
    </row>
    <row r="107" spans="2:18" s="1" customFormat="1" ht="37.049999999999997" customHeight="1">
      <c r="B107" s="35"/>
      <c r="C107" s="69" t="s">
        <v>117</v>
      </c>
      <c r="D107" s="36"/>
      <c r="E107" s="36"/>
      <c r="F107" s="210" t="str">
        <f>F7</f>
        <v>SO03 - Injektáž zdiva</v>
      </c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36"/>
      <c r="R107" s="37"/>
    </row>
    <row r="108" spans="2:18" s="1" customFormat="1" ht="7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18" s="1" customFormat="1" ht="18" customHeight="1">
      <c r="B109" s="35"/>
      <c r="C109" s="32" t="s">
        <v>23</v>
      </c>
      <c r="D109" s="36"/>
      <c r="E109" s="36"/>
      <c r="F109" s="30" t="str">
        <f>F9</f>
        <v xml:space="preserve"> </v>
      </c>
      <c r="G109" s="36"/>
      <c r="H109" s="36"/>
      <c r="I109" s="36"/>
      <c r="J109" s="36"/>
      <c r="K109" s="32" t="s">
        <v>25</v>
      </c>
      <c r="L109" s="36"/>
      <c r="M109" s="231" t="str">
        <f>IF(O9="","",O9)</f>
        <v>29. 6. 2016</v>
      </c>
      <c r="N109" s="231"/>
      <c r="O109" s="231"/>
      <c r="P109" s="231"/>
      <c r="Q109" s="36"/>
      <c r="R109" s="37"/>
    </row>
    <row r="110" spans="2:18" s="1" customFormat="1" ht="7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18" s="1" customFormat="1">
      <c r="B111" s="35"/>
      <c r="C111" s="32" t="s">
        <v>29</v>
      </c>
      <c r="D111" s="36"/>
      <c r="E111" s="36"/>
      <c r="F111" s="30" t="str">
        <f>E12</f>
        <v xml:space="preserve"> </v>
      </c>
      <c r="G111" s="36"/>
      <c r="H111" s="36"/>
      <c r="I111" s="36"/>
      <c r="J111" s="36"/>
      <c r="K111" s="32" t="s">
        <v>33</v>
      </c>
      <c r="L111" s="36"/>
      <c r="M111" s="198" t="str">
        <f>E18</f>
        <v xml:space="preserve"> </v>
      </c>
      <c r="N111" s="198"/>
      <c r="O111" s="198"/>
      <c r="P111" s="198"/>
      <c r="Q111" s="198"/>
      <c r="R111" s="37"/>
    </row>
    <row r="112" spans="2:18" s="1" customFormat="1" ht="14.45" customHeight="1">
      <c r="B112" s="35"/>
      <c r="C112" s="32" t="s">
        <v>32</v>
      </c>
      <c r="D112" s="36"/>
      <c r="E112" s="36"/>
      <c r="F112" s="30" t="str">
        <f>IF(E15="","",E15)</f>
        <v xml:space="preserve"> </v>
      </c>
      <c r="G112" s="36"/>
      <c r="H112" s="36"/>
      <c r="I112" s="36"/>
      <c r="J112" s="36"/>
      <c r="K112" s="32" t="s">
        <v>35</v>
      </c>
      <c r="L112" s="36"/>
      <c r="M112" s="198" t="str">
        <f>E21</f>
        <v xml:space="preserve"> </v>
      </c>
      <c r="N112" s="198"/>
      <c r="O112" s="198"/>
      <c r="P112" s="198"/>
      <c r="Q112" s="198"/>
      <c r="R112" s="37"/>
    </row>
    <row r="113" spans="2:65" s="1" customFormat="1" ht="10.4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8" customFormat="1" ht="29.25" customHeight="1">
      <c r="B114" s="123"/>
      <c r="C114" s="124" t="s">
        <v>146</v>
      </c>
      <c r="D114" s="125" t="s">
        <v>147</v>
      </c>
      <c r="E114" s="125" t="s">
        <v>58</v>
      </c>
      <c r="F114" s="244" t="s">
        <v>148</v>
      </c>
      <c r="G114" s="244"/>
      <c r="H114" s="244"/>
      <c r="I114" s="244"/>
      <c r="J114" s="125" t="s">
        <v>149</v>
      </c>
      <c r="K114" s="125" t="s">
        <v>150</v>
      </c>
      <c r="L114" s="245" t="s">
        <v>151</v>
      </c>
      <c r="M114" s="245"/>
      <c r="N114" s="244" t="s">
        <v>124</v>
      </c>
      <c r="O114" s="244"/>
      <c r="P114" s="244"/>
      <c r="Q114" s="246"/>
      <c r="R114" s="126"/>
      <c r="T114" s="76" t="s">
        <v>152</v>
      </c>
      <c r="U114" s="77" t="s">
        <v>40</v>
      </c>
      <c r="V114" s="77" t="s">
        <v>153</v>
      </c>
      <c r="W114" s="77" t="s">
        <v>154</v>
      </c>
      <c r="X114" s="77" t="s">
        <v>155</v>
      </c>
      <c r="Y114" s="77" t="s">
        <v>156</v>
      </c>
      <c r="Z114" s="77" t="s">
        <v>157</v>
      </c>
      <c r="AA114" s="78" t="s">
        <v>158</v>
      </c>
    </row>
    <row r="115" spans="2:65" s="1" customFormat="1" ht="29.25" customHeight="1">
      <c r="B115" s="35"/>
      <c r="C115" s="80" t="s">
        <v>120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266">
        <f>BK115</f>
        <v>0</v>
      </c>
      <c r="O115" s="267"/>
      <c r="P115" s="267"/>
      <c r="Q115" s="267"/>
      <c r="R115" s="37"/>
      <c r="T115" s="79"/>
      <c r="U115" s="51"/>
      <c r="V115" s="51"/>
      <c r="W115" s="127">
        <f>W116+W127</f>
        <v>565.54782599999999</v>
      </c>
      <c r="X115" s="51"/>
      <c r="Y115" s="127">
        <f>Y116+Y127</f>
        <v>3.1616</v>
      </c>
      <c r="Z115" s="51"/>
      <c r="AA115" s="128">
        <f>AA116+AA127</f>
        <v>0</v>
      </c>
      <c r="AT115" s="21" t="s">
        <v>75</v>
      </c>
      <c r="AU115" s="21" t="s">
        <v>126</v>
      </c>
      <c r="BK115" s="129">
        <f>BK116+BK127</f>
        <v>0</v>
      </c>
    </row>
    <row r="116" spans="2:65" s="9" customFormat="1" ht="37.4" customHeight="1">
      <c r="B116" s="130"/>
      <c r="C116" s="131"/>
      <c r="D116" s="132" t="s">
        <v>127</v>
      </c>
      <c r="E116" s="132"/>
      <c r="F116" s="132"/>
      <c r="G116" s="132"/>
      <c r="H116" s="132"/>
      <c r="I116" s="132"/>
      <c r="J116" s="132"/>
      <c r="K116" s="132"/>
      <c r="L116" s="132"/>
      <c r="M116" s="132"/>
      <c r="N116" s="268">
        <f>BK116</f>
        <v>0</v>
      </c>
      <c r="O116" s="239"/>
      <c r="P116" s="239"/>
      <c r="Q116" s="239"/>
      <c r="R116" s="133"/>
      <c r="T116" s="134"/>
      <c r="U116" s="131"/>
      <c r="V116" s="131"/>
      <c r="W116" s="135">
        <f>W117+W119+W125</f>
        <v>565.54782599999999</v>
      </c>
      <c r="X116" s="131"/>
      <c r="Y116" s="135">
        <f>Y117+Y119+Y125</f>
        <v>3.1616</v>
      </c>
      <c r="Z116" s="131"/>
      <c r="AA116" s="136">
        <f>AA117+AA119+AA125</f>
        <v>0</v>
      </c>
      <c r="AR116" s="137" t="s">
        <v>22</v>
      </c>
      <c r="AT116" s="138" t="s">
        <v>75</v>
      </c>
      <c r="AU116" s="138" t="s">
        <v>76</v>
      </c>
      <c r="AY116" s="137" t="s">
        <v>159</v>
      </c>
      <c r="BK116" s="139">
        <f>BK117+BK119+BK125</f>
        <v>0</v>
      </c>
    </row>
    <row r="117" spans="2:65" s="9" customFormat="1" ht="19.899999999999999" customHeight="1">
      <c r="B117" s="130"/>
      <c r="C117" s="131"/>
      <c r="D117" s="140" t="s">
        <v>129</v>
      </c>
      <c r="E117" s="140"/>
      <c r="F117" s="140"/>
      <c r="G117" s="140"/>
      <c r="H117" s="140"/>
      <c r="I117" s="140"/>
      <c r="J117" s="140"/>
      <c r="K117" s="140"/>
      <c r="L117" s="140"/>
      <c r="M117" s="140"/>
      <c r="N117" s="269">
        <f>BK117</f>
        <v>0</v>
      </c>
      <c r="O117" s="270"/>
      <c r="P117" s="270"/>
      <c r="Q117" s="270"/>
      <c r="R117" s="133"/>
      <c r="T117" s="134"/>
      <c r="U117" s="131"/>
      <c r="V117" s="131"/>
      <c r="W117" s="135">
        <f>W118</f>
        <v>554.952</v>
      </c>
      <c r="X117" s="131"/>
      <c r="Y117" s="135">
        <f>Y118</f>
        <v>3.1616</v>
      </c>
      <c r="Z117" s="131"/>
      <c r="AA117" s="136">
        <f>AA118</f>
        <v>0</v>
      </c>
      <c r="AR117" s="137" t="s">
        <v>22</v>
      </c>
      <c r="AT117" s="138" t="s">
        <v>75</v>
      </c>
      <c r="AU117" s="138" t="s">
        <v>22</v>
      </c>
      <c r="AY117" s="137" t="s">
        <v>159</v>
      </c>
      <c r="BK117" s="139">
        <f>BK118</f>
        <v>0</v>
      </c>
    </row>
    <row r="118" spans="2:65" s="1" customFormat="1" ht="44.35" customHeight="1">
      <c r="B118" s="141"/>
      <c r="C118" s="142" t="s">
        <v>22</v>
      </c>
      <c r="D118" s="142" t="s">
        <v>160</v>
      </c>
      <c r="E118" s="143" t="s">
        <v>655</v>
      </c>
      <c r="F118" s="247" t="s">
        <v>656</v>
      </c>
      <c r="G118" s="247"/>
      <c r="H118" s="247"/>
      <c r="I118" s="247"/>
      <c r="J118" s="144" t="s">
        <v>200</v>
      </c>
      <c r="K118" s="145">
        <v>152</v>
      </c>
      <c r="L118" s="248"/>
      <c r="M118" s="248"/>
      <c r="N118" s="248">
        <f>ROUND(L118*K118,2)</f>
        <v>0</v>
      </c>
      <c r="O118" s="248"/>
      <c r="P118" s="248"/>
      <c r="Q118" s="248"/>
      <c r="R118" s="146"/>
      <c r="T118" s="147" t="s">
        <v>5</v>
      </c>
      <c r="U118" s="44" t="s">
        <v>41</v>
      </c>
      <c r="V118" s="148">
        <v>3.6509999999999998</v>
      </c>
      <c r="W118" s="148">
        <f>V118*K118</f>
        <v>554.952</v>
      </c>
      <c r="X118" s="148">
        <v>2.0799999999999999E-2</v>
      </c>
      <c r="Y118" s="148">
        <f>X118*K118</f>
        <v>3.1616</v>
      </c>
      <c r="Z118" s="148">
        <v>0</v>
      </c>
      <c r="AA118" s="149">
        <f>Z118*K118</f>
        <v>0</v>
      </c>
      <c r="AR118" s="21" t="s">
        <v>164</v>
      </c>
      <c r="AT118" s="21" t="s">
        <v>160</v>
      </c>
      <c r="AU118" s="21" t="s">
        <v>115</v>
      </c>
      <c r="AY118" s="21" t="s">
        <v>159</v>
      </c>
      <c r="BE118" s="150">
        <f>IF(U118="základní",N118,0)</f>
        <v>0</v>
      </c>
      <c r="BF118" s="150">
        <f>IF(U118="snížená",N118,0)</f>
        <v>0</v>
      </c>
      <c r="BG118" s="150">
        <f>IF(U118="zákl. přenesená",N118,0)</f>
        <v>0</v>
      </c>
      <c r="BH118" s="150">
        <f>IF(U118="sníž. přenesená",N118,0)</f>
        <v>0</v>
      </c>
      <c r="BI118" s="150">
        <f>IF(U118="nulová",N118,0)</f>
        <v>0</v>
      </c>
      <c r="BJ118" s="21" t="s">
        <v>22</v>
      </c>
      <c r="BK118" s="150">
        <f>ROUND(L118*K118,2)</f>
        <v>0</v>
      </c>
      <c r="BL118" s="21" t="s">
        <v>164</v>
      </c>
      <c r="BM118" s="21" t="s">
        <v>657</v>
      </c>
    </row>
    <row r="119" spans="2:65" s="9" customFormat="1" ht="29.9" customHeight="1">
      <c r="B119" s="130"/>
      <c r="C119" s="131"/>
      <c r="D119" s="140" t="s">
        <v>130</v>
      </c>
      <c r="E119" s="140"/>
      <c r="F119" s="140"/>
      <c r="G119" s="140"/>
      <c r="H119" s="140"/>
      <c r="I119" s="140"/>
      <c r="J119" s="140"/>
      <c r="K119" s="140"/>
      <c r="L119" s="140"/>
      <c r="M119" s="140"/>
      <c r="N119" s="271">
        <f>BK119</f>
        <v>0</v>
      </c>
      <c r="O119" s="272"/>
      <c r="P119" s="272"/>
      <c r="Q119" s="272"/>
      <c r="R119" s="133"/>
      <c r="T119" s="134"/>
      <c r="U119" s="131"/>
      <c r="V119" s="131"/>
      <c r="W119" s="135">
        <f>SUM(W120:W124)</f>
        <v>2.6876640000000003</v>
      </c>
      <c r="X119" s="131"/>
      <c r="Y119" s="135">
        <f>SUM(Y120:Y124)</f>
        <v>0</v>
      </c>
      <c r="Z119" s="131"/>
      <c r="AA119" s="136">
        <f>SUM(AA120:AA124)</f>
        <v>0</v>
      </c>
      <c r="AR119" s="137" t="s">
        <v>22</v>
      </c>
      <c r="AT119" s="138" t="s">
        <v>75</v>
      </c>
      <c r="AU119" s="138" t="s">
        <v>22</v>
      </c>
      <c r="AY119" s="137" t="s">
        <v>159</v>
      </c>
      <c r="BK119" s="139">
        <f>SUM(BK120:BK124)</f>
        <v>0</v>
      </c>
    </row>
    <row r="120" spans="2:65" s="1" customFormat="1" ht="42.15" customHeight="1">
      <c r="B120" s="141"/>
      <c r="C120" s="142" t="s">
        <v>115</v>
      </c>
      <c r="D120" s="142" t="s">
        <v>160</v>
      </c>
      <c r="E120" s="143" t="s">
        <v>252</v>
      </c>
      <c r="F120" s="247" t="s">
        <v>253</v>
      </c>
      <c r="G120" s="247"/>
      <c r="H120" s="247"/>
      <c r="I120" s="247"/>
      <c r="J120" s="144" t="s">
        <v>254</v>
      </c>
      <c r="K120" s="145">
        <v>0.45600000000000002</v>
      </c>
      <c r="L120" s="248"/>
      <c r="M120" s="248"/>
      <c r="N120" s="248">
        <f>ROUND(L120*K120,2)</f>
        <v>0</v>
      </c>
      <c r="O120" s="248"/>
      <c r="P120" s="248"/>
      <c r="Q120" s="248"/>
      <c r="R120" s="146"/>
      <c r="T120" s="147" t="s">
        <v>5</v>
      </c>
      <c r="U120" s="44" t="s">
        <v>41</v>
      </c>
      <c r="V120" s="148">
        <v>5.46</v>
      </c>
      <c r="W120" s="148">
        <f>V120*K120</f>
        <v>2.48976</v>
      </c>
      <c r="X120" s="148">
        <v>0</v>
      </c>
      <c r="Y120" s="148">
        <f>X120*K120</f>
        <v>0</v>
      </c>
      <c r="Z120" s="148">
        <v>0</v>
      </c>
      <c r="AA120" s="149">
        <f>Z120*K120</f>
        <v>0</v>
      </c>
      <c r="AR120" s="21" t="s">
        <v>164</v>
      </c>
      <c r="AT120" s="21" t="s">
        <v>160</v>
      </c>
      <c r="AU120" s="21" t="s">
        <v>115</v>
      </c>
      <c r="AY120" s="21" t="s">
        <v>159</v>
      </c>
      <c r="BE120" s="150">
        <f>IF(U120="základní",N120,0)</f>
        <v>0</v>
      </c>
      <c r="BF120" s="150">
        <f>IF(U120="snížená",N120,0)</f>
        <v>0</v>
      </c>
      <c r="BG120" s="150">
        <f>IF(U120="zákl. přenesená",N120,0)</f>
        <v>0</v>
      </c>
      <c r="BH120" s="150">
        <f>IF(U120="sníž. přenesená",N120,0)</f>
        <v>0</v>
      </c>
      <c r="BI120" s="150">
        <f>IF(U120="nulová",N120,0)</f>
        <v>0</v>
      </c>
      <c r="BJ120" s="21" t="s">
        <v>22</v>
      </c>
      <c r="BK120" s="150">
        <f>ROUND(L120*K120,2)</f>
        <v>0</v>
      </c>
      <c r="BL120" s="21" t="s">
        <v>164</v>
      </c>
      <c r="BM120" s="21" t="s">
        <v>658</v>
      </c>
    </row>
    <row r="121" spans="2:65" s="1" customFormat="1" ht="31.6" customHeight="1">
      <c r="B121" s="141"/>
      <c r="C121" s="142" t="s">
        <v>178</v>
      </c>
      <c r="D121" s="142" t="s">
        <v>160</v>
      </c>
      <c r="E121" s="143" t="s">
        <v>257</v>
      </c>
      <c r="F121" s="247" t="s">
        <v>258</v>
      </c>
      <c r="G121" s="247"/>
      <c r="H121" s="247"/>
      <c r="I121" s="247"/>
      <c r="J121" s="144" t="s">
        <v>254</v>
      </c>
      <c r="K121" s="145">
        <v>0.45600000000000002</v>
      </c>
      <c r="L121" s="248"/>
      <c r="M121" s="248"/>
      <c r="N121" s="248">
        <f>ROUND(L121*K121,2)</f>
        <v>0</v>
      </c>
      <c r="O121" s="248"/>
      <c r="P121" s="248"/>
      <c r="Q121" s="248"/>
      <c r="R121" s="146"/>
      <c r="T121" s="147" t="s">
        <v>5</v>
      </c>
      <c r="U121" s="44" t="s">
        <v>41</v>
      </c>
      <c r="V121" s="148">
        <v>0.125</v>
      </c>
      <c r="W121" s="148">
        <f>V121*K121</f>
        <v>5.7000000000000002E-2</v>
      </c>
      <c r="X121" s="148">
        <v>0</v>
      </c>
      <c r="Y121" s="148">
        <f>X121*K121</f>
        <v>0</v>
      </c>
      <c r="Z121" s="148">
        <v>0</v>
      </c>
      <c r="AA121" s="149">
        <f>Z121*K121</f>
        <v>0</v>
      </c>
      <c r="AR121" s="21" t="s">
        <v>164</v>
      </c>
      <c r="AT121" s="21" t="s">
        <v>160</v>
      </c>
      <c r="AU121" s="21" t="s">
        <v>115</v>
      </c>
      <c r="AY121" s="21" t="s">
        <v>159</v>
      </c>
      <c r="BE121" s="150">
        <f>IF(U121="základní",N121,0)</f>
        <v>0</v>
      </c>
      <c r="BF121" s="150">
        <f>IF(U121="snížená",N121,0)</f>
        <v>0</v>
      </c>
      <c r="BG121" s="150">
        <f>IF(U121="zákl. přenesená",N121,0)</f>
        <v>0</v>
      </c>
      <c r="BH121" s="150">
        <f>IF(U121="sníž. přenesená",N121,0)</f>
        <v>0</v>
      </c>
      <c r="BI121" s="150">
        <f>IF(U121="nulová",N121,0)</f>
        <v>0</v>
      </c>
      <c r="BJ121" s="21" t="s">
        <v>22</v>
      </c>
      <c r="BK121" s="150">
        <f>ROUND(L121*K121,2)</f>
        <v>0</v>
      </c>
      <c r="BL121" s="21" t="s">
        <v>164</v>
      </c>
      <c r="BM121" s="21" t="s">
        <v>659</v>
      </c>
    </row>
    <row r="122" spans="2:65" s="1" customFormat="1" ht="31.6" customHeight="1">
      <c r="B122" s="141"/>
      <c r="C122" s="142" t="s">
        <v>164</v>
      </c>
      <c r="D122" s="142" t="s">
        <v>160</v>
      </c>
      <c r="E122" s="143" t="s">
        <v>261</v>
      </c>
      <c r="F122" s="247" t="s">
        <v>262</v>
      </c>
      <c r="G122" s="247"/>
      <c r="H122" s="247"/>
      <c r="I122" s="247"/>
      <c r="J122" s="144" t="s">
        <v>254</v>
      </c>
      <c r="K122" s="145">
        <v>4.1040000000000001</v>
      </c>
      <c r="L122" s="248"/>
      <c r="M122" s="248"/>
      <c r="N122" s="248">
        <f>ROUND(L122*K122,2)</f>
        <v>0</v>
      </c>
      <c r="O122" s="248"/>
      <c r="P122" s="248"/>
      <c r="Q122" s="248"/>
      <c r="R122" s="146"/>
      <c r="T122" s="147" t="s">
        <v>5</v>
      </c>
      <c r="U122" s="44" t="s">
        <v>41</v>
      </c>
      <c r="V122" s="148">
        <v>6.0000000000000001E-3</v>
      </c>
      <c r="W122" s="148">
        <f>V122*K122</f>
        <v>2.4624E-2</v>
      </c>
      <c r="X122" s="148">
        <v>0</v>
      </c>
      <c r="Y122" s="148">
        <f>X122*K122</f>
        <v>0</v>
      </c>
      <c r="Z122" s="148">
        <v>0</v>
      </c>
      <c r="AA122" s="149">
        <f>Z122*K122</f>
        <v>0</v>
      </c>
      <c r="AR122" s="21" t="s">
        <v>164</v>
      </c>
      <c r="AT122" s="21" t="s">
        <v>160</v>
      </c>
      <c r="AU122" s="21" t="s">
        <v>115</v>
      </c>
      <c r="AY122" s="21" t="s">
        <v>159</v>
      </c>
      <c r="BE122" s="150">
        <f>IF(U122="základní",N122,0)</f>
        <v>0</v>
      </c>
      <c r="BF122" s="150">
        <f>IF(U122="snížená",N122,0)</f>
        <v>0</v>
      </c>
      <c r="BG122" s="150">
        <f>IF(U122="zákl. přenesená",N122,0)</f>
        <v>0</v>
      </c>
      <c r="BH122" s="150">
        <f>IF(U122="sníž. přenesená",N122,0)</f>
        <v>0</v>
      </c>
      <c r="BI122" s="150">
        <f>IF(U122="nulová",N122,0)</f>
        <v>0</v>
      </c>
      <c r="BJ122" s="21" t="s">
        <v>22</v>
      </c>
      <c r="BK122" s="150">
        <f>ROUND(L122*K122,2)</f>
        <v>0</v>
      </c>
      <c r="BL122" s="21" t="s">
        <v>164</v>
      </c>
      <c r="BM122" s="21" t="s">
        <v>660</v>
      </c>
    </row>
    <row r="123" spans="2:65" s="1" customFormat="1" ht="36.700000000000003" customHeight="1">
      <c r="B123" s="141"/>
      <c r="C123" s="142" t="s">
        <v>194</v>
      </c>
      <c r="D123" s="142" t="s">
        <v>160</v>
      </c>
      <c r="E123" s="143" t="s">
        <v>620</v>
      </c>
      <c r="F123" s="247" t="s">
        <v>621</v>
      </c>
      <c r="G123" s="247"/>
      <c r="H123" s="247"/>
      <c r="I123" s="247"/>
      <c r="J123" s="144" t="s">
        <v>254</v>
      </c>
      <c r="K123" s="145">
        <v>0.45600000000000002</v>
      </c>
      <c r="L123" s="248"/>
      <c r="M123" s="248"/>
      <c r="N123" s="248">
        <f>ROUND(L123*K123,2)</f>
        <v>0</v>
      </c>
      <c r="O123" s="248"/>
      <c r="P123" s="248"/>
      <c r="Q123" s="248"/>
      <c r="R123" s="146"/>
      <c r="T123" s="147" t="s">
        <v>5</v>
      </c>
      <c r="U123" s="44" t="s">
        <v>41</v>
      </c>
      <c r="V123" s="148">
        <v>0.255</v>
      </c>
      <c r="W123" s="148">
        <f>V123*K123</f>
        <v>0.11628000000000001</v>
      </c>
      <c r="X123" s="148">
        <v>0</v>
      </c>
      <c r="Y123" s="148">
        <f>X123*K123</f>
        <v>0</v>
      </c>
      <c r="Z123" s="148">
        <v>0</v>
      </c>
      <c r="AA123" s="149">
        <f>Z123*K123</f>
        <v>0</v>
      </c>
      <c r="AR123" s="21" t="s">
        <v>164</v>
      </c>
      <c r="AT123" s="21" t="s">
        <v>160</v>
      </c>
      <c r="AU123" s="21" t="s">
        <v>115</v>
      </c>
      <c r="AY123" s="21" t="s">
        <v>159</v>
      </c>
      <c r="BE123" s="150">
        <f>IF(U123="základní",N123,0)</f>
        <v>0</v>
      </c>
      <c r="BF123" s="150">
        <f>IF(U123="snížená",N123,0)</f>
        <v>0</v>
      </c>
      <c r="BG123" s="150">
        <f>IF(U123="zákl. přenesená",N123,0)</f>
        <v>0</v>
      </c>
      <c r="BH123" s="150">
        <f>IF(U123="sníž. přenesená",N123,0)</f>
        <v>0</v>
      </c>
      <c r="BI123" s="150">
        <f>IF(U123="nulová",N123,0)</f>
        <v>0</v>
      </c>
      <c r="BJ123" s="21" t="s">
        <v>22</v>
      </c>
      <c r="BK123" s="150">
        <f>ROUND(L123*K123,2)</f>
        <v>0</v>
      </c>
      <c r="BL123" s="21" t="s">
        <v>164</v>
      </c>
      <c r="BM123" s="21" t="s">
        <v>661</v>
      </c>
    </row>
    <row r="124" spans="2:65" s="1" customFormat="1" ht="40.75" customHeight="1">
      <c r="B124" s="141"/>
      <c r="C124" s="142" t="s">
        <v>197</v>
      </c>
      <c r="D124" s="142" t="s">
        <v>160</v>
      </c>
      <c r="E124" s="143" t="s">
        <v>662</v>
      </c>
      <c r="F124" s="247" t="s">
        <v>663</v>
      </c>
      <c r="G124" s="247"/>
      <c r="H124" s="247"/>
      <c r="I124" s="247"/>
      <c r="J124" s="144" t="s">
        <v>254</v>
      </c>
      <c r="K124" s="145">
        <v>0.45600000000000002</v>
      </c>
      <c r="L124" s="248"/>
      <c r="M124" s="248"/>
      <c r="N124" s="248">
        <f>ROUND(L124*K124,2)</f>
        <v>0</v>
      </c>
      <c r="O124" s="248"/>
      <c r="P124" s="248"/>
      <c r="Q124" s="248"/>
      <c r="R124" s="146"/>
      <c r="T124" s="147" t="s">
        <v>5</v>
      </c>
      <c r="U124" s="44" t="s">
        <v>41</v>
      </c>
      <c r="V124" s="148">
        <v>0</v>
      </c>
      <c r="W124" s="148">
        <f>V124*K124</f>
        <v>0</v>
      </c>
      <c r="X124" s="148">
        <v>0</v>
      </c>
      <c r="Y124" s="148">
        <f>X124*K124</f>
        <v>0</v>
      </c>
      <c r="Z124" s="148">
        <v>0</v>
      </c>
      <c r="AA124" s="149">
        <f>Z124*K124</f>
        <v>0</v>
      </c>
      <c r="AR124" s="21" t="s">
        <v>164</v>
      </c>
      <c r="AT124" s="21" t="s">
        <v>160</v>
      </c>
      <c r="AU124" s="21" t="s">
        <v>115</v>
      </c>
      <c r="AY124" s="21" t="s">
        <v>159</v>
      </c>
      <c r="BE124" s="150">
        <f>IF(U124="základní",N124,0)</f>
        <v>0</v>
      </c>
      <c r="BF124" s="150">
        <f>IF(U124="snížená",N124,0)</f>
        <v>0</v>
      </c>
      <c r="BG124" s="150">
        <f>IF(U124="zákl. přenesená",N124,0)</f>
        <v>0</v>
      </c>
      <c r="BH124" s="150">
        <f>IF(U124="sníž. přenesená",N124,0)</f>
        <v>0</v>
      </c>
      <c r="BI124" s="150">
        <f>IF(U124="nulová",N124,0)</f>
        <v>0</v>
      </c>
      <c r="BJ124" s="21" t="s">
        <v>22</v>
      </c>
      <c r="BK124" s="150">
        <f>ROUND(L124*K124,2)</f>
        <v>0</v>
      </c>
      <c r="BL124" s="21" t="s">
        <v>164</v>
      </c>
      <c r="BM124" s="21" t="s">
        <v>664</v>
      </c>
    </row>
    <row r="125" spans="2:65" s="9" customFormat="1" ht="29.9" customHeight="1">
      <c r="B125" s="130"/>
      <c r="C125" s="131"/>
      <c r="D125" s="140" t="s">
        <v>131</v>
      </c>
      <c r="E125" s="140"/>
      <c r="F125" s="140"/>
      <c r="G125" s="140"/>
      <c r="H125" s="140"/>
      <c r="I125" s="140"/>
      <c r="J125" s="140"/>
      <c r="K125" s="140"/>
      <c r="L125" s="140"/>
      <c r="M125" s="140"/>
      <c r="N125" s="271">
        <f>BK125</f>
        <v>0</v>
      </c>
      <c r="O125" s="272"/>
      <c r="P125" s="272"/>
      <c r="Q125" s="272"/>
      <c r="R125" s="133"/>
      <c r="T125" s="134"/>
      <c r="U125" s="131"/>
      <c r="V125" s="131"/>
      <c r="W125" s="135">
        <f>W126</f>
        <v>7.908161999999999</v>
      </c>
      <c r="X125" s="131"/>
      <c r="Y125" s="135">
        <f>Y126</f>
        <v>0</v>
      </c>
      <c r="Z125" s="131"/>
      <c r="AA125" s="136">
        <f>AA126</f>
        <v>0</v>
      </c>
      <c r="AR125" s="137" t="s">
        <v>22</v>
      </c>
      <c r="AT125" s="138" t="s">
        <v>75</v>
      </c>
      <c r="AU125" s="138" t="s">
        <v>22</v>
      </c>
      <c r="AY125" s="137" t="s">
        <v>159</v>
      </c>
      <c r="BK125" s="139">
        <f>BK126</f>
        <v>0</v>
      </c>
    </row>
    <row r="126" spans="2:65" s="1" customFormat="1" ht="31.6" customHeight="1">
      <c r="B126" s="141"/>
      <c r="C126" s="142" t="s">
        <v>206</v>
      </c>
      <c r="D126" s="142" t="s">
        <v>160</v>
      </c>
      <c r="E126" s="143" t="s">
        <v>268</v>
      </c>
      <c r="F126" s="247" t="s">
        <v>269</v>
      </c>
      <c r="G126" s="247"/>
      <c r="H126" s="247"/>
      <c r="I126" s="247"/>
      <c r="J126" s="144" t="s">
        <v>254</v>
      </c>
      <c r="K126" s="145">
        <v>3.1619999999999999</v>
      </c>
      <c r="L126" s="248"/>
      <c r="M126" s="248"/>
      <c r="N126" s="248">
        <f>ROUND(L126*K126,2)</f>
        <v>0</v>
      </c>
      <c r="O126" s="248"/>
      <c r="P126" s="248"/>
      <c r="Q126" s="248"/>
      <c r="R126" s="146"/>
      <c r="T126" s="147" t="s">
        <v>5</v>
      </c>
      <c r="U126" s="44" t="s">
        <v>41</v>
      </c>
      <c r="V126" s="148">
        <v>2.5009999999999999</v>
      </c>
      <c r="W126" s="148">
        <f>V126*K126</f>
        <v>7.908161999999999</v>
      </c>
      <c r="X126" s="148">
        <v>0</v>
      </c>
      <c r="Y126" s="148">
        <f>X126*K126</f>
        <v>0</v>
      </c>
      <c r="Z126" s="148">
        <v>0</v>
      </c>
      <c r="AA126" s="149">
        <f>Z126*K126</f>
        <v>0</v>
      </c>
      <c r="AR126" s="21" t="s">
        <v>164</v>
      </c>
      <c r="AT126" s="21" t="s">
        <v>160</v>
      </c>
      <c r="AU126" s="21" t="s">
        <v>115</v>
      </c>
      <c r="AY126" s="21" t="s">
        <v>159</v>
      </c>
      <c r="BE126" s="150">
        <f>IF(U126="základní",N126,0)</f>
        <v>0</v>
      </c>
      <c r="BF126" s="150">
        <f>IF(U126="snížená",N126,0)</f>
        <v>0</v>
      </c>
      <c r="BG126" s="150">
        <f>IF(U126="zákl. přenesená",N126,0)</f>
        <v>0</v>
      </c>
      <c r="BH126" s="150">
        <f>IF(U126="sníž. přenesená",N126,0)</f>
        <v>0</v>
      </c>
      <c r="BI126" s="150">
        <f>IF(U126="nulová",N126,0)</f>
        <v>0</v>
      </c>
      <c r="BJ126" s="21" t="s">
        <v>22</v>
      </c>
      <c r="BK126" s="150">
        <f>ROUND(L126*K126,2)</f>
        <v>0</v>
      </c>
      <c r="BL126" s="21" t="s">
        <v>164</v>
      </c>
      <c r="BM126" s="21" t="s">
        <v>665</v>
      </c>
    </row>
    <row r="127" spans="2:65" s="9" customFormat="1" ht="37.4" customHeight="1">
      <c r="B127" s="130"/>
      <c r="C127" s="131"/>
      <c r="D127" s="132" t="s">
        <v>142</v>
      </c>
      <c r="E127" s="132"/>
      <c r="F127" s="132"/>
      <c r="G127" s="132"/>
      <c r="H127" s="132"/>
      <c r="I127" s="132"/>
      <c r="J127" s="132"/>
      <c r="K127" s="132"/>
      <c r="L127" s="132"/>
      <c r="M127" s="132"/>
      <c r="N127" s="273">
        <f>BK127</f>
        <v>0</v>
      </c>
      <c r="O127" s="274"/>
      <c r="P127" s="274"/>
      <c r="Q127" s="274"/>
      <c r="R127" s="133"/>
      <c r="T127" s="134"/>
      <c r="U127" s="131"/>
      <c r="V127" s="131"/>
      <c r="W127" s="135">
        <f>W128</f>
        <v>0</v>
      </c>
      <c r="X127" s="131"/>
      <c r="Y127" s="135">
        <f>Y128</f>
        <v>0</v>
      </c>
      <c r="Z127" s="131"/>
      <c r="AA127" s="136">
        <f>AA128</f>
        <v>0</v>
      </c>
      <c r="AR127" s="137" t="s">
        <v>194</v>
      </c>
      <c r="AT127" s="138" t="s">
        <v>75</v>
      </c>
      <c r="AU127" s="138" t="s">
        <v>76</v>
      </c>
      <c r="AY127" s="137" t="s">
        <v>159</v>
      </c>
      <c r="BK127" s="139">
        <f>BK128</f>
        <v>0</v>
      </c>
    </row>
    <row r="128" spans="2:65" s="9" customFormat="1" ht="19.899999999999999" customHeight="1">
      <c r="B128" s="130"/>
      <c r="C128" s="131"/>
      <c r="D128" s="140" t="s">
        <v>143</v>
      </c>
      <c r="E128" s="140"/>
      <c r="F128" s="140"/>
      <c r="G128" s="140"/>
      <c r="H128" s="140"/>
      <c r="I128" s="140"/>
      <c r="J128" s="140"/>
      <c r="K128" s="140"/>
      <c r="L128" s="140"/>
      <c r="M128" s="140"/>
      <c r="N128" s="269">
        <f>BK128</f>
        <v>0</v>
      </c>
      <c r="O128" s="270"/>
      <c r="P128" s="270"/>
      <c r="Q128" s="270"/>
      <c r="R128" s="133"/>
      <c r="T128" s="134"/>
      <c r="U128" s="131"/>
      <c r="V128" s="131"/>
      <c r="W128" s="135">
        <f>W129</f>
        <v>0</v>
      </c>
      <c r="X128" s="131"/>
      <c r="Y128" s="135">
        <f>Y129</f>
        <v>0</v>
      </c>
      <c r="Z128" s="131"/>
      <c r="AA128" s="136">
        <f>AA129</f>
        <v>0</v>
      </c>
      <c r="AR128" s="137" t="s">
        <v>194</v>
      </c>
      <c r="AT128" s="138" t="s">
        <v>75</v>
      </c>
      <c r="AU128" s="138" t="s">
        <v>22</v>
      </c>
      <c r="AY128" s="137" t="s">
        <v>159</v>
      </c>
      <c r="BK128" s="139">
        <f>BK129</f>
        <v>0</v>
      </c>
    </row>
    <row r="129" spans="2:65" s="1" customFormat="1" ht="44.35" customHeight="1">
      <c r="B129" s="141"/>
      <c r="C129" s="142" t="s">
        <v>187</v>
      </c>
      <c r="D129" s="142" t="s">
        <v>160</v>
      </c>
      <c r="E129" s="143" t="s">
        <v>549</v>
      </c>
      <c r="F129" s="247" t="s">
        <v>550</v>
      </c>
      <c r="G129" s="247"/>
      <c r="H129" s="247"/>
      <c r="I129" s="247"/>
      <c r="J129" s="144" t="s">
        <v>551</v>
      </c>
      <c r="K129" s="145">
        <v>1</v>
      </c>
      <c r="L129" s="248"/>
      <c r="M129" s="248"/>
      <c r="N129" s="248">
        <f>ROUND(L129*K129,2)</f>
        <v>0</v>
      </c>
      <c r="O129" s="248"/>
      <c r="P129" s="248"/>
      <c r="Q129" s="248"/>
      <c r="R129" s="146"/>
      <c r="T129" s="147" t="s">
        <v>5</v>
      </c>
      <c r="U129" s="188" t="s">
        <v>41</v>
      </c>
      <c r="V129" s="189">
        <v>0</v>
      </c>
      <c r="W129" s="189">
        <f>V129*K129</f>
        <v>0</v>
      </c>
      <c r="X129" s="189">
        <v>0</v>
      </c>
      <c r="Y129" s="189">
        <f>X129*K129</f>
        <v>0</v>
      </c>
      <c r="Z129" s="189">
        <v>0</v>
      </c>
      <c r="AA129" s="190">
        <f>Z129*K129</f>
        <v>0</v>
      </c>
      <c r="AR129" s="21" t="s">
        <v>552</v>
      </c>
      <c r="AT129" s="21" t="s">
        <v>160</v>
      </c>
      <c r="AU129" s="21" t="s">
        <v>115</v>
      </c>
      <c r="AY129" s="21" t="s">
        <v>159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22</v>
      </c>
      <c r="BK129" s="150">
        <f>ROUND(L129*K129,2)</f>
        <v>0</v>
      </c>
      <c r="BL129" s="21" t="s">
        <v>552</v>
      </c>
      <c r="BM129" s="21" t="s">
        <v>666</v>
      </c>
    </row>
    <row r="130" spans="2:65" s="1" customFormat="1" ht="7" customHeight="1">
      <c r="B130" s="59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1"/>
    </row>
  </sheetData>
  <mergeCells count="87">
    <mergeCell ref="H1:K1"/>
    <mergeCell ref="S2:AC2"/>
    <mergeCell ref="N115:Q115"/>
    <mergeCell ref="N116:Q116"/>
    <mergeCell ref="N117:Q117"/>
    <mergeCell ref="F107:P107"/>
    <mergeCell ref="M109:P109"/>
    <mergeCell ref="M111:Q111"/>
    <mergeCell ref="M112:Q112"/>
    <mergeCell ref="F114:I114"/>
    <mergeCell ref="L114:M114"/>
    <mergeCell ref="N114:Q114"/>
    <mergeCell ref="N94:Q94"/>
    <mergeCell ref="N96:Q96"/>
    <mergeCell ref="L98:Q98"/>
    <mergeCell ref="C104:Q104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9:I129"/>
    <mergeCell ref="L129:M129"/>
    <mergeCell ref="N129:Q129"/>
    <mergeCell ref="N127:Q127"/>
    <mergeCell ref="N128:Q128"/>
    <mergeCell ref="N122:Q122"/>
    <mergeCell ref="F118:I118"/>
    <mergeCell ref="L118:M118"/>
    <mergeCell ref="N118:Q118"/>
    <mergeCell ref="F120:I120"/>
    <mergeCell ref="L120:M120"/>
    <mergeCell ref="N120:Q120"/>
    <mergeCell ref="N119:Q119"/>
    <mergeCell ref="F121:I121"/>
    <mergeCell ref="L121:M121"/>
    <mergeCell ref="N121:Q121"/>
    <mergeCell ref="F122:I122"/>
    <mergeCell ref="L122:M122"/>
    <mergeCell ref="F106:P106"/>
    <mergeCell ref="N89:Q89"/>
    <mergeCell ref="N90:Q90"/>
    <mergeCell ref="N91:Q91"/>
    <mergeCell ref="N92:Q92"/>
    <mergeCell ref="N93:Q93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6"/>
  <sheetViews>
    <sheetView showGridLines="0" workbookViewId="0">
      <pane ySplit="1" topLeftCell="A115" activePane="bottomLeft" state="frozen"/>
      <selection pane="bottomLeft" activeCell="K120" sqref="K120"/>
    </sheetView>
  </sheetViews>
  <sheetFormatPr defaultRowHeight="13.6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110</v>
      </c>
      <c r="G1" s="17"/>
      <c r="H1" s="265" t="s">
        <v>111</v>
      </c>
      <c r="I1" s="265"/>
      <c r="J1" s="265"/>
      <c r="K1" s="265"/>
      <c r="L1" s="17" t="s">
        <v>112</v>
      </c>
      <c r="M1" s="15"/>
      <c r="N1" s="15"/>
      <c r="O1" s="16" t="s">
        <v>113</v>
      </c>
      <c r="P1" s="15"/>
      <c r="Q1" s="15"/>
      <c r="R1" s="15"/>
      <c r="S1" s="17" t="s">
        <v>114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7.049999999999997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21" t="s">
        <v>93</v>
      </c>
    </row>
    <row r="3" spans="1:66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115</v>
      </c>
    </row>
    <row r="4" spans="1:66" ht="37.049999999999997" customHeight="1">
      <c r="B4" s="25"/>
      <c r="C4" s="196" t="s">
        <v>116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6"/>
      <c r="T4" s="27" t="s">
        <v>13</v>
      </c>
      <c r="AT4" s="21" t="s">
        <v>6</v>
      </c>
    </row>
    <row r="5" spans="1:66" ht="7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" customHeight="1">
      <c r="B6" s="25"/>
      <c r="C6" s="28"/>
      <c r="D6" s="32" t="s">
        <v>17</v>
      </c>
      <c r="E6" s="28"/>
      <c r="F6" s="228" t="str">
        <f>'Rekapitulace stavby'!K6</f>
        <v>Stavební úpravy č.p. 476 v Rychvaldu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8"/>
      <c r="R6" s="26"/>
    </row>
    <row r="7" spans="1:66" s="1" customFormat="1" ht="32.799999999999997" customHeight="1">
      <c r="B7" s="35"/>
      <c r="C7" s="36"/>
      <c r="D7" s="31" t="s">
        <v>117</v>
      </c>
      <c r="E7" s="36"/>
      <c r="F7" s="200" t="s">
        <v>667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119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23</v>
      </c>
      <c r="E9" s="36"/>
      <c r="F9" s="30" t="s">
        <v>24</v>
      </c>
      <c r="G9" s="36"/>
      <c r="H9" s="36"/>
      <c r="I9" s="36"/>
      <c r="J9" s="36"/>
      <c r="K9" s="36"/>
      <c r="L9" s="36"/>
      <c r="M9" s="32" t="s">
        <v>25</v>
      </c>
      <c r="N9" s="36"/>
      <c r="O9" s="231" t="str">
        <f>'Rekapitulace stavby'!AN8</f>
        <v>29. 6. 2016</v>
      </c>
      <c r="P9" s="231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29</v>
      </c>
      <c r="E11" s="36"/>
      <c r="F11" s="36"/>
      <c r="G11" s="36"/>
      <c r="H11" s="36"/>
      <c r="I11" s="36"/>
      <c r="J11" s="36"/>
      <c r="K11" s="36"/>
      <c r="L11" s="36"/>
      <c r="M11" s="32" t="s">
        <v>30</v>
      </c>
      <c r="N11" s="36"/>
      <c r="O11" s="198" t="str">
        <f>IF('Rekapitulace stavby'!AN10="","",'Rekapitulace stavby'!AN10)</f>
        <v/>
      </c>
      <c r="P11" s="198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31</v>
      </c>
      <c r="N12" s="36"/>
      <c r="O12" s="198" t="str">
        <f>IF('Rekapitulace stavby'!AN11="","",'Rekapitulace stavby'!AN11)</f>
        <v/>
      </c>
      <c r="P12" s="198"/>
      <c r="Q12" s="36"/>
      <c r="R12" s="37"/>
    </row>
    <row r="13" spans="1:66" s="1" customFormat="1" ht="7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30</v>
      </c>
      <c r="N14" s="36"/>
      <c r="O14" s="198" t="str">
        <f>IF('Rekapitulace stavby'!AN13="","",'Rekapitulace stavby'!AN13)</f>
        <v/>
      </c>
      <c r="P14" s="19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31</v>
      </c>
      <c r="N15" s="36"/>
      <c r="O15" s="198" t="str">
        <f>IF('Rekapitulace stavby'!AN14="","",'Rekapitulace stavby'!AN14)</f>
        <v/>
      </c>
      <c r="P15" s="198"/>
      <c r="Q15" s="36"/>
      <c r="R15" s="37"/>
    </row>
    <row r="16" spans="1:66" s="1" customFormat="1" ht="7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30</v>
      </c>
      <c r="N17" s="36"/>
      <c r="O17" s="198" t="str">
        <f>IF('Rekapitulace stavby'!AN16="","",'Rekapitulace stavby'!AN16)</f>
        <v/>
      </c>
      <c r="P17" s="198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31</v>
      </c>
      <c r="N18" s="36"/>
      <c r="O18" s="198" t="str">
        <f>IF('Rekapitulace stavby'!AN17="","",'Rekapitulace stavby'!AN17)</f>
        <v/>
      </c>
      <c r="P18" s="198"/>
      <c r="Q18" s="36"/>
      <c r="R18" s="37"/>
    </row>
    <row r="19" spans="2:18" s="1" customFormat="1" ht="7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35</v>
      </c>
      <c r="E20" s="36"/>
      <c r="F20" s="36"/>
      <c r="G20" s="36"/>
      <c r="H20" s="36"/>
      <c r="I20" s="36"/>
      <c r="J20" s="36"/>
      <c r="K20" s="36"/>
      <c r="L20" s="36"/>
      <c r="M20" s="32" t="s">
        <v>30</v>
      </c>
      <c r="N20" s="36"/>
      <c r="O20" s="198" t="str">
        <f>IF('Rekapitulace stavby'!AN19="","",'Rekapitulace stavby'!AN19)</f>
        <v/>
      </c>
      <c r="P20" s="198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31</v>
      </c>
      <c r="N21" s="36"/>
      <c r="O21" s="198" t="str">
        <f>IF('Rekapitulace stavby'!AN20="","",'Rekapitulace stavby'!AN20)</f>
        <v/>
      </c>
      <c r="P21" s="198"/>
      <c r="Q21" s="36"/>
      <c r="R21" s="37"/>
    </row>
    <row r="22" spans="2:18" s="1" customFormat="1" ht="7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6" customHeight="1">
      <c r="B24" s="35"/>
      <c r="C24" s="36"/>
      <c r="D24" s="36"/>
      <c r="E24" s="201" t="s">
        <v>5</v>
      </c>
      <c r="F24" s="201"/>
      <c r="G24" s="201"/>
      <c r="H24" s="201"/>
      <c r="I24" s="201"/>
      <c r="J24" s="201"/>
      <c r="K24" s="201"/>
      <c r="L24" s="201"/>
      <c r="M24" s="36"/>
      <c r="N24" s="36"/>
      <c r="O24" s="36"/>
      <c r="P24" s="36"/>
      <c r="Q24" s="36"/>
      <c r="R24" s="37"/>
    </row>
    <row r="25" spans="2:18" s="1" customFormat="1" ht="7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7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120</v>
      </c>
      <c r="E27" s="36"/>
      <c r="F27" s="36"/>
      <c r="G27" s="36"/>
      <c r="H27" s="36"/>
      <c r="I27" s="36"/>
      <c r="J27" s="36"/>
      <c r="K27" s="36"/>
      <c r="L27" s="36"/>
      <c r="M27" s="225">
        <f>N88</f>
        <v>0</v>
      </c>
      <c r="N27" s="225"/>
      <c r="O27" s="225"/>
      <c r="P27" s="225"/>
      <c r="Q27" s="36"/>
      <c r="R27" s="37"/>
    </row>
    <row r="28" spans="2:18" s="1" customFormat="1" ht="14.45" customHeight="1">
      <c r="B28" s="35"/>
      <c r="C28" s="36"/>
      <c r="D28" s="34" t="s">
        <v>121</v>
      </c>
      <c r="E28" s="36"/>
      <c r="F28" s="36"/>
      <c r="G28" s="36"/>
      <c r="H28" s="36"/>
      <c r="I28" s="36"/>
      <c r="J28" s="36"/>
      <c r="K28" s="36"/>
      <c r="L28" s="36"/>
      <c r="M28" s="225">
        <f>N98</f>
        <v>0</v>
      </c>
      <c r="N28" s="225"/>
      <c r="O28" s="225"/>
      <c r="P28" s="225"/>
      <c r="Q28" s="36"/>
      <c r="R28" s="37"/>
    </row>
    <row r="29" spans="2:18" s="1" customFormat="1" ht="7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" customHeight="1">
      <c r="B30" s="35"/>
      <c r="C30" s="36"/>
      <c r="D30" s="107" t="s">
        <v>39</v>
      </c>
      <c r="E30" s="36"/>
      <c r="F30" s="36"/>
      <c r="G30" s="36"/>
      <c r="H30" s="36"/>
      <c r="I30" s="36"/>
      <c r="J30" s="36"/>
      <c r="K30" s="36"/>
      <c r="L30" s="36"/>
      <c r="M30" s="232">
        <f>ROUND(M27+M28,2)</f>
        <v>0</v>
      </c>
      <c r="N30" s="230"/>
      <c r="O30" s="230"/>
      <c r="P30" s="230"/>
      <c r="Q30" s="36"/>
      <c r="R30" s="37"/>
    </row>
    <row r="31" spans="2:18" s="1" customFormat="1" ht="7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40</v>
      </c>
      <c r="E32" s="42" t="s">
        <v>41</v>
      </c>
      <c r="F32" s="43">
        <v>0.21</v>
      </c>
      <c r="G32" s="108" t="s">
        <v>42</v>
      </c>
      <c r="H32" s="233">
        <f>ROUND((SUM(BE98:BE99)+SUM(BE117:BE135)), 2)</f>
        <v>0</v>
      </c>
      <c r="I32" s="230"/>
      <c r="J32" s="230"/>
      <c r="K32" s="36"/>
      <c r="L32" s="36"/>
      <c r="M32" s="233">
        <f>ROUND(ROUND((SUM(BE98:BE99)+SUM(BE117:BE135)), 2)*F32, 2)</f>
        <v>0</v>
      </c>
      <c r="N32" s="230"/>
      <c r="O32" s="230"/>
      <c r="P32" s="230"/>
      <c r="Q32" s="36"/>
      <c r="R32" s="37"/>
    </row>
    <row r="33" spans="2:18" s="1" customFormat="1" ht="14.45" customHeight="1">
      <c r="B33" s="35"/>
      <c r="C33" s="36"/>
      <c r="D33" s="36"/>
      <c r="E33" s="42" t="s">
        <v>43</v>
      </c>
      <c r="F33" s="43">
        <v>0.15</v>
      </c>
      <c r="G33" s="108" t="s">
        <v>42</v>
      </c>
      <c r="H33" s="233">
        <f>ROUND((SUM(BF98:BF99)+SUM(BF117:BF135)), 2)</f>
        <v>0</v>
      </c>
      <c r="I33" s="230"/>
      <c r="J33" s="230"/>
      <c r="K33" s="36"/>
      <c r="L33" s="36"/>
      <c r="M33" s="233">
        <f>ROUND(ROUND((SUM(BF98:BF99)+SUM(BF117:BF135)), 2)*F33, 2)</f>
        <v>0</v>
      </c>
      <c r="N33" s="230"/>
      <c r="O33" s="230"/>
      <c r="P33" s="230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44</v>
      </c>
      <c r="F34" s="43">
        <v>0.21</v>
      </c>
      <c r="G34" s="108" t="s">
        <v>42</v>
      </c>
      <c r="H34" s="233">
        <f>ROUND((SUM(BG98:BG99)+SUM(BG117:BG135)), 2)</f>
        <v>0</v>
      </c>
      <c r="I34" s="230"/>
      <c r="J34" s="230"/>
      <c r="K34" s="36"/>
      <c r="L34" s="36"/>
      <c r="M34" s="233">
        <v>0</v>
      </c>
      <c r="N34" s="230"/>
      <c r="O34" s="230"/>
      <c r="P34" s="230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0.15</v>
      </c>
      <c r="G35" s="108" t="s">
        <v>42</v>
      </c>
      <c r="H35" s="233">
        <f>ROUND((SUM(BH98:BH99)+SUM(BH117:BH135)), 2)</f>
        <v>0</v>
      </c>
      <c r="I35" s="230"/>
      <c r="J35" s="230"/>
      <c r="K35" s="36"/>
      <c r="L35" s="36"/>
      <c r="M35" s="233">
        <v>0</v>
      </c>
      <c r="N35" s="230"/>
      <c r="O35" s="230"/>
      <c r="P35" s="230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</v>
      </c>
      <c r="G36" s="108" t="s">
        <v>42</v>
      </c>
      <c r="H36" s="233">
        <f>ROUND((SUM(BI98:BI99)+SUM(BI117:BI135)), 2)</f>
        <v>0</v>
      </c>
      <c r="I36" s="230"/>
      <c r="J36" s="230"/>
      <c r="K36" s="36"/>
      <c r="L36" s="36"/>
      <c r="M36" s="233">
        <v>0</v>
      </c>
      <c r="N36" s="230"/>
      <c r="O36" s="230"/>
      <c r="P36" s="230"/>
      <c r="Q36" s="36"/>
      <c r="R36" s="37"/>
    </row>
    <row r="37" spans="2:18" s="1" customFormat="1" ht="7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" customHeight="1">
      <c r="B38" s="35"/>
      <c r="C38" s="104"/>
      <c r="D38" s="109" t="s">
        <v>47</v>
      </c>
      <c r="E38" s="75"/>
      <c r="F38" s="75"/>
      <c r="G38" s="110" t="s">
        <v>48</v>
      </c>
      <c r="H38" s="111" t="s">
        <v>49</v>
      </c>
      <c r="I38" s="75"/>
      <c r="J38" s="75"/>
      <c r="K38" s="75"/>
      <c r="L38" s="234">
        <f>SUM(M30:M36)</f>
        <v>0</v>
      </c>
      <c r="M38" s="234"/>
      <c r="N38" s="234"/>
      <c r="O38" s="234"/>
      <c r="P38" s="23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95">
      <c r="B50" s="35"/>
      <c r="C50" s="36"/>
      <c r="D50" s="50" t="s">
        <v>50</v>
      </c>
      <c r="E50" s="51"/>
      <c r="F50" s="51"/>
      <c r="G50" s="51"/>
      <c r="H50" s="52"/>
      <c r="I50" s="36"/>
      <c r="J50" s="50" t="s">
        <v>51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4.95">
      <c r="B59" s="35"/>
      <c r="C59" s="36"/>
      <c r="D59" s="55" t="s">
        <v>52</v>
      </c>
      <c r="E59" s="56"/>
      <c r="F59" s="56"/>
      <c r="G59" s="57" t="s">
        <v>53</v>
      </c>
      <c r="H59" s="58"/>
      <c r="I59" s="36"/>
      <c r="J59" s="55" t="s">
        <v>52</v>
      </c>
      <c r="K59" s="56"/>
      <c r="L59" s="56"/>
      <c r="M59" s="56"/>
      <c r="N59" s="57" t="s">
        <v>53</v>
      </c>
      <c r="O59" s="56"/>
      <c r="P59" s="58"/>
      <c r="Q59" s="36"/>
      <c r="R59" s="37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95">
      <c r="B61" s="35"/>
      <c r="C61" s="36"/>
      <c r="D61" s="50" t="s">
        <v>54</v>
      </c>
      <c r="E61" s="51"/>
      <c r="F61" s="51"/>
      <c r="G61" s="51"/>
      <c r="H61" s="52"/>
      <c r="I61" s="36"/>
      <c r="J61" s="50" t="s">
        <v>55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4.95">
      <c r="B70" s="35"/>
      <c r="C70" s="36"/>
      <c r="D70" s="55" t="s">
        <v>52</v>
      </c>
      <c r="E70" s="56"/>
      <c r="F70" s="56"/>
      <c r="G70" s="57" t="s">
        <v>53</v>
      </c>
      <c r="H70" s="58"/>
      <c r="I70" s="36"/>
      <c r="J70" s="55" t="s">
        <v>52</v>
      </c>
      <c r="K70" s="56"/>
      <c r="L70" s="56"/>
      <c r="M70" s="56"/>
      <c r="N70" s="57" t="s">
        <v>53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7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7.049999999999997" customHeight="1">
      <c r="B76" s="35"/>
      <c r="C76" s="196" t="s">
        <v>122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7"/>
    </row>
    <row r="77" spans="2:18" s="1" customFormat="1" ht="7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.1" customHeight="1">
      <c r="B78" s="35"/>
      <c r="C78" s="32" t="s">
        <v>17</v>
      </c>
      <c r="D78" s="36"/>
      <c r="E78" s="36"/>
      <c r="F78" s="228" t="str">
        <f>F6</f>
        <v>Stavební úpravy č.p. 476 v Rychvaldu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6"/>
      <c r="R78" s="37"/>
    </row>
    <row r="79" spans="2:18" s="1" customFormat="1" ht="37.049999999999997" customHeight="1">
      <c r="B79" s="35"/>
      <c r="C79" s="69" t="s">
        <v>117</v>
      </c>
      <c r="D79" s="36"/>
      <c r="E79" s="36"/>
      <c r="F79" s="210" t="str">
        <f>F7</f>
        <v>SO05 - Schodiště a stropní deska D1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6"/>
      <c r="R79" s="37"/>
    </row>
    <row r="80" spans="2:18" s="1" customFormat="1" ht="7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1" t="str">
        <f>IF(O9="","",O9)</f>
        <v>29. 6. 2016</v>
      </c>
      <c r="N81" s="231"/>
      <c r="O81" s="231"/>
      <c r="P81" s="231"/>
      <c r="Q81" s="36"/>
      <c r="R81" s="37"/>
    </row>
    <row r="82" spans="2:47" s="1" customFormat="1" ht="7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29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33</v>
      </c>
      <c r="L83" s="36"/>
      <c r="M83" s="198" t="str">
        <f>E18</f>
        <v xml:space="preserve"> </v>
      </c>
      <c r="N83" s="198"/>
      <c r="O83" s="198"/>
      <c r="P83" s="198"/>
      <c r="Q83" s="198"/>
      <c r="R83" s="37"/>
    </row>
    <row r="84" spans="2:47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35</v>
      </c>
      <c r="L84" s="36"/>
      <c r="M84" s="198" t="str">
        <f>E21</f>
        <v xml:space="preserve"> </v>
      </c>
      <c r="N84" s="198"/>
      <c r="O84" s="198"/>
      <c r="P84" s="198"/>
      <c r="Q84" s="198"/>
      <c r="R84" s="37"/>
    </row>
    <row r="85" spans="2:47" s="1" customFormat="1" ht="10.4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36" t="s">
        <v>123</v>
      </c>
      <c r="D86" s="237"/>
      <c r="E86" s="237"/>
      <c r="F86" s="237"/>
      <c r="G86" s="237"/>
      <c r="H86" s="104"/>
      <c r="I86" s="104"/>
      <c r="J86" s="104"/>
      <c r="K86" s="104"/>
      <c r="L86" s="104"/>
      <c r="M86" s="104"/>
      <c r="N86" s="236" t="s">
        <v>124</v>
      </c>
      <c r="O86" s="237"/>
      <c r="P86" s="237"/>
      <c r="Q86" s="237"/>
      <c r="R86" s="37"/>
    </row>
    <row r="87" spans="2:47" s="1" customFormat="1" ht="10.4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125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N117</f>
        <v>0</v>
      </c>
      <c r="O88" s="238"/>
      <c r="P88" s="238"/>
      <c r="Q88" s="238"/>
      <c r="R88" s="37"/>
      <c r="AU88" s="21" t="s">
        <v>126</v>
      </c>
    </row>
    <row r="89" spans="2:47" s="6" customFormat="1" ht="25" customHeight="1">
      <c r="B89" s="113"/>
      <c r="C89" s="114"/>
      <c r="D89" s="115" t="s">
        <v>127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9">
        <f>N118</f>
        <v>0</v>
      </c>
      <c r="O89" s="240"/>
      <c r="P89" s="240"/>
      <c r="Q89" s="240"/>
      <c r="R89" s="116"/>
    </row>
    <row r="90" spans="2:47" s="7" customFormat="1" ht="19.899999999999999" customHeight="1">
      <c r="B90" s="117"/>
      <c r="C90" s="118"/>
      <c r="D90" s="119" t="s">
        <v>668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41">
        <f>N119</f>
        <v>0</v>
      </c>
      <c r="O90" s="242"/>
      <c r="P90" s="242"/>
      <c r="Q90" s="242"/>
      <c r="R90" s="120"/>
    </row>
    <row r="91" spans="2:47" s="7" customFormat="1" ht="19.899999999999999" customHeight="1">
      <c r="B91" s="117"/>
      <c r="C91" s="118"/>
      <c r="D91" s="119" t="s">
        <v>129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41">
        <f>N122</f>
        <v>0</v>
      </c>
      <c r="O91" s="242"/>
      <c r="P91" s="242"/>
      <c r="Q91" s="242"/>
      <c r="R91" s="120"/>
    </row>
    <row r="92" spans="2:47" s="7" customFormat="1" ht="19.899999999999999" customHeight="1">
      <c r="B92" s="117"/>
      <c r="C92" s="118"/>
      <c r="D92" s="119" t="s">
        <v>131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41">
        <f>N124</f>
        <v>0</v>
      </c>
      <c r="O92" s="242"/>
      <c r="P92" s="242"/>
      <c r="Q92" s="242"/>
      <c r="R92" s="120"/>
    </row>
    <row r="93" spans="2:47" s="6" customFormat="1" ht="25" customHeight="1">
      <c r="B93" s="113"/>
      <c r="C93" s="114"/>
      <c r="D93" s="115" t="s">
        <v>132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39">
        <f>N126</f>
        <v>0</v>
      </c>
      <c r="O93" s="240"/>
      <c r="P93" s="240"/>
      <c r="Q93" s="240"/>
      <c r="R93" s="116"/>
    </row>
    <row r="94" spans="2:47" s="7" customFormat="1" ht="19.899999999999999" customHeight="1">
      <c r="B94" s="117"/>
      <c r="C94" s="118"/>
      <c r="D94" s="119" t="s">
        <v>669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41">
        <f>N127</f>
        <v>0</v>
      </c>
      <c r="O94" s="242"/>
      <c r="P94" s="242"/>
      <c r="Q94" s="242"/>
      <c r="R94" s="120"/>
    </row>
    <row r="95" spans="2:47" s="6" customFormat="1" ht="25" customHeight="1">
      <c r="B95" s="113"/>
      <c r="C95" s="114"/>
      <c r="D95" s="115" t="s">
        <v>142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39">
        <f>N133</f>
        <v>0</v>
      </c>
      <c r="O95" s="240"/>
      <c r="P95" s="240"/>
      <c r="Q95" s="240"/>
      <c r="R95" s="116"/>
    </row>
    <row r="96" spans="2:47" s="7" customFormat="1" ht="19.899999999999999" customHeight="1">
      <c r="B96" s="117"/>
      <c r="C96" s="118"/>
      <c r="D96" s="119" t="s">
        <v>143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41">
        <f>N134</f>
        <v>0</v>
      </c>
      <c r="O96" s="242"/>
      <c r="P96" s="242"/>
      <c r="Q96" s="242"/>
      <c r="R96" s="120"/>
    </row>
    <row r="97" spans="2:21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21" s="1" customFormat="1" ht="29.25" customHeight="1">
      <c r="B98" s="35"/>
      <c r="C98" s="112" t="s">
        <v>144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38">
        <v>0</v>
      </c>
      <c r="O98" s="243"/>
      <c r="P98" s="243"/>
      <c r="Q98" s="243"/>
      <c r="R98" s="37"/>
      <c r="T98" s="121"/>
      <c r="U98" s="122" t="s">
        <v>40</v>
      </c>
    </row>
    <row r="99" spans="2:21" s="1" customFormat="1" ht="18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03" t="s">
        <v>109</v>
      </c>
      <c r="D100" s="104"/>
      <c r="E100" s="104"/>
      <c r="F100" s="104"/>
      <c r="G100" s="104"/>
      <c r="H100" s="104"/>
      <c r="I100" s="104"/>
      <c r="J100" s="104"/>
      <c r="K100" s="104"/>
      <c r="L100" s="216">
        <f>ROUND(SUM(N88+N98),2)</f>
        <v>0</v>
      </c>
      <c r="M100" s="216"/>
      <c r="N100" s="216"/>
      <c r="O100" s="216"/>
      <c r="P100" s="216"/>
      <c r="Q100" s="216"/>
      <c r="R100" s="37"/>
    </row>
    <row r="101" spans="2:21" s="1" customFormat="1" ht="7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5" spans="2:21" s="1" customFormat="1" ht="7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21" s="1" customFormat="1" ht="37.049999999999997" customHeight="1">
      <c r="B106" s="35"/>
      <c r="C106" s="196" t="s">
        <v>145</v>
      </c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37"/>
    </row>
    <row r="107" spans="2:21" s="1" customFormat="1" ht="7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21" s="1" customFormat="1" ht="30.1" customHeight="1">
      <c r="B108" s="35"/>
      <c r="C108" s="32" t="s">
        <v>17</v>
      </c>
      <c r="D108" s="36"/>
      <c r="E108" s="36"/>
      <c r="F108" s="228" t="str">
        <f>F6</f>
        <v>Stavební úpravy č.p. 476 v Rychvaldu</v>
      </c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36"/>
      <c r="R108" s="37"/>
    </row>
    <row r="109" spans="2:21" s="1" customFormat="1" ht="37.049999999999997" customHeight="1">
      <c r="B109" s="35"/>
      <c r="C109" s="69" t="s">
        <v>117</v>
      </c>
      <c r="D109" s="36"/>
      <c r="E109" s="36"/>
      <c r="F109" s="210" t="str">
        <f>F7</f>
        <v>SO05 - Schodiště a stropní deska D1</v>
      </c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36"/>
      <c r="R109" s="37"/>
    </row>
    <row r="110" spans="2:21" s="1" customFormat="1" ht="7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18" customHeight="1">
      <c r="B111" s="35"/>
      <c r="C111" s="32" t="s">
        <v>23</v>
      </c>
      <c r="D111" s="36"/>
      <c r="E111" s="36"/>
      <c r="F111" s="30" t="str">
        <f>F9</f>
        <v xml:space="preserve"> </v>
      </c>
      <c r="G111" s="36"/>
      <c r="H111" s="36"/>
      <c r="I111" s="36"/>
      <c r="J111" s="36"/>
      <c r="K111" s="32" t="s">
        <v>25</v>
      </c>
      <c r="L111" s="36"/>
      <c r="M111" s="231" t="str">
        <f>IF(O9="","",O9)</f>
        <v>29. 6. 2016</v>
      </c>
      <c r="N111" s="231"/>
      <c r="O111" s="231"/>
      <c r="P111" s="231"/>
      <c r="Q111" s="36"/>
      <c r="R111" s="37"/>
    </row>
    <row r="112" spans="2:21" s="1" customFormat="1" ht="7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>
      <c r="B113" s="35"/>
      <c r="C113" s="32" t="s">
        <v>29</v>
      </c>
      <c r="D113" s="36"/>
      <c r="E113" s="36"/>
      <c r="F113" s="30" t="str">
        <f>E12</f>
        <v xml:space="preserve"> </v>
      </c>
      <c r="G113" s="36"/>
      <c r="H113" s="36"/>
      <c r="I113" s="36"/>
      <c r="J113" s="36"/>
      <c r="K113" s="32" t="s">
        <v>33</v>
      </c>
      <c r="L113" s="36"/>
      <c r="M113" s="198" t="str">
        <f>E18</f>
        <v xml:space="preserve"> </v>
      </c>
      <c r="N113" s="198"/>
      <c r="O113" s="198"/>
      <c r="P113" s="198"/>
      <c r="Q113" s="198"/>
      <c r="R113" s="37"/>
    </row>
    <row r="114" spans="2:65" s="1" customFormat="1" ht="14.45" customHeight="1">
      <c r="B114" s="35"/>
      <c r="C114" s="32" t="s">
        <v>32</v>
      </c>
      <c r="D114" s="36"/>
      <c r="E114" s="36"/>
      <c r="F114" s="30" t="str">
        <f>IF(E15="","",E15)</f>
        <v xml:space="preserve"> </v>
      </c>
      <c r="G114" s="36"/>
      <c r="H114" s="36"/>
      <c r="I114" s="36"/>
      <c r="J114" s="36"/>
      <c r="K114" s="32" t="s">
        <v>35</v>
      </c>
      <c r="L114" s="36"/>
      <c r="M114" s="198" t="str">
        <f>E21</f>
        <v xml:space="preserve"> </v>
      </c>
      <c r="N114" s="198"/>
      <c r="O114" s="198"/>
      <c r="P114" s="198"/>
      <c r="Q114" s="198"/>
      <c r="R114" s="37"/>
    </row>
    <row r="115" spans="2:65" s="1" customFormat="1" ht="10.4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8" customFormat="1" ht="29.25" customHeight="1">
      <c r="B116" s="123"/>
      <c r="C116" s="124" t="s">
        <v>146</v>
      </c>
      <c r="D116" s="125" t="s">
        <v>147</v>
      </c>
      <c r="E116" s="125" t="s">
        <v>58</v>
      </c>
      <c r="F116" s="244" t="s">
        <v>148</v>
      </c>
      <c r="G116" s="244"/>
      <c r="H116" s="244"/>
      <c r="I116" s="244"/>
      <c r="J116" s="125" t="s">
        <v>149</v>
      </c>
      <c r="K116" s="125" t="s">
        <v>150</v>
      </c>
      <c r="L116" s="245" t="s">
        <v>151</v>
      </c>
      <c r="M116" s="245"/>
      <c r="N116" s="244" t="s">
        <v>124</v>
      </c>
      <c r="O116" s="244"/>
      <c r="P116" s="244"/>
      <c r="Q116" s="246"/>
      <c r="R116" s="126"/>
      <c r="T116" s="76" t="s">
        <v>152</v>
      </c>
      <c r="U116" s="77" t="s">
        <v>40</v>
      </c>
      <c r="V116" s="77" t="s">
        <v>153</v>
      </c>
      <c r="W116" s="77" t="s">
        <v>154</v>
      </c>
      <c r="X116" s="77" t="s">
        <v>155</v>
      </c>
      <c r="Y116" s="77" t="s">
        <v>156</v>
      </c>
      <c r="Z116" s="77" t="s">
        <v>157</v>
      </c>
      <c r="AA116" s="78" t="s">
        <v>158</v>
      </c>
    </row>
    <row r="117" spans="2:65" s="1" customFormat="1" ht="29.25" customHeight="1">
      <c r="B117" s="35"/>
      <c r="C117" s="80" t="s">
        <v>120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66">
        <f>BK117</f>
        <v>0</v>
      </c>
      <c r="O117" s="267"/>
      <c r="P117" s="267"/>
      <c r="Q117" s="267"/>
      <c r="R117" s="37"/>
      <c r="T117" s="79"/>
      <c r="U117" s="51"/>
      <c r="V117" s="51"/>
      <c r="W117" s="127">
        <f>W118+W126+W133</f>
        <v>29.970303000000001</v>
      </c>
      <c r="X117" s="51"/>
      <c r="Y117" s="127">
        <f>Y118+Y126+Y133</f>
        <v>3.00104908</v>
      </c>
      <c r="Z117" s="51"/>
      <c r="AA117" s="128">
        <f>AA118+AA126+AA133</f>
        <v>0</v>
      </c>
      <c r="AT117" s="21" t="s">
        <v>75</v>
      </c>
      <c r="AU117" s="21" t="s">
        <v>126</v>
      </c>
      <c r="BK117" s="129">
        <f>BK118+BK126+BK133</f>
        <v>0</v>
      </c>
    </row>
    <row r="118" spans="2:65" s="9" customFormat="1" ht="37.4" customHeight="1">
      <c r="B118" s="130"/>
      <c r="C118" s="131"/>
      <c r="D118" s="132" t="s">
        <v>127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268">
        <f>BK118</f>
        <v>0</v>
      </c>
      <c r="O118" s="239"/>
      <c r="P118" s="239"/>
      <c r="Q118" s="239"/>
      <c r="R118" s="133"/>
      <c r="T118" s="134"/>
      <c r="U118" s="131"/>
      <c r="V118" s="131"/>
      <c r="W118" s="135">
        <f>W119+W122+W124</f>
        <v>17.014137999999999</v>
      </c>
      <c r="X118" s="131"/>
      <c r="Y118" s="135">
        <f>Y119+Y122+Y124</f>
        <v>2.8404800799999999</v>
      </c>
      <c r="Z118" s="131"/>
      <c r="AA118" s="136">
        <f>AA119+AA122+AA124</f>
        <v>0</v>
      </c>
      <c r="AR118" s="137" t="s">
        <v>22</v>
      </c>
      <c r="AT118" s="138" t="s">
        <v>75</v>
      </c>
      <c r="AU118" s="138" t="s">
        <v>76</v>
      </c>
      <c r="AY118" s="137" t="s">
        <v>159</v>
      </c>
      <c r="BK118" s="139">
        <f>BK119+BK122+BK124</f>
        <v>0</v>
      </c>
    </row>
    <row r="119" spans="2:65" s="9" customFormat="1" ht="19.899999999999999" customHeight="1">
      <c r="B119" s="130"/>
      <c r="C119" s="131"/>
      <c r="D119" s="140" t="s">
        <v>668</v>
      </c>
      <c r="E119" s="140"/>
      <c r="F119" s="140"/>
      <c r="G119" s="140"/>
      <c r="H119" s="140"/>
      <c r="I119" s="140"/>
      <c r="J119" s="140"/>
      <c r="K119" s="140"/>
      <c r="L119" s="140"/>
      <c r="M119" s="140"/>
      <c r="N119" s="269">
        <f>BK119</f>
        <v>0</v>
      </c>
      <c r="O119" s="270"/>
      <c r="P119" s="270"/>
      <c r="Q119" s="270"/>
      <c r="R119" s="133"/>
      <c r="T119" s="134"/>
      <c r="U119" s="131"/>
      <c r="V119" s="131"/>
      <c r="W119" s="135">
        <f>SUM(W120:W121)</f>
        <v>3.3362980000000002</v>
      </c>
      <c r="X119" s="131"/>
      <c r="Y119" s="135">
        <f>SUM(Y120:Y121)</f>
        <v>2.83948008</v>
      </c>
      <c r="Z119" s="131"/>
      <c r="AA119" s="136">
        <f>SUM(AA120:AA121)</f>
        <v>0</v>
      </c>
      <c r="AR119" s="137" t="s">
        <v>22</v>
      </c>
      <c r="AT119" s="138" t="s">
        <v>75</v>
      </c>
      <c r="AU119" s="138" t="s">
        <v>22</v>
      </c>
      <c r="AY119" s="137" t="s">
        <v>159</v>
      </c>
      <c r="BK119" s="139">
        <f>SUM(BK120:BK121)</f>
        <v>0</v>
      </c>
    </row>
    <row r="120" spans="2:65" s="1" customFormat="1" ht="31.6" customHeight="1">
      <c r="B120" s="141"/>
      <c r="C120" s="142" t="s">
        <v>22</v>
      </c>
      <c r="D120" s="142" t="s">
        <v>160</v>
      </c>
      <c r="E120" s="143" t="s">
        <v>670</v>
      </c>
      <c r="F120" s="247" t="s">
        <v>671</v>
      </c>
      <c r="G120" s="247"/>
      <c r="H120" s="247"/>
      <c r="I120" s="247"/>
      <c r="J120" s="144" t="s">
        <v>374</v>
      </c>
      <c r="K120" s="145">
        <v>1.25</v>
      </c>
      <c r="L120" s="248"/>
      <c r="M120" s="248"/>
      <c r="N120" s="248">
        <f>ROUND(L120*K120,2)</f>
        <v>0</v>
      </c>
      <c r="O120" s="248"/>
      <c r="P120" s="248"/>
      <c r="Q120" s="248"/>
      <c r="R120" s="146"/>
      <c r="T120" s="147" t="s">
        <v>5</v>
      </c>
      <c r="U120" s="44" t="s">
        <v>41</v>
      </c>
      <c r="V120" s="148">
        <v>2.4500000000000002</v>
      </c>
      <c r="W120" s="148">
        <f>V120*K120</f>
        <v>3.0625</v>
      </c>
      <c r="X120" s="148">
        <v>2.2564199999999999</v>
      </c>
      <c r="Y120" s="148">
        <f>X120*K120</f>
        <v>2.8205249999999999</v>
      </c>
      <c r="Z120" s="148">
        <v>0</v>
      </c>
      <c r="AA120" s="149">
        <f>Z120*K120</f>
        <v>0</v>
      </c>
      <c r="AR120" s="21" t="s">
        <v>164</v>
      </c>
      <c r="AT120" s="21" t="s">
        <v>160</v>
      </c>
      <c r="AU120" s="21" t="s">
        <v>115</v>
      </c>
      <c r="AY120" s="21" t="s">
        <v>159</v>
      </c>
      <c r="BE120" s="150">
        <f>IF(U120="základní",N120,0)</f>
        <v>0</v>
      </c>
      <c r="BF120" s="150">
        <f>IF(U120="snížená",N120,0)</f>
        <v>0</v>
      </c>
      <c r="BG120" s="150">
        <f>IF(U120="zákl. přenesená",N120,0)</f>
        <v>0</v>
      </c>
      <c r="BH120" s="150">
        <f>IF(U120="sníž. přenesená",N120,0)</f>
        <v>0</v>
      </c>
      <c r="BI120" s="150">
        <f>IF(U120="nulová",N120,0)</f>
        <v>0</v>
      </c>
      <c r="BJ120" s="21" t="s">
        <v>22</v>
      </c>
      <c r="BK120" s="150">
        <f>ROUND(L120*K120,2)</f>
        <v>0</v>
      </c>
      <c r="BL120" s="21" t="s">
        <v>164</v>
      </c>
      <c r="BM120" s="21" t="s">
        <v>672</v>
      </c>
    </row>
    <row r="121" spans="2:65" s="1" customFormat="1" ht="31.6" customHeight="1">
      <c r="B121" s="141"/>
      <c r="C121" s="142" t="s">
        <v>115</v>
      </c>
      <c r="D121" s="142" t="s">
        <v>160</v>
      </c>
      <c r="E121" s="143" t="s">
        <v>673</v>
      </c>
      <c r="F121" s="247" t="s">
        <v>674</v>
      </c>
      <c r="G121" s="247"/>
      <c r="H121" s="247"/>
      <c r="I121" s="247"/>
      <c r="J121" s="144" t="s">
        <v>254</v>
      </c>
      <c r="K121" s="145">
        <v>1.7999999999999999E-2</v>
      </c>
      <c r="L121" s="248"/>
      <c r="M121" s="248"/>
      <c r="N121" s="248">
        <f>ROUND(L121*K121,2)</f>
        <v>0</v>
      </c>
      <c r="O121" s="248"/>
      <c r="P121" s="248"/>
      <c r="Q121" s="248"/>
      <c r="R121" s="146"/>
      <c r="T121" s="147" t="s">
        <v>5</v>
      </c>
      <c r="U121" s="44" t="s">
        <v>41</v>
      </c>
      <c r="V121" s="148">
        <v>15.211</v>
      </c>
      <c r="W121" s="148">
        <f>V121*K121</f>
        <v>0.27379799999999999</v>
      </c>
      <c r="X121" s="148">
        <v>1.0530600000000001</v>
      </c>
      <c r="Y121" s="148">
        <f>X121*K121</f>
        <v>1.8955079999999999E-2</v>
      </c>
      <c r="Z121" s="148">
        <v>0</v>
      </c>
      <c r="AA121" s="149">
        <f>Z121*K121</f>
        <v>0</v>
      </c>
      <c r="AR121" s="21" t="s">
        <v>164</v>
      </c>
      <c r="AT121" s="21" t="s">
        <v>160</v>
      </c>
      <c r="AU121" s="21" t="s">
        <v>115</v>
      </c>
      <c r="AY121" s="21" t="s">
        <v>159</v>
      </c>
      <c r="BE121" s="150">
        <f>IF(U121="základní",N121,0)</f>
        <v>0</v>
      </c>
      <c r="BF121" s="150">
        <f>IF(U121="snížená",N121,0)</f>
        <v>0</v>
      </c>
      <c r="BG121" s="150">
        <f>IF(U121="zákl. přenesená",N121,0)</f>
        <v>0</v>
      </c>
      <c r="BH121" s="150">
        <f>IF(U121="sníž. přenesená",N121,0)</f>
        <v>0</v>
      </c>
      <c r="BI121" s="150">
        <f>IF(U121="nulová",N121,0)</f>
        <v>0</v>
      </c>
      <c r="BJ121" s="21" t="s">
        <v>22</v>
      </c>
      <c r="BK121" s="150">
        <f>ROUND(L121*K121,2)</f>
        <v>0</v>
      </c>
      <c r="BL121" s="21" t="s">
        <v>164</v>
      </c>
      <c r="BM121" s="21" t="s">
        <v>675</v>
      </c>
    </row>
    <row r="122" spans="2:65" s="9" customFormat="1" ht="29.9" customHeight="1">
      <c r="B122" s="130"/>
      <c r="C122" s="131"/>
      <c r="D122" s="140" t="s">
        <v>129</v>
      </c>
      <c r="E122" s="140"/>
      <c r="F122" s="140"/>
      <c r="G122" s="140"/>
      <c r="H122" s="140"/>
      <c r="I122" s="140"/>
      <c r="J122" s="140"/>
      <c r="K122" s="140"/>
      <c r="L122" s="140"/>
      <c r="M122" s="140"/>
      <c r="N122" s="271">
        <f>BK122</f>
        <v>0</v>
      </c>
      <c r="O122" s="272"/>
      <c r="P122" s="272"/>
      <c r="Q122" s="272"/>
      <c r="R122" s="133"/>
      <c r="T122" s="134"/>
      <c r="U122" s="131"/>
      <c r="V122" s="131"/>
      <c r="W122" s="135">
        <f>W123</f>
        <v>6.5750000000000002</v>
      </c>
      <c r="X122" s="131"/>
      <c r="Y122" s="135">
        <f>Y123</f>
        <v>1E-3</v>
      </c>
      <c r="Z122" s="131"/>
      <c r="AA122" s="136">
        <f>AA123</f>
        <v>0</v>
      </c>
      <c r="AR122" s="137" t="s">
        <v>22</v>
      </c>
      <c r="AT122" s="138" t="s">
        <v>75</v>
      </c>
      <c r="AU122" s="138" t="s">
        <v>22</v>
      </c>
      <c r="AY122" s="137" t="s">
        <v>159</v>
      </c>
      <c r="BK122" s="139">
        <f>BK123</f>
        <v>0</v>
      </c>
    </row>
    <row r="123" spans="2:65" s="1" customFormat="1" ht="31.6" customHeight="1">
      <c r="B123" s="141"/>
      <c r="C123" s="142" t="s">
        <v>178</v>
      </c>
      <c r="D123" s="142" t="s">
        <v>160</v>
      </c>
      <c r="E123" s="143" t="s">
        <v>584</v>
      </c>
      <c r="F123" s="247" t="s">
        <v>585</v>
      </c>
      <c r="G123" s="247"/>
      <c r="H123" s="247"/>
      <c r="I123" s="247"/>
      <c r="J123" s="144" t="s">
        <v>163</v>
      </c>
      <c r="K123" s="145">
        <v>25</v>
      </c>
      <c r="L123" s="248"/>
      <c r="M123" s="248"/>
      <c r="N123" s="248">
        <f>ROUND(L123*K123,2)</f>
        <v>0</v>
      </c>
      <c r="O123" s="248"/>
      <c r="P123" s="248"/>
      <c r="Q123" s="248"/>
      <c r="R123" s="146"/>
      <c r="T123" s="147" t="s">
        <v>5</v>
      </c>
      <c r="U123" s="44" t="s">
        <v>41</v>
      </c>
      <c r="V123" s="148">
        <v>0.26300000000000001</v>
      </c>
      <c r="W123" s="148">
        <f>V123*K123</f>
        <v>6.5750000000000002</v>
      </c>
      <c r="X123" s="148">
        <v>4.0000000000000003E-5</v>
      </c>
      <c r="Y123" s="148">
        <f>X123*K123</f>
        <v>1E-3</v>
      </c>
      <c r="Z123" s="148">
        <v>0</v>
      </c>
      <c r="AA123" s="149">
        <f>Z123*K123</f>
        <v>0</v>
      </c>
      <c r="AR123" s="21" t="s">
        <v>164</v>
      </c>
      <c r="AT123" s="21" t="s">
        <v>160</v>
      </c>
      <c r="AU123" s="21" t="s">
        <v>115</v>
      </c>
      <c r="AY123" s="21" t="s">
        <v>159</v>
      </c>
      <c r="BE123" s="150">
        <f>IF(U123="základní",N123,0)</f>
        <v>0</v>
      </c>
      <c r="BF123" s="150">
        <f>IF(U123="snížená",N123,0)</f>
        <v>0</v>
      </c>
      <c r="BG123" s="150">
        <f>IF(U123="zákl. přenesená",N123,0)</f>
        <v>0</v>
      </c>
      <c r="BH123" s="150">
        <f>IF(U123="sníž. přenesená",N123,0)</f>
        <v>0</v>
      </c>
      <c r="BI123" s="150">
        <f>IF(U123="nulová",N123,0)</f>
        <v>0</v>
      </c>
      <c r="BJ123" s="21" t="s">
        <v>22</v>
      </c>
      <c r="BK123" s="150">
        <f>ROUND(L123*K123,2)</f>
        <v>0</v>
      </c>
      <c r="BL123" s="21" t="s">
        <v>164</v>
      </c>
      <c r="BM123" s="21" t="s">
        <v>676</v>
      </c>
    </row>
    <row r="124" spans="2:65" s="9" customFormat="1" ht="29.9" customHeight="1">
      <c r="B124" s="130"/>
      <c r="C124" s="131"/>
      <c r="D124" s="140" t="s">
        <v>131</v>
      </c>
      <c r="E124" s="140"/>
      <c r="F124" s="140"/>
      <c r="G124" s="140"/>
      <c r="H124" s="140"/>
      <c r="I124" s="140"/>
      <c r="J124" s="140"/>
      <c r="K124" s="140"/>
      <c r="L124" s="140"/>
      <c r="M124" s="140"/>
      <c r="N124" s="271">
        <f>BK124</f>
        <v>0</v>
      </c>
      <c r="O124" s="272"/>
      <c r="P124" s="272"/>
      <c r="Q124" s="272"/>
      <c r="R124" s="133"/>
      <c r="T124" s="134"/>
      <c r="U124" s="131"/>
      <c r="V124" s="131"/>
      <c r="W124" s="135">
        <f>W125</f>
        <v>7.1028399999999996</v>
      </c>
      <c r="X124" s="131"/>
      <c r="Y124" s="135">
        <f>Y125</f>
        <v>0</v>
      </c>
      <c r="Z124" s="131"/>
      <c r="AA124" s="136">
        <f>AA125</f>
        <v>0</v>
      </c>
      <c r="AR124" s="137" t="s">
        <v>22</v>
      </c>
      <c r="AT124" s="138" t="s">
        <v>75</v>
      </c>
      <c r="AU124" s="138" t="s">
        <v>22</v>
      </c>
      <c r="AY124" s="137" t="s">
        <v>159</v>
      </c>
      <c r="BK124" s="139">
        <f>BK125</f>
        <v>0</v>
      </c>
    </row>
    <row r="125" spans="2:65" s="1" customFormat="1" ht="31.6" customHeight="1">
      <c r="B125" s="141"/>
      <c r="C125" s="142" t="s">
        <v>164</v>
      </c>
      <c r="D125" s="142" t="s">
        <v>160</v>
      </c>
      <c r="E125" s="143" t="s">
        <v>268</v>
      </c>
      <c r="F125" s="247" t="s">
        <v>269</v>
      </c>
      <c r="G125" s="247"/>
      <c r="H125" s="247"/>
      <c r="I125" s="247"/>
      <c r="J125" s="144" t="s">
        <v>254</v>
      </c>
      <c r="K125" s="145">
        <v>2.84</v>
      </c>
      <c r="L125" s="248"/>
      <c r="M125" s="248"/>
      <c r="N125" s="248">
        <f>ROUND(L125*K125,2)</f>
        <v>0</v>
      </c>
      <c r="O125" s="248"/>
      <c r="P125" s="248"/>
      <c r="Q125" s="248"/>
      <c r="R125" s="146"/>
      <c r="T125" s="147" t="s">
        <v>5</v>
      </c>
      <c r="U125" s="44" t="s">
        <v>41</v>
      </c>
      <c r="V125" s="148">
        <v>2.5009999999999999</v>
      </c>
      <c r="W125" s="148">
        <f>V125*K125</f>
        <v>7.1028399999999996</v>
      </c>
      <c r="X125" s="148">
        <v>0</v>
      </c>
      <c r="Y125" s="148">
        <f>X125*K125</f>
        <v>0</v>
      </c>
      <c r="Z125" s="148">
        <v>0</v>
      </c>
      <c r="AA125" s="149">
        <f>Z125*K125</f>
        <v>0</v>
      </c>
      <c r="AR125" s="21" t="s">
        <v>164</v>
      </c>
      <c r="AT125" s="21" t="s">
        <v>160</v>
      </c>
      <c r="AU125" s="21" t="s">
        <v>115</v>
      </c>
      <c r="AY125" s="21" t="s">
        <v>159</v>
      </c>
      <c r="BE125" s="150">
        <f>IF(U125="základní",N125,0)</f>
        <v>0</v>
      </c>
      <c r="BF125" s="150">
        <f>IF(U125="snížená",N125,0)</f>
        <v>0</v>
      </c>
      <c r="BG125" s="150">
        <f>IF(U125="zákl. přenesená",N125,0)</f>
        <v>0</v>
      </c>
      <c r="BH125" s="150">
        <f>IF(U125="sníž. přenesená",N125,0)</f>
        <v>0</v>
      </c>
      <c r="BI125" s="150">
        <f>IF(U125="nulová",N125,0)</f>
        <v>0</v>
      </c>
      <c r="BJ125" s="21" t="s">
        <v>22</v>
      </c>
      <c r="BK125" s="150">
        <f>ROUND(L125*K125,2)</f>
        <v>0</v>
      </c>
      <c r="BL125" s="21" t="s">
        <v>164</v>
      </c>
      <c r="BM125" s="21" t="s">
        <v>677</v>
      </c>
    </row>
    <row r="126" spans="2:65" s="9" customFormat="1" ht="37.4" customHeight="1">
      <c r="B126" s="130"/>
      <c r="C126" s="131"/>
      <c r="D126" s="132" t="s">
        <v>132</v>
      </c>
      <c r="E126" s="132"/>
      <c r="F126" s="132"/>
      <c r="G126" s="132"/>
      <c r="H126" s="132"/>
      <c r="I126" s="132"/>
      <c r="J126" s="132"/>
      <c r="K126" s="132"/>
      <c r="L126" s="132"/>
      <c r="M126" s="132"/>
      <c r="N126" s="273">
        <f>BK126</f>
        <v>0</v>
      </c>
      <c r="O126" s="274"/>
      <c r="P126" s="274"/>
      <c r="Q126" s="274"/>
      <c r="R126" s="133"/>
      <c r="T126" s="134"/>
      <c r="U126" s="131"/>
      <c r="V126" s="131"/>
      <c r="W126" s="135">
        <f>W127</f>
        <v>12.956165000000002</v>
      </c>
      <c r="X126" s="131"/>
      <c r="Y126" s="135">
        <f>Y127</f>
        <v>0.16056900000000002</v>
      </c>
      <c r="Z126" s="131"/>
      <c r="AA126" s="136">
        <f>AA127</f>
        <v>0</v>
      </c>
      <c r="AR126" s="137" t="s">
        <v>115</v>
      </c>
      <c r="AT126" s="138" t="s">
        <v>75</v>
      </c>
      <c r="AU126" s="138" t="s">
        <v>76</v>
      </c>
      <c r="AY126" s="137" t="s">
        <v>159</v>
      </c>
      <c r="BK126" s="139">
        <f>BK127</f>
        <v>0</v>
      </c>
    </row>
    <row r="127" spans="2:65" s="9" customFormat="1" ht="19.899999999999999" customHeight="1">
      <c r="B127" s="130"/>
      <c r="C127" s="131"/>
      <c r="D127" s="140" t="s">
        <v>669</v>
      </c>
      <c r="E127" s="140"/>
      <c r="F127" s="140"/>
      <c r="G127" s="140"/>
      <c r="H127" s="140"/>
      <c r="I127" s="140"/>
      <c r="J127" s="140"/>
      <c r="K127" s="140"/>
      <c r="L127" s="140"/>
      <c r="M127" s="140"/>
      <c r="N127" s="269">
        <f>BK127</f>
        <v>0</v>
      </c>
      <c r="O127" s="270"/>
      <c r="P127" s="270"/>
      <c r="Q127" s="270"/>
      <c r="R127" s="133"/>
      <c r="T127" s="134"/>
      <c r="U127" s="131"/>
      <c r="V127" s="131"/>
      <c r="W127" s="135">
        <f>SUM(W128:W132)</f>
        <v>12.956165000000002</v>
      </c>
      <c r="X127" s="131"/>
      <c r="Y127" s="135">
        <f>SUM(Y128:Y132)</f>
        <v>0.16056900000000002</v>
      </c>
      <c r="Z127" s="131"/>
      <c r="AA127" s="136">
        <f>SUM(AA128:AA132)</f>
        <v>0</v>
      </c>
      <c r="AR127" s="137" t="s">
        <v>115</v>
      </c>
      <c r="AT127" s="138" t="s">
        <v>75</v>
      </c>
      <c r="AU127" s="138" t="s">
        <v>22</v>
      </c>
      <c r="AY127" s="137" t="s">
        <v>159</v>
      </c>
      <c r="BK127" s="139">
        <f>SUM(BK128:BK132)</f>
        <v>0</v>
      </c>
    </row>
    <row r="128" spans="2:65" s="1" customFormat="1" ht="44.35" customHeight="1">
      <c r="B128" s="141"/>
      <c r="C128" s="142" t="s">
        <v>194</v>
      </c>
      <c r="D128" s="142" t="s">
        <v>160</v>
      </c>
      <c r="E128" s="143" t="s">
        <v>678</v>
      </c>
      <c r="F128" s="247" t="s">
        <v>679</v>
      </c>
      <c r="G128" s="247"/>
      <c r="H128" s="247"/>
      <c r="I128" s="247"/>
      <c r="J128" s="144" t="s">
        <v>163</v>
      </c>
      <c r="K128" s="145">
        <v>11.5</v>
      </c>
      <c r="L128" s="248"/>
      <c r="M128" s="248"/>
      <c r="N128" s="248">
        <f>ROUND(L128*K128,2)</f>
        <v>0</v>
      </c>
      <c r="O128" s="248"/>
      <c r="P128" s="248"/>
      <c r="Q128" s="248"/>
      <c r="R128" s="146"/>
      <c r="T128" s="147" t="s">
        <v>5</v>
      </c>
      <c r="U128" s="44" t="s">
        <v>41</v>
      </c>
      <c r="V128" s="148">
        <v>0.93500000000000005</v>
      </c>
      <c r="W128" s="148">
        <f>V128*K128</f>
        <v>10.752500000000001</v>
      </c>
      <c r="X128" s="148">
        <v>2.7499999999999998E-3</v>
      </c>
      <c r="Y128" s="148">
        <f>X128*K128</f>
        <v>3.1625E-2</v>
      </c>
      <c r="Z128" s="148">
        <v>0</v>
      </c>
      <c r="AA128" s="149">
        <f>Z128*K128</f>
        <v>0</v>
      </c>
      <c r="AR128" s="21" t="s">
        <v>243</v>
      </c>
      <c r="AT128" s="21" t="s">
        <v>160</v>
      </c>
      <c r="AU128" s="21" t="s">
        <v>115</v>
      </c>
      <c r="AY128" s="21" t="s">
        <v>159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21" t="s">
        <v>22</v>
      </c>
      <c r="BK128" s="150">
        <f>ROUND(L128*K128,2)</f>
        <v>0</v>
      </c>
      <c r="BL128" s="21" t="s">
        <v>243</v>
      </c>
      <c r="BM128" s="21" t="s">
        <v>680</v>
      </c>
    </row>
    <row r="129" spans="2:65" s="1" customFormat="1" ht="31.6" customHeight="1">
      <c r="B129" s="141"/>
      <c r="C129" s="183" t="s">
        <v>197</v>
      </c>
      <c r="D129" s="183" t="s">
        <v>184</v>
      </c>
      <c r="E129" s="184" t="s">
        <v>681</v>
      </c>
      <c r="F129" s="259" t="s">
        <v>1104</v>
      </c>
      <c r="G129" s="259"/>
      <c r="H129" s="259"/>
      <c r="I129" s="259"/>
      <c r="J129" s="185" t="s">
        <v>163</v>
      </c>
      <c r="K129" s="186">
        <v>12.88</v>
      </c>
      <c r="L129" s="260"/>
      <c r="M129" s="260"/>
      <c r="N129" s="260">
        <f>ROUND(L129*K129,2)</f>
        <v>0</v>
      </c>
      <c r="O129" s="248"/>
      <c r="P129" s="248"/>
      <c r="Q129" s="248"/>
      <c r="R129" s="146"/>
      <c r="T129" s="147" t="s">
        <v>5</v>
      </c>
      <c r="U129" s="44" t="s">
        <v>41</v>
      </c>
      <c r="V129" s="148">
        <v>0</v>
      </c>
      <c r="W129" s="148">
        <f>V129*K129</f>
        <v>0</v>
      </c>
      <c r="X129" s="148">
        <v>9.7999999999999997E-3</v>
      </c>
      <c r="Y129" s="148">
        <f>X129*K129</f>
        <v>0.126224</v>
      </c>
      <c r="Z129" s="148">
        <v>0</v>
      </c>
      <c r="AA129" s="149">
        <f>Z129*K129</f>
        <v>0</v>
      </c>
      <c r="AR129" s="21" t="s">
        <v>278</v>
      </c>
      <c r="AT129" s="21" t="s">
        <v>184</v>
      </c>
      <c r="AU129" s="21" t="s">
        <v>115</v>
      </c>
      <c r="AY129" s="21" t="s">
        <v>159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22</v>
      </c>
      <c r="BK129" s="150">
        <f>ROUND(L129*K129,2)</f>
        <v>0</v>
      </c>
      <c r="BL129" s="21" t="s">
        <v>243</v>
      </c>
      <c r="BM129" s="21" t="s">
        <v>682</v>
      </c>
    </row>
    <row r="130" spans="2:65" s="1" customFormat="1" ht="31.6" customHeight="1">
      <c r="B130" s="141"/>
      <c r="C130" s="142" t="s">
        <v>206</v>
      </c>
      <c r="D130" s="142" t="s">
        <v>160</v>
      </c>
      <c r="E130" s="143" t="s">
        <v>683</v>
      </c>
      <c r="F130" s="247" t="s">
        <v>684</v>
      </c>
      <c r="G130" s="247"/>
      <c r="H130" s="247"/>
      <c r="I130" s="247"/>
      <c r="J130" s="144" t="s">
        <v>200</v>
      </c>
      <c r="K130" s="145">
        <v>8</v>
      </c>
      <c r="L130" s="248"/>
      <c r="M130" s="248"/>
      <c r="N130" s="248">
        <f>ROUND(L130*K130,2)</f>
        <v>0</v>
      </c>
      <c r="O130" s="248"/>
      <c r="P130" s="248"/>
      <c r="Q130" s="248"/>
      <c r="R130" s="146"/>
      <c r="T130" s="147" t="s">
        <v>5</v>
      </c>
      <c r="U130" s="44" t="s">
        <v>41</v>
      </c>
      <c r="V130" s="148">
        <v>0.25</v>
      </c>
      <c r="W130" s="148">
        <f>V130*K130</f>
        <v>2</v>
      </c>
      <c r="X130" s="148">
        <v>3.1E-4</v>
      </c>
      <c r="Y130" s="148">
        <f>X130*K130</f>
        <v>2.48E-3</v>
      </c>
      <c r="Z130" s="148">
        <v>0</v>
      </c>
      <c r="AA130" s="149">
        <f>Z130*K130</f>
        <v>0</v>
      </c>
      <c r="AR130" s="21" t="s">
        <v>243</v>
      </c>
      <c r="AT130" s="21" t="s">
        <v>160</v>
      </c>
      <c r="AU130" s="21" t="s">
        <v>115</v>
      </c>
      <c r="AY130" s="21" t="s">
        <v>159</v>
      </c>
      <c r="BE130" s="150">
        <f>IF(U130="základní",N130,0)</f>
        <v>0</v>
      </c>
      <c r="BF130" s="150">
        <f>IF(U130="snížená",N130,0)</f>
        <v>0</v>
      </c>
      <c r="BG130" s="150">
        <f>IF(U130="zákl. přenesená",N130,0)</f>
        <v>0</v>
      </c>
      <c r="BH130" s="150">
        <f>IF(U130="sníž. přenesená",N130,0)</f>
        <v>0</v>
      </c>
      <c r="BI130" s="150">
        <f>IF(U130="nulová",N130,0)</f>
        <v>0</v>
      </c>
      <c r="BJ130" s="21" t="s">
        <v>22</v>
      </c>
      <c r="BK130" s="150">
        <f>ROUND(L130*K130,2)</f>
        <v>0</v>
      </c>
      <c r="BL130" s="21" t="s">
        <v>243</v>
      </c>
      <c r="BM130" s="21" t="s">
        <v>685</v>
      </c>
    </row>
    <row r="131" spans="2:65" s="1" customFormat="1" ht="38.75" customHeight="1">
      <c r="B131" s="141"/>
      <c r="C131" s="183" t="s">
        <v>187</v>
      </c>
      <c r="D131" s="183" t="s">
        <v>184</v>
      </c>
      <c r="E131" s="184" t="s">
        <v>686</v>
      </c>
      <c r="F131" s="259" t="s">
        <v>1105</v>
      </c>
      <c r="G131" s="259"/>
      <c r="H131" s="259"/>
      <c r="I131" s="259"/>
      <c r="J131" s="185" t="s">
        <v>200</v>
      </c>
      <c r="K131" s="186">
        <v>8</v>
      </c>
      <c r="L131" s="260"/>
      <c r="M131" s="260"/>
      <c r="N131" s="260">
        <f>ROUND(L131*K131,2)</f>
        <v>0</v>
      </c>
      <c r="O131" s="248"/>
      <c r="P131" s="248"/>
      <c r="Q131" s="248"/>
      <c r="R131" s="146"/>
      <c r="T131" s="147" t="s">
        <v>5</v>
      </c>
      <c r="U131" s="44" t="s">
        <v>41</v>
      </c>
      <c r="V131" s="148">
        <v>0</v>
      </c>
      <c r="W131" s="148">
        <f>V131*K131</f>
        <v>0</v>
      </c>
      <c r="X131" s="148">
        <v>3.0000000000000001E-5</v>
      </c>
      <c r="Y131" s="148">
        <f>X131*K131</f>
        <v>2.4000000000000001E-4</v>
      </c>
      <c r="Z131" s="148">
        <v>0</v>
      </c>
      <c r="AA131" s="149">
        <f>Z131*K131</f>
        <v>0</v>
      </c>
      <c r="AR131" s="21" t="s">
        <v>278</v>
      </c>
      <c r="AT131" s="21" t="s">
        <v>184</v>
      </c>
      <c r="AU131" s="21" t="s">
        <v>115</v>
      </c>
      <c r="AY131" s="21" t="s">
        <v>159</v>
      </c>
      <c r="BE131" s="150">
        <f>IF(U131="základní",N131,0)</f>
        <v>0</v>
      </c>
      <c r="BF131" s="150">
        <f>IF(U131="snížená",N131,0)</f>
        <v>0</v>
      </c>
      <c r="BG131" s="150">
        <f>IF(U131="zákl. přenesená",N131,0)</f>
        <v>0</v>
      </c>
      <c r="BH131" s="150">
        <f>IF(U131="sníž. přenesená",N131,0)</f>
        <v>0</v>
      </c>
      <c r="BI131" s="150">
        <f>IF(U131="nulová",N131,0)</f>
        <v>0</v>
      </c>
      <c r="BJ131" s="21" t="s">
        <v>22</v>
      </c>
      <c r="BK131" s="150">
        <f>ROUND(L131*K131,2)</f>
        <v>0</v>
      </c>
      <c r="BL131" s="21" t="s">
        <v>243</v>
      </c>
      <c r="BM131" s="21" t="s">
        <v>687</v>
      </c>
    </row>
    <row r="132" spans="2:65" s="1" customFormat="1" ht="31.6" customHeight="1">
      <c r="B132" s="141"/>
      <c r="C132" s="142" t="s">
        <v>213</v>
      </c>
      <c r="D132" s="142" t="s">
        <v>160</v>
      </c>
      <c r="E132" s="143" t="s">
        <v>688</v>
      </c>
      <c r="F132" s="247" t="s">
        <v>689</v>
      </c>
      <c r="G132" s="247"/>
      <c r="H132" s="247"/>
      <c r="I132" s="247"/>
      <c r="J132" s="144" t="s">
        <v>254</v>
      </c>
      <c r="K132" s="145">
        <v>0.161</v>
      </c>
      <c r="L132" s="248"/>
      <c r="M132" s="248"/>
      <c r="N132" s="248">
        <f>ROUND(L132*K132,2)</f>
        <v>0</v>
      </c>
      <c r="O132" s="248"/>
      <c r="P132" s="248"/>
      <c r="Q132" s="248"/>
      <c r="R132" s="146"/>
      <c r="T132" s="147" t="s">
        <v>5</v>
      </c>
      <c r="U132" s="44" t="s">
        <v>41</v>
      </c>
      <c r="V132" s="148">
        <v>1.2649999999999999</v>
      </c>
      <c r="W132" s="148">
        <f>V132*K132</f>
        <v>0.20366499999999998</v>
      </c>
      <c r="X132" s="148">
        <v>0</v>
      </c>
      <c r="Y132" s="148">
        <f>X132*K132</f>
        <v>0</v>
      </c>
      <c r="Z132" s="148">
        <v>0</v>
      </c>
      <c r="AA132" s="149">
        <f>Z132*K132</f>
        <v>0</v>
      </c>
      <c r="AR132" s="21" t="s">
        <v>243</v>
      </c>
      <c r="AT132" s="21" t="s">
        <v>160</v>
      </c>
      <c r="AU132" s="21" t="s">
        <v>115</v>
      </c>
      <c r="AY132" s="21" t="s">
        <v>159</v>
      </c>
      <c r="BE132" s="150">
        <f>IF(U132="základní",N132,0)</f>
        <v>0</v>
      </c>
      <c r="BF132" s="150">
        <f>IF(U132="snížená",N132,0)</f>
        <v>0</v>
      </c>
      <c r="BG132" s="150">
        <f>IF(U132="zákl. přenesená",N132,0)</f>
        <v>0</v>
      </c>
      <c r="BH132" s="150">
        <f>IF(U132="sníž. přenesená",N132,0)</f>
        <v>0</v>
      </c>
      <c r="BI132" s="150">
        <f>IF(U132="nulová",N132,0)</f>
        <v>0</v>
      </c>
      <c r="BJ132" s="21" t="s">
        <v>22</v>
      </c>
      <c r="BK132" s="150">
        <f>ROUND(L132*K132,2)</f>
        <v>0</v>
      </c>
      <c r="BL132" s="21" t="s">
        <v>243</v>
      </c>
      <c r="BM132" s="21" t="s">
        <v>690</v>
      </c>
    </row>
    <row r="133" spans="2:65" s="9" customFormat="1" ht="37.4" customHeight="1">
      <c r="B133" s="130"/>
      <c r="C133" s="131"/>
      <c r="D133" s="132" t="s">
        <v>142</v>
      </c>
      <c r="E133" s="132"/>
      <c r="F133" s="132"/>
      <c r="G133" s="132"/>
      <c r="H133" s="132"/>
      <c r="I133" s="132"/>
      <c r="J133" s="132"/>
      <c r="K133" s="132"/>
      <c r="L133" s="132"/>
      <c r="M133" s="132"/>
      <c r="N133" s="273">
        <f>BK133</f>
        <v>0</v>
      </c>
      <c r="O133" s="274"/>
      <c r="P133" s="274"/>
      <c r="Q133" s="274"/>
      <c r="R133" s="133"/>
      <c r="T133" s="134"/>
      <c r="U133" s="131"/>
      <c r="V133" s="131"/>
      <c r="W133" s="135">
        <f>W134</f>
        <v>0</v>
      </c>
      <c r="X133" s="131"/>
      <c r="Y133" s="135">
        <f>Y134</f>
        <v>0</v>
      </c>
      <c r="Z133" s="131"/>
      <c r="AA133" s="136">
        <f>AA134</f>
        <v>0</v>
      </c>
      <c r="AR133" s="137" t="s">
        <v>194</v>
      </c>
      <c r="AT133" s="138" t="s">
        <v>75</v>
      </c>
      <c r="AU133" s="138" t="s">
        <v>76</v>
      </c>
      <c r="AY133" s="137" t="s">
        <v>159</v>
      </c>
      <c r="BK133" s="139">
        <f>BK134</f>
        <v>0</v>
      </c>
    </row>
    <row r="134" spans="2:65" s="9" customFormat="1" ht="19.899999999999999" customHeight="1">
      <c r="B134" s="130"/>
      <c r="C134" s="131"/>
      <c r="D134" s="140" t="s">
        <v>143</v>
      </c>
      <c r="E134" s="140"/>
      <c r="F134" s="140"/>
      <c r="G134" s="140"/>
      <c r="H134" s="140"/>
      <c r="I134" s="140"/>
      <c r="J134" s="140"/>
      <c r="K134" s="140"/>
      <c r="L134" s="140"/>
      <c r="M134" s="140"/>
      <c r="N134" s="269">
        <f>BK134</f>
        <v>0</v>
      </c>
      <c r="O134" s="270"/>
      <c r="P134" s="270"/>
      <c r="Q134" s="270"/>
      <c r="R134" s="133"/>
      <c r="T134" s="134"/>
      <c r="U134" s="131"/>
      <c r="V134" s="131"/>
      <c r="W134" s="135">
        <f>W135</f>
        <v>0</v>
      </c>
      <c r="X134" s="131"/>
      <c r="Y134" s="135">
        <f>Y135</f>
        <v>0</v>
      </c>
      <c r="Z134" s="131"/>
      <c r="AA134" s="136">
        <f>AA135</f>
        <v>0</v>
      </c>
      <c r="AR134" s="137" t="s">
        <v>194</v>
      </c>
      <c r="AT134" s="138" t="s">
        <v>75</v>
      </c>
      <c r="AU134" s="138" t="s">
        <v>22</v>
      </c>
      <c r="AY134" s="137" t="s">
        <v>159</v>
      </c>
      <c r="BK134" s="139">
        <f>BK135</f>
        <v>0</v>
      </c>
    </row>
    <row r="135" spans="2:65" s="1" customFormat="1" ht="44.35" customHeight="1">
      <c r="B135" s="141"/>
      <c r="C135" s="142" t="s">
        <v>27</v>
      </c>
      <c r="D135" s="142" t="s">
        <v>160</v>
      </c>
      <c r="E135" s="143" t="s">
        <v>549</v>
      </c>
      <c r="F135" s="247" t="s">
        <v>550</v>
      </c>
      <c r="G135" s="247"/>
      <c r="H135" s="247"/>
      <c r="I135" s="247"/>
      <c r="J135" s="144" t="s">
        <v>551</v>
      </c>
      <c r="K135" s="145">
        <v>1</v>
      </c>
      <c r="L135" s="248"/>
      <c r="M135" s="248"/>
      <c r="N135" s="248">
        <f>ROUND(L135*K135,2)</f>
        <v>0</v>
      </c>
      <c r="O135" s="248"/>
      <c r="P135" s="248"/>
      <c r="Q135" s="248"/>
      <c r="R135" s="146"/>
      <c r="T135" s="147" t="s">
        <v>5</v>
      </c>
      <c r="U135" s="188" t="s">
        <v>41</v>
      </c>
      <c r="V135" s="189">
        <v>0</v>
      </c>
      <c r="W135" s="189">
        <f>V135*K135</f>
        <v>0</v>
      </c>
      <c r="X135" s="189">
        <v>0</v>
      </c>
      <c r="Y135" s="189">
        <f>X135*K135</f>
        <v>0</v>
      </c>
      <c r="Z135" s="189">
        <v>0</v>
      </c>
      <c r="AA135" s="190">
        <f>Z135*K135</f>
        <v>0</v>
      </c>
      <c r="AR135" s="21" t="s">
        <v>552</v>
      </c>
      <c r="AT135" s="21" t="s">
        <v>160</v>
      </c>
      <c r="AU135" s="21" t="s">
        <v>115</v>
      </c>
      <c r="AY135" s="21" t="s">
        <v>159</v>
      </c>
      <c r="BE135" s="150">
        <f>IF(U135="základní",N135,0)</f>
        <v>0</v>
      </c>
      <c r="BF135" s="150">
        <f>IF(U135="snížená",N135,0)</f>
        <v>0</v>
      </c>
      <c r="BG135" s="150">
        <f>IF(U135="zákl. přenesená",N135,0)</f>
        <v>0</v>
      </c>
      <c r="BH135" s="150">
        <f>IF(U135="sníž. přenesená",N135,0)</f>
        <v>0</v>
      </c>
      <c r="BI135" s="150">
        <f>IF(U135="nulová",N135,0)</f>
        <v>0</v>
      </c>
      <c r="BJ135" s="21" t="s">
        <v>22</v>
      </c>
      <c r="BK135" s="150">
        <f>ROUND(L135*K135,2)</f>
        <v>0</v>
      </c>
      <c r="BL135" s="21" t="s">
        <v>552</v>
      </c>
      <c r="BM135" s="21" t="s">
        <v>691</v>
      </c>
    </row>
    <row r="136" spans="2:65" s="1" customFormat="1" ht="7" customHeight="1">
      <c r="B136" s="59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</sheetData>
  <mergeCells count="97">
    <mergeCell ref="H1:K1"/>
    <mergeCell ref="S2:AC2"/>
    <mergeCell ref="F135:I135"/>
    <mergeCell ref="L135:M135"/>
    <mergeCell ref="N135:Q135"/>
    <mergeCell ref="N117:Q117"/>
    <mergeCell ref="N118:Q118"/>
    <mergeCell ref="N119:Q119"/>
    <mergeCell ref="N122:Q122"/>
    <mergeCell ref="N124:Q124"/>
    <mergeCell ref="N126:Q126"/>
    <mergeCell ref="N127:Q127"/>
    <mergeCell ref="N133:Q133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8:I128"/>
    <mergeCell ref="L128:M128"/>
    <mergeCell ref="N128:Q128"/>
    <mergeCell ref="F121:I121"/>
    <mergeCell ref="L121:M121"/>
    <mergeCell ref="N121:Q121"/>
    <mergeCell ref="F123:I123"/>
    <mergeCell ref="L123:M123"/>
    <mergeCell ref="N123:Q123"/>
    <mergeCell ref="M114:Q114"/>
    <mergeCell ref="F116:I116"/>
    <mergeCell ref="L116:M116"/>
    <mergeCell ref="N116:Q116"/>
    <mergeCell ref="F120:I120"/>
    <mergeCell ref="L120:M120"/>
    <mergeCell ref="N120:Q120"/>
    <mergeCell ref="C106:Q106"/>
    <mergeCell ref="F108:P108"/>
    <mergeCell ref="F109:P109"/>
    <mergeCell ref="M111:P111"/>
    <mergeCell ref="M113:Q113"/>
    <mergeCell ref="N94:Q94"/>
    <mergeCell ref="N95:Q95"/>
    <mergeCell ref="N96:Q96"/>
    <mergeCell ref="N98:Q98"/>
    <mergeCell ref="L100:Q100"/>
    <mergeCell ref="N89:Q89"/>
    <mergeCell ref="N90:Q90"/>
    <mergeCell ref="N91:Q91"/>
    <mergeCell ref="N92:Q92"/>
    <mergeCell ref="N93:Q93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0"/>
  <sheetViews>
    <sheetView showGridLines="0" workbookViewId="0">
      <pane ySplit="1" topLeftCell="A122" activePane="bottomLeft" state="frozen"/>
      <selection pane="bottomLeft" activeCell="K127" sqref="K127"/>
    </sheetView>
  </sheetViews>
  <sheetFormatPr defaultRowHeight="13.6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110</v>
      </c>
      <c r="G1" s="17"/>
      <c r="H1" s="265" t="s">
        <v>111</v>
      </c>
      <c r="I1" s="265"/>
      <c r="J1" s="265"/>
      <c r="K1" s="265"/>
      <c r="L1" s="17" t="s">
        <v>112</v>
      </c>
      <c r="M1" s="15"/>
      <c r="N1" s="15"/>
      <c r="O1" s="16" t="s">
        <v>113</v>
      </c>
      <c r="P1" s="15"/>
      <c r="Q1" s="15"/>
      <c r="R1" s="15"/>
      <c r="S1" s="17" t="s">
        <v>114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7.049999999999997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21" t="s">
        <v>96</v>
      </c>
    </row>
    <row r="3" spans="1:66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115</v>
      </c>
    </row>
    <row r="4" spans="1:66" ht="37.049999999999997" customHeight="1">
      <c r="B4" s="25"/>
      <c r="C4" s="196" t="s">
        <v>116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6"/>
      <c r="T4" s="27" t="s">
        <v>13</v>
      </c>
      <c r="AT4" s="21" t="s">
        <v>6</v>
      </c>
    </row>
    <row r="5" spans="1:66" ht="7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" customHeight="1">
      <c r="B6" s="25"/>
      <c r="C6" s="28"/>
      <c r="D6" s="32" t="s">
        <v>17</v>
      </c>
      <c r="E6" s="28"/>
      <c r="F6" s="228" t="str">
        <f>'Rekapitulace stavby'!K6</f>
        <v>Stavební úpravy č.p. 476 v Rychvaldu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8"/>
      <c r="R6" s="26"/>
    </row>
    <row r="7" spans="1:66" s="1" customFormat="1" ht="32.799999999999997" customHeight="1">
      <c r="B7" s="35"/>
      <c r="C7" s="36"/>
      <c r="D7" s="31" t="s">
        <v>117</v>
      </c>
      <c r="E7" s="36"/>
      <c r="F7" s="200" t="s">
        <v>692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119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23</v>
      </c>
      <c r="E9" s="36"/>
      <c r="F9" s="30" t="s">
        <v>24</v>
      </c>
      <c r="G9" s="36"/>
      <c r="H9" s="36"/>
      <c r="I9" s="36"/>
      <c r="J9" s="36"/>
      <c r="K9" s="36"/>
      <c r="L9" s="36"/>
      <c r="M9" s="32" t="s">
        <v>25</v>
      </c>
      <c r="N9" s="36"/>
      <c r="O9" s="231" t="str">
        <f>'Rekapitulace stavby'!AN8</f>
        <v>29. 6. 2016</v>
      </c>
      <c r="P9" s="231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29</v>
      </c>
      <c r="E11" s="36"/>
      <c r="F11" s="36"/>
      <c r="G11" s="36"/>
      <c r="H11" s="36"/>
      <c r="I11" s="36"/>
      <c r="J11" s="36"/>
      <c r="K11" s="36"/>
      <c r="L11" s="36"/>
      <c r="M11" s="32" t="s">
        <v>30</v>
      </c>
      <c r="N11" s="36"/>
      <c r="O11" s="198" t="str">
        <f>IF('Rekapitulace stavby'!AN10="","",'Rekapitulace stavby'!AN10)</f>
        <v/>
      </c>
      <c r="P11" s="198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31</v>
      </c>
      <c r="N12" s="36"/>
      <c r="O12" s="198" t="str">
        <f>IF('Rekapitulace stavby'!AN11="","",'Rekapitulace stavby'!AN11)</f>
        <v/>
      </c>
      <c r="P12" s="198"/>
      <c r="Q12" s="36"/>
      <c r="R12" s="37"/>
    </row>
    <row r="13" spans="1:66" s="1" customFormat="1" ht="7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30</v>
      </c>
      <c r="N14" s="36"/>
      <c r="O14" s="198" t="str">
        <f>IF('Rekapitulace stavby'!AN13="","",'Rekapitulace stavby'!AN13)</f>
        <v/>
      </c>
      <c r="P14" s="19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31</v>
      </c>
      <c r="N15" s="36"/>
      <c r="O15" s="198" t="str">
        <f>IF('Rekapitulace stavby'!AN14="","",'Rekapitulace stavby'!AN14)</f>
        <v/>
      </c>
      <c r="P15" s="198"/>
      <c r="Q15" s="36"/>
      <c r="R15" s="37"/>
    </row>
    <row r="16" spans="1:66" s="1" customFormat="1" ht="7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30</v>
      </c>
      <c r="N17" s="36"/>
      <c r="O17" s="198" t="str">
        <f>IF('Rekapitulace stavby'!AN16="","",'Rekapitulace stavby'!AN16)</f>
        <v/>
      </c>
      <c r="P17" s="198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31</v>
      </c>
      <c r="N18" s="36"/>
      <c r="O18" s="198" t="str">
        <f>IF('Rekapitulace stavby'!AN17="","",'Rekapitulace stavby'!AN17)</f>
        <v/>
      </c>
      <c r="P18" s="198"/>
      <c r="Q18" s="36"/>
      <c r="R18" s="37"/>
    </row>
    <row r="19" spans="2:18" s="1" customFormat="1" ht="7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35</v>
      </c>
      <c r="E20" s="36"/>
      <c r="F20" s="36"/>
      <c r="G20" s="36"/>
      <c r="H20" s="36"/>
      <c r="I20" s="36"/>
      <c r="J20" s="36"/>
      <c r="K20" s="36"/>
      <c r="L20" s="36"/>
      <c r="M20" s="32" t="s">
        <v>30</v>
      </c>
      <c r="N20" s="36"/>
      <c r="O20" s="198" t="str">
        <f>IF('Rekapitulace stavby'!AN19="","",'Rekapitulace stavby'!AN19)</f>
        <v/>
      </c>
      <c r="P20" s="198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31</v>
      </c>
      <c r="N21" s="36"/>
      <c r="O21" s="198" t="str">
        <f>IF('Rekapitulace stavby'!AN20="","",'Rekapitulace stavby'!AN20)</f>
        <v/>
      </c>
      <c r="P21" s="198"/>
      <c r="Q21" s="36"/>
      <c r="R21" s="37"/>
    </row>
    <row r="22" spans="2:18" s="1" customFormat="1" ht="7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6" customHeight="1">
      <c r="B24" s="35"/>
      <c r="C24" s="36"/>
      <c r="D24" s="36"/>
      <c r="E24" s="201" t="s">
        <v>5</v>
      </c>
      <c r="F24" s="201"/>
      <c r="G24" s="201"/>
      <c r="H24" s="201"/>
      <c r="I24" s="201"/>
      <c r="J24" s="201"/>
      <c r="K24" s="201"/>
      <c r="L24" s="201"/>
      <c r="M24" s="36"/>
      <c r="N24" s="36"/>
      <c r="O24" s="36"/>
      <c r="P24" s="36"/>
      <c r="Q24" s="36"/>
      <c r="R24" s="37"/>
    </row>
    <row r="25" spans="2:18" s="1" customFormat="1" ht="7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7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120</v>
      </c>
      <c r="E27" s="36"/>
      <c r="F27" s="36"/>
      <c r="G27" s="36"/>
      <c r="H27" s="36"/>
      <c r="I27" s="36"/>
      <c r="J27" s="36"/>
      <c r="K27" s="36"/>
      <c r="L27" s="36"/>
      <c r="M27" s="225">
        <f>N88</f>
        <v>0</v>
      </c>
      <c r="N27" s="225"/>
      <c r="O27" s="225"/>
      <c r="P27" s="225"/>
      <c r="Q27" s="36"/>
      <c r="R27" s="37"/>
    </row>
    <row r="28" spans="2:18" s="1" customFormat="1" ht="14.45" customHeight="1">
      <c r="B28" s="35"/>
      <c r="C28" s="36"/>
      <c r="D28" s="34" t="s">
        <v>121</v>
      </c>
      <c r="E28" s="36"/>
      <c r="F28" s="36"/>
      <c r="G28" s="36"/>
      <c r="H28" s="36"/>
      <c r="I28" s="36"/>
      <c r="J28" s="36"/>
      <c r="K28" s="36"/>
      <c r="L28" s="36"/>
      <c r="M28" s="225">
        <f>N105</f>
        <v>0</v>
      </c>
      <c r="N28" s="225"/>
      <c r="O28" s="225"/>
      <c r="P28" s="225"/>
      <c r="Q28" s="36"/>
      <c r="R28" s="37"/>
    </row>
    <row r="29" spans="2:18" s="1" customFormat="1" ht="7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" customHeight="1">
      <c r="B30" s="35"/>
      <c r="C30" s="36"/>
      <c r="D30" s="107" t="s">
        <v>39</v>
      </c>
      <c r="E30" s="36"/>
      <c r="F30" s="36"/>
      <c r="G30" s="36"/>
      <c r="H30" s="36"/>
      <c r="I30" s="36"/>
      <c r="J30" s="36"/>
      <c r="K30" s="36"/>
      <c r="L30" s="36"/>
      <c r="M30" s="232">
        <f>ROUND(M27+M28,2)</f>
        <v>0</v>
      </c>
      <c r="N30" s="230"/>
      <c r="O30" s="230"/>
      <c r="P30" s="230"/>
      <c r="Q30" s="36"/>
      <c r="R30" s="37"/>
    </row>
    <row r="31" spans="2:18" s="1" customFormat="1" ht="7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40</v>
      </c>
      <c r="E32" s="42" t="s">
        <v>41</v>
      </c>
      <c r="F32" s="43">
        <v>0.21</v>
      </c>
      <c r="G32" s="108" t="s">
        <v>42</v>
      </c>
      <c r="H32" s="233">
        <f>ROUND((SUM(BE105:BE106)+SUM(BE124:BE229)), 2)</f>
        <v>0</v>
      </c>
      <c r="I32" s="230"/>
      <c r="J32" s="230"/>
      <c r="K32" s="36"/>
      <c r="L32" s="36"/>
      <c r="M32" s="233">
        <f>ROUND(ROUND((SUM(BE105:BE106)+SUM(BE124:BE229)), 2)*F32, 2)</f>
        <v>0</v>
      </c>
      <c r="N32" s="230"/>
      <c r="O32" s="230"/>
      <c r="P32" s="230"/>
      <c r="Q32" s="36"/>
      <c r="R32" s="37"/>
    </row>
    <row r="33" spans="2:18" s="1" customFormat="1" ht="14.45" customHeight="1">
      <c r="B33" s="35"/>
      <c r="C33" s="36"/>
      <c r="D33" s="36"/>
      <c r="E33" s="42" t="s">
        <v>43</v>
      </c>
      <c r="F33" s="43">
        <v>0.15</v>
      </c>
      <c r="G33" s="108" t="s">
        <v>42</v>
      </c>
      <c r="H33" s="233">
        <f>ROUND((SUM(BF105:BF106)+SUM(BF124:BF229)), 2)</f>
        <v>0</v>
      </c>
      <c r="I33" s="230"/>
      <c r="J33" s="230"/>
      <c r="K33" s="36"/>
      <c r="L33" s="36"/>
      <c r="M33" s="233">
        <f>ROUND(ROUND((SUM(BF105:BF106)+SUM(BF124:BF229)), 2)*F33, 2)</f>
        <v>0</v>
      </c>
      <c r="N33" s="230"/>
      <c r="O33" s="230"/>
      <c r="P33" s="230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44</v>
      </c>
      <c r="F34" s="43">
        <v>0.21</v>
      </c>
      <c r="G34" s="108" t="s">
        <v>42</v>
      </c>
      <c r="H34" s="233">
        <f>ROUND((SUM(BG105:BG106)+SUM(BG124:BG229)), 2)</f>
        <v>0</v>
      </c>
      <c r="I34" s="230"/>
      <c r="J34" s="230"/>
      <c r="K34" s="36"/>
      <c r="L34" s="36"/>
      <c r="M34" s="233">
        <v>0</v>
      </c>
      <c r="N34" s="230"/>
      <c r="O34" s="230"/>
      <c r="P34" s="230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0.15</v>
      </c>
      <c r="G35" s="108" t="s">
        <v>42</v>
      </c>
      <c r="H35" s="233">
        <f>ROUND((SUM(BH105:BH106)+SUM(BH124:BH229)), 2)</f>
        <v>0</v>
      </c>
      <c r="I35" s="230"/>
      <c r="J35" s="230"/>
      <c r="K35" s="36"/>
      <c r="L35" s="36"/>
      <c r="M35" s="233">
        <v>0</v>
      </c>
      <c r="N35" s="230"/>
      <c r="O35" s="230"/>
      <c r="P35" s="230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</v>
      </c>
      <c r="G36" s="108" t="s">
        <v>42</v>
      </c>
      <c r="H36" s="233">
        <f>ROUND((SUM(BI105:BI106)+SUM(BI124:BI229)), 2)</f>
        <v>0</v>
      </c>
      <c r="I36" s="230"/>
      <c r="J36" s="230"/>
      <c r="K36" s="36"/>
      <c r="L36" s="36"/>
      <c r="M36" s="233">
        <v>0</v>
      </c>
      <c r="N36" s="230"/>
      <c r="O36" s="230"/>
      <c r="P36" s="230"/>
      <c r="Q36" s="36"/>
      <c r="R36" s="37"/>
    </row>
    <row r="37" spans="2:18" s="1" customFormat="1" ht="7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" customHeight="1">
      <c r="B38" s="35"/>
      <c r="C38" s="104"/>
      <c r="D38" s="109" t="s">
        <v>47</v>
      </c>
      <c r="E38" s="75"/>
      <c r="F38" s="75"/>
      <c r="G38" s="110" t="s">
        <v>48</v>
      </c>
      <c r="H38" s="111" t="s">
        <v>49</v>
      </c>
      <c r="I38" s="75"/>
      <c r="J38" s="75"/>
      <c r="K38" s="75"/>
      <c r="L38" s="234">
        <f>SUM(M30:M36)</f>
        <v>0</v>
      </c>
      <c r="M38" s="234"/>
      <c r="N38" s="234"/>
      <c r="O38" s="234"/>
      <c r="P38" s="23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95">
      <c r="B50" s="35"/>
      <c r="C50" s="36"/>
      <c r="D50" s="50" t="s">
        <v>50</v>
      </c>
      <c r="E50" s="51"/>
      <c r="F50" s="51"/>
      <c r="G50" s="51"/>
      <c r="H50" s="52"/>
      <c r="I50" s="36"/>
      <c r="J50" s="50" t="s">
        <v>51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4.95">
      <c r="B59" s="35"/>
      <c r="C59" s="36"/>
      <c r="D59" s="55" t="s">
        <v>52</v>
      </c>
      <c r="E59" s="56"/>
      <c r="F59" s="56"/>
      <c r="G59" s="57" t="s">
        <v>53</v>
      </c>
      <c r="H59" s="58"/>
      <c r="I59" s="36"/>
      <c r="J59" s="55" t="s">
        <v>52</v>
      </c>
      <c r="K59" s="56"/>
      <c r="L59" s="56"/>
      <c r="M59" s="56"/>
      <c r="N59" s="57" t="s">
        <v>53</v>
      </c>
      <c r="O59" s="56"/>
      <c r="P59" s="58"/>
      <c r="Q59" s="36"/>
      <c r="R59" s="37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95">
      <c r="B61" s="35"/>
      <c r="C61" s="36"/>
      <c r="D61" s="50" t="s">
        <v>54</v>
      </c>
      <c r="E61" s="51"/>
      <c r="F61" s="51"/>
      <c r="G61" s="51"/>
      <c r="H61" s="52"/>
      <c r="I61" s="36"/>
      <c r="J61" s="50" t="s">
        <v>55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4.95">
      <c r="B70" s="35"/>
      <c r="C70" s="36"/>
      <c r="D70" s="55" t="s">
        <v>52</v>
      </c>
      <c r="E70" s="56"/>
      <c r="F70" s="56"/>
      <c r="G70" s="57" t="s">
        <v>53</v>
      </c>
      <c r="H70" s="58"/>
      <c r="I70" s="36"/>
      <c r="J70" s="55" t="s">
        <v>52</v>
      </c>
      <c r="K70" s="56"/>
      <c r="L70" s="56"/>
      <c r="M70" s="56"/>
      <c r="N70" s="57" t="s">
        <v>53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7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7.049999999999997" customHeight="1">
      <c r="B76" s="35"/>
      <c r="C76" s="196" t="s">
        <v>122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7"/>
    </row>
    <row r="77" spans="2:18" s="1" customFormat="1" ht="7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.1" customHeight="1">
      <c r="B78" s="35"/>
      <c r="C78" s="32" t="s">
        <v>17</v>
      </c>
      <c r="D78" s="36"/>
      <c r="E78" s="36"/>
      <c r="F78" s="228" t="str">
        <f>F6</f>
        <v>Stavební úpravy č.p. 476 v Rychvaldu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6"/>
      <c r="R78" s="37"/>
    </row>
    <row r="79" spans="2:18" s="1" customFormat="1" ht="37.049999999999997" customHeight="1">
      <c r="B79" s="35"/>
      <c r="C79" s="69" t="s">
        <v>117</v>
      </c>
      <c r="D79" s="36"/>
      <c r="E79" s="36"/>
      <c r="F79" s="210" t="str">
        <f>F7</f>
        <v>SO06 - Dodatečné venkovní úpravy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6"/>
      <c r="R79" s="37"/>
    </row>
    <row r="80" spans="2:18" s="1" customFormat="1" ht="7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1" t="str">
        <f>IF(O9="","",O9)</f>
        <v>29. 6. 2016</v>
      </c>
      <c r="N81" s="231"/>
      <c r="O81" s="231"/>
      <c r="P81" s="231"/>
      <c r="Q81" s="36"/>
      <c r="R81" s="37"/>
    </row>
    <row r="82" spans="2:47" s="1" customFormat="1" ht="7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29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33</v>
      </c>
      <c r="L83" s="36"/>
      <c r="M83" s="198" t="str">
        <f>E18</f>
        <v xml:space="preserve"> </v>
      </c>
      <c r="N83" s="198"/>
      <c r="O83" s="198"/>
      <c r="P83" s="198"/>
      <c r="Q83" s="198"/>
      <c r="R83" s="37"/>
    </row>
    <row r="84" spans="2:47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35</v>
      </c>
      <c r="L84" s="36"/>
      <c r="M84" s="198" t="str">
        <f>E21</f>
        <v xml:space="preserve"> </v>
      </c>
      <c r="N84" s="198"/>
      <c r="O84" s="198"/>
      <c r="P84" s="198"/>
      <c r="Q84" s="198"/>
      <c r="R84" s="37"/>
    </row>
    <row r="85" spans="2:47" s="1" customFormat="1" ht="10.4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36" t="s">
        <v>123</v>
      </c>
      <c r="D86" s="237"/>
      <c r="E86" s="237"/>
      <c r="F86" s="237"/>
      <c r="G86" s="237"/>
      <c r="H86" s="104"/>
      <c r="I86" s="104"/>
      <c r="J86" s="104"/>
      <c r="K86" s="104"/>
      <c r="L86" s="104"/>
      <c r="M86" s="104"/>
      <c r="N86" s="236" t="s">
        <v>124</v>
      </c>
      <c r="O86" s="237"/>
      <c r="P86" s="237"/>
      <c r="Q86" s="237"/>
      <c r="R86" s="37"/>
    </row>
    <row r="87" spans="2:47" s="1" customFormat="1" ht="10.4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125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N124</f>
        <v>0</v>
      </c>
      <c r="O88" s="238"/>
      <c r="P88" s="238"/>
      <c r="Q88" s="238"/>
      <c r="R88" s="37"/>
      <c r="AU88" s="21" t="s">
        <v>126</v>
      </c>
    </row>
    <row r="89" spans="2:47" s="6" customFormat="1" ht="25" customHeight="1">
      <c r="B89" s="113"/>
      <c r="C89" s="114"/>
      <c r="D89" s="115" t="s">
        <v>127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9">
        <f>N125</f>
        <v>0</v>
      </c>
      <c r="O89" s="240"/>
      <c r="P89" s="240"/>
      <c r="Q89" s="240"/>
      <c r="R89" s="116"/>
    </row>
    <row r="90" spans="2:47" s="7" customFormat="1" ht="19.899999999999999" customHeight="1">
      <c r="B90" s="117"/>
      <c r="C90" s="118"/>
      <c r="D90" s="119" t="s">
        <v>693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41">
        <f>N126</f>
        <v>0</v>
      </c>
      <c r="O90" s="242"/>
      <c r="P90" s="242"/>
      <c r="Q90" s="242"/>
      <c r="R90" s="120"/>
    </row>
    <row r="91" spans="2:47" s="7" customFormat="1" ht="19.899999999999999" customHeight="1">
      <c r="B91" s="117"/>
      <c r="C91" s="118"/>
      <c r="D91" s="119" t="s">
        <v>128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41">
        <f>N131</f>
        <v>0</v>
      </c>
      <c r="O91" s="242"/>
      <c r="P91" s="242"/>
      <c r="Q91" s="242"/>
      <c r="R91" s="120"/>
    </row>
    <row r="92" spans="2:47" s="7" customFormat="1" ht="19.899999999999999" customHeight="1">
      <c r="B92" s="117"/>
      <c r="C92" s="118"/>
      <c r="D92" s="119" t="s">
        <v>129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41">
        <f>N145</f>
        <v>0</v>
      </c>
      <c r="O92" s="242"/>
      <c r="P92" s="242"/>
      <c r="Q92" s="242"/>
      <c r="R92" s="120"/>
    </row>
    <row r="93" spans="2:47" s="7" customFormat="1" ht="19.899999999999999" customHeight="1">
      <c r="B93" s="117"/>
      <c r="C93" s="118"/>
      <c r="D93" s="119" t="s">
        <v>130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41">
        <f>N158</f>
        <v>0</v>
      </c>
      <c r="O93" s="242"/>
      <c r="P93" s="242"/>
      <c r="Q93" s="242"/>
      <c r="R93" s="120"/>
    </row>
    <row r="94" spans="2:47" s="7" customFormat="1" ht="19.899999999999999" customHeight="1">
      <c r="B94" s="117"/>
      <c r="C94" s="118"/>
      <c r="D94" s="119" t="s">
        <v>131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41">
        <f>N164</f>
        <v>0</v>
      </c>
      <c r="O94" s="242"/>
      <c r="P94" s="242"/>
      <c r="Q94" s="242"/>
      <c r="R94" s="120"/>
    </row>
    <row r="95" spans="2:47" s="6" customFormat="1" ht="25" customHeight="1">
      <c r="B95" s="113"/>
      <c r="C95" s="114"/>
      <c r="D95" s="115" t="s">
        <v>132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39">
        <f>N166</f>
        <v>0</v>
      </c>
      <c r="O95" s="240"/>
      <c r="P95" s="240"/>
      <c r="Q95" s="240"/>
      <c r="R95" s="116"/>
    </row>
    <row r="96" spans="2:47" s="7" customFormat="1" ht="19.899999999999999" customHeight="1">
      <c r="B96" s="117"/>
      <c r="C96" s="118"/>
      <c r="D96" s="119" t="s">
        <v>694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41">
        <f>N167</f>
        <v>0</v>
      </c>
      <c r="O96" s="242"/>
      <c r="P96" s="242"/>
      <c r="Q96" s="242"/>
      <c r="R96" s="120"/>
    </row>
    <row r="97" spans="2:21" s="7" customFormat="1" ht="19.899999999999999" customHeight="1">
      <c r="B97" s="117"/>
      <c r="C97" s="118"/>
      <c r="D97" s="119" t="s">
        <v>135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41">
        <f>N173</f>
        <v>0</v>
      </c>
      <c r="O97" s="242"/>
      <c r="P97" s="242"/>
      <c r="Q97" s="242"/>
      <c r="R97" s="120"/>
    </row>
    <row r="98" spans="2:21" s="7" customFormat="1" ht="19.899999999999999" customHeight="1">
      <c r="B98" s="117"/>
      <c r="C98" s="118"/>
      <c r="D98" s="119" t="s">
        <v>695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41">
        <f>N175</f>
        <v>0</v>
      </c>
      <c r="O98" s="242"/>
      <c r="P98" s="242"/>
      <c r="Q98" s="242"/>
      <c r="R98" s="120"/>
    </row>
    <row r="99" spans="2:21" s="7" customFormat="1" ht="19.899999999999999" customHeight="1">
      <c r="B99" s="117"/>
      <c r="C99" s="118"/>
      <c r="D99" s="119" t="s">
        <v>138</v>
      </c>
      <c r="E99" s="118"/>
      <c r="F99" s="118"/>
      <c r="G99" s="118"/>
      <c r="H99" s="118"/>
      <c r="I99" s="118"/>
      <c r="J99" s="118"/>
      <c r="K99" s="118"/>
      <c r="L99" s="118"/>
      <c r="M99" s="118"/>
      <c r="N99" s="241">
        <f>N190</f>
        <v>0</v>
      </c>
      <c r="O99" s="242"/>
      <c r="P99" s="242"/>
      <c r="Q99" s="242"/>
      <c r="R99" s="120"/>
    </row>
    <row r="100" spans="2:21" s="7" customFormat="1" ht="19.899999999999999" customHeight="1">
      <c r="B100" s="117"/>
      <c r="C100" s="118"/>
      <c r="D100" s="119" t="s">
        <v>669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41">
        <f>N204</f>
        <v>0</v>
      </c>
      <c r="O100" s="242"/>
      <c r="P100" s="242"/>
      <c r="Q100" s="242"/>
      <c r="R100" s="120"/>
    </row>
    <row r="101" spans="2:21" s="7" customFormat="1" ht="19.899999999999999" customHeight="1">
      <c r="B101" s="117"/>
      <c r="C101" s="118"/>
      <c r="D101" s="119" t="s">
        <v>139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241">
        <f>N212</f>
        <v>0</v>
      </c>
      <c r="O101" s="242"/>
      <c r="P101" s="242"/>
      <c r="Q101" s="242"/>
      <c r="R101" s="120"/>
    </row>
    <row r="102" spans="2:21" s="6" customFormat="1" ht="25" customHeight="1">
      <c r="B102" s="113"/>
      <c r="C102" s="114"/>
      <c r="D102" s="115" t="s">
        <v>142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239">
        <f>N227</f>
        <v>0</v>
      </c>
      <c r="O102" s="240"/>
      <c r="P102" s="240"/>
      <c r="Q102" s="240"/>
      <c r="R102" s="116"/>
    </row>
    <row r="103" spans="2:21" s="7" customFormat="1" ht="19.899999999999999" customHeight="1">
      <c r="B103" s="117"/>
      <c r="C103" s="118"/>
      <c r="D103" s="119" t="s">
        <v>143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241">
        <f>N228</f>
        <v>0</v>
      </c>
      <c r="O103" s="242"/>
      <c r="P103" s="242"/>
      <c r="Q103" s="242"/>
      <c r="R103" s="120"/>
    </row>
    <row r="104" spans="2:21" s="1" customFormat="1" ht="21.7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21" s="1" customFormat="1" ht="29.25" customHeight="1">
      <c r="B105" s="35"/>
      <c r="C105" s="112" t="s">
        <v>144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238">
        <v>0</v>
      </c>
      <c r="O105" s="243"/>
      <c r="P105" s="243"/>
      <c r="Q105" s="243"/>
      <c r="R105" s="37"/>
      <c r="T105" s="121"/>
      <c r="U105" s="122" t="s">
        <v>40</v>
      </c>
    </row>
    <row r="106" spans="2:21" s="1" customFormat="1" ht="18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21" s="1" customFormat="1" ht="29.25" customHeight="1">
      <c r="B107" s="35"/>
      <c r="C107" s="103" t="s">
        <v>109</v>
      </c>
      <c r="D107" s="104"/>
      <c r="E107" s="104"/>
      <c r="F107" s="104"/>
      <c r="G107" s="104"/>
      <c r="H107" s="104"/>
      <c r="I107" s="104"/>
      <c r="J107" s="104"/>
      <c r="K107" s="104"/>
      <c r="L107" s="216">
        <f>ROUND(SUM(N88+N105),2)</f>
        <v>0</v>
      </c>
      <c r="M107" s="216"/>
      <c r="N107" s="216"/>
      <c r="O107" s="216"/>
      <c r="P107" s="216"/>
      <c r="Q107" s="216"/>
      <c r="R107" s="37"/>
    </row>
    <row r="108" spans="2:21" s="1" customFormat="1" ht="7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12" spans="2:21" s="1" customFormat="1" ht="7" customHeight="1"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</row>
    <row r="113" spans="2:65" s="1" customFormat="1" ht="37.049999999999997" customHeight="1">
      <c r="B113" s="35"/>
      <c r="C113" s="196" t="s">
        <v>145</v>
      </c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37"/>
    </row>
    <row r="114" spans="2:65" s="1" customFormat="1" ht="7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30.1" customHeight="1">
      <c r="B115" s="35"/>
      <c r="C115" s="32" t="s">
        <v>17</v>
      </c>
      <c r="D115" s="36"/>
      <c r="E115" s="36"/>
      <c r="F115" s="228" t="str">
        <f>F6</f>
        <v>Stavební úpravy č.p. 476 v Rychvaldu</v>
      </c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36"/>
      <c r="R115" s="37"/>
    </row>
    <row r="116" spans="2:65" s="1" customFormat="1" ht="37.049999999999997" customHeight="1">
      <c r="B116" s="35"/>
      <c r="C116" s="69" t="s">
        <v>117</v>
      </c>
      <c r="D116" s="36"/>
      <c r="E116" s="36"/>
      <c r="F116" s="210" t="str">
        <f>F7</f>
        <v>SO06 - Dodatečné venkovní úpravy</v>
      </c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36"/>
      <c r="R116" s="37"/>
    </row>
    <row r="117" spans="2:65" s="1" customFormat="1" ht="7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8" customHeight="1">
      <c r="B118" s="35"/>
      <c r="C118" s="32" t="s">
        <v>23</v>
      </c>
      <c r="D118" s="36"/>
      <c r="E118" s="36"/>
      <c r="F118" s="30" t="str">
        <f>F9</f>
        <v xml:space="preserve"> </v>
      </c>
      <c r="G118" s="36"/>
      <c r="H118" s="36"/>
      <c r="I118" s="36"/>
      <c r="J118" s="36"/>
      <c r="K118" s="32" t="s">
        <v>25</v>
      </c>
      <c r="L118" s="36"/>
      <c r="M118" s="231" t="str">
        <f>IF(O9="","",O9)</f>
        <v>29. 6. 2016</v>
      </c>
      <c r="N118" s="231"/>
      <c r="O118" s="231"/>
      <c r="P118" s="231"/>
      <c r="Q118" s="36"/>
      <c r="R118" s="37"/>
    </row>
    <row r="119" spans="2:65" s="1" customFormat="1" ht="7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1" customFormat="1">
      <c r="B120" s="35"/>
      <c r="C120" s="32" t="s">
        <v>29</v>
      </c>
      <c r="D120" s="36"/>
      <c r="E120" s="36"/>
      <c r="F120" s="30" t="str">
        <f>E12</f>
        <v xml:space="preserve"> </v>
      </c>
      <c r="G120" s="36"/>
      <c r="H120" s="36"/>
      <c r="I120" s="36"/>
      <c r="J120" s="36"/>
      <c r="K120" s="32" t="s">
        <v>33</v>
      </c>
      <c r="L120" s="36"/>
      <c r="M120" s="198" t="str">
        <f>E18</f>
        <v xml:space="preserve"> </v>
      </c>
      <c r="N120" s="198"/>
      <c r="O120" s="198"/>
      <c r="P120" s="198"/>
      <c r="Q120" s="198"/>
      <c r="R120" s="37"/>
    </row>
    <row r="121" spans="2:65" s="1" customFormat="1" ht="14.45" customHeight="1">
      <c r="B121" s="35"/>
      <c r="C121" s="32" t="s">
        <v>32</v>
      </c>
      <c r="D121" s="36"/>
      <c r="E121" s="36"/>
      <c r="F121" s="30" t="str">
        <f>IF(E15="","",E15)</f>
        <v xml:space="preserve"> </v>
      </c>
      <c r="G121" s="36"/>
      <c r="H121" s="36"/>
      <c r="I121" s="36"/>
      <c r="J121" s="36"/>
      <c r="K121" s="32" t="s">
        <v>35</v>
      </c>
      <c r="L121" s="36"/>
      <c r="M121" s="198" t="str">
        <f>E21</f>
        <v xml:space="preserve"> </v>
      </c>
      <c r="N121" s="198"/>
      <c r="O121" s="198"/>
      <c r="P121" s="198"/>
      <c r="Q121" s="198"/>
      <c r="R121" s="37"/>
    </row>
    <row r="122" spans="2:65" s="1" customFormat="1" ht="10.4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5" s="8" customFormat="1" ht="29.25" customHeight="1">
      <c r="B123" s="123"/>
      <c r="C123" s="124" t="s">
        <v>146</v>
      </c>
      <c r="D123" s="125" t="s">
        <v>147</v>
      </c>
      <c r="E123" s="125" t="s">
        <v>58</v>
      </c>
      <c r="F123" s="244" t="s">
        <v>148</v>
      </c>
      <c r="G123" s="244"/>
      <c r="H123" s="244"/>
      <c r="I123" s="244"/>
      <c r="J123" s="125" t="s">
        <v>149</v>
      </c>
      <c r="K123" s="125" t="s">
        <v>150</v>
      </c>
      <c r="L123" s="245" t="s">
        <v>151</v>
      </c>
      <c r="M123" s="245"/>
      <c r="N123" s="244" t="s">
        <v>124</v>
      </c>
      <c r="O123" s="244"/>
      <c r="P123" s="244"/>
      <c r="Q123" s="246"/>
      <c r="R123" s="126"/>
      <c r="T123" s="76" t="s">
        <v>152</v>
      </c>
      <c r="U123" s="77" t="s">
        <v>40</v>
      </c>
      <c r="V123" s="77" t="s">
        <v>153</v>
      </c>
      <c r="W123" s="77" t="s">
        <v>154</v>
      </c>
      <c r="X123" s="77" t="s">
        <v>155</v>
      </c>
      <c r="Y123" s="77" t="s">
        <v>156</v>
      </c>
      <c r="Z123" s="77" t="s">
        <v>157</v>
      </c>
      <c r="AA123" s="78" t="s">
        <v>158</v>
      </c>
    </row>
    <row r="124" spans="2:65" s="1" customFormat="1" ht="29.25" customHeight="1">
      <c r="B124" s="35"/>
      <c r="C124" s="80" t="s">
        <v>120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66">
        <f>BK124</f>
        <v>0</v>
      </c>
      <c r="O124" s="267"/>
      <c r="P124" s="267"/>
      <c r="Q124" s="267"/>
      <c r="R124" s="37"/>
      <c r="T124" s="79"/>
      <c r="U124" s="51"/>
      <c r="V124" s="51"/>
      <c r="W124" s="127">
        <f>W125+W166+W227</f>
        <v>533.564123</v>
      </c>
      <c r="X124" s="51"/>
      <c r="Y124" s="127">
        <f>Y125+Y166+Y227</f>
        <v>7.5309329499999995</v>
      </c>
      <c r="Z124" s="51"/>
      <c r="AA124" s="128">
        <f>AA125+AA166+AA227</f>
        <v>9.5627200000000006</v>
      </c>
      <c r="AT124" s="21" t="s">
        <v>75</v>
      </c>
      <c r="AU124" s="21" t="s">
        <v>126</v>
      </c>
      <c r="BK124" s="129">
        <f>BK125+BK166+BK227</f>
        <v>0</v>
      </c>
    </row>
    <row r="125" spans="2:65" s="9" customFormat="1" ht="37.4" customHeight="1">
      <c r="B125" s="130"/>
      <c r="C125" s="131"/>
      <c r="D125" s="132" t="s">
        <v>127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268">
        <f>BK125</f>
        <v>0</v>
      </c>
      <c r="O125" s="239"/>
      <c r="P125" s="239"/>
      <c r="Q125" s="239"/>
      <c r="R125" s="133"/>
      <c r="T125" s="134"/>
      <c r="U125" s="131"/>
      <c r="V125" s="131"/>
      <c r="W125" s="135">
        <f>W126+W131+W145+W158+W164</f>
        <v>303.57987800000001</v>
      </c>
      <c r="X125" s="131"/>
      <c r="Y125" s="135">
        <f>Y126+Y131+Y145+Y158+Y164</f>
        <v>5.5558899999999998</v>
      </c>
      <c r="Z125" s="131"/>
      <c r="AA125" s="136">
        <f>AA126+AA131+AA145+AA158+AA164</f>
        <v>7.5655999999999999</v>
      </c>
      <c r="AR125" s="137" t="s">
        <v>22</v>
      </c>
      <c r="AT125" s="138" t="s">
        <v>75</v>
      </c>
      <c r="AU125" s="138" t="s">
        <v>76</v>
      </c>
      <c r="AY125" s="137" t="s">
        <v>159</v>
      </c>
      <c r="BK125" s="139">
        <f>BK126+BK131+BK145+BK158+BK164</f>
        <v>0</v>
      </c>
    </row>
    <row r="126" spans="2:65" s="9" customFormat="1" ht="19.899999999999999" customHeight="1">
      <c r="B126" s="130"/>
      <c r="C126" s="131"/>
      <c r="D126" s="140" t="s">
        <v>693</v>
      </c>
      <c r="E126" s="140"/>
      <c r="F126" s="140"/>
      <c r="G126" s="140"/>
      <c r="H126" s="140"/>
      <c r="I126" s="140"/>
      <c r="J126" s="140"/>
      <c r="K126" s="140"/>
      <c r="L126" s="140"/>
      <c r="M126" s="140"/>
      <c r="N126" s="269">
        <f>BK126</f>
        <v>0</v>
      </c>
      <c r="O126" s="270"/>
      <c r="P126" s="270"/>
      <c r="Q126" s="270"/>
      <c r="R126" s="133"/>
      <c r="T126" s="134"/>
      <c r="U126" s="131"/>
      <c r="V126" s="131"/>
      <c r="W126" s="135">
        <f>SUM(W127:W130)</f>
        <v>49.77</v>
      </c>
      <c r="X126" s="131"/>
      <c r="Y126" s="135">
        <f>SUM(Y127:Y130)</f>
        <v>2.4E-2</v>
      </c>
      <c r="Z126" s="131"/>
      <c r="AA126" s="136">
        <f>SUM(AA127:AA130)</f>
        <v>3.0000000000000003E-4</v>
      </c>
      <c r="AR126" s="137" t="s">
        <v>22</v>
      </c>
      <c r="AT126" s="138" t="s">
        <v>75</v>
      </c>
      <c r="AU126" s="138" t="s">
        <v>22</v>
      </c>
      <c r="AY126" s="137" t="s">
        <v>159</v>
      </c>
      <c r="BK126" s="139">
        <f>SUM(BK127:BK130)</f>
        <v>0</v>
      </c>
    </row>
    <row r="127" spans="2:65" s="1" customFormat="1" ht="44.35" customHeight="1">
      <c r="B127" s="141"/>
      <c r="C127" s="142" t="s">
        <v>22</v>
      </c>
      <c r="D127" s="142" t="s">
        <v>160</v>
      </c>
      <c r="E127" s="143" t="s">
        <v>696</v>
      </c>
      <c r="F127" s="247" t="s">
        <v>697</v>
      </c>
      <c r="G127" s="247"/>
      <c r="H127" s="247"/>
      <c r="I127" s="247"/>
      <c r="J127" s="144" t="s">
        <v>200</v>
      </c>
      <c r="K127" s="145">
        <v>30</v>
      </c>
      <c r="L127" s="248"/>
      <c r="M127" s="248"/>
      <c r="N127" s="248">
        <f>ROUND(L127*K127,2)</f>
        <v>0</v>
      </c>
      <c r="O127" s="248"/>
      <c r="P127" s="248"/>
      <c r="Q127" s="248"/>
      <c r="R127" s="146"/>
      <c r="T127" s="147" t="s">
        <v>5</v>
      </c>
      <c r="U127" s="44" t="s">
        <v>41</v>
      </c>
      <c r="V127" s="148">
        <v>1.659</v>
      </c>
      <c r="W127" s="148">
        <f>V127*K127</f>
        <v>49.77</v>
      </c>
      <c r="X127" s="148">
        <v>8.0000000000000004E-4</v>
      </c>
      <c r="Y127" s="148">
        <f>X127*K127</f>
        <v>2.4E-2</v>
      </c>
      <c r="Z127" s="148">
        <v>1.0000000000000001E-5</v>
      </c>
      <c r="AA127" s="149">
        <f>Z127*K127</f>
        <v>3.0000000000000003E-4</v>
      </c>
      <c r="AR127" s="21" t="s">
        <v>164</v>
      </c>
      <c r="AT127" s="21" t="s">
        <v>160</v>
      </c>
      <c r="AU127" s="21" t="s">
        <v>115</v>
      </c>
      <c r="AY127" s="21" t="s">
        <v>159</v>
      </c>
      <c r="BE127" s="150">
        <f>IF(U127="základní",N127,0)</f>
        <v>0</v>
      </c>
      <c r="BF127" s="150">
        <f>IF(U127="snížená",N127,0)</f>
        <v>0</v>
      </c>
      <c r="BG127" s="150">
        <f>IF(U127="zákl. přenesená",N127,0)</f>
        <v>0</v>
      </c>
      <c r="BH127" s="150">
        <f>IF(U127="sníž. přenesená",N127,0)</f>
        <v>0</v>
      </c>
      <c r="BI127" s="150">
        <f>IF(U127="nulová",N127,0)</f>
        <v>0</v>
      </c>
      <c r="BJ127" s="21" t="s">
        <v>22</v>
      </c>
      <c r="BK127" s="150">
        <f>ROUND(L127*K127,2)</f>
        <v>0</v>
      </c>
      <c r="BL127" s="21" t="s">
        <v>164</v>
      </c>
      <c r="BM127" s="21" t="s">
        <v>698</v>
      </c>
    </row>
    <row r="128" spans="2:65" s="1" customFormat="1" ht="66.099999999999994" customHeight="1">
      <c r="B128" s="35"/>
      <c r="C128" s="36"/>
      <c r="D128" s="36"/>
      <c r="E128" s="36"/>
      <c r="F128" s="261" t="s">
        <v>699</v>
      </c>
      <c r="G128" s="262"/>
      <c r="H128" s="262"/>
      <c r="I128" s="262"/>
      <c r="J128" s="36"/>
      <c r="K128" s="36"/>
      <c r="L128" s="36"/>
      <c r="M128" s="36"/>
      <c r="N128" s="36"/>
      <c r="O128" s="36"/>
      <c r="P128" s="36"/>
      <c r="Q128" s="36"/>
      <c r="R128" s="37"/>
      <c r="T128" s="187"/>
      <c r="U128" s="36"/>
      <c r="V128" s="36"/>
      <c r="W128" s="36"/>
      <c r="X128" s="36"/>
      <c r="Y128" s="36"/>
      <c r="Z128" s="36"/>
      <c r="AA128" s="74"/>
      <c r="AT128" s="21" t="s">
        <v>190</v>
      </c>
      <c r="AU128" s="21" t="s">
        <v>115</v>
      </c>
    </row>
    <row r="129" spans="2:65" s="10" customFormat="1" ht="22.6" customHeight="1">
      <c r="B129" s="151"/>
      <c r="C129" s="152"/>
      <c r="D129" s="152"/>
      <c r="E129" s="153" t="s">
        <v>5</v>
      </c>
      <c r="F129" s="253" t="s">
        <v>700</v>
      </c>
      <c r="G129" s="254"/>
      <c r="H129" s="254"/>
      <c r="I129" s="254"/>
      <c r="J129" s="152"/>
      <c r="K129" s="154" t="s">
        <v>5</v>
      </c>
      <c r="L129" s="152"/>
      <c r="M129" s="152"/>
      <c r="N129" s="152"/>
      <c r="O129" s="152"/>
      <c r="P129" s="152"/>
      <c r="Q129" s="152"/>
      <c r="R129" s="155"/>
      <c r="T129" s="156"/>
      <c r="U129" s="152"/>
      <c r="V129" s="152"/>
      <c r="W129" s="152"/>
      <c r="X129" s="152"/>
      <c r="Y129" s="152"/>
      <c r="Z129" s="152"/>
      <c r="AA129" s="157"/>
      <c r="AT129" s="158" t="s">
        <v>167</v>
      </c>
      <c r="AU129" s="158" t="s">
        <v>115</v>
      </c>
      <c r="AV129" s="10" t="s">
        <v>22</v>
      </c>
      <c r="AW129" s="10" t="s">
        <v>34</v>
      </c>
      <c r="AX129" s="10" t="s">
        <v>76</v>
      </c>
      <c r="AY129" s="158" t="s">
        <v>159</v>
      </c>
    </row>
    <row r="130" spans="2:65" s="11" customFormat="1" ht="22.6" customHeight="1">
      <c r="B130" s="159"/>
      <c r="C130" s="160"/>
      <c r="D130" s="160"/>
      <c r="E130" s="161" t="s">
        <v>5</v>
      </c>
      <c r="F130" s="251" t="s">
        <v>701</v>
      </c>
      <c r="G130" s="252"/>
      <c r="H130" s="252"/>
      <c r="I130" s="252"/>
      <c r="J130" s="160"/>
      <c r="K130" s="162">
        <v>30</v>
      </c>
      <c r="L130" s="160"/>
      <c r="M130" s="160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167</v>
      </c>
      <c r="AU130" s="166" t="s">
        <v>115</v>
      </c>
      <c r="AV130" s="11" t="s">
        <v>115</v>
      </c>
      <c r="AW130" s="11" t="s">
        <v>34</v>
      </c>
      <c r="AX130" s="11" t="s">
        <v>22</v>
      </c>
      <c r="AY130" s="166" t="s">
        <v>159</v>
      </c>
    </row>
    <row r="131" spans="2:65" s="9" customFormat="1" ht="29.9" customHeight="1">
      <c r="B131" s="130"/>
      <c r="C131" s="131"/>
      <c r="D131" s="140" t="s">
        <v>128</v>
      </c>
      <c r="E131" s="140"/>
      <c r="F131" s="140"/>
      <c r="G131" s="140"/>
      <c r="H131" s="140"/>
      <c r="I131" s="140"/>
      <c r="J131" s="140"/>
      <c r="K131" s="140"/>
      <c r="L131" s="140"/>
      <c r="M131" s="140"/>
      <c r="N131" s="269">
        <f>BK131</f>
        <v>0</v>
      </c>
      <c r="O131" s="270"/>
      <c r="P131" s="270"/>
      <c r="Q131" s="270"/>
      <c r="R131" s="133"/>
      <c r="T131" s="134"/>
      <c r="U131" s="131"/>
      <c r="V131" s="131"/>
      <c r="W131" s="135">
        <f>SUM(W132:W144)</f>
        <v>78.712000000000003</v>
      </c>
      <c r="X131" s="131"/>
      <c r="Y131" s="135">
        <f>SUM(Y132:Y144)</f>
        <v>4.2097899999999999</v>
      </c>
      <c r="Z131" s="131"/>
      <c r="AA131" s="136">
        <f>SUM(AA132:AA144)</f>
        <v>0</v>
      </c>
      <c r="AR131" s="137" t="s">
        <v>22</v>
      </c>
      <c r="AT131" s="138" t="s">
        <v>75</v>
      </c>
      <c r="AU131" s="138" t="s">
        <v>22</v>
      </c>
      <c r="AY131" s="137" t="s">
        <v>159</v>
      </c>
      <c r="BK131" s="139">
        <f>SUM(BK132:BK144)</f>
        <v>0</v>
      </c>
    </row>
    <row r="132" spans="2:65" s="1" customFormat="1" ht="31.6" customHeight="1">
      <c r="B132" s="141"/>
      <c r="C132" s="142" t="s">
        <v>115</v>
      </c>
      <c r="D132" s="142" t="s">
        <v>160</v>
      </c>
      <c r="E132" s="143" t="s">
        <v>702</v>
      </c>
      <c r="F132" s="247" t="s">
        <v>703</v>
      </c>
      <c r="G132" s="247"/>
      <c r="H132" s="247"/>
      <c r="I132" s="247"/>
      <c r="J132" s="144" t="s">
        <v>163</v>
      </c>
      <c r="K132" s="145">
        <v>55</v>
      </c>
      <c r="L132" s="248"/>
      <c r="M132" s="248"/>
      <c r="N132" s="248">
        <f t="shared" ref="N132:N137" si="0">ROUND(L132*K132,2)</f>
        <v>0</v>
      </c>
      <c r="O132" s="248"/>
      <c r="P132" s="248"/>
      <c r="Q132" s="248"/>
      <c r="R132" s="146"/>
      <c r="T132" s="147" t="s">
        <v>5</v>
      </c>
      <c r="U132" s="44" t="s">
        <v>41</v>
      </c>
      <c r="V132" s="148">
        <v>0.56000000000000005</v>
      </c>
      <c r="W132" s="148">
        <f t="shared" ref="W132:W137" si="1">V132*K132</f>
        <v>30.800000000000004</v>
      </c>
      <c r="X132" s="148">
        <v>2.7300000000000001E-2</v>
      </c>
      <c r="Y132" s="148">
        <f t="shared" ref="Y132:Y137" si="2">X132*K132</f>
        <v>1.5015000000000001</v>
      </c>
      <c r="Z132" s="148">
        <v>0</v>
      </c>
      <c r="AA132" s="149">
        <f t="shared" ref="AA132:AA137" si="3">Z132*K132</f>
        <v>0</v>
      </c>
      <c r="AR132" s="21" t="s">
        <v>164</v>
      </c>
      <c r="AT132" s="21" t="s">
        <v>160</v>
      </c>
      <c r="AU132" s="21" t="s">
        <v>115</v>
      </c>
      <c r="AY132" s="21" t="s">
        <v>159</v>
      </c>
      <c r="BE132" s="150">
        <f t="shared" ref="BE132:BE137" si="4">IF(U132="základní",N132,0)</f>
        <v>0</v>
      </c>
      <c r="BF132" s="150">
        <f t="shared" ref="BF132:BF137" si="5">IF(U132="snížená",N132,0)</f>
        <v>0</v>
      </c>
      <c r="BG132" s="150">
        <f t="shared" ref="BG132:BG137" si="6">IF(U132="zákl. přenesená",N132,0)</f>
        <v>0</v>
      </c>
      <c r="BH132" s="150">
        <f t="shared" ref="BH132:BH137" si="7">IF(U132="sníž. přenesená",N132,0)</f>
        <v>0</v>
      </c>
      <c r="BI132" s="150">
        <f t="shared" ref="BI132:BI137" si="8">IF(U132="nulová",N132,0)</f>
        <v>0</v>
      </c>
      <c r="BJ132" s="21" t="s">
        <v>22</v>
      </c>
      <c r="BK132" s="150">
        <f t="shared" ref="BK132:BK137" si="9">ROUND(L132*K132,2)</f>
        <v>0</v>
      </c>
      <c r="BL132" s="21" t="s">
        <v>164</v>
      </c>
      <c r="BM132" s="21" t="s">
        <v>704</v>
      </c>
    </row>
    <row r="133" spans="2:65" s="1" customFormat="1" ht="31.6" customHeight="1">
      <c r="B133" s="141"/>
      <c r="C133" s="142" t="s">
        <v>178</v>
      </c>
      <c r="D133" s="142" t="s">
        <v>160</v>
      </c>
      <c r="E133" s="143" t="s">
        <v>705</v>
      </c>
      <c r="F133" s="247" t="s">
        <v>706</v>
      </c>
      <c r="G133" s="247"/>
      <c r="H133" s="247"/>
      <c r="I133" s="247"/>
      <c r="J133" s="144" t="s">
        <v>163</v>
      </c>
      <c r="K133" s="145">
        <v>24</v>
      </c>
      <c r="L133" s="248"/>
      <c r="M133" s="248"/>
      <c r="N133" s="248">
        <f t="shared" si="0"/>
        <v>0</v>
      </c>
      <c r="O133" s="248"/>
      <c r="P133" s="248"/>
      <c r="Q133" s="248"/>
      <c r="R133" s="146"/>
      <c r="T133" s="147" t="s">
        <v>5</v>
      </c>
      <c r="U133" s="44" t="s">
        <v>41</v>
      </c>
      <c r="V133" s="148">
        <v>8.6999999999999994E-2</v>
      </c>
      <c r="W133" s="148">
        <f t="shared" si="1"/>
        <v>2.0880000000000001</v>
      </c>
      <c r="X133" s="148">
        <v>7.3499999999999998E-3</v>
      </c>
      <c r="Y133" s="148">
        <f t="shared" si="2"/>
        <v>0.1764</v>
      </c>
      <c r="Z133" s="148">
        <v>0</v>
      </c>
      <c r="AA133" s="149">
        <f t="shared" si="3"/>
        <v>0</v>
      </c>
      <c r="AR133" s="21" t="s">
        <v>164</v>
      </c>
      <c r="AT133" s="21" t="s">
        <v>160</v>
      </c>
      <c r="AU133" s="21" t="s">
        <v>115</v>
      </c>
      <c r="AY133" s="21" t="s">
        <v>159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21" t="s">
        <v>22</v>
      </c>
      <c r="BK133" s="150">
        <f t="shared" si="9"/>
        <v>0</v>
      </c>
      <c r="BL133" s="21" t="s">
        <v>164</v>
      </c>
      <c r="BM133" s="21" t="s">
        <v>707</v>
      </c>
    </row>
    <row r="134" spans="2:65" s="1" customFormat="1" ht="31.6" customHeight="1">
      <c r="B134" s="141"/>
      <c r="C134" s="142" t="s">
        <v>164</v>
      </c>
      <c r="D134" s="142" t="s">
        <v>160</v>
      </c>
      <c r="E134" s="143" t="s">
        <v>161</v>
      </c>
      <c r="F134" s="247" t="s">
        <v>162</v>
      </c>
      <c r="G134" s="247"/>
      <c r="H134" s="247"/>
      <c r="I134" s="247"/>
      <c r="J134" s="144" t="s">
        <v>163</v>
      </c>
      <c r="K134" s="145">
        <v>24</v>
      </c>
      <c r="L134" s="248"/>
      <c r="M134" s="248"/>
      <c r="N134" s="248">
        <f t="shared" si="0"/>
        <v>0</v>
      </c>
      <c r="O134" s="248"/>
      <c r="P134" s="248"/>
      <c r="Q134" s="248"/>
      <c r="R134" s="146"/>
      <c r="T134" s="147" t="s">
        <v>5</v>
      </c>
      <c r="U134" s="44" t="s">
        <v>41</v>
      </c>
      <c r="V134" s="148">
        <v>7.3999999999999996E-2</v>
      </c>
      <c r="W134" s="148">
        <f t="shared" si="1"/>
        <v>1.7759999999999998</v>
      </c>
      <c r="X134" s="148">
        <v>2.5999999999999998E-4</v>
      </c>
      <c r="Y134" s="148">
        <f t="shared" si="2"/>
        <v>6.239999999999999E-3</v>
      </c>
      <c r="Z134" s="148">
        <v>0</v>
      </c>
      <c r="AA134" s="149">
        <f t="shared" si="3"/>
        <v>0</v>
      </c>
      <c r="AR134" s="21" t="s">
        <v>164</v>
      </c>
      <c r="AT134" s="21" t="s">
        <v>160</v>
      </c>
      <c r="AU134" s="21" t="s">
        <v>115</v>
      </c>
      <c r="AY134" s="21" t="s">
        <v>159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21" t="s">
        <v>22</v>
      </c>
      <c r="BK134" s="150">
        <f t="shared" si="9"/>
        <v>0</v>
      </c>
      <c r="BL134" s="21" t="s">
        <v>164</v>
      </c>
      <c r="BM134" s="21" t="s">
        <v>708</v>
      </c>
    </row>
    <row r="135" spans="2:65" s="1" customFormat="1" ht="22.6" customHeight="1">
      <c r="B135" s="141"/>
      <c r="C135" s="142" t="s">
        <v>194</v>
      </c>
      <c r="D135" s="142" t="s">
        <v>160</v>
      </c>
      <c r="E135" s="143" t="s">
        <v>709</v>
      </c>
      <c r="F135" s="247" t="s">
        <v>710</v>
      </c>
      <c r="G135" s="247"/>
      <c r="H135" s="247"/>
      <c r="I135" s="247"/>
      <c r="J135" s="144" t="s">
        <v>163</v>
      </c>
      <c r="K135" s="145">
        <v>24</v>
      </c>
      <c r="L135" s="248"/>
      <c r="M135" s="248"/>
      <c r="N135" s="248">
        <f t="shared" si="0"/>
        <v>0</v>
      </c>
      <c r="O135" s="248"/>
      <c r="P135" s="248"/>
      <c r="Q135" s="248"/>
      <c r="R135" s="146"/>
      <c r="T135" s="147" t="s">
        <v>5</v>
      </c>
      <c r="U135" s="44" t="s">
        <v>41</v>
      </c>
      <c r="V135" s="148">
        <v>0.18</v>
      </c>
      <c r="W135" s="148">
        <f t="shared" si="1"/>
        <v>4.32</v>
      </c>
      <c r="X135" s="148">
        <v>6.4000000000000005E-4</v>
      </c>
      <c r="Y135" s="148">
        <f t="shared" si="2"/>
        <v>1.5360000000000002E-2</v>
      </c>
      <c r="Z135" s="148">
        <v>0</v>
      </c>
      <c r="AA135" s="149">
        <f t="shared" si="3"/>
        <v>0</v>
      </c>
      <c r="AR135" s="21" t="s">
        <v>164</v>
      </c>
      <c r="AT135" s="21" t="s">
        <v>160</v>
      </c>
      <c r="AU135" s="21" t="s">
        <v>115</v>
      </c>
      <c r="AY135" s="21" t="s">
        <v>159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21" t="s">
        <v>22</v>
      </c>
      <c r="BK135" s="150">
        <f t="shared" si="9"/>
        <v>0</v>
      </c>
      <c r="BL135" s="21" t="s">
        <v>164</v>
      </c>
      <c r="BM135" s="21" t="s">
        <v>711</v>
      </c>
    </row>
    <row r="136" spans="2:65" s="1" customFormat="1" ht="31.6" customHeight="1">
      <c r="B136" s="141"/>
      <c r="C136" s="142" t="s">
        <v>197</v>
      </c>
      <c r="D136" s="142" t="s">
        <v>160</v>
      </c>
      <c r="E136" s="143" t="s">
        <v>712</v>
      </c>
      <c r="F136" s="247" t="s">
        <v>713</v>
      </c>
      <c r="G136" s="247"/>
      <c r="H136" s="247"/>
      <c r="I136" s="247"/>
      <c r="J136" s="144" t="s">
        <v>163</v>
      </c>
      <c r="K136" s="145">
        <v>24</v>
      </c>
      <c r="L136" s="248"/>
      <c r="M136" s="248"/>
      <c r="N136" s="248">
        <f t="shared" si="0"/>
        <v>0</v>
      </c>
      <c r="O136" s="248"/>
      <c r="P136" s="248"/>
      <c r="Q136" s="248"/>
      <c r="R136" s="146"/>
      <c r="T136" s="147" t="s">
        <v>5</v>
      </c>
      <c r="U136" s="44" t="s">
        <v>41</v>
      </c>
      <c r="V136" s="148">
        <v>0.46</v>
      </c>
      <c r="W136" s="148">
        <f t="shared" si="1"/>
        <v>11.040000000000001</v>
      </c>
      <c r="X136" s="148">
        <v>2.6360000000000001E-2</v>
      </c>
      <c r="Y136" s="148">
        <f t="shared" si="2"/>
        <v>0.63264000000000009</v>
      </c>
      <c r="Z136" s="148">
        <v>0</v>
      </c>
      <c r="AA136" s="149">
        <f t="shared" si="3"/>
        <v>0</v>
      </c>
      <c r="AR136" s="21" t="s">
        <v>164</v>
      </c>
      <c r="AT136" s="21" t="s">
        <v>160</v>
      </c>
      <c r="AU136" s="21" t="s">
        <v>115</v>
      </c>
      <c r="AY136" s="21" t="s">
        <v>159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21" t="s">
        <v>22</v>
      </c>
      <c r="BK136" s="150">
        <f t="shared" si="9"/>
        <v>0</v>
      </c>
      <c r="BL136" s="21" t="s">
        <v>164</v>
      </c>
      <c r="BM136" s="21" t="s">
        <v>714</v>
      </c>
    </row>
    <row r="137" spans="2:65" s="1" customFormat="1" ht="31.6" customHeight="1">
      <c r="B137" s="141"/>
      <c r="C137" s="142" t="s">
        <v>206</v>
      </c>
      <c r="D137" s="142" t="s">
        <v>160</v>
      </c>
      <c r="E137" s="143" t="s">
        <v>715</v>
      </c>
      <c r="F137" s="247" t="s">
        <v>716</v>
      </c>
      <c r="G137" s="247"/>
      <c r="H137" s="247"/>
      <c r="I137" s="247"/>
      <c r="J137" s="144" t="s">
        <v>163</v>
      </c>
      <c r="K137" s="145">
        <v>51.9</v>
      </c>
      <c r="L137" s="248"/>
      <c r="M137" s="248"/>
      <c r="N137" s="248">
        <f t="shared" si="0"/>
        <v>0</v>
      </c>
      <c r="O137" s="248"/>
      <c r="P137" s="248"/>
      <c r="Q137" s="248"/>
      <c r="R137" s="146"/>
      <c r="T137" s="147" t="s">
        <v>5</v>
      </c>
      <c r="U137" s="44" t="s">
        <v>41</v>
      </c>
      <c r="V137" s="148">
        <v>0.42</v>
      </c>
      <c r="W137" s="148">
        <f t="shared" si="1"/>
        <v>21.797999999999998</v>
      </c>
      <c r="X137" s="148">
        <v>3.15E-2</v>
      </c>
      <c r="Y137" s="148">
        <f t="shared" si="2"/>
        <v>1.6348499999999999</v>
      </c>
      <c r="Z137" s="148">
        <v>0</v>
      </c>
      <c r="AA137" s="149">
        <f t="shared" si="3"/>
        <v>0</v>
      </c>
      <c r="AR137" s="21" t="s">
        <v>164</v>
      </c>
      <c r="AT137" s="21" t="s">
        <v>160</v>
      </c>
      <c r="AU137" s="21" t="s">
        <v>115</v>
      </c>
      <c r="AY137" s="21" t="s">
        <v>159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21" t="s">
        <v>22</v>
      </c>
      <c r="BK137" s="150">
        <f t="shared" si="9"/>
        <v>0</v>
      </c>
      <c r="BL137" s="21" t="s">
        <v>164</v>
      </c>
      <c r="BM137" s="21" t="s">
        <v>717</v>
      </c>
    </row>
    <row r="138" spans="2:65" s="10" customFormat="1" ht="22.6" customHeight="1">
      <c r="B138" s="151"/>
      <c r="C138" s="152"/>
      <c r="D138" s="152"/>
      <c r="E138" s="153" t="s">
        <v>5</v>
      </c>
      <c r="F138" s="249" t="s">
        <v>718</v>
      </c>
      <c r="G138" s="250"/>
      <c r="H138" s="250"/>
      <c r="I138" s="250"/>
      <c r="J138" s="152"/>
      <c r="K138" s="154" t="s">
        <v>5</v>
      </c>
      <c r="L138" s="152"/>
      <c r="M138" s="152"/>
      <c r="N138" s="152"/>
      <c r="O138" s="152"/>
      <c r="P138" s="152"/>
      <c r="Q138" s="152"/>
      <c r="R138" s="155"/>
      <c r="T138" s="156"/>
      <c r="U138" s="152"/>
      <c r="V138" s="152"/>
      <c r="W138" s="152"/>
      <c r="X138" s="152"/>
      <c r="Y138" s="152"/>
      <c r="Z138" s="152"/>
      <c r="AA138" s="157"/>
      <c r="AT138" s="158" t="s">
        <v>167</v>
      </c>
      <c r="AU138" s="158" t="s">
        <v>115</v>
      </c>
      <c r="AV138" s="10" t="s">
        <v>22</v>
      </c>
      <c r="AW138" s="10" t="s">
        <v>34</v>
      </c>
      <c r="AX138" s="10" t="s">
        <v>76</v>
      </c>
      <c r="AY138" s="158" t="s">
        <v>159</v>
      </c>
    </row>
    <row r="139" spans="2:65" s="11" customFormat="1" ht="22.6" customHeight="1">
      <c r="B139" s="159"/>
      <c r="C139" s="160"/>
      <c r="D139" s="160"/>
      <c r="E139" s="161" t="s">
        <v>5</v>
      </c>
      <c r="F139" s="251" t="s">
        <v>719</v>
      </c>
      <c r="G139" s="252"/>
      <c r="H139" s="252"/>
      <c r="I139" s="252"/>
      <c r="J139" s="160"/>
      <c r="K139" s="162">
        <v>27.9</v>
      </c>
      <c r="L139" s="160"/>
      <c r="M139" s="160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167</v>
      </c>
      <c r="AU139" s="166" t="s">
        <v>115</v>
      </c>
      <c r="AV139" s="11" t="s">
        <v>115</v>
      </c>
      <c r="AW139" s="11" t="s">
        <v>34</v>
      </c>
      <c r="AX139" s="11" t="s">
        <v>76</v>
      </c>
      <c r="AY139" s="166" t="s">
        <v>159</v>
      </c>
    </row>
    <row r="140" spans="2:65" s="10" customFormat="1" ht="22.6" customHeight="1">
      <c r="B140" s="151"/>
      <c r="C140" s="152"/>
      <c r="D140" s="152"/>
      <c r="E140" s="153" t="s">
        <v>5</v>
      </c>
      <c r="F140" s="253" t="s">
        <v>720</v>
      </c>
      <c r="G140" s="254"/>
      <c r="H140" s="254"/>
      <c r="I140" s="254"/>
      <c r="J140" s="152"/>
      <c r="K140" s="154" t="s">
        <v>5</v>
      </c>
      <c r="L140" s="152"/>
      <c r="M140" s="152"/>
      <c r="N140" s="152"/>
      <c r="O140" s="152"/>
      <c r="P140" s="152"/>
      <c r="Q140" s="152"/>
      <c r="R140" s="155"/>
      <c r="T140" s="156"/>
      <c r="U140" s="152"/>
      <c r="V140" s="152"/>
      <c r="W140" s="152"/>
      <c r="X140" s="152"/>
      <c r="Y140" s="152"/>
      <c r="Z140" s="152"/>
      <c r="AA140" s="157"/>
      <c r="AT140" s="158" t="s">
        <v>167</v>
      </c>
      <c r="AU140" s="158" t="s">
        <v>115</v>
      </c>
      <c r="AV140" s="10" t="s">
        <v>22</v>
      </c>
      <c r="AW140" s="10" t="s">
        <v>34</v>
      </c>
      <c r="AX140" s="10" t="s">
        <v>76</v>
      </c>
      <c r="AY140" s="158" t="s">
        <v>159</v>
      </c>
    </row>
    <row r="141" spans="2:65" s="11" customFormat="1" ht="22.6" customHeight="1">
      <c r="B141" s="159"/>
      <c r="C141" s="160"/>
      <c r="D141" s="160"/>
      <c r="E141" s="161" t="s">
        <v>5</v>
      </c>
      <c r="F141" s="251" t="s">
        <v>275</v>
      </c>
      <c r="G141" s="252"/>
      <c r="H141" s="252"/>
      <c r="I141" s="252"/>
      <c r="J141" s="160"/>
      <c r="K141" s="162">
        <v>24</v>
      </c>
      <c r="L141" s="160"/>
      <c r="M141" s="160"/>
      <c r="N141" s="160"/>
      <c r="O141" s="160"/>
      <c r="P141" s="160"/>
      <c r="Q141" s="160"/>
      <c r="R141" s="163"/>
      <c r="T141" s="164"/>
      <c r="U141" s="160"/>
      <c r="V141" s="160"/>
      <c r="W141" s="160"/>
      <c r="X141" s="160"/>
      <c r="Y141" s="160"/>
      <c r="Z141" s="160"/>
      <c r="AA141" s="165"/>
      <c r="AT141" s="166" t="s">
        <v>167</v>
      </c>
      <c r="AU141" s="166" t="s">
        <v>115</v>
      </c>
      <c r="AV141" s="11" t="s">
        <v>115</v>
      </c>
      <c r="AW141" s="11" t="s">
        <v>34</v>
      </c>
      <c r="AX141" s="11" t="s">
        <v>76</v>
      </c>
      <c r="AY141" s="166" t="s">
        <v>159</v>
      </c>
    </row>
    <row r="142" spans="2:65" s="13" customFormat="1" ht="22.6" customHeight="1">
      <c r="B142" s="175"/>
      <c r="C142" s="176"/>
      <c r="D142" s="176"/>
      <c r="E142" s="177" t="s">
        <v>5</v>
      </c>
      <c r="F142" s="257" t="s">
        <v>180</v>
      </c>
      <c r="G142" s="258"/>
      <c r="H142" s="258"/>
      <c r="I142" s="258"/>
      <c r="J142" s="176"/>
      <c r="K142" s="178">
        <v>51.9</v>
      </c>
      <c r="L142" s="176"/>
      <c r="M142" s="176"/>
      <c r="N142" s="176"/>
      <c r="O142" s="176"/>
      <c r="P142" s="176"/>
      <c r="Q142" s="176"/>
      <c r="R142" s="179"/>
      <c r="T142" s="180"/>
      <c r="U142" s="176"/>
      <c r="V142" s="176"/>
      <c r="W142" s="176"/>
      <c r="X142" s="176"/>
      <c r="Y142" s="176"/>
      <c r="Z142" s="176"/>
      <c r="AA142" s="181"/>
      <c r="AT142" s="182" t="s">
        <v>167</v>
      </c>
      <c r="AU142" s="182" t="s">
        <v>115</v>
      </c>
      <c r="AV142" s="13" t="s">
        <v>164</v>
      </c>
      <c r="AW142" s="13" t="s">
        <v>34</v>
      </c>
      <c r="AX142" s="13" t="s">
        <v>22</v>
      </c>
      <c r="AY142" s="182" t="s">
        <v>159</v>
      </c>
    </row>
    <row r="143" spans="2:65" s="1" customFormat="1" ht="40.1" customHeight="1">
      <c r="B143" s="141"/>
      <c r="C143" s="142" t="s">
        <v>187</v>
      </c>
      <c r="D143" s="142" t="s">
        <v>160</v>
      </c>
      <c r="E143" s="143" t="s">
        <v>721</v>
      </c>
      <c r="F143" s="247" t="s">
        <v>722</v>
      </c>
      <c r="G143" s="247"/>
      <c r="H143" s="247"/>
      <c r="I143" s="247"/>
      <c r="J143" s="144" t="s">
        <v>163</v>
      </c>
      <c r="K143" s="145">
        <v>10</v>
      </c>
      <c r="L143" s="248"/>
      <c r="M143" s="248"/>
      <c r="N143" s="248">
        <f>ROUND(L143*K143,2)</f>
        <v>0</v>
      </c>
      <c r="O143" s="248"/>
      <c r="P143" s="248"/>
      <c r="Q143" s="248"/>
      <c r="R143" s="146"/>
      <c r="T143" s="147" t="s">
        <v>5</v>
      </c>
      <c r="U143" s="44" t="s">
        <v>41</v>
      </c>
      <c r="V143" s="148">
        <v>0.35299999999999998</v>
      </c>
      <c r="W143" s="148">
        <f>V143*K143</f>
        <v>3.53</v>
      </c>
      <c r="X143" s="148">
        <v>2.4279999999999999E-2</v>
      </c>
      <c r="Y143" s="148">
        <f>X143*K143</f>
        <v>0.24279999999999999</v>
      </c>
      <c r="Z143" s="148">
        <v>0</v>
      </c>
      <c r="AA143" s="149">
        <f>Z143*K143</f>
        <v>0</v>
      </c>
      <c r="AR143" s="21" t="s">
        <v>164</v>
      </c>
      <c r="AT143" s="21" t="s">
        <v>160</v>
      </c>
      <c r="AU143" s="21" t="s">
        <v>115</v>
      </c>
      <c r="AY143" s="21" t="s">
        <v>159</v>
      </c>
      <c r="BE143" s="150">
        <f>IF(U143="základní",N143,0)</f>
        <v>0</v>
      </c>
      <c r="BF143" s="150">
        <f>IF(U143="snížená",N143,0)</f>
        <v>0</v>
      </c>
      <c r="BG143" s="150">
        <f>IF(U143="zákl. přenesená",N143,0)</f>
        <v>0</v>
      </c>
      <c r="BH143" s="150">
        <f>IF(U143="sníž. přenesená",N143,0)</f>
        <v>0</v>
      </c>
      <c r="BI143" s="150">
        <f>IF(U143="nulová",N143,0)</f>
        <v>0</v>
      </c>
      <c r="BJ143" s="21" t="s">
        <v>22</v>
      </c>
      <c r="BK143" s="150">
        <f>ROUND(L143*K143,2)</f>
        <v>0</v>
      </c>
      <c r="BL143" s="21" t="s">
        <v>164</v>
      </c>
      <c r="BM143" s="21" t="s">
        <v>723</v>
      </c>
    </row>
    <row r="144" spans="2:65" s="1" customFormat="1" ht="22.6" customHeight="1">
      <c r="B144" s="141"/>
      <c r="C144" s="142" t="s">
        <v>213</v>
      </c>
      <c r="D144" s="142" t="s">
        <v>160</v>
      </c>
      <c r="E144" s="143" t="s">
        <v>724</v>
      </c>
      <c r="F144" s="247" t="s">
        <v>725</v>
      </c>
      <c r="G144" s="247"/>
      <c r="H144" s="247"/>
      <c r="I144" s="247"/>
      <c r="J144" s="144" t="s">
        <v>163</v>
      </c>
      <c r="K144" s="145">
        <v>24</v>
      </c>
      <c r="L144" s="248"/>
      <c r="M144" s="248"/>
      <c r="N144" s="248">
        <f>ROUND(L144*K144,2)</f>
        <v>0</v>
      </c>
      <c r="O144" s="248"/>
      <c r="P144" s="248"/>
      <c r="Q144" s="248"/>
      <c r="R144" s="146"/>
      <c r="T144" s="147" t="s">
        <v>5</v>
      </c>
      <c r="U144" s="44" t="s">
        <v>41</v>
      </c>
      <c r="V144" s="148">
        <v>0.14000000000000001</v>
      </c>
      <c r="W144" s="148">
        <f>V144*K144</f>
        <v>3.3600000000000003</v>
      </c>
      <c r="X144" s="148">
        <v>0</v>
      </c>
      <c r="Y144" s="148">
        <f>X144*K144</f>
        <v>0</v>
      </c>
      <c r="Z144" s="148">
        <v>0</v>
      </c>
      <c r="AA144" s="149">
        <f>Z144*K144</f>
        <v>0</v>
      </c>
      <c r="AR144" s="21" t="s">
        <v>164</v>
      </c>
      <c r="AT144" s="21" t="s">
        <v>160</v>
      </c>
      <c r="AU144" s="21" t="s">
        <v>115</v>
      </c>
      <c r="AY144" s="21" t="s">
        <v>159</v>
      </c>
      <c r="BE144" s="150">
        <f>IF(U144="základní",N144,0)</f>
        <v>0</v>
      </c>
      <c r="BF144" s="150">
        <f>IF(U144="snížená",N144,0)</f>
        <v>0</v>
      </c>
      <c r="BG144" s="150">
        <f>IF(U144="zákl. přenesená",N144,0)</f>
        <v>0</v>
      </c>
      <c r="BH144" s="150">
        <f>IF(U144="sníž. přenesená",N144,0)</f>
        <v>0</v>
      </c>
      <c r="BI144" s="150">
        <f>IF(U144="nulová",N144,0)</f>
        <v>0</v>
      </c>
      <c r="BJ144" s="21" t="s">
        <v>22</v>
      </c>
      <c r="BK144" s="150">
        <f>ROUND(L144*K144,2)</f>
        <v>0</v>
      </c>
      <c r="BL144" s="21" t="s">
        <v>164</v>
      </c>
      <c r="BM144" s="21" t="s">
        <v>726</v>
      </c>
    </row>
    <row r="145" spans="2:65" s="9" customFormat="1" ht="29.9" customHeight="1">
      <c r="B145" s="130"/>
      <c r="C145" s="131"/>
      <c r="D145" s="140" t="s">
        <v>129</v>
      </c>
      <c r="E145" s="140"/>
      <c r="F145" s="140"/>
      <c r="G145" s="140"/>
      <c r="H145" s="140"/>
      <c r="I145" s="140"/>
      <c r="J145" s="140"/>
      <c r="K145" s="140"/>
      <c r="L145" s="140"/>
      <c r="M145" s="140"/>
      <c r="N145" s="271">
        <f>BK145</f>
        <v>0</v>
      </c>
      <c r="O145" s="272"/>
      <c r="P145" s="272"/>
      <c r="Q145" s="272"/>
      <c r="R145" s="133"/>
      <c r="T145" s="134"/>
      <c r="U145" s="131"/>
      <c r="V145" s="131"/>
      <c r="W145" s="135">
        <f>SUM(W146:W157)</f>
        <v>104.83799999999999</v>
      </c>
      <c r="X145" s="131"/>
      <c r="Y145" s="135">
        <f>SUM(Y146:Y157)</f>
        <v>1.3221000000000001</v>
      </c>
      <c r="Z145" s="131"/>
      <c r="AA145" s="136">
        <f>SUM(AA146:AA157)</f>
        <v>7.5652999999999997</v>
      </c>
      <c r="AR145" s="137" t="s">
        <v>22</v>
      </c>
      <c r="AT145" s="138" t="s">
        <v>75</v>
      </c>
      <c r="AU145" s="138" t="s">
        <v>22</v>
      </c>
      <c r="AY145" s="137" t="s">
        <v>159</v>
      </c>
      <c r="BK145" s="139">
        <f>SUM(BK146:BK157)</f>
        <v>0</v>
      </c>
    </row>
    <row r="146" spans="2:65" s="1" customFormat="1" ht="31.6" customHeight="1">
      <c r="B146" s="141"/>
      <c r="C146" s="142" t="s">
        <v>27</v>
      </c>
      <c r="D146" s="142" t="s">
        <v>160</v>
      </c>
      <c r="E146" s="143" t="s">
        <v>727</v>
      </c>
      <c r="F146" s="247" t="s">
        <v>728</v>
      </c>
      <c r="G146" s="247"/>
      <c r="H146" s="247"/>
      <c r="I146" s="247"/>
      <c r="J146" s="144" t="s">
        <v>450</v>
      </c>
      <c r="K146" s="145">
        <v>113</v>
      </c>
      <c r="L146" s="248"/>
      <c r="M146" s="248"/>
      <c r="N146" s="248">
        <f>ROUND(L146*K146,2)</f>
        <v>0</v>
      </c>
      <c r="O146" s="248"/>
      <c r="P146" s="248"/>
      <c r="Q146" s="248"/>
      <c r="R146" s="146"/>
      <c r="T146" s="147" t="s">
        <v>5</v>
      </c>
      <c r="U146" s="44" t="s">
        <v>41</v>
      </c>
      <c r="V146" s="148">
        <v>0.28999999999999998</v>
      </c>
      <c r="W146" s="148">
        <f>V146*K146</f>
        <v>32.769999999999996</v>
      </c>
      <c r="X146" s="148">
        <v>1.17E-2</v>
      </c>
      <c r="Y146" s="148">
        <f>X146*K146</f>
        <v>1.3221000000000001</v>
      </c>
      <c r="Z146" s="148">
        <v>0</v>
      </c>
      <c r="AA146" s="149">
        <f>Z146*K146</f>
        <v>0</v>
      </c>
      <c r="AR146" s="21" t="s">
        <v>164</v>
      </c>
      <c r="AT146" s="21" t="s">
        <v>160</v>
      </c>
      <c r="AU146" s="21" t="s">
        <v>115</v>
      </c>
      <c r="AY146" s="21" t="s">
        <v>159</v>
      </c>
      <c r="BE146" s="150">
        <f>IF(U146="základní",N146,0)</f>
        <v>0</v>
      </c>
      <c r="BF146" s="150">
        <f>IF(U146="snížená",N146,0)</f>
        <v>0</v>
      </c>
      <c r="BG146" s="150">
        <f>IF(U146="zákl. přenesená",N146,0)</f>
        <v>0</v>
      </c>
      <c r="BH146" s="150">
        <f>IF(U146="sníž. přenesená",N146,0)</f>
        <v>0</v>
      </c>
      <c r="BI146" s="150">
        <f>IF(U146="nulová",N146,0)</f>
        <v>0</v>
      </c>
      <c r="BJ146" s="21" t="s">
        <v>22</v>
      </c>
      <c r="BK146" s="150">
        <f>ROUND(L146*K146,2)</f>
        <v>0</v>
      </c>
      <c r="BL146" s="21" t="s">
        <v>164</v>
      </c>
      <c r="BM146" s="21" t="s">
        <v>729</v>
      </c>
    </row>
    <row r="147" spans="2:65" s="1" customFormat="1" ht="22.6" customHeight="1">
      <c r="B147" s="141"/>
      <c r="C147" s="142" t="s">
        <v>222</v>
      </c>
      <c r="D147" s="142" t="s">
        <v>160</v>
      </c>
      <c r="E147" s="143" t="s">
        <v>730</v>
      </c>
      <c r="F147" s="247" t="s">
        <v>731</v>
      </c>
      <c r="G147" s="247"/>
      <c r="H147" s="247"/>
      <c r="I147" s="247"/>
      <c r="J147" s="144" t="s">
        <v>163</v>
      </c>
      <c r="K147" s="145">
        <v>8</v>
      </c>
      <c r="L147" s="248"/>
      <c r="M147" s="248"/>
      <c r="N147" s="248">
        <f>ROUND(L147*K147,2)</f>
        <v>0</v>
      </c>
      <c r="O147" s="248"/>
      <c r="P147" s="248"/>
      <c r="Q147" s="248"/>
      <c r="R147" s="146"/>
      <c r="T147" s="147" t="s">
        <v>5</v>
      </c>
      <c r="U147" s="44" t="s">
        <v>41</v>
      </c>
      <c r="V147" s="148">
        <v>0.93899999999999995</v>
      </c>
      <c r="W147" s="148">
        <f>V147*K147</f>
        <v>7.5119999999999996</v>
      </c>
      <c r="X147" s="148">
        <v>0</v>
      </c>
      <c r="Y147" s="148">
        <f>X147*K147</f>
        <v>0</v>
      </c>
      <c r="Z147" s="148">
        <v>7.5999999999999998E-2</v>
      </c>
      <c r="AA147" s="149">
        <f>Z147*K147</f>
        <v>0.60799999999999998</v>
      </c>
      <c r="AR147" s="21" t="s">
        <v>164</v>
      </c>
      <c r="AT147" s="21" t="s">
        <v>160</v>
      </c>
      <c r="AU147" s="21" t="s">
        <v>115</v>
      </c>
      <c r="AY147" s="21" t="s">
        <v>159</v>
      </c>
      <c r="BE147" s="150">
        <f>IF(U147="základní",N147,0)</f>
        <v>0</v>
      </c>
      <c r="BF147" s="150">
        <f>IF(U147="snížená",N147,0)</f>
        <v>0</v>
      </c>
      <c r="BG147" s="150">
        <f>IF(U147="zákl. přenesená",N147,0)</f>
        <v>0</v>
      </c>
      <c r="BH147" s="150">
        <f>IF(U147="sníž. přenesená",N147,0)</f>
        <v>0</v>
      </c>
      <c r="BI147" s="150">
        <f>IF(U147="nulová",N147,0)</f>
        <v>0</v>
      </c>
      <c r="BJ147" s="21" t="s">
        <v>22</v>
      </c>
      <c r="BK147" s="150">
        <f>ROUND(L147*K147,2)</f>
        <v>0</v>
      </c>
      <c r="BL147" s="21" t="s">
        <v>164</v>
      </c>
      <c r="BM147" s="21" t="s">
        <v>732</v>
      </c>
    </row>
    <row r="148" spans="2:65" s="1" customFormat="1" ht="31.6" customHeight="1">
      <c r="B148" s="141"/>
      <c r="C148" s="142" t="s">
        <v>227</v>
      </c>
      <c r="D148" s="142" t="s">
        <v>160</v>
      </c>
      <c r="E148" s="143" t="s">
        <v>733</v>
      </c>
      <c r="F148" s="247" t="s">
        <v>734</v>
      </c>
      <c r="G148" s="247"/>
      <c r="H148" s="247"/>
      <c r="I148" s="247"/>
      <c r="J148" s="144" t="s">
        <v>163</v>
      </c>
      <c r="K148" s="145">
        <v>3</v>
      </c>
      <c r="L148" s="248"/>
      <c r="M148" s="248"/>
      <c r="N148" s="248">
        <f>ROUND(L148*K148,2)</f>
        <v>0</v>
      </c>
      <c r="O148" s="248"/>
      <c r="P148" s="248"/>
      <c r="Q148" s="248"/>
      <c r="R148" s="146"/>
      <c r="T148" s="147" t="s">
        <v>5</v>
      </c>
      <c r="U148" s="44" t="s">
        <v>41</v>
      </c>
      <c r="V148" s="148">
        <v>0.56999999999999995</v>
      </c>
      <c r="W148" s="148">
        <f>V148*K148</f>
        <v>1.71</v>
      </c>
      <c r="X148" s="148">
        <v>0</v>
      </c>
      <c r="Y148" s="148">
        <f>X148*K148</f>
        <v>0</v>
      </c>
      <c r="Z148" s="148">
        <v>6.2E-2</v>
      </c>
      <c r="AA148" s="149">
        <f>Z148*K148</f>
        <v>0.186</v>
      </c>
      <c r="AR148" s="21" t="s">
        <v>164</v>
      </c>
      <c r="AT148" s="21" t="s">
        <v>160</v>
      </c>
      <c r="AU148" s="21" t="s">
        <v>115</v>
      </c>
      <c r="AY148" s="21" t="s">
        <v>159</v>
      </c>
      <c r="BE148" s="150">
        <f>IF(U148="základní",N148,0)</f>
        <v>0</v>
      </c>
      <c r="BF148" s="150">
        <f>IF(U148="snížená",N148,0)</f>
        <v>0</v>
      </c>
      <c r="BG148" s="150">
        <f>IF(U148="zákl. přenesená",N148,0)</f>
        <v>0</v>
      </c>
      <c r="BH148" s="150">
        <f>IF(U148="sníž. přenesená",N148,0)</f>
        <v>0</v>
      </c>
      <c r="BI148" s="150">
        <f>IF(U148="nulová",N148,0)</f>
        <v>0</v>
      </c>
      <c r="BJ148" s="21" t="s">
        <v>22</v>
      </c>
      <c r="BK148" s="150">
        <f>ROUND(L148*K148,2)</f>
        <v>0</v>
      </c>
      <c r="BL148" s="21" t="s">
        <v>164</v>
      </c>
      <c r="BM148" s="21" t="s">
        <v>735</v>
      </c>
    </row>
    <row r="149" spans="2:65" s="1" customFormat="1" ht="44.35" customHeight="1">
      <c r="B149" s="141"/>
      <c r="C149" s="142" t="s">
        <v>231</v>
      </c>
      <c r="D149" s="142" t="s">
        <v>160</v>
      </c>
      <c r="E149" s="143" t="s">
        <v>736</v>
      </c>
      <c r="F149" s="247" t="s">
        <v>737</v>
      </c>
      <c r="G149" s="247"/>
      <c r="H149" s="247"/>
      <c r="I149" s="247"/>
      <c r="J149" s="144" t="s">
        <v>163</v>
      </c>
      <c r="K149" s="145">
        <v>41.9</v>
      </c>
      <c r="L149" s="248"/>
      <c r="M149" s="248"/>
      <c r="N149" s="248">
        <f>ROUND(L149*K149,2)</f>
        <v>0</v>
      </c>
      <c r="O149" s="248"/>
      <c r="P149" s="248"/>
      <c r="Q149" s="248"/>
      <c r="R149" s="146"/>
      <c r="T149" s="147" t="s">
        <v>5</v>
      </c>
      <c r="U149" s="44" t="s">
        <v>41</v>
      </c>
      <c r="V149" s="148">
        <v>0.22</v>
      </c>
      <c r="W149" s="148">
        <f>V149*K149</f>
        <v>9.218</v>
      </c>
      <c r="X149" s="148">
        <v>0</v>
      </c>
      <c r="Y149" s="148">
        <f>X149*K149</f>
        <v>0</v>
      </c>
      <c r="Z149" s="148">
        <v>5.8999999999999997E-2</v>
      </c>
      <c r="AA149" s="149">
        <f>Z149*K149</f>
        <v>2.4720999999999997</v>
      </c>
      <c r="AR149" s="21" t="s">
        <v>164</v>
      </c>
      <c r="AT149" s="21" t="s">
        <v>160</v>
      </c>
      <c r="AU149" s="21" t="s">
        <v>115</v>
      </c>
      <c r="AY149" s="21" t="s">
        <v>159</v>
      </c>
      <c r="BE149" s="150">
        <f>IF(U149="základní",N149,0)</f>
        <v>0</v>
      </c>
      <c r="BF149" s="150">
        <f>IF(U149="snížená",N149,0)</f>
        <v>0</v>
      </c>
      <c r="BG149" s="150">
        <f>IF(U149="zákl. přenesená",N149,0)</f>
        <v>0</v>
      </c>
      <c r="BH149" s="150">
        <f>IF(U149="sníž. přenesená",N149,0)</f>
        <v>0</v>
      </c>
      <c r="BI149" s="150">
        <f>IF(U149="nulová",N149,0)</f>
        <v>0</v>
      </c>
      <c r="BJ149" s="21" t="s">
        <v>22</v>
      </c>
      <c r="BK149" s="150">
        <f>ROUND(L149*K149,2)</f>
        <v>0</v>
      </c>
      <c r="BL149" s="21" t="s">
        <v>164</v>
      </c>
      <c r="BM149" s="21" t="s">
        <v>738</v>
      </c>
    </row>
    <row r="150" spans="2:65" s="10" customFormat="1" ht="22.6" customHeight="1">
      <c r="B150" s="151"/>
      <c r="C150" s="152"/>
      <c r="D150" s="152"/>
      <c r="E150" s="153" t="s">
        <v>5</v>
      </c>
      <c r="F150" s="249" t="s">
        <v>718</v>
      </c>
      <c r="G150" s="250"/>
      <c r="H150" s="250"/>
      <c r="I150" s="250"/>
      <c r="J150" s="152"/>
      <c r="K150" s="154" t="s">
        <v>5</v>
      </c>
      <c r="L150" s="152"/>
      <c r="M150" s="152"/>
      <c r="N150" s="152"/>
      <c r="O150" s="152"/>
      <c r="P150" s="152"/>
      <c r="Q150" s="152"/>
      <c r="R150" s="155"/>
      <c r="T150" s="156"/>
      <c r="U150" s="152"/>
      <c r="V150" s="152"/>
      <c r="W150" s="152"/>
      <c r="X150" s="152"/>
      <c r="Y150" s="152"/>
      <c r="Z150" s="152"/>
      <c r="AA150" s="157"/>
      <c r="AT150" s="158" t="s">
        <v>167</v>
      </c>
      <c r="AU150" s="158" t="s">
        <v>115</v>
      </c>
      <c r="AV150" s="10" t="s">
        <v>22</v>
      </c>
      <c r="AW150" s="10" t="s">
        <v>34</v>
      </c>
      <c r="AX150" s="10" t="s">
        <v>76</v>
      </c>
      <c r="AY150" s="158" t="s">
        <v>159</v>
      </c>
    </row>
    <row r="151" spans="2:65" s="11" customFormat="1" ht="22.6" customHeight="1">
      <c r="B151" s="159"/>
      <c r="C151" s="160"/>
      <c r="D151" s="160"/>
      <c r="E151" s="161" t="s">
        <v>5</v>
      </c>
      <c r="F151" s="251" t="s">
        <v>739</v>
      </c>
      <c r="G151" s="252"/>
      <c r="H151" s="252"/>
      <c r="I151" s="252"/>
      <c r="J151" s="160"/>
      <c r="K151" s="162">
        <v>17.899999999999999</v>
      </c>
      <c r="L151" s="160"/>
      <c r="M151" s="160"/>
      <c r="N151" s="160"/>
      <c r="O151" s="160"/>
      <c r="P151" s="160"/>
      <c r="Q151" s="160"/>
      <c r="R151" s="163"/>
      <c r="T151" s="164"/>
      <c r="U151" s="160"/>
      <c r="V151" s="160"/>
      <c r="W151" s="160"/>
      <c r="X151" s="160"/>
      <c r="Y151" s="160"/>
      <c r="Z151" s="160"/>
      <c r="AA151" s="165"/>
      <c r="AT151" s="166" t="s">
        <v>167</v>
      </c>
      <c r="AU151" s="166" t="s">
        <v>115</v>
      </c>
      <c r="AV151" s="11" t="s">
        <v>115</v>
      </c>
      <c r="AW151" s="11" t="s">
        <v>34</v>
      </c>
      <c r="AX151" s="11" t="s">
        <v>76</v>
      </c>
      <c r="AY151" s="166" t="s">
        <v>159</v>
      </c>
    </row>
    <row r="152" spans="2:65" s="10" customFormat="1" ht="22.6" customHeight="1">
      <c r="B152" s="151"/>
      <c r="C152" s="152"/>
      <c r="D152" s="152"/>
      <c r="E152" s="153" t="s">
        <v>5</v>
      </c>
      <c r="F152" s="253" t="s">
        <v>720</v>
      </c>
      <c r="G152" s="254"/>
      <c r="H152" s="254"/>
      <c r="I152" s="254"/>
      <c r="J152" s="152"/>
      <c r="K152" s="154" t="s">
        <v>5</v>
      </c>
      <c r="L152" s="152"/>
      <c r="M152" s="152"/>
      <c r="N152" s="152"/>
      <c r="O152" s="152"/>
      <c r="P152" s="152"/>
      <c r="Q152" s="152"/>
      <c r="R152" s="155"/>
      <c r="T152" s="156"/>
      <c r="U152" s="152"/>
      <c r="V152" s="152"/>
      <c r="W152" s="152"/>
      <c r="X152" s="152"/>
      <c r="Y152" s="152"/>
      <c r="Z152" s="152"/>
      <c r="AA152" s="157"/>
      <c r="AT152" s="158" t="s">
        <v>167</v>
      </c>
      <c r="AU152" s="158" t="s">
        <v>115</v>
      </c>
      <c r="AV152" s="10" t="s">
        <v>22</v>
      </c>
      <c r="AW152" s="10" t="s">
        <v>34</v>
      </c>
      <c r="AX152" s="10" t="s">
        <v>76</v>
      </c>
      <c r="AY152" s="158" t="s">
        <v>159</v>
      </c>
    </row>
    <row r="153" spans="2:65" s="11" customFormat="1" ht="22.6" customHeight="1">
      <c r="B153" s="159"/>
      <c r="C153" s="160"/>
      <c r="D153" s="160"/>
      <c r="E153" s="161" t="s">
        <v>5</v>
      </c>
      <c r="F153" s="251" t="s">
        <v>275</v>
      </c>
      <c r="G153" s="252"/>
      <c r="H153" s="252"/>
      <c r="I153" s="252"/>
      <c r="J153" s="160"/>
      <c r="K153" s="162">
        <v>24</v>
      </c>
      <c r="L153" s="160"/>
      <c r="M153" s="160"/>
      <c r="N153" s="160"/>
      <c r="O153" s="160"/>
      <c r="P153" s="160"/>
      <c r="Q153" s="160"/>
      <c r="R153" s="163"/>
      <c r="T153" s="164"/>
      <c r="U153" s="160"/>
      <c r="V153" s="160"/>
      <c r="W153" s="160"/>
      <c r="X153" s="160"/>
      <c r="Y153" s="160"/>
      <c r="Z153" s="160"/>
      <c r="AA153" s="165"/>
      <c r="AT153" s="166" t="s">
        <v>167</v>
      </c>
      <c r="AU153" s="166" t="s">
        <v>115</v>
      </c>
      <c r="AV153" s="11" t="s">
        <v>115</v>
      </c>
      <c r="AW153" s="11" t="s">
        <v>34</v>
      </c>
      <c r="AX153" s="11" t="s">
        <v>76</v>
      </c>
      <c r="AY153" s="166" t="s">
        <v>159</v>
      </c>
    </row>
    <row r="154" spans="2:65" s="13" customFormat="1" ht="22.6" customHeight="1">
      <c r="B154" s="175"/>
      <c r="C154" s="176"/>
      <c r="D154" s="176"/>
      <c r="E154" s="177" t="s">
        <v>5</v>
      </c>
      <c r="F154" s="257" t="s">
        <v>180</v>
      </c>
      <c r="G154" s="258"/>
      <c r="H154" s="258"/>
      <c r="I154" s="258"/>
      <c r="J154" s="176"/>
      <c r="K154" s="178">
        <v>41.9</v>
      </c>
      <c r="L154" s="176"/>
      <c r="M154" s="176"/>
      <c r="N154" s="176"/>
      <c r="O154" s="176"/>
      <c r="P154" s="176"/>
      <c r="Q154" s="176"/>
      <c r="R154" s="179"/>
      <c r="T154" s="180"/>
      <c r="U154" s="176"/>
      <c r="V154" s="176"/>
      <c r="W154" s="176"/>
      <c r="X154" s="176"/>
      <c r="Y154" s="176"/>
      <c r="Z154" s="176"/>
      <c r="AA154" s="181"/>
      <c r="AT154" s="182" t="s">
        <v>167</v>
      </c>
      <c r="AU154" s="182" t="s">
        <v>115</v>
      </c>
      <c r="AV154" s="13" t="s">
        <v>164</v>
      </c>
      <c r="AW154" s="13" t="s">
        <v>34</v>
      </c>
      <c r="AX154" s="13" t="s">
        <v>22</v>
      </c>
      <c r="AY154" s="182" t="s">
        <v>159</v>
      </c>
    </row>
    <row r="155" spans="2:65" s="1" customFormat="1" ht="31.6" customHeight="1">
      <c r="B155" s="141"/>
      <c r="C155" s="142" t="s">
        <v>236</v>
      </c>
      <c r="D155" s="142" t="s">
        <v>160</v>
      </c>
      <c r="E155" s="143" t="s">
        <v>740</v>
      </c>
      <c r="F155" s="247" t="s">
        <v>741</v>
      </c>
      <c r="G155" s="247"/>
      <c r="H155" s="247"/>
      <c r="I155" s="247"/>
      <c r="J155" s="144" t="s">
        <v>163</v>
      </c>
      <c r="K155" s="145">
        <v>55</v>
      </c>
      <c r="L155" s="248"/>
      <c r="M155" s="248"/>
      <c r="N155" s="248">
        <f>ROUND(L155*K155,2)</f>
        <v>0</v>
      </c>
      <c r="O155" s="248"/>
      <c r="P155" s="248"/>
      <c r="Q155" s="248"/>
      <c r="R155" s="146"/>
      <c r="T155" s="147" t="s">
        <v>5</v>
      </c>
      <c r="U155" s="44" t="s">
        <v>41</v>
      </c>
      <c r="V155" s="148">
        <v>0.3</v>
      </c>
      <c r="W155" s="148">
        <f>V155*K155</f>
        <v>16.5</v>
      </c>
      <c r="X155" s="148">
        <v>0</v>
      </c>
      <c r="Y155" s="148">
        <f>X155*K155</f>
        <v>0</v>
      </c>
      <c r="Z155" s="148">
        <v>6.8000000000000005E-2</v>
      </c>
      <c r="AA155" s="149">
        <f>Z155*K155</f>
        <v>3.74</v>
      </c>
      <c r="AR155" s="21" t="s">
        <v>164</v>
      </c>
      <c r="AT155" s="21" t="s">
        <v>160</v>
      </c>
      <c r="AU155" s="21" t="s">
        <v>115</v>
      </c>
      <c r="AY155" s="21" t="s">
        <v>159</v>
      </c>
      <c r="BE155" s="150">
        <f>IF(U155="základní",N155,0)</f>
        <v>0</v>
      </c>
      <c r="BF155" s="150">
        <f>IF(U155="snížená",N155,0)</f>
        <v>0</v>
      </c>
      <c r="BG155" s="150">
        <f>IF(U155="zákl. přenesená",N155,0)</f>
        <v>0</v>
      </c>
      <c r="BH155" s="150">
        <f>IF(U155="sníž. přenesená",N155,0)</f>
        <v>0</v>
      </c>
      <c r="BI155" s="150">
        <f>IF(U155="nulová",N155,0)</f>
        <v>0</v>
      </c>
      <c r="BJ155" s="21" t="s">
        <v>22</v>
      </c>
      <c r="BK155" s="150">
        <f>ROUND(L155*K155,2)</f>
        <v>0</v>
      </c>
      <c r="BL155" s="21" t="s">
        <v>164</v>
      </c>
      <c r="BM155" s="21" t="s">
        <v>742</v>
      </c>
    </row>
    <row r="156" spans="2:65" s="1" customFormat="1" ht="31.6" customHeight="1">
      <c r="B156" s="141"/>
      <c r="C156" s="142" t="s">
        <v>11</v>
      </c>
      <c r="D156" s="142" t="s">
        <v>160</v>
      </c>
      <c r="E156" s="143" t="s">
        <v>743</v>
      </c>
      <c r="F156" s="247" t="s">
        <v>744</v>
      </c>
      <c r="G156" s="247"/>
      <c r="H156" s="247"/>
      <c r="I156" s="247"/>
      <c r="J156" s="144" t="s">
        <v>163</v>
      </c>
      <c r="K156" s="145">
        <v>24</v>
      </c>
      <c r="L156" s="248"/>
      <c r="M156" s="248"/>
      <c r="N156" s="248">
        <f>ROUND(L156*K156,2)</f>
        <v>0</v>
      </c>
      <c r="O156" s="248"/>
      <c r="P156" s="248"/>
      <c r="Q156" s="248"/>
      <c r="R156" s="146"/>
      <c r="T156" s="147" t="s">
        <v>5</v>
      </c>
      <c r="U156" s="44" t="s">
        <v>41</v>
      </c>
      <c r="V156" s="148">
        <v>0.51</v>
      </c>
      <c r="W156" s="148">
        <f>V156*K156</f>
        <v>12.24</v>
      </c>
      <c r="X156" s="148">
        <v>0</v>
      </c>
      <c r="Y156" s="148">
        <f>X156*K156</f>
        <v>0</v>
      </c>
      <c r="Z156" s="148">
        <v>0</v>
      </c>
      <c r="AA156" s="149">
        <f>Z156*K156</f>
        <v>0</v>
      </c>
      <c r="AR156" s="21" t="s">
        <v>164</v>
      </c>
      <c r="AT156" s="21" t="s">
        <v>160</v>
      </c>
      <c r="AU156" s="21" t="s">
        <v>115</v>
      </c>
      <c r="AY156" s="21" t="s">
        <v>159</v>
      </c>
      <c r="BE156" s="150">
        <f>IF(U156="základní",N156,0)</f>
        <v>0</v>
      </c>
      <c r="BF156" s="150">
        <f>IF(U156="snížená",N156,0)</f>
        <v>0</v>
      </c>
      <c r="BG156" s="150">
        <f>IF(U156="zákl. přenesená",N156,0)</f>
        <v>0</v>
      </c>
      <c r="BH156" s="150">
        <f>IF(U156="sníž. přenesená",N156,0)</f>
        <v>0</v>
      </c>
      <c r="BI156" s="150">
        <f>IF(U156="nulová",N156,0)</f>
        <v>0</v>
      </c>
      <c r="BJ156" s="21" t="s">
        <v>22</v>
      </c>
      <c r="BK156" s="150">
        <f>ROUND(L156*K156,2)</f>
        <v>0</v>
      </c>
      <c r="BL156" s="21" t="s">
        <v>164</v>
      </c>
      <c r="BM156" s="21" t="s">
        <v>745</v>
      </c>
    </row>
    <row r="157" spans="2:65" s="1" customFormat="1" ht="31.6" customHeight="1">
      <c r="B157" s="141"/>
      <c r="C157" s="142" t="s">
        <v>243</v>
      </c>
      <c r="D157" s="142" t="s">
        <v>160</v>
      </c>
      <c r="E157" s="143" t="s">
        <v>746</v>
      </c>
      <c r="F157" s="247" t="s">
        <v>747</v>
      </c>
      <c r="G157" s="247"/>
      <c r="H157" s="247"/>
      <c r="I157" s="247"/>
      <c r="J157" s="144" t="s">
        <v>163</v>
      </c>
      <c r="K157" s="145">
        <v>24</v>
      </c>
      <c r="L157" s="248"/>
      <c r="M157" s="248"/>
      <c r="N157" s="248">
        <f>ROUND(L157*K157,2)</f>
        <v>0</v>
      </c>
      <c r="O157" s="248"/>
      <c r="P157" s="248"/>
      <c r="Q157" s="248"/>
      <c r="R157" s="146"/>
      <c r="T157" s="147" t="s">
        <v>5</v>
      </c>
      <c r="U157" s="44" t="s">
        <v>41</v>
      </c>
      <c r="V157" s="148">
        <v>1.0369999999999999</v>
      </c>
      <c r="W157" s="148">
        <f>V157*K157</f>
        <v>24.887999999999998</v>
      </c>
      <c r="X157" s="148">
        <v>0</v>
      </c>
      <c r="Y157" s="148">
        <f>X157*K157</f>
        <v>0</v>
      </c>
      <c r="Z157" s="148">
        <v>2.3300000000000001E-2</v>
      </c>
      <c r="AA157" s="149">
        <f>Z157*K157</f>
        <v>0.55920000000000003</v>
      </c>
      <c r="AR157" s="21" t="s">
        <v>164</v>
      </c>
      <c r="AT157" s="21" t="s">
        <v>160</v>
      </c>
      <c r="AU157" s="21" t="s">
        <v>115</v>
      </c>
      <c r="AY157" s="21" t="s">
        <v>159</v>
      </c>
      <c r="BE157" s="150">
        <f>IF(U157="základní",N157,0)</f>
        <v>0</v>
      </c>
      <c r="BF157" s="150">
        <f>IF(U157="snížená",N157,0)</f>
        <v>0</v>
      </c>
      <c r="BG157" s="150">
        <f>IF(U157="zákl. přenesená",N157,0)</f>
        <v>0</v>
      </c>
      <c r="BH157" s="150">
        <f>IF(U157="sníž. přenesená",N157,0)</f>
        <v>0</v>
      </c>
      <c r="BI157" s="150">
        <f>IF(U157="nulová",N157,0)</f>
        <v>0</v>
      </c>
      <c r="BJ157" s="21" t="s">
        <v>22</v>
      </c>
      <c r="BK157" s="150">
        <f>ROUND(L157*K157,2)</f>
        <v>0</v>
      </c>
      <c r="BL157" s="21" t="s">
        <v>164</v>
      </c>
      <c r="BM157" s="21" t="s">
        <v>748</v>
      </c>
    </row>
    <row r="158" spans="2:65" s="9" customFormat="1" ht="29.9" customHeight="1">
      <c r="B158" s="130"/>
      <c r="C158" s="131"/>
      <c r="D158" s="140" t="s">
        <v>130</v>
      </c>
      <c r="E158" s="140"/>
      <c r="F158" s="140"/>
      <c r="G158" s="140"/>
      <c r="H158" s="140"/>
      <c r="I158" s="140"/>
      <c r="J158" s="140"/>
      <c r="K158" s="140"/>
      <c r="L158" s="140"/>
      <c r="M158" s="140"/>
      <c r="N158" s="271">
        <f>BK158</f>
        <v>0</v>
      </c>
      <c r="O158" s="272"/>
      <c r="P158" s="272"/>
      <c r="Q158" s="272"/>
      <c r="R158" s="133"/>
      <c r="T158" s="134"/>
      <c r="U158" s="131"/>
      <c r="V158" s="131"/>
      <c r="W158" s="135">
        <f>SUM(W159:W163)</f>
        <v>56.364322000000001</v>
      </c>
      <c r="X158" s="131"/>
      <c r="Y158" s="135">
        <f>SUM(Y159:Y163)</f>
        <v>0</v>
      </c>
      <c r="Z158" s="131"/>
      <c r="AA158" s="136">
        <f>SUM(AA159:AA163)</f>
        <v>0</v>
      </c>
      <c r="AR158" s="137" t="s">
        <v>22</v>
      </c>
      <c r="AT158" s="138" t="s">
        <v>75</v>
      </c>
      <c r="AU158" s="138" t="s">
        <v>22</v>
      </c>
      <c r="AY158" s="137" t="s">
        <v>159</v>
      </c>
      <c r="BK158" s="139">
        <f>SUM(BK159:BK163)</f>
        <v>0</v>
      </c>
    </row>
    <row r="159" spans="2:65" s="1" customFormat="1" ht="36" customHeight="1">
      <c r="B159" s="141"/>
      <c r="C159" s="142" t="s">
        <v>247</v>
      </c>
      <c r="D159" s="142" t="s">
        <v>160</v>
      </c>
      <c r="E159" s="143" t="s">
        <v>252</v>
      </c>
      <c r="F159" s="247" t="s">
        <v>253</v>
      </c>
      <c r="G159" s="247"/>
      <c r="H159" s="247"/>
      <c r="I159" s="247"/>
      <c r="J159" s="144" t="s">
        <v>254</v>
      </c>
      <c r="K159" s="145">
        <v>9.5630000000000006</v>
      </c>
      <c r="L159" s="248"/>
      <c r="M159" s="248"/>
      <c r="N159" s="248">
        <f>ROUND(L159*K159,2)</f>
        <v>0</v>
      </c>
      <c r="O159" s="248"/>
      <c r="P159" s="248"/>
      <c r="Q159" s="248"/>
      <c r="R159" s="146"/>
      <c r="T159" s="147" t="s">
        <v>5</v>
      </c>
      <c r="U159" s="44" t="s">
        <v>41</v>
      </c>
      <c r="V159" s="148">
        <v>5.46</v>
      </c>
      <c r="W159" s="148">
        <f>V159*K159</f>
        <v>52.213980000000006</v>
      </c>
      <c r="X159" s="148">
        <v>0</v>
      </c>
      <c r="Y159" s="148">
        <f>X159*K159</f>
        <v>0</v>
      </c>
      <c r="Z159" s="148">
        <v>0</v>
      </c>
      <c r="AA159" s="149">
        <f>Z159*K159</f>
        <v>0</v>
      </c>
      <c r="AR159" s="21" t="s">
        <v>164</v>
      </c>
      <c r="AT159" s="21" t="s">
        <v>160</v>
      </c>
      <c r="AU159" s="21" t="s">
        <v>115</v>
      </c>
      <c r="AY159" s="21" t="s">
        <v>159</v>
      </c>
      <c r="BE159" s="150">
        <f>IF(U159="základní",N159,0)</f>
        <v>0</v>
      </c>
      <c r="BF159" s="150">
        <f>IF(U159="snížená",N159,0)</f>
        <v>0</v>
      </c>
      <c r="BG159" s="150">
        <f>IF(U159="zákl. přenesená",N159,0)</f>
        <v>0</v>
      </c>
      <c r="BH159" s="150">
        <f>IF(U159="sníž. přenesená",N159,0)</f>
        <v>0</v>
      </c>
      <c r="BI159" s="150">
        <f>IF(U159="nulová",N159,0)</f>
        <v>0</v>
      </c>
      <c r="BJ159" s="21" t="s">
        <v>22</v>
      </c>
      <c r="BK159" s="150">
        <f>ROUND(L159*K159,2)</f>
        <v>0</v>
      </c>
      <c r="BL159" s="21" t="s">
        <v>164</v>
      </c>
      <c r="BM159" s="21" t="s">
        <v>749</v>
      </c>
    </row>
    <row r="160" spans="2:65" s="1" customFormat="1" ht="31.6" customHeight="1">
      <c r="B160" s="141"/>
      <c r="C160" s="142" t="s">
        <v>251</v>
      </c>
      <c r="D160" s="142" t="s">
        <v>160</v>
      </c>
      <c r="E160" s="143" t="s">
        <v>257</v>
      </c>
      <c r="F160" s="247" t="s">
        <v>258</v>
      </c>
      <c r="G160" s="247"/>
      <c r="H160" s="247"/>
      <c r="I160" s="247"/>
      <c r="J160" s="144" t="s">
        <v>254</v>
      </c>
      <c r="K160" s="145">
        <v>9.5630000000000006</v>
      </c>
      <c r="L160" s="248"/>
      <c r="M160" s="248"/>
      <c r="N160" s="248">
        <f>ROUND(L160*K160,2)</f>
        <v>0</v>
      </c>
      <c r="O160" s="248"/>
      <c r="P160" s="248"/>
      <c r="Q160" s="248"/>
      <c r="R160" s="146"/>
      <c r="T160" s="147" t="s">
        <v>5</v>
      </c>
      <c r="U160" s="44" t="s">
        <v>41</v>
      </c>
      <c r="V160" s="148">
        <v>0.125</v>
      </c>
      <c r="W160" s="148">
        <f>V160*K160</f>
        <v>1.1953750000000001</v>
      </c>
      <c r="X160" s="148">
        <v>0</v>
      </c>
      <c r="Y160" s="148">
        <f>X160*K160</f>
        <v>0</v>
      </c>
      <c r="Z160" s="148">
        <v>0</v>
      </c>
      <c r="AA160" s="149">
        <f>Z160*K160</f>
        <v>0</v>
      </c>
      <c r="AR160" s="21" t="s">
        <v>164</v>
      </c>
      <c r="AT160" s="21" t="s">
        <v>160</v>
      </c>
      <c r="AU160" s="21" t="s">
        <v>115</v>
      </c>
      <c r="AY160" s="21" t="s">
        <v>159</v>
      </c>
      <c r="BE160" s="150">
        <f>IF(U160="základní",N160,0)</f>
        <v>0</v>
      </c>
      <c r="BF160" s="150">
        <f>IF(U160="snížená",N160,0)</f>
        <v>0</v>
      </c>
      <c r="BG160" s="150">
        <f>IF(U160="zákl. přenesená",N160,0)</f>
        <v>0</v>
      </c>
      <c r="BH160" s="150">
        <f>IF(U160="sníž. přenesená",N160,0)</f>
        <v>0</v>
      </c>
      <c r="BI160" s="150">
        <f>IF(U160="nulová",N160,0)</f>
        <v>0</v>
      </c>
      <c r="BJ160" s="21" t="s">
        <v>22</v>
      </c>
      <c r="BK160" s="150">
        <f>ROUND(L160*K160,2)</f>
        <v>0</v>
      </c>
      <c r="BL160" s="21" t="s">
        <v>164</v>
      </c>
      <c r="BM160" s="21" t="s">
        <v>750</v>
      </c>
    </row>
    <row r="161" spans="2:65" s="1" customFormat="1" ht="31.6" customHeight="1">
      <c r="B161" s="141"/>
      <c r="C161" s="142" t="s">
        <v>256</v>
      </c>
      <c r="D161" s="142" t="s">
        <v>160</v>
      </c>
      <c r="E161" s="143" t="s">
        <v>261</v>
      </c>
      <c r="F161" s="247" t="s">
        <v>262</v>
      </c>
      <c r="G161" s="247"/>
      <c r="H161" s="247"/>
      <c r="I161" s="247"/>
      <c r="J161" s="144" t="s">
        <v>254</v>
      </c>
      <c r="K161" s="145">
        <v>86.066999999999993</v>
      </c>
      <c r="L161" s="248"/>
      <c r="M161" s="248"/>
      <c r="N161" s="248">
        <f>ROUND(L161*K161,2)</f>
        <v>0</v>
      </c>
      <c r="O161" s="248"/>
      <c r="P161" s="248"/>
      <c r="Q161" s="248"/>
      <c r="R161" s="146"/>
      <c r="T161" s="147" t="s">
        <v>5</v>
      </c>
      <c r="U161" s="44" t="s">
        <v>41</v>
      </c>
      <c r="V161" s="148">
        <v>6.0000000000000001E-3</v>
      </c>
      <c r="W161" s="148">
        <f>V161*K161</f>
        <v>0.51640199999999992</v>
      </c>
      <c r="X161" s="148">
        <v>0</v>
      </c>
      <c r="Y161" s="148">
        <f>X161*K161</f>
        <v>0</v>
      </c>
      <c r="Z161" s="148">
        <v>0</v>
      </c>
      <c r="AA161" s="149">
        <f>Z161*K161</f>
        <v>0</v>
      </c>
      <c r="AR161" s="21" t="s">
        <v>164</v>
      </c>
      <c r="AT161" s="21" t="s">
        <v>160</v>
      </c>
      <c r="AU161" s="21" t="s">
        <v>115</v>
      </c>
      <c r="AY161" s="21" t="s">
        <v>159</v>
      </c>
      <c r="BE161" s="150">
        <f>IF(U161="základní",N161,0)</f>
        <v>0</v>
      </c>
      <c r="BF161" s="150">
        <f>IF(U161="snížená",N161,0)</f>
        <v>0</v>
      </c>
      <c r="BG161" s="150">
        <f>IF(U161="zákl. přenesená",N161,0)</f>
        <v>0</v>
      </c>
      <c r="BH161" s="150">
        <f>IF(U161="sníž. přenesená",N161,0)</f>
        <v>0</v>
      </c>
      <c r="BI161" s="150">
        <f>IF(U161="nulová",N161,0)</f>
        <v>0</v>
      </c>
      <c r="BJ161" s="21" t="s">
        <v>22</v>
      </c>
      <c r="BK161" s="150">
        <f>ROUND(L161*K161,2)</f>
        <v>0</v>
      </c>
      <c r="BL161" s="21" t="s">
        <v>164</v>
      </c>
      <c r="BM161" s="21" t="s">
        <v>751</v>
      </c>
    </row>
    <row r="162" spans="2:65" s="1" customFormat="1" ht="40.75" customHeight="1">
      <c r="B162" s="141"/>
      <c r="C162" s="142" t="s">
        <v>260</v>
      </c>
      <c r="D162" s="142" t="s">
        <v>160</v>
      </c>
      <c r="E162" s="143" t="s">
        <v>620</v>
      </c>
      <c r="F162" s="247" t="s">
        <v>621</v>
      </c>
      <c r="G162" s="247"/>
      <c r="H162" s="247"/>
      <c r="I162" s="247"/>
      <c r="J162" s="144" t="s">
        <v>254</v>
      </c>
      <c r="K162" s="145">
        <v>9.5630000000000006</v>
      </c>
      <c r="L162" s="248"/>
      <c r="M162" s="248"/>
      <c r="N162" s="248">
        <f>ROUND(L162*K162,2)</f>
        <v>0</v>
      </c>
      <c r="O162" s="248"/>
      <c r="P162" s="248"/>
      <c r="Q162" s="248"/>
      <c r="R162" s="146"/>
      <c r="T162" s="147" t="s">
        <v>5</v>
      </c>
      <c r="U162" s="44" t="s">
        <v>41</v>
      </c>
      <c r="V162" s="148">
        <v>0.255</v>
      </c>
      <c r="W162" s="148">
        <f>V162*K162</f>
        <v>2.4385650000000001</v>
      </c>
      <c r="X162" s="148">
        <v>0</v>
      </c>
      <c r="Y162" s="148">
        <f>X162*K162</f>
        <v>0</v>
      </c>
      <c r="Z162" s="148">
        <v>0</v>
      </c>
      <c r="AA162" s="149">
        <f>Z162*K162</f>
        <v>0</v>
      </c>
      <c r="AR162" s="21" t="s">
        <v>164</v>
      </c>
      <c r="AT162" s="21" t="s">
        <v>160</v>
      </c>
      <c r="AU162" s="21" t="s">
        <v>115</v>
      </c>
      <c r="AY162" s="21" t="s">
        <v>159</v>
      </c>
      <c r="BE162" s="150">
        <f>IF(U162="základní",N162,0)</f>
        <v>0</v>
      </c>
      <c r="BF162" s="150">
        <f>IF(U162="snížená",N162,0)</f>
        <v>0</v>
      </c>
      <c r="BG162" s="150">
        <f>IF(U162="zákl. přenesená",N162,0)</f>
        <v>0</v>
      </c>
      <c r="BH162" s="150">
        <f>IF(U162="sníž. přenesená",N162,0)</f>
        <v>0</v>
      </c>
      <c r="BI162" s="150">
        <f>IF(U162="nulová",N162,0)</f>
        <v>0</v>
      </c>
      <c r="BJ162" s="21" t="s">
        <v>22</v>
      </c>
      <c r="BK162" s="150">
        <f>ROUND(L162*K162,2)</f>
        <v>0</v>
      </c>
      <c r="BL162" s="21" t="s">
        <v>164</v>
      </c>
      <c r="BM162" s="21" t="s">
        <v>752</v>
      </c>
    </row>
    <row r="163" spans="2:65" s="1" customFormat="1" ht="31.6" customHeight="1">
      <c r="B163" s="141"/>
      <c r="C163" s="142" t="s">
        <v>10</v>
      </c>
      <c r="D163" s="142" t="s">
        <v>160</v>
      </c>
      <c r="E163" s="143" t="s">
        <v>753</v>
      </c>
      <c r="F163" s="247" t="s">
        <v>754</v>
      </c>
      <c r="G163" s="247"/>
      <c r="H163" s="247"/>
      <c r="I163" s="247"/>
      <c r="J163" s="144" t="s">
        <v>254</v>
      </c>
      <c r="K163" s="145">
        <v>9.5630000000000006</v>
      </c>
      <c r="L163" s="248"/>
      <c r="M163" s="248"/>
      <c r="N163" s="248">
        <f>ROUND(L163*K163,2)</f>
        <v>0</v>
      </c>
      <c r="O163" s="248"/>
      <c r="P163" s="248"/>
      <c r="Q163" s="248"/>
      <c r="R163" s="146"/>
      <c r="T163" s="147" t="s">
        <v>5</v>
      </c>
      <c r="U163" s="44" t="s">
        <v>41</v>
      </c>
      <c r="V163" s="148">
        <v>0</v>
      </c>
      <c r="W163" s="148">
        <f>V163*K163</f>
        <v>0</v>
      </c>
      <c r="X163" s="148">
        <v>0</v>
      </c>
      <c r="Y163" s="148">
        <f>X163*K163</f>
        <v>0</v>
      </c>
      <c r="Z163" s="148">
        <v>0</v>
      </c>
      <c r="AA163" s="149">
        <f>Z163*K163</f>
        <v>0</v>
      </c>
      <c r="AR163" s="21" t="s">
        <v>164</v>
      </c>
      <c r="AT163" s="21" t="s">
        <v>160</v>
      </c>
      <c r="AU163" s="21" t="s">
        <v>115</v>
      </c>
      <c r="AY163" s="21" t="s">
        <v>159</v>
      </c>
      <c r="BE163" s="150">
        <f>IF(U163="základní",N163,0)</f>
        <v>0</v>
      </c>
      <c r="BF163" s="150">
        <f>IF(U163="snížená",N163,0)</f>
        <v>0</v>
      </c>
      <c r="BG163" s="150">
        <f>IF(U163="zákl. přenesená",N163,0)</f>
        <v>0</v>
      </c>
      <c r="BH163" s="150">
        <f>IF(U163="sníž. přenesená",N163,0)</f>
        <v>0</v>
      </c>
      <c r="BI163" s="150">
        <f>IF(U163="nulová",N163,0)</f>
        <v>0</v>
      </c>
      <c r="BJ163" s="21" t="s">
        <v>22</v>
      </c>
      <c r="BK163" s="150">
        <f>ROUND(L163*K163,2)</f>
        <v>0</v>
      </c>
      <c r="BL163" s="21" t="s">
        <v>164</v>
      </c>
      <c r="BM163" s="21" t="s">
        <v>755</v>
      </c>
    </row>
    <row r="164" spans="2:65" s="9" customFormat="1" ht="29.9" customHeight="1">
      <c r="B164" s="130"/>
      <c r="C164" s="131"/>
      <c r="D164" s="140" t="s">
        <v>131</v>
      </c>
      <c r="E164" s="140"/>
      <c r="F164" s="140"/>
      <c r="G164" s="140"/>
      <c r="H164" s="140"/>
      <c r="I164" s="140"/>
      <c r="J164" s="140"/>
      <c r="K164" s="140"/>
      <c r="L164" s="140"/>
      <c r="M164" s="140"/>
      <c r="N164" s="271">
        <f>BK164</f>
        <v>0</v>
      </c>
      <c r="O164" s="272"/>
      <c r="P164" s="272"/>
      <c r="Q164" s="272"/>
      <c r="R164" s="133"/>
      <c r="T164" s="134"/>
      <c r="U164" s="131"/>
      <c r="V164" s="131"/>
      <c r="W164" s="135">
        <f>W165</f>
        <v>13.895555999999999</v>
      </c>
      <c r="X164" s="131"/>
      <c r="Y164" s="135">
        <f>Y165</f>
        <v>0</v>
      </c>
      <c r="Z164" s="131"/>
      <c r="AA164" s="136">
        <f>AA165</f>
        <v>0</v>
      </c>
      <c r="AR164" s="137" t="s">
        <v>22</v>
      </c>
      <c r="AT164" s="138" t="s">
        <v>75</v>
      </c>
      <c r="AU164" s="138" t="s">
        <v>22</v>
      </c>
      <c r="AY164" s="137" t="s">
        <v>159</v>
      </c>
      <c r="BK164" s="139">
        <f>BK165</f>
        <v>0</v>
      </c>
    </row>
    <row r="165" spans="2:65" s="1" customFormat="1" ht="31.6" customHeight="1">
      <c r="B165" s="141"/>
      <c r="C165" s="142" t="s">
        <v>267</v>
      </c>
      <c r="D165" s="142" t="s">
        <v>160</v>
      </c>
      <c r="E165" s="143" t="s">
        <v>268</v>
      </c>
      <c r="F165" s="247" t="s">
        <v>269</v>
      </c>
      <c r="G165" s="247"/>
      <c r="H165" s="247"/>
      <c r="I165" s="247"/>
      <c r="J165" s="144" t="s">
        <v>254</v>
      </c>
      <c r="K165" s="145">
        <v>5.556</v>
      </c>
      <c r="L165" s="248"/>
      <c r="M165" s="248"/>
      <c r="N165" s="248">
        <f>ROUND(L165*K165,2)</f>
        <v>0</v>
      </c>
      <c r="O165" s="248"/>
      <c r="P165" s="248"/>
      <c r="Q165" s="248"/>
      <c r="R165" s="146"/>
      <c r="T165" s="147" t="s">
        <v>5</v>
      </c>
      <c r="U165" s="44" t="s">
        <v>41</v>
      </c>
      <c r="V165" s="148">
        <v>2.5009999999999999</v>
      </c>
      <c r="W165" s="148">
        <f>V165*K165</f>
        <v>13.895555999999999</v>
      </c>
      <c r="X165" s="148">
        <v>0</v>
      </c>
      <c r="Y165" s="148">
        <f>X165*K165</f>
        <v>0</v>
      </c>
      <c r="Z165" s="148">
        <v>0</v>
      </c>
      <c r="AA165" s="149">
        <f>Z165*K165</f>
        <v>0</v>
      </c>
      <c r="AR165" s="21" t="s">
        <v>164</v>
      </c>
      <c r="AT165" s="21" t="s">
        <v>160</v>
      </c>
      <c r="AU165" s="21" t="s">
        <v>115</v>
      </c>
      <c r="AY165" s="21" t="s">
        <v>159</v>
      </c>
      <c r="BE165" s="150">
        <f>IF(U165="základní",N165,0)</f>
        <v>0</v>
      </c>
      <c r="BF165" s="150">
        <f>IF(U165="snížená",N165,0)</f>
        <v>0</v>
      </c>
      <c r="BG165" s="150">
        <f>IF(U165="zákl. přenesená",N165,0)</f>
        <v>0</v>
      </c>
      <c r="BH165" s="150">
        <f>IF(U165="sníž. přenesená",N165,0)</f>
        <v>0</v>
      </c>
      <c r="BI165" s="150">
        <f>IF(U165="nulová",N165,0)</f>
        <v>0</v>
      </c>
      <c r="BJ165" s="21" t="s">
        <v>22</v>
      </c>
      <c r="BK165" s="150">
        <f>ROUND(L165*K165,2)</f>
        <v>0</v>
      </c>
      <c r="BL165" s="21" t="s">
        <v>164</v>
      </c>
      <c r="BM165" s="21" t="s">
        <v>756</v>
      </c>
    </row>
    <row r="166" spans="2:65" s="9" customFormat="1" ht="37.4" customHeight="1">
      <c r="B166" s="130"/>
      <c r="C166" s="131"/>
      <c r="D166" s="132" t="s">
        <v>132</v>
      </c>
      <c r="E166" s="132"/>
      <c r="F166" s="132"/>
      <c r="G166" s="132"/>
      <c r="H166" s="132"/>
      <c r="I166" s="132"/>
      <c r="J166" s="132"/>
      <c r="K166" s="132"/>
      <c r="L166" s="132"/>
      <c r="M166" s="132"/>
      <c r="N166" s="273">
        <f>BK166</f>
        <v>0</v>
      </c>
      <c r="O166" s="274"/>
      <c r="P166" s="274"/>
      <c r="Q166" s="274"/>
      <c r="R166" s="133"/>
      <c r="T166" s="134"/>
      <c r="U166" s="131"/>
      <c r="V166" s="131"/>
      <c r="W166" s="135">
        <f>W167+W173+W175+W190+W204+W212</f>
        <v>229.98424500000002</v>
      </c>
      <c r="X166" s="131"/>
      <c r="Y166" s="135">
        <f>Y167+Y173+Y175+Y190+Y204+Y212</f>
        <v>1.97504295</v>
      </c>
      <c r="Z166" s="131"/>
      <c r="AA166" s="136">
        <f>AA167+AA173+AA175+AA190+AA204+AA212</f>
        <v>1.99712</v>
      </c>
      <c r="AR166" s="137" t="s">
        <v>115</v>
      </c>
      <c r="AT166" s="138" t="s">
        <v>75</v>
      </c>
      <c r="AU166" s="138" t="s">
        <v>76</v>
      </c>
      <c r="AY166" s="137" t="s">
        <v>159</v>
      </c>
      <c r="BK166" s="139">
        <f>BK167+BK173+BK175+BK190+BK204+BK212</f>
        <v>0</v>
      </c>
    </row>
    <row r="167" spans="2:65" s="9" customFormat="1" ht="19.899999999999999" customHeight="1">
      <c r="B167" s="130"/>
      <c r="C167" s="131"/>
      <c r="D167" s="140" t="s">
        <v>694</v>
      </c>
      <c r="E167" s="140"/>
      <c r="F167" s="140"/>
      <c r="G167" s="140"/>
      <c r="H167" s="140"/>
      <c r="I167" s="140"/>
      <c r="J167" s="140"/>
      <c r="K167" s="140"/>
      <c r="L167" s="140"/>
      <c r="M167" s="140"/>
      <c r="N167" s="269">
        <f>BK167</f>
        <v>0</v>
      </c>
      <c r="O167" s="270"/>
      <c r="P167" s="270"/>
      <c r="Q167" s="270"/>
      <c r="R167" s="133"/>
      <c r="T167" s="134"/>
      <c r="U167" s="131"/>
      <c r="V167" s="131"/>
      <c r="W167" s="135">
        <f>SUM(W168:W172)</f>
        <v>6.766</v>
      </c>
      <c r="X167" s="131"/>
      <c r="Y167" s="135">
        <f>SUM(Y168:Y172)</f>
        <v>2.1059999999999999E-2</v>
      </c>
      <c r="Z167" s="131"/>
      <c r="AA167" s="136">
        <f>SUM(AA168:AA172)</f>
        <v>0.44711999999999996</v>
      </c>
      <c r="AR167" s="137" t="s">
        <v>115</v>
      </c>
      <c r="AT167" s="138" t="s">
        <v>75</v>
      </c>
      <c r="AU167" s="138" t="s">
        <v>22</v>
      </c>
      <c r="AY167" s="137" t="s">
        <v>159</v>
      </c>
      <c r="BK167" s="139">
        <f>SUM(BK168:BK172)</f>
        <v>0</v>
      </c>
    </row>
    <row r="168" spans="2:65" s="1" customFormat="1" ht="31.6" customHeight="1">
      <c r="B168" s="141"/>
      <c r="C168" s="142" t="s">
        <v>271</v>
      </c>
      <c r="D168" s="142" t="s">
        <v>160</v>
      </c>
      <c r="E168" s="143" t="s">
        <v>757</v>
      </c>
      <c r="F168" s="247" t="s">
        <v>758</v>
      </c>
      <c r="G168" s="247"/>
      <c r="H168" s="247"/>
      <c r="I168" s="247"/>
      <c r="J168" s="144" t="s">
        <v>200</v>
      </c>
      <c r="K168" s="145">
        <v>54</v>
      </c>
      <c r="L168" s="248"/>
      <c r="M168" s="248"/>
      <c r="N168" s="248">
        <f>ROUND(L168*K168,2)</f>
        <v>0</v>
      </c>
      <c r="O168" s="248"/>
      <c r="P168" s="248"/>
      <c r="Q168" s="248"/>
      <c r="R168" s="146"/>
      <c r="T168" s="147" t="s">
        <v>5</v>
      </c>
      <c r="U168" s="44" t="s">
        <v>41</v>
      </c>
      <c r="V168" s="148">
        <v>5.1999999999999998E-2</v>
      </c>
      <c r="W168" s="148">
        <f>V168*K168</f>
        <v>2.8079999999999998</v>
      </c>
      <c r="X168" s="148">
        <v>3.8999999999999999E-4</v>
      </c>
      <c r="Y168" s="148">
        <f>X168*K168</f>
        <v>2.1059999999999999E-2</v>
      </c>
      <c r="Z168" s="148">
        <v>8.2799999999999992E-3</v>
      </c>
      <c r="AA168" s="149">
        <f>Z168*K168</f>
        <v>0.44711999999999996</v>
      </c>
      <c r="AR168" s="21" t="s">
        <v>243</v>
      </c>
      <c r="AT168" s="21" t="s">
        <v>160</v>
      </c>
      <c r="AU168" s="21" t="s">
        <v>115</v>
      </c>
      <c r="AY168" s="21" t="s">
        <v>159</v>
      </c>
      <c r="BE168" s="150">
        <f>IF(U168="základní",N168,0)</f>
        <v>0</v>
      </c>
      <c r="BF168" s="150">
        <f>IF(U168="snížená",N168,0)</f>
        <v>0</v>
      </c>
      <c r="BG168" s="150">
        <f>IF(U168="zákl. přenesená",N168,0)</f>
        <v>0</v>
      </c>
      <c r="BH168" s="150">
        <f>IF(U168="sníž. přenesená",N168,0)</f>
        <v>0</v>
      </c>
      <c r="BI168" s="150">
        <f>IF(U168="nulová",N168,0)</f>
        <v>0</v>
      </c>
      <c r="BJ168" s="21" t="s">
        <v>22</v>
      </c>
      <c r="BK168" s="150">
        <f>ROUND(L168*K168,2)</f>
        <v>0</v>
      </c>
      <c r="BL168" s="21" t="s">
        <v>243</v>
      </c>
      <c r="BM168" s="21" t="s">
        <v>759</v>
      </c>
    </row>
    <row r="169" spans="2:65" s="1" customFormat="1" ht="31.6" customHeight="1">
      <c r="B169" s="141"/>
      <c r="C169" s="142" t="s">
        <v>275</v>
      </c>
      <c r="D169" s="142" t="s">
        <v>160</v>
      </c>
      <c r="E169" s="143" t="s">
        <v>760</v>
      </c>
      <c r="F169" s="247" t="s">
        <v>761</v>
      </c>
      <c r="G169" s="247"/>
      <c r="H169" s="247"/>
      <c r="I169" s="247"/>
      <c r="J169" s="144" t="s">
        <v>450</v>
      </c>
      <c r="K169" s="145">
        <v>2</v>
      </c>
      <c r="L169" s="248"/>
      <c r="M169" s="248"/>
      <c r="N169" s="248">
        <f>ROUND(L169*K169,2)</f>
        <v>0</v>
      </c>
      <c r="O169" s="248"/>
      <c r="P169" s="248"/>
      <c r="Q169" s="248"/>
      <c r="R169" s="146"/>
      <c r="T169" s="147" t="s">
        <v>5</v>
      </c>
      <c r="U169" s="44" t="s">
        <v>41</v>
      </c>
      <c r="V169" s="148">
        <v>6.4000000000000001E-2</v>
      </c>
      <c r="W169" s="148">
        <f>V169*K169</f>
        <v>0.128</v>
      </c>
      <c r="X169" s="148">
        <v>0</v>
      </c>
      <c r="Y169" s="148">
        <f>X169*K169</f>
        <v>0</v>
      </c>
      <c r="Z169" s="148">
        <v>0</v>
      </c>
      <c r="AA169" s="149">
        <f>Z169*K169</f>
        <v>0</v>
      </c>
      <c r="AR169" s="21" t="s">
        <v>243</v>
      </c>
      <c r="AT169" s="21" t="s">
        <v>160</v>
      </c>
      <c r="AU169" s="21" t="s">
        <v>115</v>
      </c>
      <c r="AY169" s="21" t="s">
        <v>159</v>
      </c>
      <c r="BE169" s="150">
        <f>IF(U169="základní",N169,0)</f>
        <v>0</v>
      </c>
      <c r="BF169" s="150">
        <f>IF(U169="snížená",N169,0)</f>
        <v>0</v>
      </c>
      <c r="BG169" s="150">
        <f>IF(U169="zákl. přenesená",N169,0)</f>
        <v>0</v>
      </c>
      <c r="BH169" s="150">
        <f>IF(U169="sníž. přenesená",N169,0)</f>
        <v>0</v>
      </c>
      <c r="BI169" s="150">
        <f>IF(U169="nulová",N169,0)</f>
        <v>0</v>
      </c>
      <c r="BJ169" s="21" t="s">
        <v>22</v>
      </c>
      <c r="BK169" s="150">
        <f>ROUND(L169*K169,2)</f>
        <v>0</v>
      </c>
      <c r="BL169" s="21" t="s">
        <v>243</v>
      </c>
      <c r="BM169" s="21" t="s">
        <v>762</v>
      </c>
    </row>
    <row r="170" spans="2:65" s="1" customFormat="1" ht="31.6" customHeight="1">
      <c r="B170" s="141"/>
      <c r="C170" s="142" t="s">
        <v>280</v>
      </c>
      <c r="D170" s="142" t="s">
        <v>160</v>
      </c>
      <c r="E170" s="143" t="s">
        <v>763</v>
      </c>
      <c r="F170" s="247" t="s">
        <v>764</v>
      </c>
      <c r="G170" s="247"/>
      <c r="H170" s="247"/>
      <c r="I170" s="247"/>
      <c r="J170" s="144" t="s">
        <v>200</v>
      </c>
      <c r="K170" s="145">
        <v>54</v>
      </c>
      <c r="L170" s="248"/>
      <c r="M170" s="248"/>
      <c r="N170" s="248">
        <f>ROUND(L170*K170,2)</f>
        <v>0</v>
      </c>
      <c r="O170" s="248"/>
      <c r="P170" s="248"/>
      <c r="Q170" s="248"/>
      <c r="R170" s="146"/>
      <c r="T170" s="147" t="s">
        <v>5</v>
      </c>
      <c r="U170" s="44" t="s">
        <v>41</v>
      </c>
      <c r="V170" s="148">
        <v>6.2E-2</v>
      </c>
      <c r="W170" s="148">
        <f>V170*K170</f>
        <v>3.3479999999999999</v>
      </c>
      <c r="X170" s="148">
        <v>0</v>
      </c>
      <c r="Y170" s="148">
        <f>X170*K170</f>
        <v>0</v>
      </c>
      <c r="Z170" s="148">
        <v>0</v>
      </c>
      <c r="AA170" s="149">
        <f>Z170*K170</f>
        <v>0</v>
      </c>
      <c r="AR170" s="21" t="s">
        <v>243</v>
      </c>
      <c r="AT170" s="21" t="s">
        <v>160</v>
      </c>
      <c r="AU170" s="21" t="s">
        <v>115</v>
      </c>
      <c r="AY170" s="21" t="s">
        <v>159</v>
      </c>
      <c r="BE170" s="150">
        <f>IF(U170="základní",N170,0)</f>
        <v>0</v>
      </c>
      <c r="BF170" s="150">
        <f>IF(U170="snížená",N170,0)</f>
        <v>0</v>
      </c>
      <c r="BG170" s="150">
        <f>IF(U170="zákl. přenesená",N170,0)</f>
        <v>0</v>
      </c>
      <c r="BH170" s="150">
        <f>IF(U170="sníž. přenesená",N170,0)</f>
        <v>0</v>
      </c>
      <c r="BI170" s="150">
        <f>IF(U170="nulová",N170,0)</f>
        <v>0</v>
      </c>
      <c r="BJ170" s="21" t="s">
        <v>22</v>
      </c>
      <c r="BK170" s="150">
        <f>ROUND(L170*K170,2)</f>
        <v>0</v>
      </c>
      <c r="BL170" s="21" t="s">
        <v>243</v>
      </c>
      <c r="BM170" s="21" t="s">
        <v>765</v>
      </c>
    </row>
    <row r="171" spans="2:65" s="1" customFormat="1" ht="22.6" customHeight="1">
      <c r="B171" s="141"/>
      <c r="C171" s="142" t="s">
        <v>286</v>
      </c>
      <c r="D171" s="142" t="s">
        <v>160</v>
      </c>
      <c r="E171" s="143" t="s">
        <v>766</v>
      </c>
      <c r="F171" s="247" t="s">
        <v>767</v>
      </c>
      <c r="G171" s="247"/>
      <c r="H171" s="247"/>
      <c r="I171" s="247"/>
      <c r="J171" s="144" t="s">
        <v>450</v>
      </c>
      <c r="K171" s="145">
        <v>1</v>
      </c>
      <c r="L171" s="248"/>
      <c r="M171" s="248"/>
      <c r="N171" s="248">
        <f>ROUND(L171*K171,2)</f>
        <v>0</v>
      </c>
      <c r="O171" s="248"/>
      <c r="P171" s="248"/>
      <c r="Q171" s="248"/>
      <c r="R171" s="146"/>
      <c r="T171" s="147" t="s">
        <v>5</v>
      </c>
      <c r="U171" s="44" t="s">
        <v>41</v>
      </c>
      <c r="V171" s="148">
        <v>0.48199999999999998</v>
      </c>
      <c r="W171" s="148">
        <f>V171*K171</f>
        <v>0.48199999999999998</v>
      </c>
      <c r="X171" s="148">
        <v>0</v>
      </c>
      <c r="Y171" s="148">
        <f>X171*K171</f>
        <v>0</v>
      </c>
      <c r="Z171" s="148">
        <v>0</v>
      </c>
      <c r="AA171" s="149">
        <f>Z171*K171</f>
        <v>0</v>
      </c>
      <c r="AR171" s="21" t="s">
        <v>243</v>
      </c>
      <c r="AT171" s="21" t="s">
        <v>160</v>
      </c>
      <c r="AU171" s="21" t="s">
        <v>115</v>
      </c>
      <c r="AY171" s="21" t="s">
        <v>159</v>
      </c>
      <c r="BE171" s="150">
        <f>IF(U171="základní",N171,0)</f>
        <v>0</v>
      </c>
      <c r="BF171" s="150">
        <f>IF(U171="snížená",N171,0)</f>
        <v>0</v>
      </c>
      <c r="BG171" s="150">
        <f>IF(U171="zákl. přenesená",N171,0)</f>
        <v>0</v>
      </c>
      <c r="BH171" s="150">
        <f>IF(U171="sníž. přenesená",N171,0)</f>
        <v>0</v>
      </c>
      <c r="BI171" s="150">
        <f>IF(U171="nulová",N171,0)</f>
        <v>0</v>
      </c>
      <c r="BJ171" s="21" t="s">
        <v>22</v>
      </c>
      <c r="BK171" s="150">
        <f>ROUND(L171*K171,2)</f>
        <v>0</v>
      </c>
      <c r="BL171" s="21" t="s">
        <v>243</v>
      </c>
      <c r="BM171" s="21" t="s">
        <v>768</v>
      </c>
    </row>
    <row r="172" spans="2:65" s="1" customFormat="1" ht="31.6" customHeight="1">
      <c r="B172" s="141"/>
      <c r="C172" s="142" t="s">
        <v>290</v>
      </c>
      <c r="D172" s="142" t="s">
        <v>160</v>
      </c>
      <c r="E172" s="143" t="s">
        <v>769</v>
      </c>
      <c r="F172" s="247" t="s">
        <v>770</v>
      </c>
      <c r="G172" s="247"/>
      <c r="H172" s="247"/>
      <c r="I172" s="247"/>
      <c r="J172" s="144" t="s">
        <v>306</v>
      </c>
      <c r="K172" s="145">
        <v>1.0900000000000001</v>
      </c>
      <c r="L172" s="248"/>
      <c r="M172" s="248"/>
      <c r="N172" s="248">
        <f>ROUND(L172*K172,2)</f>
        <v>0</v>
      </c>
      <c r="O172" s="248"/>
      <c r="P172" s="248"/>
      <c r="Q172" s="248"/>
      <c r="R172" s="146"/>
      <c r="T172" s="147" t="s">
        <v>5</v>
      </c>
      <c r="U172" s="44" t="s">
        <v>41</v>
      </c>
      <c r="V172" s="148">
        <v>0</v>
      </c>
      <c r="W172" s="148">
        <f>V172*K172</f>
        <v>0</v>
      </c>
      <c r="X172" s="148">
        <v>0</v>
      </c>
      <c r="Y172" s="148">
        <f>X172*K172</f>
        <v>0</v>
      </c>
      <c r="Z172" s="148">
        <v>0</v>
      </c>
      <c r="AA172" s="149">
        <f>Z172*K172</f>
        <v>0</v>
      </c>
      <c r="AR172" s="21" t="s">
        <v>243</v>
      </c>
      <c r="AT172" s="21" t="s">
        <v>160</v>
      </c>
      <c r="AU172" s="21" t="s">
        <v>115</v>
      </c>
      <c r="AY172" s="21" t="s">
        <v>159</v>
      </c>
      <c r="BE172" s="150">
        <f>IF(U172="základní",N172,0)</f>
        <v>0</v>
      </c>
      <c r="BF172" s="150">
        <f>IF(U172="snížená",N172,0)</f>
        <v>0</v>
      </c>
      <c r="BG172" s="150">
        <f>IF(U172="zákl. přenesená",N172,0)</f>
        <v>0</v>
      </c>
      <c r="BH172" s="150">
        <f>IF(U172="sníž. přenesená",N172,0)</f>
        <v>0</v>
      </c>
      <c r="BI172" s="150">
        <f>IF(U172="nulová",N172,0)</f>
        <v>0</v>
      </c>
      <c r="BJ172" s="21" t="s">
        <v>22</v>
      </c>
      <c r="BK172" s="150">
        <f>ROUND(L172*K172,2)</f>
        <v>0</v>
      </c>
      <c r="BL172" s="21" t="s">
        <v>243</v>
      </c>
      <c r="BM172" s="21" t="s">
        <v>771</v>
      </c>
    </row>
    <row r="173" spans="2:65" s="9" customFormat="1" ht="29.9" customHeight="1">
      <c r="B173" s="130"/>
      <c r="C173" s="131"/>
      <c r="D173" s="140" t="s">
        <v>135</v>
      </c>
      <c r="E173" s="140"/>
      <c r="F173" s="140"/>
      <c r="G173" s="140"/>
      <c r="H173" s="140"/>
      <c r="I173" s="140"/>
      <c r="J173" s="140"/>
      <c r="K173" s="140"/>
      <c r="L173" s="140"/>
      <c r="M173" s="140"/>
      <c r="N173" s="271">
        <f>BK173</f>
        <v>0</v>
      </c>
      <c r="O173" s="272"/>
      <c r="P173" s="272"/>
      <c r="Q173" s="272"/>
      <c r="R173" s="133"/>
      <c r="T173" s="134"/>
      <c r="U173" s="131"/>
      <c r="V173" s="131"/>
      <c r="W173" s="135">
        <f>W174</f>
        <v>6.2700000000000005</v>
      </c>
      <c r="X173" s="131"/>
      <c r="Y173" s="135">
        <f>Y174</f>
        <v>0</v>
      </c>
      <c r="Z173" s="131"/>
      <c r="AA173" s="136">
        <f>AA174</f>
        <v>1.21</v>
      </c>
      <c r="AR173" s="137" t="s">
        <v>115</v>
      </c>
      <c r="AT173" s="138" t="s">
        <v>75</v>
      </c>
      <c r="AU173" s="138" t="s">
        <v>22</v>
      </c>
      <c r="AY173" s="137" t="s">
        <v>159</v>
      </c>
      <c r="BK173" s="139">
        <f>BK174</f>
        <v>0</v>
      </c>
    </row>
    <row r="174" spans="2:65" s="1" customFormat="1" ht="31.6" customHeight="1">
      <c r="B174" s="141"/>
      <c r="C174" s="142" t="s">
        <v>294</v>
      </c>
      <c r="D174" s="142" t="s">
        <v>160</v>
      </c>
      <c r="E174" s="143" t="s">
        <v>772</v>
      </c>
      <c r="F174" s="247" t="s">
        <v>773</v>
      </c>
      <c r="G174" s="247"/>
      <c r="H174" s="247"/>
      <c r="I174" s="247"/>
      <c r="J174" s="144" t="s">
        <v>163</v>
      </c>
      <c r="K174" s="145">
        <v>55</v>
      </c>
      <c r="L174" s="248"/>
      <c r="M174" s="248"/>
      <c r="N174" s="248">
        <f>ROUND(L174*K174,2)</f>
        <v>0</v>
      </c>
      <c r="O174" s="248"/>
      <c r="P174" s="248"/>
      <c r="Q174" s="248"/>
      <c r="R174" s="146"/>
      <c r="T174" s="147" t="s">
        <v>5</v>
      </c>
      <c r="U174" s="44" t="s">
        <v>41</v>
      </c>
      <c r="V174" s="148">
        <v>0.114</v>
      </c>
      <c r="W174" s="148">
        <f>V174*K174</f>
        <v>6.2700000000000005</v>
      </c>
      <c r="X174" s="148">
        <v>0</v>
      </c>
      <c r="Y174" s="148">
        <f>X174*K174</f>
        <v>0</v>
      </c>
      <c r="Z174" s="148">
        <v>2.1999999999999999E-2</v>
      </c>
      <c r="AA174" s="149">
        <f>Z174*K174</f>
        <v>1.21</v>
      </c>
      <c r="AR174" s="21" t="s">
        <v>243</v>
      </c>
      <c r="AT174" s="21" t="s">
        <v>160</v>
      </c>
      <c r="AU174" s="21" t="s">
        <v>115</v>
      </c>
      <c r="AY174" s="21" t="s">
        <v>159</v>
      </c>
      <c r="BE174" s="150">
        <f>IF(U174="základní",N174,0)</f>
        <v>0</v>
      </c>
      <c r="BF174" s="150">
        <f>IF(U174="snížená",N174,0)</f>
        <v>0</v>
      </c>
      <c r="BG174" s="150">
        <f>IF(U174="zákl. přenesená",N174,0)</f>
        <v>0</v>
      </c>
      <c r="BH174" s="150">
        <f>IF(U174="sníž. přenesená",N174,0)</f>
        <v>0</v>
      </c>
      <c r="BI174" s="150">
        <f>IF(U174="nulová",N174,0)</f>
        <v>0</v>
      </c>
      <c r="BJ174" s="21" t="s">
        <v>22</v>
      </c>
      <c r="BK174" s="150">
        <f>ROUND(L174*K174,2)</f>
        <v>0</v>
      </c>
      <c r="BL174" s="21" t="s">
        <v>243</v>
      </c>
      <c r="BM174" s="21" t="s">
        <v>774</v>
      </c>
    </row>
    <row r="175" spans="2:65" s="9" customFormat="1" ht="29.9" customHeight="1">
      <c r="B175" s="130"/>
      <c r="C175" s="131"/>
      <c r="D175" s="140" t="s">
        <v>695</v>
      </c>
      <c r="E175" s="140"/>
      <c r="F175" s="140"/>
      <c r="G175" s="140"/>
      <c r="H175" s="140"/>
      <c r="I175" s="140"/>
      <c r="J175" s="140"/>
      <c r="K175" s="140"/>
      <c r="L175" s="140"/>
      <c r="M175" s="140"/>
      <c r="N175" s="271">
        <f>BK175</f>
        <v>0</v>
      </c>
      <c r="O175" s="272"/>
      <c r="P175" s="272"/>
      <c r="Q175" s="272"/>
      <c r="R175" s="133"/>
      <c r="T175" s="134"/>
      <c r="U175" s="131"/>
      <c r="V175" s="131"/>
      <c r="W175" s="135">
        <f>SUM(W176:W189)</f>
        <v>69.37700000000001</v>
      </c>
      <c r="X175" s="131"/>
      <c r="Y175" s="135">
        <f>SUM(Y176:Y189)</f>
        <v>7.7400000000000004E-3</v>
      </c>
      <c r="Z175" s="131"/>
      <c r="AA175" s="136">
        <f>SUM(AA176:AA189)</f>
        <v>0.34</v>
      </c>
      <c r="AR175" s="137" t="s">
        <v>115</v>
      </c>
      <c r="AT175" s="138" t="s">
        <v>75</v>
      </c>
      <c r="AU175" s="138" t="s">
        <v>22</v>
      </c>
      <c r="AY175" s="137" t="s">
        <v>159</v>
      </c>
      <c r="BK175" s="139">
        <f>SUM(BK176:BK189)</f>
        <v>0</v>
      </c>
    </row>
    <row r="176" spans="2:65" s="1" customFormat="1" ht="31.6" customHeight="1">
      <c r="B176" s="141"/>
      <c r="C176" s="142" t="s">
        <v>298</v>
      </c>
      <c r="D176" s="142" t="s">
        <v>160</v>
      </c>
      <c r="E176" s="143" t="s">
        <v>775</v>
      </c>
      <c r="F176" s="247" t="s">
        <v>776</v>
      </c>
      <c r="G176" s="247"/>
      <c r="H176" s="247"/>
      <c r="I176" s="247"/>
      <c r="J176" s="144" t="s">
        <v>450</v>
      </c>
      <c r="K176" s="145">
        <v>6</v>
      </c>
      <c r="L176" s="248"/>
      <c r="M176" s="248"/>
      <c r="N176" s="248">
        <f t="shared" ref="N176:N184" si="10">ROUND(L176*K176,2)</f>
        <v>0</v>
      </c>
      <c r="O176" s="248"/>
      <c r="P176" s="248"/>
      <c r="Q176" s="248"/>
      <c r="R176" s="146"/>
      <c r="T176" s="147" t="s">
        <v>5</v>
      </c>
      <c r="U176" s="44" t="s">
        <v>41</v>
      </c>
      <c r="V176" s="148">
        <v>7.36</v>
      </c>
      <c r="W176" s="148">
        <f t="shared" ref="W176:W184" si="11">V176*K176</f>
        <v>44.160000000000004</v>
      </c>
      <c r="X176" s="148">
        <v>8.7000000000000001E-4</v>
      </c>
      <c r="Y176" s="148">
        <f t="shared" ref="Y176:Y184" si="12">X176*K176</f>
        <v>5.2199999999999998E-3</v>
      </c>
      <c r="Z176" s="148">
        <v>0</v>
      </c>
      <c r="AA176" s="149">
        <f t="shared" ref="AA176:AA184" si="13">Z176*K176</f>
        <v>0</v>
      </c>
      <c r="AR176" s="21" t="s">
        <v>243</v>
      </c>
      <c r="AT176" s="21" t="s">
        <v>160</v>
      </c>
      <c r="AU176" s="21" t="s">
        <v>115</v>
      </c>
      <c r="AY176" s="21" t="s">
        <v>159</v>
      </c>
      <c r="BE176" s="150">
        <f t="shared" ref="BE176:BE184" si="14">IF(U176="základní",N176,0)</f>
        <v>0</v>
      </c>
      <c r="BF176" s="150">
        <f t="shared" ref="BF176:BF184" si="15">IF(U176="snížená",N176,0)</f>
        <v>0</v>
      </c>
      <c r="BG176" s="150">
        <f t="shared" ref="BG176:BG184" si="16">IF(U176="zákl. přenesená",N176,0)</f>
        <v>0</v>
      </c>
      <c r="BH176" s="150">
        <f t="shared" ref="BH176:BH184" si="17">IF(U176="sníž. přenesená",N176,0)</f>
        <v>0</v>
      </c>
      <c r="BI176" s="150">
        <f t="shared" ref="BI176:BI184" si="18">IF(U176="nulová",N176,0)</f>
        <v>0</v>
      </c>
      <c r="BJ176" s="21" t="s">
        <v>22</v>
      </c>
      <c r="BK176" s="150">
        <f t="shared" ref="BK176:BK184" si="19">ROUND(L176*K176,2)</f>
        <v>0</v>
      </c>
      <c r="BL176" s="21" t="s">
        <v>243</v>
      </c>
      <c r="BM176" s="21" t="s">
        <v>777</v>
      </c>
    </row>
    <row r="177" spans="2:65" s="1" customFormat="1" ht="31.6" customHeight="1">
      <c r="B177" s="141"/>
      <c r="C177" s="183" t="s">
        <v>303</v>
      </c>
      <c r="D177" s="183" t="s">
        <v>184</v>
      </c>
      <c r="E177" s="184" t="s">
        <v>778</v>
      </c>
      <c r="F177" s="259" t="s">
        <v>779</v>
      </c>
      <c r="G177" s="259"/>
      <c r="H177" s="259"/>
      <c r="I177" s="259"/>
      <c r="J177" s="185" t="s">
        <v>450</v>
      </c>
      <c r="K177" s="186">
        <v>2</v>
      </c>
      <c r="L177" s="260"/>
      <c r="M177" s="260"/>
      <c r="N177" s="260">
        <f t="shared" si="10"/>
        <v>0</v>
      </c>
      <c r="O177" s="248"/>
      <c r="P177" s="248"/>
      <c r="Q177" s="248"/>
      <c r="R177" s="146"/>
      <c r="T177" s="147" t="s">
        <v>5</v>
      </c>
      <c r="U177" s="44" t="s">
        <v>41</v>
      </c>
      <c r="V177" s="148">
        <v>0</v>
      </c>
      <c r="W177" s="148">
        <f t="shared" si="11"/>
        <v>0</v>
      </c>
      <c r="X177" s="148">
        <v>0</v>
      </c>
      <c r="Y177" s="148">
        <f t="shared" si="12"/>
        <v>0</v>
      </c>
      <c r="Z177" s="148">
        <v>0</v>
      </c>
      <c r="AA177" s="149">
        <f t="shared" si="13"/>
        <v>0</v>
      </c>
      <c r="AR177" s="21" t="s">
        <v>278</v>
      </c>
      <c r="AT177" s="21" t="s">
        <v>184</v>
      </c>
      <c r="AU177" s="21" t="s">
        <v>115</v>
      </c>
      <c r="AY177" s="21" t="s">
        <v>159</v>
      </c>
      <c r="BE177" s="150">
        <f t="shared" si="14"/>
        <v>0</v>
      </c>
      <c r="BF177" s="150">
        <f t="shared" si="15"/>
        <v>0</v>
      </c>
      <c r="BG177" s="150">
        <f t="shared" si="16"/>
        <v>0</v>
      </c>
      <c r="BH177" s="150">
        <f t="shared" si="17"/>
        <v>0</v>
      </c>
      <c r="BI177" s="150">
        <f t="shared" si="18"/>
        <v>0</v>
      </c>
      <c r="BJ177" s="21" t="s">
        <v>22</v>
      </c>
      <c r="BK177" s="150">
        <f t="shared" si="19"/>
        <v>0</v>
      </c>
      <c r="BL177" s="21" t="s">
        <v>243</v>
      </c>
      <c r="BM177" s="21" t="s">
        <v>780</v>
      </c>
    </row>
    <row r="178" spans="2:65" s="1" customFormat="1" ht="31.6" customHeight="1">
      <c r="B178" s="141"/>
      <c r="C178" s="183" t="s">
        <v>308</v>
      </c>
      <c r="D178" s="183" t="s">
        <v>184</v>
      </c>
      <c r="E178" s="184" t="s">
        <v>781</v>
      </c>
      <c r="F178" s="259" t="s">
        <v>782</v>
      </c>
      <c r="G178" s="259"/>
      <c r="H178" s="259"/>
      <c r="I178" s="259"/>
      <c r="J178" s="185" t="s">
        <v>450</v>
      </c>
      <c r="K178" s="186">
        <v>2</v>
      </c>
      <c r="L178" s="260"/>
      <c r="M178" s="260"/>
      <c r="N178" s="260">
        <f t="shared" si="10"/>
        <v>0</v>
      </c>
      <c r="O178" s="248"/>
      <c r="P178" s="248"/>
      <c r="Q178" s="248"/>
      <c r="R178" s="146"/>
      <c r="T178" s="147" t="s">
        <v>5</v>
      </c>
      <c r="U178" s="44" t="s">
        <v>41</v>
      </c>
      <c r="V178" s="148">
        <v>0</v>
      </c>
      <c r="W178" s="148">
        <f t="shared" si="11"/>
        <v>0</v>
      </c>
      <c r="X178" s="148">
        <v>0</v>
      </c>
      <c r="Y178" s="148">
        <f t="shared" si="12"/>
        <v>0</v>
      </c>
      <c r="Z178" s="148">
        <v>0</v>
      </c>
      <c r="AA178" s="149">
        <f t="shared" si="13"/>
        <v>0</v>
      </c>
      <c r="AR178" s="21" t="s">
        <v>278</v>
      </c>
      <c r="AT178" s="21" t="s">
        <v>184</v>
      </c>
      <c r="AU178" s="21" t="s">
        <v>115</v>
      </c>
      <c r="AY178" s="21" t="s">
        <v>159</v>
      </c>
      <c r="BE178" s="150">
        <f t="shared" si="14"/>
        <v>0</v>
      </c>
      <c r="BF178" s="150">
        <f t="shared" si="15"/>
        <v>0</v>
      </c>
      <c r="BG178" s="150">
        <f t="shared" si="16"/>
        <v>0</v>
      </c>
      <c r="BH178" s="150">
        <f t="shared" si="17"/>
        <v>0</v>
      </c>
      <c r="BI178" s="150">
        <f t="shared" si="18"/>
        <v>0</v>
      </c>
      <c r="BJ178" s="21" t="s">
        <v>22</v>
      </c>
      <c r="BK178" s="150">
        <f t="shared" si="19"/>
        <v>0</v>
      </c>
      <c r="BL178" s="21" t="s">
        <v>243</v>
      </c>
      <c r="BM178" s="21" t="s">
        <v>783</v>
      </c>
    </row>
    <row r="179" spans="2:65" s="1" customFormat="1" ht="31.6" customHeight="1">
      <c r="B179" s="141"/>
      <c r="C179" s="183" t="s">
        <v>278</v>
      </c>
      <c r="D179" s="183" t="s">
        <v>184</v>
      </c>
      <c r="E179" s="184" t="s">
        <v>784</v>
      </c>
      <c r="F179" s="259" t="s">
        <v>785</v>
      </c>
      <c r="G179" s="259"/>
      <c r="H179" s="259"/>
      <c r="I179" s="259"/>
      <c r="J179" s="185" t="s">
        <v>450</v>
      </c>
      <c r="K179" s="186">
        <v>1</v>
      </c>
      <c r="L179" s="260"/>
      <c r="M179" s="260"/>
      <c r="N179" s="260">
        <f t="shared" si="10"/>
        <v>0</v>
      </c>
      <c r="O179" s="248"/>
      <c r="P179" s="248"/>
      <c r="Q179" s="248"/>
      <c r="R179" s="146"/>
      <c r="T179" s="147" t="s">
        <v>5</v>
      </c>
      <c r="U179" s="44" t="s">
        <v>41</v>
      </c>
      <c r="V179" s="148">
        <v>0</v>
      </c>
      <c r="W179" s="148">
        <f t="shared" si="11"/>
        <v>0</v>
      </c>
      <c r="X179" s="148">
        <v>0</v>
      </c>
      <c r="Y179" s="148">
        <f t="shared" si="12"/>
        <v>0</v>
      </c>
      <c r="Z179" s="148">
        <v>0</v>
      </c>
      <c r="AA179" s="149">
        <f t="shared" si="13"/>
        <v>0</v>
      </c>
      <c r="AR179" s="21" t="s">
        <v>278</v>
      </c>
      <c r="AT179" s="21" t="s">
        <v>184</v>
      </c>
      <c r="AU179" s="21" t="s">
        <v>115</v>
      </c>
      <c r="AY179" s="21" t="s">
        <v>159</v>
      </c>
      <c r="BE179" s="150">
        <f t="shared" si="14"/>
        <v>0</v>
      </c>
      <c r="BF179" s="150">
        <f t="shared" si="15"/>
        <v>0</v>
      </c>
      <c r="BG179" s="150">
        <f t="shared" si="16"/>
        <v>0</v>
      </c>
      <c r="BH179" s="150">
        <f t="shared" si="17"/>
        <v>0</v>
      </c>
      <c r="BI179" s="150">
        <f t="shared" si="18"/>
        <v>0</v>
      </c>
      <c r="BJ179" s="21" t="s">
        <v>22</v>
      </c>
      <c r="BK179" s="150">
        <f t="shared" si="19"/>
        <v>0</v>
      </c>
      <c r="BL179" s="21" t="s">
        <v>243</v>
      </c>
      <c r="BM179" s="21" t="s">
        <v>786</v>
      </c>
    </row>
    <row r="180" spans="2:65" s="1" customFormat="1" ht="31.6" customHeight="1">
      <c r="B180" s="141"/>
      <c r="C180" s="183" t="s">
        <v>317</v>
      </c>
      <c r="D180" s="183" t="s">
        <v>184</v>
      </c>
      <c r="E180" s="184" t="s">
        <v>787</v>
      </c>
      <c r="F180" s="259" t="s">
        <v>788</v>
      </c>
      <c r="G180" s="259"/>
      <c r="H180" s="259"/>
      <c r="I180" s="259"/>
      <c r="J180" s="185" t="s">
        <v>450</v>
      </c>
      <c r="K180" s="186">
        <v>1</v>
      </c>
      <c r="L180" s="260"/>
      <c r="M180" s="260"/>
      <c r="N180" s="260">
        <f t="shared" si="10"/>
        <v>0</v>
      </c>
      <c r="O180" s="248"/>
      <c r="P180" s="248"/>
      <c r="Q180" s="248"/>
      <c r="R180" s="146"/>
      <c r="T180" s="147" t="s">
        <v>5</v>
      </c>
      <c r="U180" s="44" t="s">
        <v>41</v>
      </c>
      <c r="V180" s="148">
        <v>0</v>
      </c>
      <c r="W180" s="148">
        <f t="shared" si="11"/>
        <v>0</v>
      </c>
      <c r="X180" s="148">
        <v>0</v>
      </c>
      <c r="Y180" s="148">
        <f t="shared" si="12"/>
        <v>0</v>
      </c>
      <c r="Z180" s="148">
        <v>0</v>
      </c>
      <c r="AA180" s="149">
        <f t="shared" si="13"/>
        <v>0</v>
      </c>
      <c r="AR180" s="21" t="s">
        <v>278</v>
      </c>
      <c r="AT180" s="21" t="s">
        <v>184</v>
      </c>
      <c r="AU180" s="21" t="s">
        <v>115</v>
      </c>
      <c r="AY180" s="21" t="s">
        <v>159</v>
      </c>
      <c r="BE180" s="150">
        <f t="shared" si="14"/>
        <v>0</v>
      </c>
      <c r="BF180" s="150">
        <f t="shared" si="15"/>
        <v>0</v>
      </c>
      <c r="BG180" s="150">
        <f t="shared" si="16"/>
        <v>0</v>
      </c>
      <c r="BH180" s="150">
        <f t="shared" si="17"/>
        <v>0</v>
      </c>
      <c r="BI180" s="150">
        <f t="shared" si="18"/>
        <v>0</v>
      </c>
      <c r="BJ180" s="21" t="s">
        <v>22</v>
      </c>
      <c r="BK180" s="150">
        <f t="shared" si="19"/>
        <v>0</v>
      </c>
      <c r="BL180" s="21" t="s">
        <v>243</v>
      </c>
      <c r="BM180" s="21" t="s">
        <v>789</v>
      </c>
    </row>
    <row r="181" spans="2:65" s="1" customFormat="1" ht="31.6" customHeight="1">
      <c r="B181" s="141"/>
      <c r="C181" s="142" t="s">
        <v>321</v>
      </c>
      <c r="D181" s="142" t="s">
        <v>160</v>
      </c>
      <c r="E181" s="143" t="s">
        <v>790</v>
      </c>
      <c r="F181" s="247" t="s">
        <v>791</v>
      </c>
      <c r="G181" s="247"/>
      <c r="H181" s="247"/>
      <c r="I181" s="247"/>
      <c r="J181" s="144" t="s">
        <v>450</v>
      </c>
      <c r="K181" s="145">
        <v>3</v>
      </c>
      <c r="L181" s="248"/>
      <c r="M181" s="248"/>
      <c r="N181" s="248">
        <f t="shared" si="10"/>
        <v>0</v>
      </c>
      <c r="O181" s="248"/>
      <c r="P181" s="248"/>
      <c r="Q181" s="248"/>
      <c r="R181" s="146"/>
      <c r="T181" s="147" t="s">
        <v>5</v>
      </c>
      <c r="U181" s="44" t="s">
        <v>41</v>
      </c>
      <c r="V181" s="148">
        <v>8.1590000000000007</v>
      </c>
      <c r="W181" s="148">
        <f t="shared" si="11"/>
        <v>24.477000000000004</v>
      </c>
      <c r="X181" s="148">
        <v>8.4000000000000003E-4</v>
      </c>
      <c r="Y181" s="148">
        <f t="shared" si="12"/>
        <v>2.5200000000000001E-3</v>
      </c>
      <c r="Z181" s="148">
        <v>0</v>
      </c>
      <c r="AA181" s="149">
        <f t="shared" si="13"/>
        <v>0</v>
      </c>
      <c r="AR181" s="21" t="s">
        <v>243</v>
      </c>
      <c r="AT181" s="21" t="s">
        <v>160</v>
      </c>
      <c r="AU181" s="21" t="s">
        <v>115</v>
      </c>
      <c r="AY181" s="21" t="s">
        <v>159</v>
      </c>
      <c r="BE181" s="150">
        <f t="shared" si="14"/>
        <v>0</v>
      </c>
      <c r="BF181" s="150">
        <f t="shared" si="15"/>
        <v>0</v>
      </c>
      <c r="BG181" s="150">
        <f t="shared" si="16"/>
        <v>0</v>
      </c>
      <c r="BH181" s="150">
        <f t="shared" si="17"/>
        <v>0</v>
      </c>
      <c r="BI181" s="150">
        <f t="shared" si="18"/>
        <v>0</v>
      </c>
      <c r="BJ181" s="21" t="s">
        <v>22</v>
      </c>
      <c r="BK181" s="150">
        <f t="shared" si="19"/>
        <v>0</v>
      </c>
      <c r="BL181" s="21" t="s">
        <v>243</v>
      </c>
      <c r="BM181" s="21" t="s">
        <v>792</v>
      </c>
    </row>
    <row r="182" spans="2:65" s="1" customFormat="1" ht="31.6" customHeight="1">
      <c r="B182" s="141"/>
      <c r="C182" s="183" t="s">
        <v>325</v>
      </c>
      <c r="D182" s="183" t="s">
        <v>184</v>
      </c>
      <c r="E182" s="184" t="s">
        <v>793</v>
      </c>
      <c r="F182" s="259" t="s">
        <v>794</v>
      </c>
      <c r="G182" s="259"/>
      <c r="H182" s="259"/>
      <c r="I182" s="259"/>
      <c r="J182" s="185" t="s">
        <v>450</v>
      </c>
      <c r="K182" s="186">
        <v>1</v>
      </c>
      <c r="L182" s="260"/>
      <c r="M182" s="260"/>
      <c r="N182" s="260">
        <f t="shared" si="10"/>
        <v>0</v>
      </c>
      <c r="O182" s="248"/>
      <c r="P182" s="248"/>
      <c r="Q182" s="248"/>
      <c r="R182" s="146"/>
      <c r="T182" s="147" t="s">
        <v>5</v>
      </c>
      <c r="U182" s="44" t="s">
        <v>41</v>
      </c>
      <c r="V182" s="148">
        <v>0</v>
      </c>
      <c r="W182" s="148">
        <f t="shared" si="11"/>
        <v>0</v>
      </c>
      <c r="X182" s="148">
        <v>0</v>
      </c>
      <c r="Y182" s="148">
        <f t="shared" si="12"/>
        <v>0</v>
      </c>
      <c r="Z182" s="148">
        <v>0</v>
      </c>
      <c r="AA182" s="149">
        <f t="shared" si="13"/>
        <v>0</v>
      </c>
      <c r="AR182" s="21" t="s">
        <v>278</v>
      </c>
      <c r="AT182" s="21" t="s">
        <v>184</v>
      </c>
      <c r="AU182" s="21" t="s">
        <v>115</v>
      </c>
      <c r="AY182" s="21" t="s">
        <v>159</v>
      </c>
      <c r="BE182" s="150">
        <f t="shared" si="14"/>
        <v>0</v>
      </c>
      <c r="BF182" s="150">
        <f t="shared" si="15"/>
        <v>0</v>
      </c>
      <c r="BG182" s="150">
        <f t="shared" si="16"/>
        <v>0</v>
      </c>
      <c r="BH182" s="150">
        <f t="shared" si="17"/>
        <v>0</v>
      </c>
      <c r="BI182" s="150">
        <f t="shared" si="18"/>
        <v>0</v>
      </c>
      <c r="BJ182" s="21" t="s">
        <v>22</v>
      </c>
      <c r="BK182" s="150">
        <f t="shared" si="19"/>
        <v>0</v>
      </c>
      <c r="BL182" s="21" t="s">
        <v>243</v>
      </c>
      <c r="BM182" s="21" t="s">
        <v>795</v>
      </c>
    </row>
    <row r="183" spans="2:65" s="1" customFormat="1" ht="31.6" customHeight="1">
      <c r="B183" s="141"/>
      <c r="C183" s="183" t="s">
        <v>329</v>
      </c>
      <c r="D183" s="183" t="s">
        <v>184</v>
      </c>
      <c r="E183" s="184" t="s">
        <v>796</v>
      </c>
      <c r="F183" s="259" t="s">
        <v>797</v>
      </c>
      <c r="G183" s="259"/>
      <c r="H183" s="259"/>
      <c r="I183" s="259"/>
      <c r="J183" s="185" t="s">
        <v>450</v>
      </c>
      <c r="K183" s="186">
        <v>2</v>
      </c>
      <c r="L183" s="260"/>
      <c r="M183" s="260"/>
      <c r="N183" s="260">
        <f t="shared" si="10"/>
        <v>0</v>
      </c>
      <c r="O183" s="248"/>
      <c r="P183" s="248"/>
      <c r="Q183" s="248"/>
      <c r="R183" s="146"/>
      <c r="T183" s="147" t="s">
        <v>5</v>
      </c>
      <c r="U183" s="44" t="s">
        <v>41</v>
      </c>
      <c r="V183" s="148">
        <v>0</v>
      </c>
      <c r="W183" s="148">
        <f t="shared" si="11"/>
        <v>0</v>
      </c>
      <c r="X183" s="148">
        <v>0</v>
      </c>
      <c r="Y183" s="148">
        <f t="shared" si="12"/>
        <v>0</v>
      </c>
      <c r="Z183" s="148">
        <v>0</v>
      </c>
      <c r="AA183" s="149">
        <f t="shared" si="13"/>
        <v>0</v>
      </c>
      <c r="AR183" s="21" t="s">
        <v>278</v>
      </c>
      <c r="AT183" s="21" t="s">
        <v>184</v>
      </c>
      <c r="AU183" s="21" t="s">
        <v>115</v>
      </c>
      <c r="AY183" s="21" t="s">
        <v>159</v>
      </c>
      <c r="BE183" s="150">
        <f t="shared" si="14"/>
        <v>0</v>
      </c>
      <c r="BF183" s="150">
        <f t="shared" si="15"/>
        <v>0</v>
      </c>
      <c r="BG183" s="150">
        <f t="shared" si="16"/>
        <v>0</v>
      </c>
      <c r="BH183" s="150">
        <f t="shared" si="17"/>
        <v>0</v>
      </c>
      <c r="BI183" s="150">
        <f t="shared" si="18"/>
        <v>0</v>
      </c>
      <c r="BJ183" s="21" t="s">
        <v>22</v>
      </c>
      <c r="BK183" s="150">
        <f t="shared" si="19"/>
        <v>0</v>
      </c>
      <c r="BL183" s="21" t="s">
        <v>243</v>
      </c>
      <c r="BM183" s="21" t="s">
        <v>798</v>
      </c>
    </row>
    <row r="184" spans="2:65" s="1" customFormat="1" ht="31.6" customHeight="1">
      <c r="B184" s="141"/>
      <c r="C184" s="142" t="s">
        <v>333</v>
      </c>
      <c r="D184" s="142" t="s">
        <v>160</v>
      </c>
      <c r="E184" s="143" t="s">
        <v>799</v>
      </c>
      <c r="F184" s="247" t="s">
        <v>800</v>
      </c>
      <c r="G184" s="247"/>
      <c r="H184" s="247"/>
      <c r="I184" s="247"/>
      <c r="J184" s="144" t="s">
        <v>450</v>
      </c>
      <c r="K184" s="145">
        <v>13</v>
      </c>
      <c r="L184" s="248"/>
      <c r="M184" s="248"/>
      <c r="N184" s="248">
        <f t="shared" si="10"/>
        <v>0</v>
      </c>
      <c r="O184" s="248"/>
      <c r="P184" s="248"/>
      <c r="Q184" s="248"/>
      <c r="R184" s="146"/>
      <c r="T184" s="147" t="s">
        <v>5</v>
      </c>
      <c r="U184" s="44" t="s">
        <v>41</v>
      </c>
      <c r="V184" s="148">
        <v>0.05</v>
      </c>
      <c r="W184" s="148">
        <f t="shared" si="11"/>
        <v>0.65</v>
      </c>
      <c r="X184" s="148">
        <v>0</v>
      </c>
      <c r="Y184" s="148">
        <f t="shared" si="12"/>
        <v>0</v>
      </c>
      <c r="Z184" s="148">
        <v>2.4E-2</v>
      </c>
      <c r="AA184" s="149">
        <f t="shared" si="13"/>
        <v>0.312</v>
      </c>
      <c r="AR184" s="21" t="s">
        <v>243</v>
      </c>
      <c r="AT184" s="21" t="s">
        <v>160</v>
      </c>
      <c r="AU184" s="21" t="s">
        <v>115</v>
      </c>
      <c r="AY184" s="21" t="s">
        <v>159</v>
      </c>
      <c r="BE184" s="150">
        <f t="shared" si="14"/>
        <v>0</v>
      </c>
      <c r="BF184" s="150">
        <f t="shared" si="15"/>
        <v>0</v>
      </c>
      <c r="BG184" s="150">
        <f t="shared" si="16"/>
        <v>0</v>
      </c>
      <c r="BH184" s="150">
        <f t="shared" si="17"/>
        <v>0</v>
      </c>
      <c r="BI184" s="150">
        <f t="shared" si="18"/>
        <v>0</v>
      </c>
      <c r="BJ184" s="21" t="s">
        <v>22</v>
      </c>
      <c r="BK184" s="150">
        <f t="shared" si="19"/>
        <v>0</v>
      </c>
      <c r="BL184" s="21" t="s">
        <v>243</v>
      </c>
      <c r="BM184" s="21" t="s">
        <v>801</v>
      </c>
    </row>
    <row r="185" spans="2:65" s="11" customFormat="1" ht="22.6" customHeight="1">
      <c r="B185" s="159"/>
      <c r="C185" s="160"/>
      <c r="D185" s="160"/>
      <c r="E185" s="161" t="s">
        <v>5</v>
      </c>
      <c r="F185" s="263" t="s">
        <v>802</v>
      </c>
      <c r="G185" s="264"/>
      <c r="H185" s="264"/>
      <c r="I185" s="264"/>
      <c r="J185" s="160"/>
      <c r="K185" s="162">
        <v>7</v>
      </c>
      <c r="L185" s="160"/>
      <c r="M185" s="160"/>
      <c r="N185" s="160"/>
      <c r="O185" s="160"/>
      <c r="P185" s="160"/>
      <c r="Q185" s="160"/>
      <c r="R185" s="163"/>
      <c r="T185" s="164"/>
      <c r="U185" s="160"/>
      <c r="V185" s="160"/>
      <c r="W185" s="160"/>
      <c r="X185" s="160"/>
      <c r="Y185" s="160"/>
      <c r="Z185" s="160"/>
      <c r="AA185" s="165"/>
      <c r="AT185" s="166" t="s">
        <v>167</v>
      </c>
      <c r="AU185" s="166" t="s">
        <v>115</v>
      </c>
      <c r="AV185" s="11" t="s">
        <v>115</v>
      </c>
      <c r="AW185" s="11" t="s">
        <v>34</v>
      </c>
      <c r="AX185" s="11" t="s">
        <v>76</v>
      </c>
      <c r="AY185" s="166" t="s">
        <v>159</v>
      </c>
    </row>
    <row r="186" spans="2:65" s="11" customFormat="1" ht="22.6" customHeight="1">
      <c r="B186" s="159"/>
      <c r="C186" s="160"/>
      <c r="D186" s="160"/>
      <c r="E186" s="161" t="s">
        <v>5</v>
      </c>
      <c r="F186" s="251" t="s">
        <v>803</v>
      </c>
      <c r="G186" s="252"/>
      <c r="H186" s="252"/>
      <c r="I186" s="252"/>
      <c r="J186" s="160"/>
      <c r="K186" s="162">
        <v>6</v>
      </c>
      <c r="L186" s="160"/>
      <c r="M186" s="160"/>
      <c r="N186" s="160"/>
      <c r="O186" s="160"/>
      <c r="P186" s="160"/>
      <c r="Q186" s="160"/>
      <c r="R186" s="163"/>
      <c r="T186" s="164"/>
      <c r="U186" s="160"/>
      <c r="V186" s="160"/>
      <c r="W186" s="160"/>
      <c r="X186" s="160"/>
      <c r="Y186" s="160"/>
      <c r="Z186" s="160"/>
      <c r="AA186" s="165"/>
      <c r="AT186" s="166" t="s">
        <v>167</v>
      </c>
      <c r="AU186" s="166" t="s">
        <v>115</v>
      </c>
      <c r="AV186" s="11" t="s">
        <v>115</v>
      </c>
      <c r="AW186" s="11" t="s">
        <v>34</v>
      </c>
      <c r="AX186" s="11" t="s">
        <v>76</v>
      </c>
      <c r="AY186" s="166" t="s">
        <v>159</v>
      </c>
    </row>
    <row r="187" spans="2:65" s="13" customFormat="1" ht="22.6" customHeight="1">
      <c r="B187" s="175"/>
      <c r="C187" s="176"/>
      <c r="D187" s="176"/>
      <c r="E187" s="177" t="s">
        <v>5</v>
      </c>
      <c r="F187" s="257" t="s">
        <v>180</v>
      </c>
      <c r="G187" s="258"/>
      <c r="H187" s="258"/>
      <c r="I187" s="258"/>
      <c r="J187" s="176"/>
      <c r="K187" s="178">
        <v>13</v>
      </c>
      <c r="L187" s="176"/>
      <c r="M187" s="176"/>
      <c r="N187" s="176"/>
      <c r="O187" s="176"/>
      <c r="P187" s="176"/>
      <c r="Q187" s="176"/>
      <c r="R187" s="179"/>
      <c r="T187" s="180"/>
      <c r="U187" s="176"/>
      <c r="V187" s="176"/>
      <c r="W187" s="176"/>
      <c r="X187" s="176"/>
      <c r="Y187" s="176"/>
      <c r="Z187" s="176"/>
      <c r="AA187" s="181"/>
      <c r="AT187" s="182" t="s">
        <v>167</v>
      </c>
      <c r="AU187" s="182" t="s">
        <v>115</v>
      </c>
      <c r="AV187" s="13" t="s">
        <v>164</v>
      </c>
      <c r="AW187" s="13" t="s">
        <v>34</v>
      </c>
      <c r="AX187" s="13" t="s">
        <v>22</v>
      </c>
      <c r="AY187" s="182" t="s">
        <v>159</v>
      </c>
    </row>
    <row r="188" spans="2:65" s="1" customFormat="1" ht="31.6" customHeight="1">
      <c r="B188" s="141"/>
      <c r="C188" s="142" t="s">
        <v>337</v>
      </c>
      <c r="D188" s="142" t="s">
        <v>160</v>
      </c>
      <c r="E188" s="143" t="s">
        <v>804</v>
      </c>
      <c r="F188" s="247" t="s">
        <v>805</v>
      </c>
      <c r="G188" s="247"/>
      <c r="H188" s="247"/>
      <c r="I188" s="247"/>
      <c r="J188" s="144" t="s">
        <v>450</v>
      </c>
      <c r="K188" s="145">
        <v>1</v>
      </c>
      <c r="L188" s="248"/>
      <c r="M188" s="248"/>
      <c r="N188" s="248">
        <f>ROUND(L188*K188,2)</f>
        <v>0</v>
      </c>
      <c r="O188" s="248"/>
      <c r="P188" s="248"/>
      <c r="Q188" s="248"/>
      <c r="R188" s="146"/>
      <c r="T188" s="147" t="s">
        <v>5</v>
      </c>
      <c r="U188" s="44" t="s">
        <v>41</v>
      </c>
      <c r="V188" s="148">
        <v>0.09</v>
      </c>
      <c r="W188" s="148">
        <f>V188*K188</f>
        <v>0.09</v>
      </c>
      <c r="X188" s="148">
        <v>0</v>
      </c>
      <c r="Y188" s="148">
        <f>X188*K188</f>
        <v>0</v>
      </c>
      <c r="Z188" s="148">
        <v>2.8000000000000001E-2</v>
      </c>
      <c r="AA188" s="149">
        <f>Z188*K188</f>
        <v>2.8000000000000001E-2</v>
      </c>
      <c r="AR188" s="21" t="s">
        <v>243</v>
      </c>
      <c r="AT188" s="21" t="s">
        <v>160</v>
      </c>
      <c r="AU188" s="21" t="s">
        <v>115</v>
      </c>
      <c r="AY188" s="21" t="s">
        <v>159</v>
      </c>
      <c r="BE188" s="150">
        <f>IF(U188="základní",N188,0)</f>
        <v>0</v>
      </c>
      <c r="BF188" s="150">
        <f>IF(U188="snížená",N188,0)</f>
        <v>0</v>
      </c>
      <c r="BG188" s="150">
        <f>IF(U188="zákl. přenesená",N188,0)</f>
        <v>0</v>
      </c>
      <c r="BH188" s="150">
        <f>IF(U188="sníž. přenesená",N188,0)</f>
        <v>0</v>
      </c>
      <c r="BI188" s="150">
        <f>IF(U188="nulová",N188,0)</f>
        <v>0</v>
      </c>
      <c r="BJ188" s="21" t="s">
        <v>22</v>
      </c>
      <c r="BK188" s="150">
        <f>ROUND(L188*K188,2)</f>
        <v>0</v>
      </c>
      <c r="BL188" s="21" t="s">
        <v>243</v>
      </c>
      <c r="BM188" s="21" t="s">
        <v>806</v>
      </c>
    </row>
    <row r="189" spans="2:65" s="1" customFormat="1" ht="31.6" customHeight="1">
      <c r="B189" s="141"/>
      <c r="C189" s="142" t="s">
        <v>341</v>
      </c>
      <c r="D189" s="142" t="s">
        <v>160</v>
      </c>
      <c r="E189" s="143" t="s">
        <v>807</v>
      </c>
      <c r="F189" s="247" t="s">
        <v>808</v>
      </c>
      <c r="G189" s="247"/>
      <c r="H189" s="247"/>
      <c r="I189" s="247"/>
      <c r="J189" s="144" t="s">
        <v>306</v>
      </c>
      <c r="K189" s="145">
        <v>1.08</v>
      </c>
      <c r="L189" s="248"/>
      <c r="M189" s="248"/>
      <c r="N189" s="248">
        <f>ROUND(L189*K189,2)</f>
        <v>0</v>
      </c>
      <c r="O189" s="248"/>
      <c r="P189" s="248"/>
      <c r="Q189" s="248"/>
      <c r="R189" s="146"/>
      <c r="T189" s="147" t="s">
        <v>5</v>
      </c>
      <c r="U189" s="44" t="s">
        <v>41</v>
      </c>
      <c r="V189" s="148">
        <v>0</v>
      </c>
      <c r="W189" s="148">
        <f>V189*K189</f>
        <v>0</v>
      </c>
      <c r="X189" s="148">
        <v>0</v>
      </c>
      <c r="Y189" s="148">
        <f>X189*K189</f>
        <v>0</v>
      </c>
      <c r="Z189" s="148">
        <v>0</v>
      </c>
      <c r="AA189" s="149">
        <f>Z189*K189</f>
        <v>0</v>
      </c>
      <c r="AR189" s="21" t="s">
        <v>243</v>
      </c>
      <c r="AT189" s="21" t="s">
        <v>160</v>
      </c>
      <c r="AU189" s="21" t="s">
        <v>115</v>
      </c>
      <c r="AY189" s="21" t="s">
        <v>159</v>
      </c>
      <c r="BE189" s="150">
        <f>IF(U189="základní",N189,0)</f>
        <v>0</v>
      </c>
      <c r="BF189" s="150">
        <f>IF(U189="snížená",N189,0)</f>
        <v>0</v>
      </c>
      <c r="BG189" s="150">
        <f>IF(U189="zákl. přenesená",N189,0)</f>
        <v>0</v>
      </c>
      <c r="BH189" s="150">
        <f>IF(U189="sníž. přenesená",N189,0)</f>
        <v>0</v>
      </c>
      <c r="BI189" s="150">
        <f>IF(U189="nulová",N189,0)</f>
        <v>0</v>
      </c>
      <c r="BJ189" s="21" t="s">
        <v>22</v>
      </c>
      <c r="BK189" s="150">
        <f>ROUND(L189*K189,2)</f>
        <v>0</v>
      </c>
      <c r="BL189" s="21" t="s">
        <v>243</v>
      </c>
      <c r="BM189" s="21" t="s">
        <v>809</v>
      </c>
    </row>
    <row r="190" spans="2:65" s="9" customFormat="1" ht="29.9" customHeight="1">
      <c r="B190" s="130"/>
      <c r="C190" s="131"/>
      <c r="D190" s="140" t="s">
        <v>138</v>
      </c>
      <c r="E190" s="140"/>
      <c r="F190" s="140"/>
      <c r="G190" s="140"/>
      <c r="H190" s="140"/>
      <c r="I190" s="140"/>
      <c r="J190" s="140"/>
      <c r="K190" s="140"/>
      <c r="L190" s="140"/>
      <c r="M190" s="140"/>
      <c r="N190" s="271">
        <f>BK190</f>
        <v>0</v>
      </c>
      <c r="O190" s="272"/>
      <c r="P190" s="272"/>
      <c r="Q190" s="272"/>
      <c r="R190" s="133"/>
      <c r="T190" s="134"/>
      <c r="U190" s="131"/>
      <c r="V190" s="131"/>
      <c r="W190" s="135">
        <f>SUM(W191:W203)</f>
        <v>25.278100000000002</v>
      </c>
      <c r="X190" s="131"/>
      <c r="Y190" s="135">
        <f>SUM(Y191:Y203)</f>
        <v>8.3619999999999996E-3</v>
      </c>
      <c r="Z190" s="131"/>
      <c r="AA190" s="136">
        <f>SUM(AA191:AA203)</f>
        <v>0</v>
      </c>
      <c r="AR190" s="137" t="s">
        <v>115</v>
      </c>
      <c r="AT190" s="138" t="s">
        <v>75</v>
      </c>
      <c r="AU190" s="138" t="s">
        <v>22</v>
      </c>
      <c r="AY190" s="137" t="s">
        <v>159</v>
      </c>
      <c r="BK190" s="139">
        <f>SUM(BK191:BK203)</f>
        <v>0</v>
      </c>
    </row>
    <row r="191" spans="2:65" s="1" customFormat="1" ht="31.6" customHeight="1">
      <c r="B191" s="141"/>
      <c r="C191" s="142" t="s">
        <v>349</v>
      </c>
      <c r="D191" s="142" t="s">
        <v>160</v>
      </c>
      <c r="E191" s="143" t="s">
        <v>627</v>
      </c>
      <c r="F191" s="247" t="s">
        <v>628</v>
      </c>
      <c r="G191" s="247"/>
      <c r="H191" s="247"/>
      <c r="I191" s="247"/>
      <c r="J191" s="144" t="s">
        <v>301</v>
      </c>
      <c r="K191" s="145">
        <v>79.099999999999994</v>
      </c>
      <c r="L191" s="248"/>
      <c r="M191" s="248"/>
      <c r="N191" s="248">
        <f>ROUND(L191*K191,2)</f>
        <v>0</v>
      </c>
      <c r="O191" s="248"/>
      <c r="P191" s="248"/>
      <c r="Q191" s="248"/>
      <c r="R191" s="146"/>
      <c r="T191" s="147" t="s">
        <v>5</v>
      </c>
      <c r="U191" s="44" t="s">
        <v>41</v>
      </c>
      <c r="V191" s="148">
        <v>0.26600000000000001</v>
      </c>
      <c r="W191" s="148">
        <f>V191*K191</f>
        <v>21.040600000000001</v>
      </c>
      <c r="X191" s="148">
        <v>6.9999999999999994E-5</v>
      </c>
      <c r="Y191" s="148">
        <f>X191*K191</f>
        <v>5.5369999999999994E-3</v>
      </c>
      <c r="Z191" s="148">
        <v>0</v>
      </c>
      <c r="AA191" s="149">
        <f>Z191*K191</f>
        <v>0</v>
      </c>
      <c r="AR191" s="21" t="s">
        <v>243</v>
      </c>
      <c r="AT191" s="21" t="s">
        <v>160</v>
      </c>
      <c r="AU191" s="21" t="s">
        <v>115</v>
      </c>
      <c r="AY191" s="21" t="s">
        <v>159</v>
      </c>
      <c r="BE191" s="150">
        <f>IF(U191="základní",N191,0)</f>
        <v>0</v>
      </c>
      <c r="BF191" s="150">
        <f>IF(U191="snížená",N191,0)</f>
        <v>0</v>
      </c>
      <c r="BG191" s="150">
        <f>IF(U191="zákl. přenesená",N191,0)</f>
        <v>0</v>
      </c>
      <c r="BH191" s="150">
        <f>IF(U191="sníž. přenesená",N191,0)</f>
        <v>0</v>
      </c>
      <c r="BI191" s="150">
        <f>IF(U191="nulová",N191,0)</f>
        <v>0</v>
      </c>
      <c r="BJ191" s="21" t="s">
        <v>22</v>
      </c>
      <c r="BK191" s="150">
        <f>ROUND(L191*K191,2)</f>
        <v>0</v>
      </c>
      <c r="BL191" s="21" t="s">
        <v>243</v>
      </c>
      <c r="BM191" s="21" t="s">
        <v>810</v>
      </c>
    </row>
    <row r="192" spans="2:65" s="10" customFormat="1" ht="31.6" customHeight="1">
      <c r="B192" s="151"/>
      <c r="C192" s="152"/>
      <c r="D192" s="152"/>
      <c r="E192" s="153" t="s">
        <v>5</v>
      </c>
      <c r="F192" s="249" t="s">
        <v>811</v>
      </c>
      <c r="G192" s="250"/>
      <c r="H192" s="250"/>
      <c r="I192" s="250"/>
      <c r="J192" s="152"/>
      <c r="K192" s="154" t="s">
        <v>5</v>
      </c>
      <c r="L192" s="152"/>
      <c r="M192" s="152"/>
      <c r="N192" s="152"/>
      <c r="O192" s="152"/>
      <c r="P192" s="152"/>
      <c r="Q192" s="152"/>
      <c r="R192" s="155"/>
      <c r="T192" s="156"/>
      <c r="U192" s="152"/>
      <c r="V192" s="152"/>
      <c r="W192" s="152"/>
      <c r="X192" s="152"/>
      <c r="Y192" s="152"/>
      <c r="Z192" s="152"/>
      <c r="AA192" s="157"/>
      <c r="AT192" s="158" t="s">
        <v>167</v>
      </c>
      <c r="AU192" s="158" t="s">
        <v>115</v>
      </c>
      <c r="AV192" s="10" t="s">
        <v>22</v>
      </c>
      <c r="AW192" s="10" t="s">
        <v>34</v>
      </c>
      <c r="AX192" s="10" t="s">
        <v>76</v>
      </c>
      <c r="AY192" s="158" t="s">
        <v>159</v>
      </c>
    </row>
    <row r="193" spans="2:65" s="11" customFormat="1" ht="22.6" customHeight="1">
      <c r="B193" s="159"/>
      <c r="C193" s="160"/>
      <c r="D193" s="160"/>
      <c r="E193" s="161" t="s">
        <v>5</v>
      </c>
      <c r="F193" s="251" t="s">
        <v>812</v>
      </c>
      <c r="G193" s="252"/>
      <c r="H193" s="252"/>
      <c r="I193" s="252"/>
      <c r="J193" s="160"/>
      <c r="K193" s="162">
        <v>28</v>
      </c>
      <c r="L193" s="160"/>
      <c r="M193" s="160"/>
      <c r="N193" s="160"/>
      <c r="O193" s="160"/>
      <c r="P193" s="160"/>
      <c r="Q193" s="160"/>
      <c r="R193" s="163"/>
      <c r="T193" s="164"/>
      <c r="U193" s="160"/>
      <c r="V193" s="160"/>
      <c r="W193" s="160"/>
      <c r="X193" s="160"/>
      <c r="Y193" s="160"/>
      <c r="Z193" s="160"/>
      <c r="AA193" s="165"/>
      <c r="AT193" s="166" t="s">
        <v>167</v>
      </c>
      <c r="AU193" s="166" t="s">
        <v>115</v>
      </c>
      <c r="AV193" s="11" t="s">
        <v>115</v>
      </c>
      <c r="AW193" s="11" t="s">
        <v>34</v>
      </c>
      <c r="AX193" s="11" t="s">
        <v>76</v>
      </c>
      <c r="AY193" s="166" t="s">
        <v>159</v>
      </c>
    </row>
    <row r="194" spans="2:65" s="10" customFormat="1" ht="31.6" customHeight="1">
      <c r="B194" s="151"/>
      <c r="C194" s="152"/>
      <c r="D194" s="152"/>
      <c r="E194" s="153" t="s">
        <v>5</v>
      </c>
      <c r="F194" s="253" t="s">
        <v>813</v>
      </c>
      <c r="G194" s="254"/>
      <c r="H194" s="254"/>
      <c r="I194" s="254"/>
      <c r="J194" s="152"/>
      <c r="K194" s="154" t="s">
        <v>5</v>
      </c>
      <c r="L194" s="152"/>
      <c r="M194" s="152"/>
      <c r="N194" s="152"/>
      <c r="O194" s="152"/>
      <c r="P194" s="152"/>
      <c r="Q194" s="152"/>
      <c r="R194" s="155"/>
      <c r="T194" s="156"/>
      <c r="U194" s="152"/>
      <c r="V194" s="152"/>
      <c r="W194" s="152"/>
      <c r="X194" s="152"/>
      <c r="Y194" s="152"/>
      <c r="Z194" s="152"/>
      <c r="AA194" s="157"/>
      <c r="AT194" s="158" t="s">
        <v>167</v>
      </c>
      <c r="AU194" s="158" t="s">
        <v>115</v>
      </c>
      <c r="AV194" s="10" t="s">
        <v>22</v>
      </c>
      <c r="AW194" s="10" t="s">
        <v>34</v>
      </c>
      <c r="AX194" s="10" t="s">
        <v>76</v>
      </c>
      <c r="AY194" s="158" t="s">
        <v>159</v>
      </c>
    </row>
    <row r="195" spans="2:65" s="11" customFormat="1" ht="22.6" customHeight="1">
      <c r="B195" s="159"/>
      <c r="C195" s="160"/>
      <c r="D195" s="160"/>
      <c r="E195" s="161" t="s">
        <v>5</v>
      </c>
      <c r="F195" s="251" t="s">
        <v>814</v>
      </c>
      <c r="G195" s="252"/>
      <c r="H195" s="252"/>
      <c r="I195" s="252"/>
      <c r="J195" s="160"/>
      <c r="K195" s="162">
        <v>51.1</v>
      </c>
      <c r="L195" s="160"/>
      <c r="M195" s="160"/>
      <c r="N195" s="160"/>
      <c r="O195" s="160"/>
      <c r="P195" s="160"/>
      <c r="Q195" s="160"/>
      <c r="R195" s="163"/>
      <c r="T195" s="164"/>
      <c r="U195" s="160"/>
      <c r="V195" s="160"/>
      <c r="W195" s="160"/>
      <c r="X195" s="160"/>
      <c r="Y195" s="160"/>
      <c r="Z195" s="160"/>
      <c r="AA195" s="165"/>
      <c r="AT195" s="166" t="s">
        <v>167</v>
      </c>
      <c r="AU195" s="166" t="s">
        <v>115</v>
      </c>
      <c r="AV195" s="11" t="s">
        <v>115</v>
      </c>
      <c r="AW195" s="11" t="s">
        <v>34</v>
      </c>
      <c r="AX195" s="11" t="s">
        <v>76</v>
      </c>
      <c r="AY195" s="166" t="s">
        <v>159</v>
      </c>
    </row>
    <row r="196" spans="2:65" s="13" customFormat="1" ht="22.6" customHeight="1">
      <c r="B196" s="175"/>
      <c r="C196" s="176"/>
      <c r="D196" s="176"/>
      <c r="E196" s="177" t="s">
        <v>5</v>
      </c>
      <c r="F196" s="257" t="s">
        <v>180</v>
      </c>
      <c r="G196" s="258"/>
      <c r="H196" s="258"/>
      <c r="I196" s="258"/>
      <c r="J196" s="176"/>
      <c r="K196" s="178">
        <v>79.099999999999994</v>
      </c>
      <c r="L196" s="176"/>
      <c r="M196" s="176"/>
      <c r="N196" s="176"/>
      <c r="O196" s="176"/>
      <c r="P196" s="176"/>
      <c r="Q196" s="176"/>
      <c r="R196" s="179"/>
      <c r="T196" s="180"/>
      <c r="U196" s="176"/>
      <c r="V196" s="176"/>
      <c r="W196" s="176"/>
      <c r="X196" s="176"/>
      <c r="Y196" s="176"/>
      <c r="Z196" s="176"/>
      <c r="AA196" s="181"/>
      <c r="AT196" s="182" t="s">
        <v>167</v>
      </c>
      <c r="AU196" s="182" t="s">
        <v>115</v>
      </c>
      <c r="AV196" s="13" t="s">
        <v>164</v>
      </c>
      <c r="AW196" s="13" t="s">
        <v>34</v>
      </c>
      <c r="AX196" s="13" t="s">
        <v>22</v>
      </c>
      <c r="AY196" s="182" t="s">
        <v>159</v>
      </c>
    </row>
    <row r="197" spans="2:65" s="1" customFormat="1" ht="31.6" customHeight="1">
      <c r="B197" s="141"/>
      <c r="C197" s="142" t="s">
        <v>355</v>
      </c>
      <c r="D197" s="142" t="s">
        <v>160</v>
      </c>
      <c r="E197" s="143" t="s">
        <v>632</v>
      </c>
      <c r="F197" s="247" t="s">
        <v>633</v>
      </c>
      <c r="G197" s="247"/>
      <c r="H197" s="247"/>
      <c r="I197" s="247"/>
      <c r="J197" s="144" t="s">
        <v>301</v>
      </c>
      <c r="K197" s="145">
        <v>56.5</v>
      </c>
      <c r="L197" s="248"/>
      <c r="M197" s="248"/>
      <c r="N197" s="248">
        <f>ROUND(L197*K197,2)</f>
        <v>0</v>
      </c>
      <c r="O197" s="248"/>
      <c r="P197" s="248"/>
      <c r="Q197" s="248"/>
      <c r="R197" s="146"/>
      <c r="T197" s="147" t="s">
        <v>5</v>
      </c>
      <c r="U197" s="44" t="s">
        <v>41</v>
      </c>
      <c r="V197" s="148">
        <v>7.4999999999999997E-2</v>
      </c>
      <c r="W197" s="148">
        <f>V197*K197</f>
        <v>4.2374999999999998</v>
      </c>
      <c r="X197" s="148">
        <v>5.0000000000000002E-5</v>
      </c>
      <c r="Y197" s="148">
        <f>X197*K197</f>
        <v>2.8250000000000003E-3</v>
      </c>
      <c r="Z197" s="148">
        <v>0</v>
      </c>
      <c r="AA197" s="149">
        <f>Z197*K197</f>
        <v>0</v>
      </c>
      <c r="AR197" s="21" t="s">
        <v>243</v>
      </c>
      <c r="AT197" s="21" t="s">
        <v>160</v>
      </c>
      <c r="AU197" s="21" t="s">
        <v>115</v>
      </c>
      <c r="AY197" s="21" t="s">
        <v>159</v>
      </c>
      <c r="BE197" s="150">
        <f>IF(U197="základní",N197,0)</f>
        <v>0</v>
      </c>
      <c r="BF197" s="150">
        <f>IF(U197="snížená",N197,0)</f>
        <v>0</v>
      </c>
      <c r="BG197" s="150">
        <f>IF(U197="zákl. přenesená",N197,0)</f>
        <v>0</v>
      </c>
      <c r="BH197" s="150">
        <f>IF(U197="sníž. přenesená",N197,0)</f>
        <v>0</v>
      </c>
      <c r="BI197" s="150">
        <f>IF(U197="nulová",N197,0)</f>
        <v>0</v>
      </c>
      <c r="BJ197" s="21" t="s">
        <v>22</v>
      </c>
      <c r="BK197" s="150">
        <f>ROUND(L197*K197,2)</f>
        <v>0</v>
      </c>
      <c r="BL197" s="21" t="s">
        <v>243</v>
      </c>
      <c r="BM197" s="21" t="s">
        <v>815</v>
      </c>
    </row>
    <row r="198" spans="2:65" s="10" customFormat="1" ht="22.6" customHeight="1">
      <c r="B198" s="151"/>
      <c r="C198" s="152"/>
      <c r="D198" s="152"/>
      <c r="E198" s="153" t="s">
        <v>5</v>
      </c>
      <c r="F198" s="249" t="s">
        <v>816</v>
      </c>
      <c r="G198" s="250"/>
      <c r="H198" s="250"/>
      <c r="I198" s="250"/>
      <c r="J198" s="152"/>
      <c r="K198" s="154" t="s">
        <v>5</v>
      </c>
      <c r="L198" s="152"/>
      <c r="M198" s="152"/>
      <c r="N198" s="152"/>
      <c r="O198" s="152"/>
      <c r="P198" s="152"/>
      <c r="Q198" s="152"/>
      <c r="R198" s="155"/>
      <c r="T198" s="156"/>
      <c r="U198" s="152"/>
      <c r="V198" s="152"/>
      <c r="W198" s="152"/>
      <c r="X198" s="152"/>
      <c r="Y198" s="152"/>
      <c r="Z198" s="152"/>
      <c r="AA198" s="157"/>
      <c r="AT198" s="158" t="s">
        <v>167</v>
      </c>
      <c r="AU198" s="158" t="s">
        <v>115</v>
      </c>
      <c r="AV198" s="10" t="s">
        <v>22</v>
      </c>
      <c r="AW198" s="10" t="s">
        <v>34</v>
      </c>
      <c r="AX198" s="10" t="s">
        <v>76</v>
      </c>
      <c r="AY198" s="158" t="s">
        <v>159</v>
      </c>
    </row>
    <row r="199" spans="2:65" s="11" customFormat="1" ht="22.6" customHeight="1">
      <c r="B199" s="159"/>
      <c r="C199" s="160"/>
      <c r="D199" s="160"/>
      <c r="E199" s="161" t="s">
        <v>5</v>
      </c>
      <c r="F199" s="251" t="s">
        <v>817</v>
      </c>
      <c r="G199" s="252"/>
      <c r="H199" s="252"/>
      <c r="I199" s="252"/>
      <c r="J199" s="160"/>
      <c r="K199" s="162">
        <v>20</v>
      </c>
      <c r="L199" s="160"/>
      <c r="M199" s="160"/>
      <c r="N199" s="160"/>
      <c r="O199" s="160"/>
      <c r="P199" s="160"/>
      <c r="Q199" s="160"/>
      <c r="R199" s="163"/>
      <c r="T199" s="164"/>
      <c r="U199" s="160"/>
      <c r="V199" s="160"/>
      <c r="W199" s="160"/>
      <c r="X199" s="160"/>
      <c r="Y199" s="160"/>
      <c r="Z199" s="160"/>
      <c r="AA199" s="165"/>
      <c r="AT199" s="166" t="s">
        <v>167</v>
      </c>
      <c r="AU199" s="166" t="s">
        <v>115</v>
      </c>
      <c r="AV199" s="11" t="s">
        <v>115</v>
      </c>
      <c r="AW199" s="11" t="s">
        <v>34</v>
      </c>
      <c r="AX199" s="11" t="s">
        <v>76</v>
      </c>
      <c r="AY199" s="166" t="s">
        <v>159</v>
      </c>
    </row>
    <row r="200" spans="2:65" s="10" customFormat="1" ht="22.6" customHeight="1">
      <c r="B200" s="151"/>
      <c r="C200" s="152"/>
      <c r="D200" s="152"/>
      <c r="E200" s="153" t="s">
        <v>5</v>
      </c>
      <c r="F200" s="253" t="s">
        <v>818</v>
      </c>
      <c r="G200" s="254"/>
      <c r="H200" s="254"/>
      <c r="I200" s="254"/>
      <c r="J200" s="152"/>
      <c r="K200" s="154" t="s">
        <v>5</v>
      </c>
      <c r="L200" s="152"/>
      <c r="M200" s="152"/>
      <c r="N200" s="152"/>
      <c r="O200" s="152"/>
      <c r="P200" s="152"/>
      <c r="Q200" s="152"/>
      <c r="R200" s="155"/>
      <c r="T200" s="156"/>
      <c r="U200" s="152"/>
      <c r="V200" s="152"/>
      <c r="W200" s="152"/>
      <c r="X200" s="152"/>
      <c r="Y200" s="152"/>
      <c r="Z200" s="152"/>
      <c r="AA200" s="157"/>
      <c r="AT200" s="158" t="s">
        <v>167</v>
      </c>
      <c r="AU200" s="158" t="s">
        <v>115</v>
      </c>
      <c r="AV200" s="10" t="s">
        <v>22</v>
      </c>
      <c r="AW200" s="10" t="s">
        <v>34</v>
      </c>
      <c r="AX200" s="10" t="s">
        <v>76</v>
      </c>
      <c r="AY200" s="158" t="s">
        <v>159</v>
      </c>
    </row>
    <row r="201" spans="2:65" s="11" customFormat="1" ht="22.6" customHeight="1">
      <c r="B201" s="159"/>
      <c r="C201" s="160"/>
      <c r="D201" s="160"/>
      <c r="E201" s="161" t="s">
        <v>5</v>
      </c>
      <c r="F201" s="251" t="s">
        <v>819</v>
      </c>
      <c r="G201" s="252"/>
      <c r="H201" s="252"/>
      <c r="I201" s="252"/>
      <c r="J201" s="160"/>
      <c r="K201" s="162">
        <v>36.5</v>
      </c>
      <c r="L201" s="160"/>
      <c r="M201" s="160"/>
      <c r="N201" s="160"/>
      <c r="O201" s="160"/>
      <c r="P201" s="160"/>
      <c r="Q201" s="160"/>
      <c r="R201" s="163"/>
      <c r="T201" s="164"/>
      <c r="U201" s="160"/>
      <c r="V201" s="160"/>
      <c r="W201" s="160"/>
      <c r="X201" s="160"/>
      <c r="Y201" s="160"/>
      <c r="Z201" s="160"/>
      <c r="AA201" s="165"/>
      <c r="AT201" s="166" t="s">
        <v>167</v>
      </c>
      <c r="AU201" s="166" t="s">
        <v>115</v>
      </c>
      <c r="AV201" s="11" t="s">
        <v>115</v>
      </c>
      <c r="AW201" s="11" t="s">
        <v>34</v>
      </c>
      <c r="AX201" s="11" t="s">
        <v>76</v>
      </c>
      <c r="AY201" s="166" t="s">
        <v>159</v>
      </c>
    </row>
    <row r="202" spans="2:65" s="13" customFormat="1" ht="22.6" customHeight="1">
      <c r="B202" s="175"/>
      <c r="C202" s="176"/>
      <c r="D202" s="176"/>
      <c r="E202" s="177" t="s">
        <v>5</v>
      </c>
      <c r="F202" s="257" t="s">
        <v>180</v>
      </c>
      <c r="G202" s="258"/>
      <c r="H202" s="258"/>
      <c r="I202" s="258"/>
      <c r="J202" s="176"/>
      <c r="K202" s="178">
        <v>56.5</v>
      </c>
      <c r="L202" s="176"/>
      <c r="M202" s="176"/>
      <c r="N202" s="176"/>
      <c r="O202" s="176"/>
      <c r="P202" s="176"/>
      <c r="Q202" s="176"/>
      <c r="R202" s="179"/>
      <c r="T202" s="180"/>
      <c r="U202" s="176"/>
      <c r="V202" s="176"/>
      <c r="W202" s="176"/>
      <c r="X202" s="176"/>
      <c r="Y202" s="176"/>
      <c r="Z202" s="176"/>
      <c r="AA202" s="181"/>
      <c r="AT202" s="182" t="s">
        <v>167</v>
      </c>
      <c r="AU202" s="182" t="s">
        <v>115</v>
      </c>
      <c r="AV202" s="13" t="s">
        <v>164</v>
      </c>
      <c r="AW202" s="13" t="s">
        <v>34</v>
      </c>
      <c r="AX202" s="13" t="s">
        <v>22</v>
      </c>
      <c r="AY202" s="182" t="s">
        <v>159</v>
      </c>
    </row>
    <row r="203" spans="2:65" s="1" customFormat="1" ht="31.6" customHeight="1">
      <c r="B203" s="141"/>
      <c r="C203" s="142" t="s">
        <v>361</v>
      </c>
      <c r="D203" s="142" t="s">
        <v>160</v>
      </c>
      <c r="E203" s="143" t="s">
        <v>639</v>
      </c>
      <c r="F203" s="247" t="s">
        <v>640</v>
      </c>
      <c r="G203" s="247"/>
      <c r="H203" s="247"/>
      <c r="I203" s="247"/>
      <c r="J203" s="144" t="s">
        <v>306</v>
      </c>
      <c r="K203" s="145">
        <v>1.79</v>
      </c>
      <c r="L203" s="248"/>
      <c r="M203" s="248"/>
      <c r="N203" s="248">
        <f>ROUND(L203*K203,2)</f>
        <v>0</v>
      </c>
      <c r="O203" s="248"/>
      <c r="P203" s="248"/>
      <c r="Q203" s="248"/>
      <c r="R203" s="146"/>
      <c r="T203" s="147" t="s">
        <v>5</v>
      </c>
      <c r="U203" s="44" t="s">
        <v>41</v>
      </c>
      <c r="V203" s="148">
        <v>0</v>
      </c>
      <c r="W203" s="148">
        <f>V203*K203</f>
        <v>0</v>
      </c>
      <c r="X203" s="148">
        <v>0</v>
      </c>
      <c r="Y203" s="148">
        <f>X203*K203</f>
        <v>0</v>
      </c>
      <c r="Z203" s="148">
        <v>0</v>
      </c>
      <c r="AA203" s="149">
        <f>Z203*K203</f>
        <v>0</v>
      </c>
      <c r="AR203" s="21" t="s">
        <v>243</v>
      </c>
      <c r="AT203" s="21" t="s">
        <v>160</v>
      </c>
      <c r="AU203" s="21" t="s">
        <v>115</v>
      </c>
      <c r="AY203" s="21" t="s">
        <v>159</v>
      </c>
      <c r="BE203" s="150">
        <f>IF(U203="základní",N203,0)</f>
        <v>0</v>
      </c>
      <c r="BF203" s="150">
        <f>IF(U203="snížená",N203,0)</f>
        <v>0</v>
      </c>
      <c r="BG203" s="150">
        <f>IF(U203="zákl. přenesená",N203,0)</f>
        <v>0</v>
      </c>
      <c r="BH203" s="150">
        <f>IF(U203="sníž. přenesená",N203,0)</f>
        <v>0</v>
      </c>
      <c r="BI203" s="150">
        <f>IF(U203="nulová",N203,0)</f>
        <v>0</v>
      </c>
      <c r="BJ203" s="21" t="s">
        <v>22</v>
      </c>
      <c r="BK203" s="150">
        <f>ROUND(L203*K203,2)</f>
        <v>0</v>
      </c>
      <c r="BL203" s="21" t="s">
        <v>243</v>
      </c>
      <c r="BM203" s="21" t="s">
        <v>820</v>
      </c>
    </row>
    <row r="204" spans="2:65" s="9" customFormat="1" ht="29.9" customHeight="1">
      <c r="B204" s="130"/>
      <c r="C204" s="131"/>
      <c r="D204" s="140" t="s">
        <v>669</v>
      </c>
      <c r="E204" s="140"/>
      <c r="F204" s="140"/>
      <c r="G204" s="140"/>
      <c r="H204" s="140"/>
      <c r="I204" s="140"/>
      <c r="J204" s="140"/>
      <c r="K204" s="140"/>
      <c r="L204" s="140"/>
      <c r="M204" s="140"/>
      <c r="N204" s="271">
        <f>BK204</f>
        <v>0</v>
      </c>
      <c r="O204" s="272"/>
      <c r="P204" s="272"/>
      <c r="Q204" s="272"/>
      <c r="R204" s="133"/>
      <c r="T204" s="134"/>
      <c r="U204" s="131"/>
      <c r="V204" s="131"/>
      <c r="W204" s="135">
        <f>SUM(W205:W211)</f>
        <v>64.325600000000009</v>
      </c>
      <c r="X204" s="131"/>
      <c r="Y204" s="135">
        <f>SUM(Y205:Y211)</f>
        <v>1.89438</v>
      </c>
      <c r="Z204" s="131"/>
      <c r="AA204" s="136">
        <f>SUM(AA205:AA211)</f>
        <v>0</v>
      </c>
      <c r="AR204" s="137" t="s">
        <v>115</v>
      </c>
      <c r="AT204" s="138" t="s">
        <v>75</v>
      </c>
      <c r="AU204" s="138" t="s">
        <v>22</v>
      </c>
      <c r="AY204" s="137" t="s">
        <v>159</v>
      </c>
      <c r="BK204" s="139">
        <f>SUM(BK205:BK211)</f>
        <v>0</v>
      </c>
    </row>
    <row r="205" spans="2:65" s="1" customFormat="1" ht="40.75" customHeight="1">
      <c r="B205" s="141"/>
      <c r="C205" s="142" t="s">
        <v>367</v>
      </c>
      <c r="D205" s="142" t="s">
        <v>160</v>
      </c>
      <c r="E205" s="143" t="s">
        <v>821</v>
      </c>
      <c r="F205" s="247" t="s">
        <v>822</v>
      </c>
      <c r="G205" s="247"/>
      <c r="H205" s="247"/>
      <c r="I205" s="247"/>
      <c r="J205" s="144" t="s">
        <v>163</v>
      </c>
      <c r="K205" s="145">
        <v>55</v>
      </c>
      <c r="L205" s="248"/>
      <c r="M205" s="248"/>
      <c r="N205" s="248">
        <f>ROUND(L205*K205,2)</f>
        <v>0</v>
      </c>
      <c r="O205" s="248"/>
      <c r="P205" s="248"/>
      <c r="Q205" s="248"/>
      <c r="R205" s="146"/>
      <c r="T205" s="147" t="s">
        <v>5</v>
      </c>
      <c r="U205" s="44" t="s">
        <v>41</v>
      </c>
      <c r="V205" s="148">
        <v>0.78200000000000003</v>
      </c>
      <c r="W205" s="148">
        <f>V205*K205</f>
        <v>43.010000000000005</v>
      </c>
      <c r="X205" s="148">
        <v>3.0999999999999999E-3</v>
      </c>
      <c r="Y205" s="148">
        <f>X205*K205</f>
        <v>0.17049999999999998</v>
      </c>
      <c r="Z205" s="148">
        <v>0</v>
      </c>
      <c r="AA205" s="149">
        <f>Z205*K205</f>
        <v>0</v>
      </c>
      <c r="AR205" s="21" t="s">
        <v>243</v>
      </c>
      <c r="AT205" s="21" t="s">
        <v>160</v>
      </c>
      <c r="AU205" s="21" t="s">
        <v>115</v>
      </c>
      <c r="AY205" s="21" t="s">
        <v>159</v>
      </c>
      <c r="BE205" s="150">
        <f>IF(U205="základní",N205,0)</f>
        <v>0</v>
      </c>
      <c r="BF205" s="150">
        <f>IF(U205="snížená",N205,0)</f>
        <v>0</v>
      </c>
      <c r="BG205" s="150">
        <f>IF(U205="zákl. přenesená",N205,0)</f>
        <v>0</v>
      </c>
      <c r="BH205" s="150">
        <f>IF(U205="sníž. přenesená",N205,0)</f>
        <v>0</v>
      </c>
      <c r="BI205" s="150">
        <f>IF(U205="nulová",N205,0)</f>
        <v>0</v>
      </c>
      <c r="BJ205" s="21" t="s">
        <v>22</v>
      </c>
      <c r="BK205" s="150">
        <f>ROUND(L205*K205,2)</f>
        <v>0</v>
      </c>
      <c r="BL205" s="21" t="s">
        <v>243</v>
      </c>
      <c r="BM205" s="21" t="s">
        <v>823</v>
      </c>
    </row>
    <row r="206" spans="2:65" s="1" customFormat="1" ht="31.6" customHeight="1">
      <c r="B206" s="141"/>
      <c r="C206" s="183" t="s">
        <v>371</v>
      </c>
      <c r="D206" s="183" t="s">
        <v>184</v>
      </c>
      <c r="E206" s="184" t="s">
        <v>824</v>
      </c>
      <c r="F206" s="259" t="s">
        <v>1108</v>
      </c>
      <c r="G206" s="259"/>
      <c r="H206" s="259"/>
      <c r="I206" s="259"/>
      <c r="J206" s="185" t="s">
        <v>163</v>
      </c>
      <c r="K206" s="186">
        <v>60.5</v>
      </c>
      <c r="L206" s="260"/>
      <c r="M206" s="260"/>
      <c r="N206" s="260">
        <f>ROUND(L206*K206,2)</f>
        <v>0</v>
      </c>
      <c r="O206" s="248"/>
      <c r="P206" s="248"/>
      <c r="Q206" s="248"/>
      <c r="R206" s="146"/>
      <c r="T206" s="147" t="s">
        <v>5</v>
      </c>
      <c r="U206" s="44" t="s">
        <v>41</v>
      </c>
      <c r="V206" s="148">
        <v>0</v>
      </c>
      <c r="W206" s="148">
        <f>V206*K206</f>
        <v>0</v>
      </c>
      <c r="X206" s="148">
        <v>1.18E-2</v>
      </c>
      <c r="Y206" s="148">
        <f>X206*K206</f>
        <v>0.71389999999999998</v>
      </c>
      <c r="Z206" s="148">
        <v>0</v>
      </c>
      <c r="AA206" s="149">
        <f>Z206*K206</f>
        <v>0</v>
      </c>
      <c r="AR206" s="21" t="s">
        <v>278</v>
      </c>
      <c r="AT206" s="21" t="s">
        <v>184</v>
      </c>
      <c r="AU206" s="21" t="s">
        <v>115</v>
      </c>
      <c r="AY206" s="21" t="s">
        <v>159</v>
      </c>
      <c r="BE206" s="150">
        <f>IF(U206="základní",N206,0)</f>
        <v>0</v>
      </c>
      <c r="BF206" s="150">
        <f>IF(U206="snížená",N206,0)</f>
        <v>0</v>
      </c>
      <c r="BG206" s="150">
        <f>IF(U206="zákl. přenesená",N206,0)</f>
        <v>0</v>
      </c>
      <c r="BH206" s="150">
        <f>IF(U206="sníž. přenesená",N206,0)</f>
        <v>0</v>
      </c>
      <c r="BI206" s="150">
        <f>IF(U206="nulová",N206,0)</f>
        <v>0</v>
      </c>
      <c r="BJ206" s="21" t="s">
        <v>22</v>
      </c>
      <c r="BK206" s="150">
        <f>ROUND(L206*K206,2)</f>
        <v>0</v>
      </c>
      <c r="BL206" s="21" t="s">
        <v>243</v>
      </c>
      <c r="BM206" s="21" t="s">
        <v>825</v>
      </c>
    </row>
    <row r="207" spans="2:65" s="1" customFormat="1" ht="39.4" customHeight="1">
      <c r="B207" s="141"/>
      <c r="C207" s="142" t="s">
        <v>377</v>
      </c>
      <c r="D207" s="142" t="s">
        <v>160</v>
      </c>
      <c r="E207" s="143" t="s">
        <v>826</v>
      </c>
      <c r="F207" s="247" t="s">
        <v>827</v>
      </c>
      <c r="G207" s="247"/>
      <c r="H207" s="247"/>
      <c r="I207" s="247"/>
      <c r="J207" s="144" t="s">
        <v>163</v>
      </c>
      <c r="K207" s="145">
        <v>27.9</v>
      </c>
      <c r="L207" s="248"/>
      <c r="M207" s="248"/>
      <c r="N207" s="248">
        <f>ROUND(L207*K207,2)</f>
        <v>0</v>
      </c>
      <c r="O207" s="248"/>
      <c r="P207" s="248"/>
      <c r="Q207" s="248"/>
      <c r="R207" s="146"/>
      <c r="T207" s="147" t="s">
        <v>5</v>
      </c>
      <c r="U207" s="44" t="s">
        <v>41</v>
      </c>
      <c r="V207" s="148">
        <v>0.76400000000000001</v>
      </c>
      <c r="W207" s="148">
        <f>V207*K207</f>
        <v>21.3156</v>
      </c>
      <c r="X207" s="148">
        <v>3.2000000000000002E-3</v>
      </c>
      <c r="Y207" s="148">
        <f>X207*K207</f>
        <v>8.9279999999999998E-2</v>
      </c>
      <c r="Z207" s="148">
        <v>0</v>
      </c>
      <c r="AA207" s="149">
        <f>Z207*K207</f>
        <v>0</v>
      </c>
      <c r="AR207" s="21" t="s">
        <v>243</v>
      </c>
      <c r="AT207" s="21" t="s">
        <v>160</v>
      </c>
      <c r="AU207" s="21" t="s">
        <v>115</v>
      </c>
      <c r="AY207" s="21" t="s">
        <v>159</v>
      </c>
      <c r="BE207" s="150">
        <f>IF(U207="základní",N207,0)</f>
        <v>0</v>
      </c>
      <c r="BF207" s="150">
        <f>IF(U207="snížená",N207,0)</f>
        <v>0</v>
      </c>
      <c r="BG207" s="150">
        <f>IF(U207="zákl. přenesená",N207,0)</f>
        <v>0</v>
      </c>
      <c r="BH207" s="150">
        <f>IF(U207="sníž. přenesená",N207,0)</f>
        <v>0</v>
      </c>
      <c r="BI207" s="150">
        <f>IF(U207="nulová",N207,0)</f>
        <v>0</v>
      </c>
      <c r="BJ207" s="21" t="s">
        <v>22</v>
      </c>
      <c r="BK207" s="150">
        <f>ROUND(L207*K207,2)</f>
        <v>0</v>
      </c>
      <c r="BL207" s="21" t="s">
        <v>243</v>
      </c>
      <c r="BM207" s="21" t="s">
        <v>828</v>
      </c>
    </row>
    <row r="208" spans="2:65" s="1" customFormat="1" ht="31.6" customHeight="1">
      <c r="B208" s="141"/>
      <c r="C208" s="183" t="s">
        <v>381</v>
      </c>
      <c r="D208" s="183" t="s">
        <v>184</v>
      </c>
      <c r="E208" s="184" t="s">
        <v>829</v>
      </c>
      <c r="F208" s="259" t="s">
        <v>1107</v>
      </c>
      <c r="G208" s="259"/>
      <c r="H208" s="259"/>
      <c r="I208" s="259"/>
      <c r="J208" s="185" t="s">
        <v>450</v>
      </c>
      <c r="K208" s="186">
        <v>1841.4</v>
      </c>
      <c r="L208" s="260"/>
      <c r="M208" s="260"/>
      <c r="N208" s="260">
        <f>ROUND(L208*K208,2)</f>
        <v>0</v>
      </c>
      <c r="O208" s="248"/>
      <c r="P208" s="248"/>
      <c r="Q208" s="248"/>
      <c r="R208" s="146"/>
      <c r="T208" s="147" t="s">
        <v>5</v>
      </c>
      <c r="U208" s="44" t="s">
        <v>41</v>
      </c>
      <c r="V208" s="148">
        <v>0</v>
      </c>
      <c r="W208" s="148">
        <f>V208*K208</f>
        <v>0</v>
      </c>
      <c r="X208" s="148">
        <v>5.0000000000000001E-4</v>
      </c>
      <c r="Y208" s="148">
        <f>X208*K208</f>
        <v>0.92070000000000007</v>
      </c>
      <c r="Z208" s="148">
        <v>0</v>
      </c>
      <c r="AA208" s="149">
        <f>Z208*K208</f>
        <v>0</v>
      </c>
      <c r="AR208" s="21" t="s">
        <v>278</v>
      </c>
      <c r="AT208" s="21" t="s">
        <v>184</v>
      </c>
      <c r="AU208" s="21" t="s">
        <v>115</v>
      </c>
      <c r="AY208" s="21" t="s">
        <v>159</v>
      </c>
      <c r="BE208" s="150">
        <f>IF(U208="základní",N208,0)</f>
        <v>0</v>
      </c>
      <c r="BF208" s="150">
        <f>IF(U208="snížená",N208,0)</f>
        <v>0</v>
      </c>
      <c r="BG208" s="150">
        <f>IF(U208="zákl. přenesená",N208,0)</f>
        <v>0</v>
      </c>
      <c r="BH208" s="150">
        <f>IF(U208="sníž. přenesená",N208,0)</f>
        <v>0</v>
      </c>
      <c r="BI208" s="150">
        <f>IF(U208="nulová",N208,0)</f>
        <v>0</v>
      </c>
      <c r="BJ208" s="21" t="s">
        <v>22</v>
      </c>
      <c r="BK208" s="150">
        <f>ROUND(L208*K208,2)</f>
        <v>0</v>
      </c>
      <c r="BL208" s="21" t="s">
        <v>243</v>
      </c>
      <c r="BM208" s="21" t="s">
        <v>830</v>
      </c>
    </row>
    <row r="209" spans="2:65" s="1" customFormat="1" ht="22.6" customHeight="1">
      <c r="B209" s="35"/>
      <c r="C209" s="36"/>
      <c r="D209" s="36"/>
      <c r="E209" s="36"/>
      <c r="F209" s="261" t="s">
        <v>831</v>
      </c>
      <c r="G209" s="262"/>
      <c r="H209" s="262"/>
      <c r="I209" s="262"/>
      <c r="J209" s="36"/>
      <c r="K209" s="36"/>
      <c r="L209" s="36"/>
      <c r="M209" s="36"/>
      <c r="N209" s="36"/>
      <c r="O209" s="36"/>
      <c r="P209" s="36"/>
      <c r="Q209" s="36"/>
      <c r="R209" s="37"/>
      <c r="T209" s="187"/>
      <c r="U209" s="36"/>
      <c r="V209" s="36"/>
      <c r="W209" s="36"/>
      <c r="X209" s="36"/>
      <c r="Y209" s="36"/>
      <c r="Z209" s="36"/>
      <c r="AA209" s="74"/>
      <c r="AT209" s="21" t="s">
        <v>190</v>
      </c>
      <c r="AU209" s="21" t="s">
        <v>115</v>
      </c>
    </row>
    <row r="210" spans="2:65" s="11" customFormat="1" ht="22.6" customHeight="1">
      <c r="B210" s="159"/>
      <c r="C210" s="160"/>
      <c r="D210" s="160"/>
      <c r="E210" s="161" t="s">
        <v>5</v>
      </c>
      <c r="F210" s="251" t="s">
        <v>832</v>
      </c>
      <c r="G210" s="252"/>
      <c r="H210" s="252"/>
      <c r="I210" s="252"/>
      <c r="J210" s="160"/>
      <c r="K210" s="162">
        <v>1674</v>
      </c>
      <c r="L210" s="160"/>
      <c r="M210" s="160"/>
      <c r="N210" s="160"/>
      <c r="O210" s="160"/>
      <c r="P210" s="160"/>
      <c r="Q210" s="160"/>
      <c r="R210" s="163"/>
      <c r="T210" s="164"/>
      <c r="U210" s="160"/>
      <c r="V210" s="160"/>
      <c r="W210" s="160"/>
      <c r="X210" s="160"/>
      <c r="Y210" s="160"/>
      <c r="Z210" s="160"/>
      <c r="AA210" s="165"/>
      <c r="AT210" s="166" t="s">
        <v>167</v>
      </c>
      <c r="AU210" s="166" t="s">
        <v>115</v>
      </c>
      <c r="AV210" s="11" t="s">
        <v>115</v>
      </c>
      <c r="AW210" s="11" t="s">
        <v>34</v>
      </c>
      <c r="AX210" s="11" t="s">
        <v>22</v>
      </c>
      <c r="AY210" s="166" t="s">
        <v>159</v>
      </c>
    </row>
    <row r="211" spans="2:65" s="1" customFormat="1" ht="31.6" customHeight="1">
      <c r="B211" s="141"/>
      <c r="C211" s="142" t="s">
        <v>385</v>
      </c>
      <c r="D211" s="142" t="s">
        <v>160</v>
      </c>
      <c r="E211" s="143" t="s">
        <v>833</v>
      </c>
      <c r="F211" s="247" t="s">
        <v>834</v>
      </c>
      <c r="G211" s="247"/>
      <c r="H211" s="247"/>
      <c r="I211" s="247"/>
      <c r="J211" s="144" t="s">
        <v>306</v>
      </c>
      <c r="K211" s="145">
        <v>3.37</v>
      </c>
      <c r="L211" s="248"/>
      <c r="M211" s="248"/>
      <c r="N211" s="248">
        <f>ROUND(L211*K211,2)</f>
        <v>0</v>
      </c>
      <c r="O211" s="248"/>
      <c r="P211" s="248"/>
      <c r="Q211" s="248"/>
      <c r="R211" s="146"/>
      <c r="T211" s="147" t="s">
        <v>5</v>
      </c>
      <c r="U211" s="44" t="s">
        <v>41</v>
      </c>
      <c r="V211" s="148">
        <v>0</v>
      </c>
      <c r="W211" s="148">
        <f>V211*K211</f>
        <v>0</v>
      </c>
      <c r="X211" s="148">
        <v>0</v>
      </c>
      <c r="Y211" s="148">
        <f>X211*K211</f>
        <v>0</v>
      </c>
      <c r="Z211" s="148">
        <v>0</v>
      </c>
      <c r="AA211" s="149">
        <f>Z211*K211</f>
        <v>0</v>
      </c>
      <c r="AR211" s="21" t="s">
        <v>243</v>
      </c>
      <c r="AT211" s="21" t="s">
        <v>160</v>
      </c>
      <c r="AU211" s="21" t="s">
        <v>115</v>
      </c>
      <c r="AY211" s="21" t="s">
        <v>159</v>
      </c>
      <c r="BE211" s="150">
        <f>IF(U211="základní",N211,0)</f>
        <v>0</v>
      </c>
      <c r="BF211" s="150">
        <f>IF(U211="snížená",N211,0)</f>
        <v>0</v>
      </c>
      <c r="BG211" s="150">
        <f>IF(U211="zákl. přenesená",N211,0)</f>
        <v>0</v>
      </c>
      <c r="BH211" s="150">
        <f>IF(U211="sníž. přenesená",N211,0)</f>
        <v>0</v>
      </c>
      <c r="BI211" s="150">
        <f>IF(U211="nulová",N211,0)</f>
        <v>0</v>
      </c>
      <c r="BJ211" s="21" t="s">
        <v>22</v>
      </c>
      <c r="BK211" s="150">
        <f>ROUND(L211*K211,2)</f>
        <v>0</v>
      </c>
      <c r="BL211" s="21" t="s">
        <v>243</v>
      </c>
      <c r="BM211" s="21" t="s">
        <v>835</v>
      </c>
    </row>
    <row r="212" spans="2:65" s="9" customFormat="1" ht="29.9" customHeight="1">
      <c r="B212" s="130"/>
      <c r="C212" s="131"/>
      <c r="D212" s="140" t="s">
        <v>139</v>
      </c>
      <c r="E212" s="140"/>
      <c r="F212" s="140"/>
      <c r="G212" s="140"/>
      <c r="H212" s="140"/>
      <c r="I212" s="140"/>
      <c r="J212" s="140"/>
      <c r="K212" s="140"/>
      <c r="L212" s="140"/>
      <c r="M212" s="140"/>
      <c r="N212" s="271">
        <f>BK212</f>
        <v>0</v>
      </c>
      <c r="O212" s="272"/>
      <c r="P212" s="272"/>
      <c r="Q212" s="272"/>
      <c r="R212" s="133"/>
      <c r="T212" s="134"/>
      <c r="U212" s="131"/>
      <c r="V212" s="131"/>
      <c r="W212" s="135">
        <f>SUM(W213:W226)</f>
        <v>57.967545000000001</v>
      </c>
      <c r="X212" s="131"/>
      <c r="Y212" s="135">
        <f>SUM(Y213:Y226)</f>
        <v>4.3500950000000004E-2</v>
      </c>
      <c r="Z212" s="131"/>
      <c r="AA212" s="136">
        <f>SUM(AA213:AA226)</f>
        <v>0</v>
      </c>
      <c r="AR212" s="137" t="s">
        <v>115</v>
      </c>
      <c r="AT212" s="138" t="s">
        <v>75</v>
      </c>
      <c r="AU212" s="138" t="s">
        <v>22</v>
      </c>
      <c r="AY212" s="137" t="s">
        <v>159</v>
      </c>
      <c r="BK212" s="139">
        <f>SUM(BK213:BK226)</f>
        <v>0</v>
      </c>
    </row>
    <row r="213" spans="2:65" s="1" customFormat="1" ht="31.6" customHeight="1">
      <c r="B213" s="141"/>
      <c r="C213" s="142" t="s">
        <v>389</v>
      </c>
      <c r="D213" s="142" t="s">
        <v>160</v>
      </c>
      <c r="E213" s="143" t="s">
        <v>836</v>
      </c>
      <c r="F213" s="247" t="s">
        <v>837</v>
      </c>
      <c r="G213" s="247"/>
      <c r="H213" s="247"/>
      <c r="I213" s="247"/>
      <c r="J213" s="144" t="s">
        <v>163</v>
      </c>
      <c r="K213" s="145">
        <v>101.16500000000001</v>
      </c>
      <c r="L213" s="248"/>
      <c r="M213" s="248"/>
      <c r="N213" s="248">
        <f>ROUND(L213*K213,2)</f>
        <v>0</v>
      </c>
      <c r="O213" s="248"/>
      <c r="P213" s="248"/>
      <c r="Q213" s="248"/>
      <c r="R213" s="146"/>
      <c r="T213" s="147" t="s">
        <v>5</v>
      </c>
      <c r="U213" s="44" t="s">
        <v>41</v>
      </c>
      <c r="V213" s="148">
        <v>0</v>
      </c>
      <c r="W213" s="148">
        <f>V213*K213</f>
        <v>0</v>
      </c>
      <c r="X213" s="148">
        <v>0</v>
      </c>
      <c r="Y213" s="148">
        <f>X213*K213</f>
        <v>0</v>
      </c>
      <c r="Z213" s="148">
        <v>0</v>
      </c>
      <c r="AA213" s="149">
        <f>Z213*K213</f>
        <v>0</v>
      </c>
      <c r="AR213" s="21" t="s">
        <v>243</v>
      </c>
      <c r="AT213" s="21" t="s">
        <v>160</v>
      </c>
      <c r="AU213" s="21" t="s">
        <v>115</v>
      </c>
      <c r="AY213" s="21" t="s">
        <v>159</v>
      </c>
      <c r="BE213" s="150">
        <f>IF(U213="základní",N213,0)</f>
        <v>0</v>
      </c>
      <c r="BF213" s="150">
        <f>IF(U213="snížená",N213,0)</f>
        <v>0</v>
      </c>
      <c r="BG213" s="150">
        <f>IF(U213="zákl. přenesená",N213,0)</f>
        <v>0</v>
      </c>
      <c r="BH213" s="150">
        <f>IF(U213="sníž. přenesená",N213,0)</f>
        <v>0</v>
      </c>
      <c r="BI213" s="150">
        <f>IF(U213="nulová",N213,0)</f>
        <v>0</v>
      </c>
      <c r="BJ213" s="21" t="s">
        <v>22</v>
      </c>
      <c r="BK213" s="150">
        <f>ROUND(L213*K213,2)</f>
        <v>0</v>
      </c>
      <c r="BL213" s="21" t="s">
        <v>243</v>
      </c>
      <c r="BM213" s="21" t="s">
        <v>838</v>
      </c>
    </row>
    <row r="214" spans="2:65" s="1" customFormat="1" ht="31.6" customHeight="1">
      <c r="B214" s="141"/>
      <c r="C214" s="142" t="s">
        <v>393</v>
      </c>
      <c r="D214" s="142" t="s">
        <v>160</v>
      </c>
      <c r="E214" s="143" t="s">
        <v>839</v>
      </c>
      <c r="F214" s="247" t="s">
        <v>840</v>
      </c>
      <c r="G214" s="247"/>
      <c r="H214" s="247"/>
      <c r="I214" s="247"/>
      <c r="J214" s="144" t="s">
        <v>163</v>
      </c>
      <c r="K214" s="145">
        <v>101.16500000000001</v>
      </c>
      <c r="L214" s="248"/>
      <c r="M214" s="248"/>
      <c r="N214" s="248">
        <f>ROUND(L214*K214,2)</f>
        <v>0</v>
      </c>
      <c r="O214" s="248"/>
      <c r="P214" s="248"/>
      <c r="Q214" s="248"/>
      <c r="R214" s="146"/>
      <c r="T214" s="147" t="s">
        <v>5</v>
      </c>
      <c r="U214" s="44" t="s">
        <v>41</v>
      </c>
      <c r="V214" s="148">
        <v>0.1</v>
      </c>
      <c r="W214" s="148">
        <f>V214*K214</f>
        <v>10.116500000000002</v>
      </c>
      <c r="X214" s="148">
        <v>6.9999999999999994E-5</v>
      </c>
      <c r="Y214" s="148">
        <f>X214*K214</f>
        <v>7.0815499999999998E-3</v>
      </c>
      <c r="Z214" s="148">
        <v>0</v>
      </c>
      <c r="AA214" s="149">
        <f>Z214*K214</f>
        <v>0</v>
      </c>
      <c r="AR214" s="21" t="s">
        <v>243</v>
      </c>
      <c r="AT214" s="21" t="s">
        <v>160</v>
      </c>
      <c r="AU214" s="21" t="s">
        <v>115</v>
      </c>
      <c r="AY214" s="21" t="s">
        <v>159</v>
      </c>
      <c r="BE214" s="150">
        <f>IF(U214="základní",N214,0)</f>
        <v>0</v>
      </c>
      <c r="BF214" s="150">
        <f>IF(U214="snížená",N214,0)</f>
        <v>0</v>
      </c>
      <c r="BG214" s="150">
        <f>IF(U214="zákl. přenesená",N214,0)</f>
        <v>0</v>
      </c>
      <c r="BH214" s="150">
        <f>IF(U214="sníž. přenesená",N214,0)</f>
        <v>0</v>
      </c>
      <c r="BI214" s="150">
        <f>IF(U214="nulová",N214,0)</f>
        <v>0</v>
      </c>
      <c r="BJ214" s="21" t="s">
        <v>22</v>
      </c>
      <c r="BK214" s="150">
        <f>ROUND(L214*K214,2)</f>
        <v>0</v>
      </c>
      <c r="BL214" s="21" t="s">
        <v>243</v>
      </c>
      <c r="BM214" s="21" t="s">
        <v>841</v>
      </c>
    </row>
    <row r="215" spans="2:65" s="10" customFormat="1" ht="22.6" customHeight="1">
      <c r="B215" s="151"/>
      <c r="C215" s="152"/>
      <c r="D215" s="152"/>
      <c r="E215" s="153" t="s">
        <v>5</v>
      </c>
      <c r="F215" s="249" t="s">
        <v>842</v>
      </c>
      <c r="G215" s="250"/>
      <c r="H215" s="250"/>
      <c r="I215" s="250"/>
      <c r="J215" s="152"/>
      <c r="K215" s="154" t="s">
        <v>5</v>
      </c>
      <c r="L215" s="152"/>
      <c r="M215" s="152"/>
      <c r="N215" s="152"/>
      <c r="O215" s="152"/>
      <c r="P215" s="152"/>
      <c r="Q215" s="152"/>
      <c r="R215" s="155"/>
      <c r="T215" s="156"/>
      <c r="U215" s="152"/>
      <c r="V215" s="152"/>
      <c r="W215" s="152"/>
      <c r="X215" s="152"/>
      <c r="Y215" s="152"/>
      <c r="Z215" s="152"/>
      <c r="AA215" s="157"/>
      <c r="AT215" s="158" t="s">
        <v>167</v>
      </c>
      <c r="AU215" s="158" t="s">
        <v>115</v>
      </c>
      <c r="AV215" s="10" t="s">
        <v>22</v>
      </c>
      <c r="AW215" s="10" t="s">
        <v>34</v>
      </c>
      <c r="AX215" s="10" t="s">
        <v>76</v>
      </c>
      <c r="AY215" s="158" t="s">
        <v>159</v>
      </c>
    </row>
    <row r="216" spans="2:65" s="11" customFormat="1" ht="22.6" customHeight="1">
      <c r="B216" s="159"/>
      <c r="C216" s="160"/>
      <c r="D216" s="160"/>
      <c r="E216" s="161" t="s">
        <v>5</v>
      </c>
      <c r="F216" s="251" t="s">
        <v>275</v>
      </c>
      <c r="G216" s="252"/>
      <c r="H216" s="252"/>
      <c r="I216" s="252"/>
      <c r="J216" s="160"/>
      <c r="K216" s="162">
        <v>24</v>
      </c>
      <c r="L216" s="160"/>
      <c r="M216" s="160"/>
      <c r="N216" s="160"/>
      <c r="O216" s="160"/>
      <c r="P216" s="160"/>
      <c r="Q216" s="160"/>
      <c r="R216" s="163"/>
      <c r="T216" s="164"/>
      <c r="U216" s="160"/>
      <c r="V216" s="160"/>
      <c r="W216" s="160"/>
      <c r="X216" s="160"/>
      <c r="Y216" s="160"/>
      <c r="Z216" s="160"/>
      <c r="AA216" s="165"/>
      <c r="AT216" s="166" t="s">
        <v>167</v>
      </c>
      <c r="AU216" s="166" t="s">
        <v>115</v>
      </c>
      <c r="AV216" s="11" t="s">
        <v>115</v>
      </c>
      <c r="AW216" s="11" t="s">
        <v>34</v>
      </c>
      <c r="AX216" s="11" t="s">
        <v>76</v>
      </c>
      <c r="AY216" s="166" t="s">
        <v>159</v>
      </c>
    </row>
    <row r="217" spans="2:65" s="10" customFormat="1" ht="22.6" customHeight="1">
      <c r="B217" s="151"/>
      <c r="C217" s="152"/>
      <c r="D217" s="152"/>
      <c r="E217" s="153" t="s">
        <v>5</v>
      </c>
      <c r="F217" s="253" t="s">
        <v>843</v>
      </c>
      <c r="G217" s="254"/>
      <c r="H217" s="254"/>
      <c r="I217" s="254"/>
      <c r="J217" s="152"/>
      <c r="K217" s="154" t="s">
        <v>5</v>
      </c>
      <c r="L217" s="152"/>
      <c r="M217" s="152"/>
      <c r="N217" s="152"/>
      <c r="O217" s="152"/>
      <c r="P217" s="152"/>
      <c r="Q217" s="152"/>
      <c r="R217" s="155"/>
      <c r="T217" s="156"/>
      <c r="U217" s="152"/>
      <c r="V217" s="152"/>
      <c r="W217" s="152"/>
      <c r="X217" s="152"/>
      <c r="Y217" s="152"/>
      <c r="Z217" s="152"/>
      <c r="AA217" s="157"/>
      <c r="AT217" s="158" t="s">
        <v>167</v>
      </c>
      <c r="AU217" s="158" t="s">
        <v>115</v>
      </c>
      <c r="AV217" s="10" t="s">
        <v>22</v>
      </c>
      <c r="AW217" s="10" t="s">
        <v>34</v>
      </c>
      <c r="AX217" s="10" t="s">
        <v>76</v>
      </c>
      <c r="AY217" s="158" t="s">
        <v>159</v>
      </c>
    </row>
    <row r="218" spans="2:65" s="11" customFormat="1" ht="22.6" customHeight="1">
      <c r="B218" s="159"/>
      <c r="C218" s="160"/>
      <c r="D218" s="160"/>
      <c r="E218" s="161" t="s">
        <v>5</v>
      </c>
      <c r="F218" s="251" t="s">
        <v>844</v>
      </c>
      <c r="G218" s="252"/>
      <c r="H218" s="252"/>
      <c r="I218" s="252"/>
      <c r="J218" s="160"/>
      <c r="K218" s="162">
        <v>2.35</v>
      </c>
      <c r="L218" s="160"/>
      <c r="M218" s="160"/>
      <c r="N218" s="160"/>
      <c r="O218" s="160"/>
      <c r="P218" s="160"/>
      <c r="Q218" s="160"/>
      <c r="R218" s="163"/>
      <c r="T218" s="164"/>
      <c r="U218" s="160"/>
      <c r="V218" s="160"/>
      <c r="W218" s="160"/>
      <c r="X218" s="160"/>
      <c r="Y218" s="160"/>
      <c r="Z218" s="160"/>
      <c r="AA218" s="165"/>
      <c r="AT218" s="166" t="s">
        <v>167</v>
      </c>
      <c r="AU218" s="166" t="s">
        <v>115</v>
      </c>
      <c r="AV218" s="11" t="s">
        <v>115</v>
      </c>
      <c r="AW218" s="11" t="s">
        <v>34</v>
      </c>
      <c r="AX218" s="11" t="s">
        <v>76</v>
      </c>
      <c r="AY218" s="166" t="s">
        <v>159</v>
      </c>
    </row>
    <row r="219" spans="2:65" s="10" customFormat="1" ht="22.6" customHeight="1">
      <c r="B219" s="151"/>
      <c r="C219" s="152"/>
      <c r="D219" s="152"/>
      <c r="E219" s="153" t="s">
        <v>5</v>
      </c>
      <c r="F219" s="253" t="s">
        <v>845</v>
      </c>
      <c r="G219" s="254"/>
      <c r="H219" s="254"/>
      <c r="I219" s="254"/>
      <c r="J219" s="152"/>
      <c r="K219" s="154" t="s">
        <v>5</v>
      </c>
      <c r="L219" s="152"/>
      <c r="M219" s="152"/>
      <c r="N219" s="152"/>
      <c r="O219" s="152"/>
      <c r="P219" s="152"/>
      <c r="Q219" s="152"/>
      <c r="R219" s="155"/>
      <c r="T219" s="156"/>
      <c r="U219" s="152"/>
      <c r="V219" s="152"/>
      <c r="W219" s="152"/>
      <c r="X219" s="152"/>
      <c r="Y219" s="152"/>
      <c r="Z219" s="152"/>
      <c r="AA219" s="157"/>
      <c r="AT219" s="158" t="s">
        <v>167</v>
      </c>
      <c r="AU219" s="158" t="s">
        <v>115</v>
      </c>
      <c r="AV219" s="10" t="s">
        <v>22</v>
      </c>
      <c r="AW219" s="10" t="s">
        <v>34</v>
      </c>
      <c r="AX219" s="10" t="s">
        <v>76</v>
      </c>
      <c r="AY219" s="158" t="s">
        <v>159</v>
      </c>
    </row>
    <row r="220" spans="2:65" s="11" customFormat="1" ht="22.6" customHeight="1">
      <c r="B220" s="159"/>
      <c r="C220" s="160"/>
      <c r="D220" s="160"/>
      <c r="E220" s="161" t="s">
        <v>5</v>
      </c>
      <c r="F220" s="251" t="s">
        <v>846</v>
      </c>
      <c r="G220" s="252"/>
      <c r="H220" s="252"/>
      <c r="I220" s="252"/>
      <c r="J220" s="160"/>
      <c r="K220" s="162">
        <v>28.32</v>
      </c>
      <c r="L220" s="160"/>
      <c r="M220" s="160"/>
      <c r="N220" s="160"/>
      <c r="O220" s="160"/>
      <c r="P220" s="160"/>
      <c r="Q220" s="160"/>
      <c r="R220" s="163"/>
      <c r="T220" s="164"/>
      <c r="U220" s="160"/>
      <c r="V220" s="160"/>
      <c r="W220" s="160"/>
      <c r="X220" s="160"/>
      <c r="Y220" s="160"/>
      <c r="Z220" s="160"/>
      <c r="AA220" s="165"/>
      <c r="AT220" s="166" t="s">
        <v>167</v>
      </c>
      <c r="AU220" s="166" t="s">
        <v>115</v>
      </c>
      <c r="AV220" s="11" t="s">
        <v>115</v>
      </c>
      <c r="AW220" s="11" t="s">
        <v>34</v>
      </c>
      <c r="AX220" s="11" t="s">
        <v>76</v>
      </c>
      <c r="AY220" s="166" t="s">
        <v>159</v>
      </c>
    </row>
    <row r="221" spans="2:65" s="11" customFormat="1" ht="22.6" customHeight="1">
      <c r="B221" s="159"/>
      <c r="C221" s="160"/>
      <c r="D221" s="160"/>
      <c r="E221" s="161" t="s">
        <v>5</v>
      </c>
      <c r="F221" s="251" t="s">
        <v>847</v>
      </c>
      <c r="G221" s="252"/>
      <c r="H221" s="252"/>
      <c r="I221" s="252"/>
      <c r="J221" s="160"/>
      <c r="K221" s="162">
        <v>19.565000000000001</v>
      </c>
      <c r="L221" s="160"/>
      <c r="M221" s="160"/>
      <c r="N221" s="160"/>
      <c r="O221" s="160"/>
      <c r="P221" s="160"/>
      <c r="Q221" s="160"/>
      <c r="R221" s="163"/>
      <c r="T221" s="164"/>
      <c r="U221" s="160"/>
      <c r="V221" s="160"/>
      <c r="W221" s="160"/>
      <c r="X221" s="160"/>
      <c r="Y221" s="160"/>
      <c r="Z221" s="160"/>
      <c r="AA221" s="165"/>
      <c r="AT221" s="166" t="s">
        <v>167</v>
      </c>
      <c r="AU221" s="166" t="s">
        <v>115</v>
      </c>
      <c r="AV221" s="11" t="s">
        <v>115</v>
      </c>
      <c r="AW221" s="11" t="s">
        <v>34</v>
      </c>
      <c r="AX221" s="11" t="s">
        <v>76</v>
      </c>
      <c r="AY221" s="166" t="s">
        <v>159</v>
      </c>
    </row>
    <row r="222" spans="2:65" s="11" customFormat="1" ht="22.6" customHeight="1">
      <c r="B222" s="159"/>
      <c r="C222" s="160"/>
      <c r="D222" s="160"/>
      <c r="E222" s="161" t="s">
        <v>5</v>
      </c>
      <c r="F222" s="251" t="s">
        <v>848</v>
      </c>
      <c r="G222" s="252"/>
      <c r="H222" s="252"/>
      <c r="I222" s="252"/>
      <c r="J222" s="160"/>
      <c r="K222" s="162">
        <v>26.93</v>
      </c>
      <c r="L222" s="160"/>
      <c r="M222" s="160"/>
      <c r="N222" s="160"/>
      <c r="O222" s="160"/>
      <c r="P222" s="160"/>
      <c r="Q222" s="160"/>
      <c r="R222" s="163"/>
      <c r="T222" s="164"/>
      <c r="U222" s="160"/>
      <c r="V222" s="160"/>
      <c r="W222" s="160"/>
      <c r="X222" s="160"/>
      <c r="Y222" s="160"/>
      <c r="Z222" s="160"/>
      <c r="AA222" s="165"/>
      <c r="AT222" s="166" t="s">
        <v>167</v>
      </c>
      <c r="AU222" s="166" t="s">
        <v>115</v>
      </c>
      <c r="AV222" s="11" t="s">
        <v>115</v>
      </c>
      <c r="AW222" s="11" t="s">
        <v>34</v>
      </c>
      <c r="AX222" s="11" t="s">
        <v>76</v>
      </c>
      <c r="AY222" s="166" t="s">
        <v>159</v>
      </c>
    </row>
    <row r="223" spans="2:65" s="13" customFormat="1" ht="22.6" customHeight="1">
      <c r="B223" s="175"/>
      <c r="C223" s="176"/>
      <c r="D223" s="176"/>
      <c r="E223" s="177" t="s">
        <v>5</v>
      </c>
      <c r="F223" s="257" t="s">
        <v>180</v>
      </c>
      <c r="G223" s="258"/>
      <c r="H223" s="258"/>
      <c r="I223" s="258"/>
      <c r="J223" s="176"/>
      <c r="K223" s="178">
        <v>101.16500000000001</v>
      </c>
      <c r="L223" s="176"/>
      <c r="M223" s="176"/>
      <c r="N223" s="176"/>
      <c r="O223" s="176"/>
      <c r="P223" s="176"/>
      <c r="Q223" s="176"/>
      <c r="R223" s="179"/>
      <c r="T223" s="180"/>
      <c r="U223" s="176"/>
      <c r="V223" s="176"/>
      <c r="W223" s="176"/>
      <c r="X223" s="176"/>
      <c r="Y223" s="176"/>
      <c r="Z223" s="176"/>
      <c r="AA223" s="181"/>
      <c r="AT223" s="182" t="s">
        <v>167</v>
      </c>
      <c r="AU223" s="182" t="s">
        <v>115</v>
      </c>
      <c r="AV223" s="13" t="s">
        <v>164</v>
      </c>
      <c r="AW223" s="13" t="s">
        <v>34</v>
      </c>
      <c r="AX223" s="13" t="s">
        <v>22</v>
      </c>
      <c r="AY223" s="182" t="s">
        <v>159</v>
      </c>
    </row>
    <row r="224" spans="2:65" s="1" customFormat="1" ht="31.6" customHeight="1">
      <c r="B224" s="141"/>
      <c r="C224" s="142" t="s">
        <v>397</v>
      </c>
      <c r="D224" s="142" t="s">
        <v>160</v>
      </c>
      <c r="E224" s="143" t="s">
        <v>849</v>
      </c>
      <c r="F224" s="247" t="s">
        <v>850</v>
      </c>
      <c r="G224" s="247"/>
      <c r="H224" s="247"/>
      <c r="I224" s="247"/>
      <c r="J224" s="144" t="s">
        <v>163</v>
      </c>
      <c r="K224" s="145">
        <v>101.16500000000001</v>
      </c>
      <c r="L224" s="248"/>
      <c r="M224" s="248"/>
      <c r="N224" s="248">
        <f>ROUND(L224*K224,2)</f>
        <v>0</v>
      </c>
      <c r="O224" s="248"/>
      <c r="P224" s="248"/>
      <c r="Q224" s="248"/>
      <c r="R224" s="146"/>
      <c r="T224" s="147" t="s">
        <v>5</v>
      </c>
      <c r="U224" s="44" t="s">
        <v>41</v>
      </c>
      <c r="V224" s="148">
        <v>0.11700000000000001</v>
      </c>
      <c r="W224" s="148">
        <f>V224*K224</f>
        <v>11.836305000000001</v>
      </c>
      <c r="X224" s="148">
        <v>6.9999999999999994E-5</v>
      </c>
      <c r="Y224" s="148">
        <f>X224*K224</f>
        <v>7.0815499999999998E-3</v>
      </c>
      <c r="Z224" s="148">
        <v>0</v>
      </c>
      <c r="AA224" s="149">
        <f>Z224*K224</f>
        <v>0</v>
      </c>
      <c r="AR224" s="21" t="s">
        <v>243</v>
      </c>
      <c r="AT224" s="21" t="s">
        <v>160</v>
      </c>
      <c r="AU224" s="21" t="s">
        <v>115</v>
      </c>
      <c r="AY224" s="21" t="s">
        <v>159</v>
      </c>
      <c r="BE224" s="150">
        <f>IF(U224="základní",N224,0)</f>
        <v>0</v>
      </c>
      <c r="BF224" s="150">
        <f>IF(U224="snížená",N224,0)</f>
        <v>0</v>
      </c>
      <c r="BG224" s="150">
        <f>IF(U224="zákl. přenesená",N224,0)</f>
        <v>0</v>
      </c>
      <c r="BH224" s="150">
        <f>IF(U224="sníž. přenesená",N224,0)</f>
        <v>0</v>
      </c>
      <c r="BI224" s="150">
        <f>IF(U224="nulová",N224,0)</f>
        <v>0</v>
      </c>
      <c r="BJ224" s="21" t="s">
        <v>22</v>
      </c>
      <c r="BK224" s="150">
        <f>ROUND(L224*K224,2)</f>
        <v>0</v>
      </c>
      <c r="BL224" s="21" t="s">
        <v>243</v>
      </c>
      <c r="BM224" s="21" t="s">
        <v>851</v>
      </c>
    </row>
    <row r="225" spans="2:65" s="1" customFormat="1" ht="31.6" customHeight="1">
      <c r="B225" s="141"/>
      <c r="C225" s="142" t="s">
        <v>401</v>
      </c>
      <c r="D225" s="142" t="s">
        <v>160</v>
      </c>
      <c r="E225" s="143" t="s">
        <v>852</v>
      </c>
      <c r="F225" s="247" t="s">
        <v>853</v>
      </c>
      <c r="G225" s="247"/>
      <c r="H225" s="247"/>
      <c r="I225" s="247"/>
      <c r="J225" s="144" t="s">
        <v>163</v>
      </c>
      <c r="K225" s="145">
        <v>101.16500000000001</v>
      </c>
      <c r="L225" s="248"/>
      <c r="M225" s="248"/>
      <c r="N225" s="248">
        <f>ROUND(L225*K225,2)</f>
        <v>0</v>
      </c>
      <c r="O225" s="248"/>
      <c r="P225" s="248"/>
      <c r="Q225" s="248"/>
      <c r="R225" s="146"/>
      <c r="T225" s="147" t="s">
        <v>5</v>
      </c>
      <c r="U225" s="44" t="s">
        <v>41</v>
      </c>
      <c r="V225" s="148">
        <v>0.184</v>
      </c>
      <c r="W225" s="148">
        <f>V225*K225</f>
        <v>18.614360000000001</v>
      </c>
      <c r="X225" s="148">
        <v>1.7000000000000001E-4</v>
      </c>
      <c r="Y225" s="148">
        <f>X225*K225</f>
        <v>1.7198050000000003E-2</v>
      </c>
      <c r="Z225" s="148">
        <v>0</v>
      </c>
      <c r="AA225" s="149">
        <f>Z225*K225</f>
        <v>0</v>
      </c>
      <c r="AR225" s="21" t="s">
        <v>243</v>
      </c>
      <c r="AT225" s="21" t="s">
        <v>160</v>
      </c>
      <c r="AU225" s="21" t="s">
        <v>115</v>
      </c>
      <c r="AY225" s="21" t="s">
        <v>159</v>
      </c>
      <c r="BE225" s="150">
        <f>IF(U225="základní",N225,0)</f>
        <v>0</v>
      </c>
      <c r="BF225" s="150">
        <f>IF(U225="snížená",N225,0)</f>
        <v>0</v>
      </c>
      <c r="BG225" s="150">
        <f>IF(U225="zákl. přenesená",N225,0)</f>
        <v>0</v>
      </c>
      <c r="BH225" s="150">
        <f>IF(U225="sníž. přenesená",N225,0)</f>
        <v>0</v>
      </c>
      <c r="BI225" s="150">
        <f>IF(U225="nulová",N225,0)</f>
        <v>0</v>
      </c>
      <c r="BJ225" s="21" t="s">
        <v>22</v>
      </c>
      <c r="BK225" s="150">
        <f>ROUND(L225*K225,2)</f>
        <v>0</v>
      </c>
      <c r="BL225" s="21" t="s">
        <v>243</v>
      </c>
      <c r="BM225" s="21" t="s">
        <v>854</v>
      </c>
    </row>
    <row r="226" spans="2:65" s="1" customFormat="1" ht="31.6" customHeight="1">
      <c r="B226" s="141"/>
      <c r="C226" s="142" t="s">
        <v>405</v>
      </c>
      <c r="D226" s="142" t="s">
        <v>160</v>
      </c>
      <c r="E226" s="143" t="s">
        <v>642</v>
      </c>
      <c r="F226" s="247" t="s">
        <v>855</v>
      </c>
      <c r="G226" s="247"/>
      <c r="H226" s="247"/>
      <c r="I226" s="247"/>
      <c r="J226" s="144" t="s">
        <v>163</v>
      </c>
      <c r="K226" s="145">
        <v>101.16500000000001</v>
      </c>
      <c r="L226" s="248"/>
      <c r="M226" s="248"/>
      <c r="N226" s="248">
        <f>ROUND(L226*K226,2)</f>
        <v>0</v>
      </c>
      <c r="O226" s="248"/>
      <c r="P226" s="248"/>
      <c r="Q226" s="248"/>
      <c r="R226" s="146"/>
      <c r="T226" s="147" t="s">
        <v>5</v>
      </c>
      <c r="U226" s="44" t="s">
        <v>41</v>
      </c>
      <c r="V226" s="148">
        <v>0.17199999999999999</v>
      </c>
      <c r="W226" s="148">
        <f>V226*K226</f>
        <v>17.400379999999998</v>
      </c>
      <c r="X226" s="148">
        <v>1.2E-4</v>
      </c>
      <c r="Y226" s="148">
        <f>X226*K226</f>
        <v>1.2139800000000001E-2</v>
      </c>
      <c r="Z226" s="148">
        <v>0</v>
      </c>
      <c r="AA226" s="149">
        <f>Z226*K226</f>
        <v>0</v>
      </c>
      <c r="AR226" s="21" t="s">
        <v>243</v>
      </c>
      <c r="AT226" s="21" t="s">
        <v>160</v>
      </c>
      <c r="AU226" s="21" t="s">
        <v>115</v>
      </c>
      <c r="AY226" s="21" t="s">
        <v>159</v>
      </c>
      <c r="BE226" s="150">
        <f>IF(U226="základní",N226,0)</f>
        <v>0</v>
      </c>
      <c r="BF226" s="150">
        <f>IF(U226="snížená",N226,0)</f>
        <v>0</v>
      </c>
      <c r="BG226" s="150">
        <f>IF(U226="zákl. přenesená",N226,0)</f>
        <v>0</v>
      </c>
      <c r="BH226" s="150">
        <f>IF(U226="sníž. přenesená",N226,0)</f>
        <v>0</v>
      </c>
      <c r="BI226" s="150">
        <f>IF(U226="nulová",N226,0)</f>
        <v>0</v>
      </c>
      <c r="BJ226" s="21" t="s">
        <v>22</v>
      </c>
      <c r="BK226" s="150">
        <f>ROUND(L226*K226,2)</f>
        <v>0</v>
      </c>
      <c r="BL226" s="21" t="s">
        <v>243</v>
      </c>
      <c r="BM226" s="21" t="s">
        <v>856</v>
      </c>
    </row>
    <row r="227" spans="2:65" s="9" customFormat="1" ht="37.4" customHeight="1">
      <c r="B227" s="130"/>
      <c r="C227" s="131"/>
      <c r="D227" s="132" t="s">
        <v>142</v>
      </c>
      <c r="E227" s="132"/>
      <c r="F227" s="132"/>
      <c r="G227" s="132"/>
      <c r="H227" s="132"/>
      <c r="I227" s="132"/>
      <c r="J227" s="132"/>
      <c r="K227" s="132"/>
      <c r="L227" s="132"/>
      <c r="M227" s="132"/>
      <c r="N227" s="273">
        <f>BK227</f>
        <v>0</v>
      </c>
      <c r="O227" s="274"/>
      <c r="P227" s="274"/>
      <c r="Q227" s="274"/>
      <c r="R227" s="133"/>
      <c r="T227" s="134"/>
      <c r="U227" s="131"/>
      <c r="V227" s="131"/>
      <c r="W227" s="135">
        <f>W228</f>
        <v>0</v>
      </c>
      <c r="X227" s="131"/>
      <c r="Y227" s="135">
        <f>Y228</f>
        <v>0</v>
      </c>
      <c r="Z227" s="131"/>
      <c r="AA227" s="136">
        <f>AA228</f>
        <v>0</v>
      </c>
      <c r="AR227" s="137" t="s">
        <v>194</v>
      </c>
      <c r="AT227" s="138" t="s">
        <v>75</v>
      </c>
      <c r="AU227" s="138" t="s">
        <v>76</v>
      </c>
      <c r="AY227" s="137" t="s">
        <v>159</v>
      </c>
      <c r="BK227" s="139">
        <f>BK228</f>
        <v>0</v>
      </c>
    </row>
    <row r="228" spans="2:65" s="9" customFormat="1" ht="19.899999999999999" customHeight="1">
      <c r="B228" s="130"/>
      <c r="C228" s="131"/>
      <c r="D228" s="140" t="s">
        <v>143</v>
      </c>
      <c r="E228" s="140"/>
      <c r="F228" s="140"/>
      <c r="G228" s="140"/>
      <c r="H228" s="140"/>
      <c r="I228" s="140"/>
      <c r="J228" s="140"/>
      <c r="K228" s="140"/>
      <c r="L228" s="140"/>
      <c r="M228" s="140"/>
      <c r="N228" s="269">
        <f>BK228</f>
        <v>0</v>
      </c>
      <c r="O228" s="270"/>
      <c r="P228" s="270"/>
      <c r="Q228" s="270"/>
      <c r="R228" s="133"/>
      <c r="T228" s="134"/>
      <c r="U228" s="131"/>
      <c r="V228" s="131"/>
      <c r="W228" s="135">
        <f>W229</f>
        <v>0</v>
      </c>
      <c r="X228" s="131"/>
      <c r="Y228" s="135">
        <f>Y229</f>
        <v>0</v>
      </c>
      <c r="Z228" s="131"/>
      <c r="AA228" s="136">
        <f>AA229</f>
        <v>0</v>
      </c>
      <c r="AR228" s="137" t="s">
        <v>194</v>
      </c>
      <c r="AT228" s="138" t="s">
        <v>75</v>
      </c>
      <c r="AU228" s="138" t="s">
        <v>22</v>
      </c>
      <c r="AY228" s="137" t="s">
        <v>159</v>
      </c>
      <c r="BK228" s="139">
        <f>BK229</f>
        <v>0</v>
      </c>
    </row>
    <row r="229" spans="2:65" s="1" customFormat="1" ht="44.35" customHeight="1">
      <c r="B229" s="141"/>
      <c r="C229" s="142" t="s">
        <v>409</v>
      </c>
      <c r="D229" s="142" t="s">
        <v>160</v>
      </c>
      <c r="E229" s="143" t="s">
        <v>857</v>
      </c>
      <c r="F229" s="247" t="s">
        <v>550</v>
      </c>
      <c r="G229" s="247"/>
      <c r="H229" s="247"/>
      <c r="I229" s="247"/>
      <c r="J229" s="144" t="s">
        <v>551</v>
      </c>
      <c r="K229" s="145">
        <v>1</v>
      </c>
      <c r="L229" s="248"/>
      <c r="M229" s="248"/>
      <c r="N229" s="248">
        <f>ROUND(L229*K229,2)</f>
        <v>0</v>
      </c>
      <c r="O229" s="248"/>
      <c r="P229" s="248"/>
      <c r="Q229" s="248"/>
      <c r="R229" s="146"/>
      <c r="T229" s="147" t="s">
        <v>5</v>
      </c>
      <c r="U229" s="188" t="s">
        <v>41</v>
      </c>
      <c r="V229" s="189">
        <v>0</v>
      </c>
      <c r="W229" s="189">
        <f>V229*K229</f>
        <v>0</v>
      </c>
      <c r="X229" s="189">
        <v>0</v>
      </c>
      <c r="Y229" s="189">
        <f>X229*K229</f>
        <v>0</v>
      </c>
      <c r="Z229" s="189">
        <v>0</v>
      </c>
      <c r="AA229" s="190">
        <f>Z229*K229</f>
        <v>0</v>
      </c>
      <c r="AR229" s="21" t="s">
        <v>552</v>
      </c>
      <c r="AT229" s="21" t="s">
        <v>160</v>
      </c>
      <c r="AU229" s="21" t="s">
        <v>115</v>
      </c>
      <c r="AY229" s="21" t="s">
        <v>159</v>
      </c>
      <c r="BE229" s="150">
        <f>IF(U229="základní",N229,0)</f>
        <v>0</v>
      </c>
      <c r="BF229" s="150">
        <f>IF(U229="snížená",N229,0)</f>
        <v>0</v>
      </c>
      <c r="BG229" s="150">
        <f>IF(U229="zákl. přenesená",N229,0)</f>
        <v>0</v>
      </c>
      <c r="BH229" s="150">
        <f>IF(U229="sníž. přenesená",N229,0)</f>
        <v>0</v>
      </c>
      <c r="BI229" s="150">
        <f>IF(U229="nulová",N229,0)</f>
        <v>0</v>
      </c>
      <c r="BJ229" s="21" t="s">
        <v>22</v>
      </c>
      <c r="BK229" s="150">
        <f>ROUND(L229*K229,2)</f>
        <v>0</v>
      </c>
      <c r="BL229" s="21" t="s">
        <v>552</v>
      </c>
      <c r="BM229" s="21" t="s">
        <v>858</v>
      </c>
    </row>
    <row r="230" spans="2:65" s="1" customFormat="1" ht="7" customHeight="1">
      <c r="B230" s="59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1"/>
    </row>
  </sheetData>
  <mergeCells count="277">
    <mergeCell ref="H1:K1"/>
    <mergeCell ref="S2:AC2"/>
    <mergeCell ref="F229:I229"/>
    <mergeCell ref="L229:M229"/>
    <mergeCell ref="N229:Q229"/>
    <mergeCell ref="N124:Q124"/>
    <mergeCell ref="N125:Q125"/>
    <mergeCell ref="N126:Q126"/>
    <mergeCell ref="N131:Q131"/>
    <mergeCell ref="N145:Q145"/>
    <mergeCell ref="N158:Q158"/>
    <mergeCell ref="N164:Q164"/>
    <mergeCell ref="N166:Q166"/>
    <mergeCell ref="N167:Q167"/>
    <mergeCell ref="N173:Q173"/>
    <mergeCell ref="N175:Q175"/>
    <mergeCell ref="N190:Q190"/>
    <mergeCell ref="N204:Q204"/>
    <mergeCell ref="N212:Q212"/>
    <mergeCell ref="N227:Q227"/>
    <mergeCell ref="N228:Q228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09:I209"/>
    <mergeCell ref="F210:I210"/>
    <mergeCell ref="F211:I211"/>
    <mergeCell ref="L211:M211"/>
    <mergeCell ref="N211:Q211"/>
    <mergeCell ref="F213:I213"/>
    <mergeCell ref="L213:M213"/>
    <mergeCell ref="N213:Q213"/>
    <mergeCell ref="F214:I214"/>
    <mergeCell ref="L214:M214"/>
    <mergeCell ref="N214:Q214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198:I198"/>
    <mergeCell ref="F199:I199"/>
    <mergeCell ref="F200:I200"/>
    <mergeCell ref="F201:I201"/>
    <mergeCell ref="F202:I202"/>
    <mergeCell ref="F203:I203"/>
    <mergeCell ref="L203:M203"/>
    <mergeCell ref="N203:Q203"/>
    <mergeCell ref="F205:I205"/>
    <mergeCell ref="L205:M205"/>
    <mergeCell ref="N205:Q205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85:I185"/>
    <mergeCell ref="F186:I186"/>
    <mergeCell ref="F187:I187"/>
    <mergeCell ref="F188:I188"/>
    <mergeCell ref="L188:M188"/>
    <mergeCell ref="N188:Q188"/>
    <mergeCell ref="F189:I189"/>
    <mergeCell ref="L189:M189"/>
    <mergeCell ref="N189:Q18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3:I153"/>
    <mergeCell ref="F154:I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F143:I143"/>
    <mergeCell ref="L143:M143"/>
    <mergeCell ref="N143:Q14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28:I128"/>
    <mergeCell ref="F129:I129"/>
    <mergeCell ref="F130:I130"/>
    <mergeCell ref="F132:I132"/>
    <mergeCell ref="L132:M132"/>
    <mergeCell ref="N132:Q132"/>
    <mergeCell ref="F133:I133"/>
    <mergeCell ref="L133:M133"/>
    <mergeCell ref="N133:Q13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N98:Q98"/>
    <mergeCell ref="N99:Q99"/>
    <mergeCell ref="N100:Q100"/>
    <mergeCell ref="N101:Q101"/>
    <mergeCell ref="N102:Q102"/>
    <mergeCell ref="N103:Q103"/>
    <mergeCell ref="N105:Q105"/>
    <mergeCell ref="L107:Q107"/>
    <mergeCell ref="C113:Q11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3"/>
  <sheetViews>
    <sheetView showGridLines="0" workbookViewId="0">
      <pane ySplit="1" topLeftCell="A114" activePane="bottomLeft" state="frozen"/>
      <selection pane="bottomLeft" activeCell="K120" sqref="K120"/>
    </sheetView>
  </sheetViews>
  <sheetFormatPr defaultRowHeight="13.6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110</v>
      </c>
      <c r="G1" s="17"/>
      <c r="H1" s="265" t="s">
        <v>111</v>
      </c>
      <c r="I1" s="265"/>
      <c r="J1" s="265"/>
      <c r="K1" s="265"/>
      <c r="L1" s="17" t="s">
        <v>112</v>
      </c>
      <c r="M1" s="15"/>
      <c r="N1" s="15"/>
      <c r="O1" s="16" t="s">
        <v>113</v>
      </c>
      <c r="P1" s="15"/>
      <c r="Q1" s="15"/>
      <c r="R1" s="15"/>
      <c r="S1" s="17" t="s">
        <v>114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7.049999999999997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21" t="s">
        <v>99</v>
      </c>
    </row>
    <row r="3" spans="1:66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115</v>
      </c>
    </row>
    <row r="4" spans="1:66" ht="37.049999999999997" customHeight="1">
      <c r="B4" s="25"/>
      <c r="C4" s="196" t="s">
        <v>116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6"/>
      <c r="T4" s="27" t="s">
        <v>13</v>
      </c>
      <c r="AT4" s="21" t="s">
        <v>6</v>
      </c>
    </row>
    <row r="5" spans="1:66" ht="7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" customHeight="1">
      <c r="B6" s="25"/>
      <c r="C6" s="28"/>
      <c r="D6" s="32" t="s">
        <v>17</v>
      </c>
      <c r="E6" s="28"/>
      <c r="F6" s="228" t="str">
        <f>'Rekapitulace stavby'!K6</f>
        <v>Stavební úpravy č.p. 476 v Rychvaldu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8"/>
      <c r="R6" s="26"/>
    </row>
    <row r="7" spans="1:66" s="1" customFormat="1" ht="32.799999999999997" customHeight="1">
      <c r="B7" s="35"/>
      <c r="C7" s="36"/>
      <c r="D7" s="31" t="s">
        <v>117</v>
      </c>
      <c r="E7" s="36"/>
      <c r="F7" s="200" t="s">
        <v>859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860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23</v>
      </c>
      <c r="E9" s="36"/>
      <c r="F9" s="30" t="s">
        <v>24</v>
      </c>
      <c r="G9" s="36"/>
      <c r="H9" s="36"/>
      <c r="I9" s="36"/>
      <c r="J9" s="36"/>
      <c r="K9" s="36"/>
      <c r="L9" s="36"/>
      <c r="M9" s="32" t="s">
        <v>25</v>
      </c>
      <c r="N9" s="36"/>
      <c r="O9" s="231" t="str">
        <f>'Rekapitulace stavby'!AN8</f>
        <v>29. 6. 2016</v>
      </c>
      <c r="P9" s="231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29</v>
      </c>
      <c r="E11" s="36"/>
      <c r="F11" s="36"/>
      <c r="G11" s="36"/>
      <c r="H11" s="36"/>
      <c r="I11" s="36"/>
      <c r="J11" s="36"/>
      <c r="K11" s="36"/>
      <c r="L11" s="36"/>
      <c r="M11" s="32" t="s">
        <v>30</v>
      </c>
      <c r="N11" s="36"/>
      <c r="O11" s="198" t="str">
        <f>IF('Rekapitulace stavby'!AN10="","",'Rekapitulace stavby'!AN10)</f>
        <v/>
      </c>
      <c r="P11" s="198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31</v>
      </c>
      <c r="N12" s="36"/>
      <c r="O12" s="198" t="str">
        <f>IF('Rekapitulace stavby'!AN11="","",'Rekapitulace stavby'!AN11)</f>
        <v/>
      </c>
      <c r="P12" s="198"/>
      <c r="Q12" s="36"/>
      <c r="R12" s="37"/>
    </row>
    <row r="13" spans="1:66" s="1" customFormat="1" ht="7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30</v>
      </c>
      <c r="N14" s="36"/>
      <c r="O14" s="198" t="str">
        <f>IF('Rekapitulace stavby'!AN13="","",'Rekapitulace stavby'!AN13)</f>
        <v/>
      </c>
      <c r="P14" s="19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31</v>
      </c>
      <c r="N15" s="36"/>
      <c r="O15" s="198" t="str">
        <f>IF('Rekapitulace stavby'!AN14="","",'Rekapitulace stavby'!AN14)</f>
        <v/>
      </c>
      <c r="P15" s="198"/>
      <c r="Q15" s="36"/>
      <c r="R15" s="37"/>
    </row>
    <row r="16" spans="1:66" s="1" customFormat="1" ht="7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30</v>
      </c>
      <c r="N17" s="36"/>
      <c r="O17" s="198" t="str">
        <f>IF('Rekapitulace stavby'!AN16="","",'Rekapitulace stavby'!AN16)</f>
        <v/>
      </c>
      <c r="P17" s="198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31</v>
      </c>
      <c r="N18" s="36"/>
      <c r="O18" s="198" t="str">
        <f>IF('Rekapitulace stavby'!AN17="","",'Rekapitulace stavby'!AN17)</f>
        <v/>
      </c>
      <c r="P18" s="198"/>
      <c r="Q18" s="36"/>
      <c r="R18" s="37"/>
    </row>
    <row r="19" spans="2:18" s="1" customFormat="1" ht="7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35</v>
      </c>
      <c r="E20" s="36"/>
      <c r="F20" s="36"/>
      <c r="G20" s="36"/>
      <c r="H20" s="36"/>
      <c r="I20" s="36"/>
      <c r="J20" s="36"/>
      <c r="K20" s="36"/>
      <c r="L20" s="36"/>
      <c r="M20" s="32" t="s">
        <v>30</v>
      </c>
      <c r="N20" s="36"/>
      <c r="O20" s="198" t="str">
        <f>IF('Rekapitulace stavby'!AN19="","",'Rekapitulace stavby'!AN19)</f>
        <v/>
      </c>
      <c r="P20" s="198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31</v>
      </c>
      <c r="N21" s="36"/>
      <c r="O21" s="198" t="str">
        <f>IF('Rekapitulace stavby'!AN20="","",'Rekapitulace stavby'!AN20)</f>
        <v/>
      </c>
      <c r="P21" s="198"/>
      <c r="Q21" s="36"/>
      <c r="R21" s="37"/>
    </row>
    <row r="22" spans="2:18" s="1" customFormat="1" ht="7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6" customHeight="1">
      <c r="B24" s="35"/>
      <c r="C24" s="36"/>
      <c r="D24" s="36"/>
      <c r="E24" s="201" t="s">
        <v>5</v>
      </c>
      <c r="F24" s="201"/>
      <c r="G24" s="201"/>
      <c r="H24" s="201"/>
      <c r="I24" s="201"/>
      <c r="J24" s="201"/>
      <c r="K24" s="201"/>
      <c r="L24" s="201"/>
      <c r="M24" s="36"/>
      <c r="N24" s="36"/>
      <c r="O24" s="36"/>
      <c r="P24" s="36"/>
      <c r="Q24" s="36"/>
      <c r="R24" s="37"/>
    </row>
    <row r="25" spans="2:18" s="1" customFormat="1" ht="7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7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120</v>
      </c>
      <c r="E27" s="36"/>
      <c r="F27" s="36"/>
      <c r="G27" s="36"/>
      <c r="H27" s="36"/>
      <c r="I27" s="36"/>
      <c r="J27" s="36"/>
      <c r="K27" s="36"/>
      <c r="L27" s="36"/>
      <c r="M27" s="225">
        <f>N88</f>
        <v>0</v>
      </c>
      <c r="N27" s="225"/>
      <c r="O27" s="225"/>
      <c r="P27" s="225"/>
      <c r="Q27" s="36"/>
      <c r="R27" s="37"/>
    </row>
    <row r="28" spans="2:18" s="1" customFormat="1" ht="14.45" customHeight="1">
      <c r="B28" s="35"/>
      <c r="C28" s="36"/>
      <c r="D28" s="34" t="s">
        <v>121</v>
      </c>
      <c r="E28" s="36"/>
      <c r="F28" s="36"/>
      <c r="G28" s="36"/>
      <c r="H28" s="36"/>
      <c r="I28" s="36"/>
      <c r="J28" s="36"/>
      <c r="K28" s="36"/>
      <c r="L28" s="36"/>
      <c r="M28" s="225">
        <f>N98</f>
        <v>0</v>
      </c>
      <c r="N28" s="225"/>
      <c r="O28" s="225"/>
      <c r="P28" s="225"/>
      <c r="Q28" s="36"/>
      <c r="R28" s="37"/>
    </row>
    <row r="29" spans="2:18" s="1" customFormat="1" ht="7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" customHeight="1">
      <c r="B30" s="35"/>
      <c r="C30" s="36"/>
      <c r="D30" s="107" t="s">
        <v>39</v>
      </c>
      <c r="E30" s="36"/>
      <c r="F30" s="36"/>
      <c r="G30" s="36"/>
      <c r="H30" s="36"/>
      <c r="I30" s="36"/>
      <c r="J30" s="36"/>
      <c r="K30" s="36"/>
      <c r="L30" s="36"/>
      <c r="M30" s="232">
        <f>ROUND(M27+M28,2)</f>
        <v>0</v>
      </c>
      <c r="N30" s="230"/>
      <c r="O30" s="230"/>
      <c r="P30" s="230"/>
      <c r="Q30" s="36"/>
      <c r="R30" s="37"/>
    </row>
    <row r="31" spans="2:18" s="1" customFormat="1" ht="7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40</v>
      </c>
      <c r="E32" s="42" t="s">
        <v>41</v>
      </c>
      <c r="F32" s="43">
        <v>0.21</v>
      </c>
      <c r="G32" s="108" t="s">
        <v>42</v>
      </c>
      <c r="H32" s="233">
        <f>ROUND((SUM(BE98:BE99)+SUM(BE117:BE142)), 2)</f>
        <v>0</v>
      </c>
      <c r="I32" s="230"/>
      <c r="J32" s="230"/>
      <c r="K32" s="36"/>
      <c r="L32" s="36"/>
      <c r="M32" s="233">
        <f>ROUND(ROUND((SUM(BE98:BE99)+SUM(BE117:BE142)), 2)*F32, 2)</f>
        <v>0</v>
      </c>
      <c r="N32" s="230"/>
      <c r="O32" s="230"/>
      <c r="P32" s="230"/>
      <c r="Q32" s="36"/>
      <c r="R32" s="37"/>
    </row>
    <row r="33" spans="2:18" s="1" customFormat="1" ht="14.45" customHeight="1">
      <c r="B33" s="35"/>
      <c r="C33" s="36"/>
      <c r="D33" s="36"/>
      <c r="E33" s="42" t="s">
        <v>43</v>
      </c>
      <c r="F33" s="43">
        <v>0.15</v>
      </c>
      <c r="G33" s="108" t="s">
        <v>42</v>
      </c>
      <c r="H33" s="233">
        <f>ROUND((SUM(BF98:BF99)+SUM(BF117:BF142)), 2)</f>
        <v>0</v>
      </c>
      <c r="I33" s="230"/>
      <c r="J33" s="230"/>
      <c r="K33" s="36"/>
      <c r="L33" s="36"/>
      <c r="M33" s="233">
        <f>ROUND(ROUND((SUM(BF98:BF99)+SUM(BF117:BF142)), 2)*F33, 2)</f>
        <v>0</v>
      </c>
      <c r="N33" s="230"/>
      <c r="O33" s="230"/>
      <c r="P33" s="230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44</v>
      </c>
      <c r="F34" s="43">
        <v>0.21</v>
      </c>
      <c r="G34" s="108" t="s">
        <v>42</v>
      </c>
      <c r="H34" s="233">
        <f>ROUND((SUM(BG98:BG99)+SUM(BG117:BG142)), 2)</f>
        <v>0</v>
      </c>
      <c r="I34" s="230"/>
      <c r="J34" s="230"/>
      <c r="K34" s="36"/>
      <c r="L34" s="36"/>
      <c r="M34" s="233">
        <v>0</v>
      </c>
      <c r="N34" s="230"/>
      <c r="O34" s="230"/>
      <c r="P34" s="230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0.15</v>
      </c>
      <c r="G35" s="108" t="s">
        <v>42</v>
      </c>
      <c r="H35" s="233">
        <f>ROUND((SUM(BH98:BH99)+SUM(BH117:BH142)), 2)</f>
        <v>0</v>
      </c>
      <c r="I35" s="230"/>
      <c r="J35" s="230"/>
      <c r="K35" s="36"/>
      <c r="L35" s="36"/>
      <c r="M35" s="233">
        <v>0</v>
      </c>
      <c r="N35" s="230"/>
      <c r="O35" s="230"/>
      <c r="P35" s="230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</v>
      </c>
      <c r="G36" s="108" t="s">
        <v>42</v>
      </c>
      <c r="H36" s="233">
        <f>ROUND((SUM(BI98:BI99)+SUM(BI117:BI142)), 2)</f>
        <v>0</v>
      </c>
      <c r="I36" s="230"/>
      <c r="J36" s="230"/>
      <c r="K36" s="36"/>
      <c r="L36" s="36"/>
      <c r="M36" s="233">
        <v>0</v>
      </c>
      <c r="N36" s="230"/>
      <c r="O36" s="230"/>
      <c r="P36" s="230"/>
      <c r="Q36" s="36"/>
      <c r="R36" s="37"/>
    </row>
    <row r="37" spans="2:18" s="1" customFormat="1" ht="7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" customHeight="1">
      <c r="B38" s="35"/>
      <c r="C38" s="104"/>
      <c r="D38" s="109" t="s">
        <v>47</v>
      </c>
      <c r="E38" s="75"/>
      <c r="F38" s="75"/>
      <c r="G38" s="110" t="s">
        <v>48</v>
      </c>
      <c r="H38" s="111" t="s">
        <v>49</v>
      </c>
      <c r="I38" s="75"/>
      <c r="J38" s="75"/>
      <c r="K38" s="75"/>
      <c r="L38" s="234">
        <f>SUM(M30:M36)</f>
        <v>0</v>
      </c>
      <c r="M38" s="234"/>
      <c r="N38" s="234"/>
      <c r="O38" s="234"/>
      <c r="P38" s="23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95">
      <c r="B50" s="35"/>
      <c r="C50" s="36"/>
      <c r="D50" s="50" t="s">
        <v>50</v>
      </c>
      <c r="E50" s="51"/>
      <c r="F50" s="51"/>
      <c r="G50" s="51"/>
      <c r="H50" s="52"/>
      <c r="I50" s="36"/>
      <c r="J50" s="50" t="s">
        <v>51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4.95">
      <c r="B59" s="35"/>
      <c r="C59" s="36"/>
      <c r="D59" s="55" t="s">
        <v>52</v>
      </c>
      <c r="E59" s="56"/>
      <c r="F59" s="56"/>
      <c r="G59" s="57" t="s">
        <v>53</v>
      </c>
      <c r="H59" s="58"/>
      <c r="I59" s="36"/>
      <c r="J59" s="55" t="s">
        <v>52</v>
      </c>
      <c r="K59" s="56"/>
      <c r="L59" s="56"/>
      <c r="M59" s="56"/>
      <c r="N59" s="57" t="s">
        <v>53</v>
      </c>
      <c r="O59" s="56"/>
      <c r="P59" s="58"/>
      <c r="Q59" s="36"/>
      <c r="R59" s="37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95">
      <c r="B61" s="35"/>
      <c r="C61" s="36"/>
      <c r="D61" s="50" t="s">
        <v>54</v>
      </c>
      <c r="E61" s="51"/>
      <c r="F61" s="51"/>
      <c r="G61" s="51"/>
      <c r="H61" s="52"/>
      <c r="I61" s="36"/>
      <c r="J61" s="50" t="s">
        <v>55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4.95">
      <c r="B70" s="35"/>
      <c r="C70" s="36"/>
      <c r="D70" s="55" t="s">
        <v>52</v>
      </c>
      <c r="E70" s="56"/>
      <c r="F70" s="56"/>
      <c r="G70" s="57" t="s">
        <v>53</v>
      </c>
      <c r="H70" s="58"/>
      <c r="I70" s="36"/>
      <c r="J70" s="55" t="s">
        <v>52</v>
      </c>
      <c r="K70" s="56"/>
      <c r="L70" s="56"/>
      <c r="M70" s="56"/>
      <c r="N70" s="57" t="s">
        <v>53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7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7.049999999999997" customHeight="1">
      <c r="B76" s="35"/>
      <c r="C76" s="196" t="s">
        <v>122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7"/>
    </row>
    <row r="77" spans="2:18" s="1" customFormat="1" ht="7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.1" customHeight="1">
      <c r="B78" s="35"/>
      <c r="C78" s="32" t="s">
        <v>17</v>
      </c>
      <c r="D78" s="36"/>
      <c r="E78" s="36"/>
      <c r="F78" s="228" t="str">
        <f>F6</f>
        <v>Stavební úpravy č.p. 476 v Rychvaldu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6"/>
      <c r="R78" s="37"/>
    </row>
    <row r="79" spans="2:18" s="1" customFormat="1" ht="37.049999999999997" customHeight="1">
      <c r="B79" s="35"/>
      <c r="C79" s="69" t="s">
        <v>117</v>
      </c>
      <c r="D79" s="36"/>
      <c r="E79" s="36"/>
      <c r="F79" s="210" t="str">
        <f>F7</f>
        <v>SO07 - Komunikace  - Úprava plochy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6"/>
      <c r="R79" s="37"/>
    </row>
    <row r="80" spans="2:18" s="1" customFormat="1" ht="7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1" t="str">
        <f>IF(O9="","",O9)</f>
        <v>29. 6. 2016</v>
      </c>
      <c r="N81" s="231"/>
      <c r="O81" s="231"/>
      <c r="P81" s="231"/>
      <c r="Q81" s="36"/>
      <c r="R81" s="37"/>
    </row>
    <row r="82" spans="2:47" s="1" customFormat="1" ht="7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29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33</v>
      </c>
      <c r="L83" s="36"/>
      <c r="M83" s="198" t="str">
        <f>E18</f>
        <v xml:space="preserve"> </v>
      </c>
      <c r="N83" s="198"/>
      <c r="O83" s="198"/>
      <c r="P83" s="198"/>
      <c r="Q83" s="198"/>
      <c r="R83" s="37"/>
    </row>
    <row r="84" spans="2:47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35</v>
      </c>
      <c r="L84" s="36"/>
      <c r="M84" s="198" t="str">
        <f>E21</f>
        <v xml:space="preserve"> </v>
      </c>
      <c r="N84" s="198"/>
      <c r="O84" s="198"/>
      <c r="P84" s="198"/>
      <c r="Q84" s="198"/>
      <c r="R84" s="37"/>
    </row>
    <row r="85" spans="2:47" s="1" customFormat="1" ht="10.4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36" t="s">
        <v>123</v>
      </c>
      <c r="D86" s="237"/>
      <c r="E86" s="237"/>
      <c r="F86" s="237"/>
      <c r="G86" s="237"/>
      <c r="H86" s="104"/>
      <c r="I86" s="104"/>
      <c r="J86" s="104"/>
      <c r="K86" s="104"/>
      <c r="L86" s="104"/>
      <c r="M86" s="104"/>
      <c r="N86" s="236" t="s">
        <v>124</v>
      </c>
      <c r="O86" s="237"/>
      <c r="P86" s="237"/>
      <c r="Q86" s="237"/>
      <c r="R86" s="37"/>
    </row>
    <row r="87" spans="2:47" s="1" customFormat="1" ht="10.4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125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N117</f>
        <v>0</v>
      </c>
      <c r="O88" s="238"/>
      <c r="P88" s="238"/>
      <c r="Q88" s="238"/>
      <c r="R88" s="37"/>
      <c r="AU88" s="21" t="s">
        <v>126</v>
      </c>
    </row>
    <row r="89" spans="2:47" s="6" customFormat="1" ht="25" customHeight="1">
      <c r="B89" s="113"/>
      <c r="C89" s="114"/>
      <c r="D89" s="115" t="s">
        <v>127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9">
        <f>N118</f>
        <v>0</v>
      </c>
      <c r="O89" s="240"/>
      <c r="P89" s="240"/>
      <c r="Q89" s="240"/>
      <c r="R89" s="116"/>
    </row>
    <row r="90" spans="2:47" s="7" customFormat="1" ht="19.899999999999999" customHeight="1">
      <c r="B90" s="117"/>
      <c r="C90" s="118"/>
      <c r="D90" s="119" t="s">
        <v>861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41">
        <f>N119</f>
        <v>0</v>
      </c>
      <c r="O90" s="242"/>
      <c r="P90" s="242"/>
      <c r="Q90" s="242"/>
      <c r="R90" s="120"/>
    </row>
    <row r="91" spans="2:47" s="7" customFormat="1" ht="19.899999999999999" customHeight="1">
      <c r="B91" s="117"/>
      <c r="C91" s="118"/>
      <c r="D91" s="119" t="s">
        <v>862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41">
        <f>N126</f>
        <v>0</v>
      </c>
      <c r="O91" s="242"/>
      <c r="P91" s="242"/>
      <c r="Q91" s="242"/>
      <c r="R91" s="120"/>
    </row>
    <row r="92" spans="2:47" s="7" customFormat="1" ht="19.899999999999999" customHeight="1">
      <c r="B92" s="117"/>
      <c r="C92" s="118"/>
      <c r="D92" s="119" t="s">
        <v>863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41">
        <f>N133</f>
        <v>0</v>
      </c>
      <c r="O92" s="242"/>
      <c r="P92" s="242"/>
      <c r="Q92" s="242"/>
      <c r="R92" s="120"/>
    </row>
    <row r="93" spans="2:47" s="7" customFormat="1" ht="19.899999999999999" customHeight="1">
      <c r="B93" s="117"/>
      <c r="C93" s="118"/>
      <c r="D93" s="119" t="s">
        <v>129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41">
        <f>N135</f>
        <v>0</v>
      </c>
      <c r="O93" s="242"/>
      <c r="P93" s="242"/>
      <c r="Q93" s="242"/>
      <c r="R93" s="120"/>
    </row>
    <row r="94" spans="2:47" s="7" customFormat="1" ht="19.899999999999999" customHeight="1">
      <c r="B94" s="117"/>
      <c r="C94" s="118"/>
      <c r="D94" s="119" t="s">
        <v>131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41">
        <f>N138</f>
        <v>0</v>
      </c>
      <c r="O94" s="242"/>
      <c r="P94" s="242"/>
      <c r="Q94" s="242"/>
      <c r="R94" s="120"/>
    </row>
    <row r="95" spans="2:47" s="6" customFormat="1" ht="25" customHeight="1">
      <c r="B95" s="113"/>
      <c r="C95" s="114"/>
      <c r="D95" s="115" t="s">
        <v>142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39">
        <f>N140</f>
        <v>0</v>
      </c>
      <c r="O95" s="240"/>
      <c r="P95" s="240"/>
      <c r="Q95" s="240"/>
      <c r="R95" s="116"/>
    </row>
    <row r="96" spans="2:47" s="7" customFormat="1" ht="19.899999999999999" customHeight="1">
      <c r="B96" s="117"/>
      <c r="C96" s="118"/>
      <c r="D96" s="119" t="s">
        <v>143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41">
        <f>N141</f>
        <v>0</v>
      </c>
      <c r="O96" s="242"/>
      <c r="P96" s="242"/>
      <c r="Q96" s="242"/>
      <c r="R96" s="120"/>
    </row>
    <row r="97" spans="2:21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21" s="1" customFormat="1" ht="29.25" customHeight="1">
      <c r="B98" s="35"/>
      <c r="C98" s="112" t="s">
        <v>144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38">
        <v>0</v>
      </c>
      <c r="O98" s="243"/>
      <c r="P98" s="243"/>
      <c r="Q98" s="243"/>
      <c r="R98" s="37"/>
      <c r="T98" s="121"/>
      <c r="U98" s="122" t="s">
        <v>40</v>
      </c>
    </row>
    <row r="99" spans="2:21" s="1" customFormat="1" ht="18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03" t="s">
        <v>109</v>
      </c>
      <c r="D100" s="104"/>
      <c r="E100" s="104"/>
      <c r="F100" s="104"/>
      <c r="G100" s="104"/>
      <c r="H100" s="104"/>
      <c r="I100" s="104"/>
      <c r="J100" s="104"/>
      <c r="K100" s="104"/>
      <c r="L100" s="216">
        <f>ROUND(SUM(N88+N98),2)</f>
        <v>0</v>
      </c>
      <c r="M100" s="216"/>
      <c r="N100" s="216"/>
      <c r="O100" s="216"/>
      <c r="P100" s="216"/>
      <c r="Q100" s="216"/>
      <c r="R100" s="37"/>
    </row>
    <row r="101" spans="2:21" s="1" customFormat="1" ht="7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5" spans="2:21" s="1" customFormat="1" ht="7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21" s="1" customFormat="1" ht="37.049999999999997" customHeight="1">
      <c r="B106" s="35"/>
      <c r="C106" s="196" t="s">
        <v>145</v>
      </c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37"/>
    </row>
    <row r="107" spans="2:21" s="1" customFormat="1" ht="7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21" s="1" customFormat="1" ht="30.1" customHeight="1">
      <c r="B108" s="35"/>
      <c r="C108" s="32" t="s">
        <v>17</v>
      </c>
      <c r="D108" s="36"/>
      <c r="E108" s="36"/>
      <c r="F108" s="228" t="str">
        <f>F6</f>
        <v>Stavební úpravy č.p. 476 v Rychvaldu</v>
      </c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36"/>
      <c r="R108" s="37"/>
    </row>
    <row r="109" spans="2:21" s="1" customFormat="1" ht="37.049999999999997" customHeight="1">
      <c r="B109" s="35"/>
      <c r="C109" s="69" t="s">
        <v>117</v>
      </c>
      <c r="D109" s="36"/>
      <c r="E109" s="36"/>
      <c r="F109" s="210" t="str">
        <f>F7</f>
        <v>SO07 - Komunikace  - Úprava plochy</v>
      </c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36"/>
      <c r="R109" s="37"/>
    </row>
    <row r="110" spans="2:21" s="1" customFormat="1" ht="7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18" customHeight="1">
      <c r="B111" s="35"/>
      <c r="C111" s="32" t="s">
        <v>23</v>
      </c>
      <c r="D111" s="36"/>
      <c r="E111" s="36"/>
      <c r="F111" s="30" t="str">
        <f>F9</f>
        <v xml:space="preserve"> </v>
      </c>
      <c r="G111" s="36"/>
      <c r="H111" s="36"/>
      <c r="I111" s="36"/>
      <c r="J111" s="36"/>
      <c r="K111" s="32" t="s">
        <v>25</v>
      </c>
      <c r="L111" s="36"/>
      <c r="M111" s="231" t="str">
        <f>IF(O9="","",O9)</f>
        <v>29. 6. 2016</v>
      </c>
      <c r="N111" s="231"/>
      <c r="O111" s="231"/>
      <c r="P111" s="231"/>
      <c r="Q111" s="36"/>
      <c r="R111" s="37"/>
    </row>
    <row r="112" spans="2:21" s="1" customFormat="1" ht="7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>
      <c r="B113" s="35"/>
      <c r="C113" s="32" t="s">
        <v>29</v>
      </c>
      <c r="D113" s="36"/>
      <c r="E113" s="36"/>
      <c r="F113" s="30" t="str">
        <f>E12</f>
        <v xml:space="preserve"> </v>
      </c>
      <c r="G113" s="36"/>
      <c r="H113" s="36"/>
      <c r="I113" s="36"/>
      <c r="J113" s="36"/>
      <c r="K113" s="32" t="s">
        <v>33</v>
      </c>
      <c r="L113" s="36"/>
      <c r="M113" s="198" t="str">
        <f>E18</f>
        <v xml:space="preserve"> </v>
      </c>
      <c r="N113" s="198"/>
      <c r="O113" s="198"/>
      <c r="P113" s="198"/>
      <c r="Q113" s="198"/>
      <c r="R113" s="37"/>
    </row>
    <row r="114" spans="2:65" s="1" customFormat="1" ht="14.45" customHeight="1">
      <c r="B114" s="35"/>
      <c r="C114" s="32" t="s">
        <v>32</v>
      </c>
      <c r="D114" s="36"/>
      <c r="E114" s="36"/>
      <c r="F114" s="30" t="str">
        <f>IF(E15="","",E15)</f>
        <v xml:space="preserve"> </v>
      </c>
      <c r="G114" s="36"/>
      <c r="H114" s="36"/>
      <c r="I114" s="36"/>
      <c r="J114" s="36"/>
      <c r="K114" s="32" t="s">
        <v>35</v>
      </c>
      <c r="L114" s="36"/>
      <c r="M114" s="198" t="str">
        <f>E21</f>
        <v xml:space="preserve"> </v>
      </c>
      <c r="N114" s="198"/>
      <c r="O114" s="198"/>
      <c r="P114" s="198"/>
      <c r="Q114" s="198"/>
      <c r="R114" s="37"/>
    </row>
    <row r="115" spans="2:65" s="1" customFormat="1" ht="10.4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8" customFormat="1" ht="29.25" customHeight="1">
      <c r="B116" s="123"/>
      <c r="C116" s="124" t="s">
        <v>146</v>
      </c>
      <c r="D116" s="125" t="s">
        <v>147</v>
      </c>
      <c r="E116" s="125" t="s">
        <v>58</v>
      </c>
      <c r="F116" s="244" t="s">
        <v>148</v>
      </c>
      <c r="G116" s="244"/>
      <c r="H116" s="244"/>
      <c r="I116" s="244"/>
      <c r="J116" s="125" t="s">
        <v>149</v>
      </c>
      <c r="K116" s="125" t="s">
        <v>150</v>
      </c>
      <c r="L116" s="245" t="s">
        <v>151</v>
      </c>
      <c r="M116" s="245"/>
      <c r="N116" s="244" t="s">
        <v>124</v>
      </c>
      <c r="O116" s="244"/>
      <c r="P116" s="244"/>
      <c r="Q116" s="246"/>
      <c r="R116" s="126"/>
      <c r="T116" s="76" t="s">
        <v>152</v>
      </c>
      <c r="U116" s="77" t="s">
        <v>40</v>
      </c>
      <c r="V116" s="77" t="s">
        <v>153</v>
      </c>
      <c r="W116" s="77" t="s">
        <v>154</v>
      </c>
      <c r="X116" s="77" t="s">
        <v>155</v>
      </c>
      <c r="Y116" s="77" t="s">
        <v>156</v>
      </c>
      <c r="Z116" s="77" t="s">
        <v>157</v>
      </c>
      <c r="AA116" s="78" t="s">
        <v>158</v>
      </c>
    </row>
    <row r="117" spans="2:65" s="1" customFormat="1" ht="29.25" customHeight="1">
      <c r="B117" s="35"/>
      <c r="C117" s="80" t="s">
        <v>120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66">
        <f>BK117</f>
        <v>0</v>
      </c>
      <c r="O117" s="267"/>
      <c r="P117" s="267"/>
      <c r="Q117" s="267"/>
      <c r="R117" s="37"/>
      <c r="T117" s="79"/>
      <c r="U117" s="51"/>
      <c r="V117" s="51"/>
      <c r="W117" s="127">
        <f>W118+W140</f>
        <v>606.23237400000005</v>
      </c>
      <c r="X117" s="51"/>
      <c r="Y117" s="127">
        <f>Y118+Y140</f>
        <v>241.14151000000004</v>
      </c>
      <c r="Z117" s="51"/>
      <c r="AA117" s="128">
        <f>AA118+AA140</f>
        <v>0</v>
      </c>
      <c r="AT117" s="21" t="s">
        <v>75</v>
      </c>
      <c r="AU117" s="21" t="s">
        <v>126</v>
      </c>
      <c r="BK117" s="129">
        <f>BK118+BK140</f>
        <v>0</v>
      </c>
    </row>
    <row r="118" spans="2:65" s="9" customFormat="1" ht="37.4" customHeight="1">
      <c r="B118" s="130"/>
      <c r="C118" s="131"/>
      <c r="D118" s="132" t="s">
        <v>127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268">
        <f>BK118</f>
        <v>0</v>
      </c>
      <c r="O118" s="239"/>
      <c r="P118" s="239"/>
      <c r="Q118" s="239"/>
      <c r="R118" s="133"/>
      <c r="T118" s="134"/>
      <c r="U118" s="131"/>
      <c r="V118" s="131"/>
      <c r="W118" s="135">
        <f>W119+W126+W133+W135+W138</f>
        <v>606.23237400000005</v>
      </c>
      <c r="X118" s="131"/>
      <c r="Y118" s="135">
        <f>Y119+Y126+Y133+Y135+Y138</f>
        <v>241.14151000000004</v>
      </c>
      <c r="Z118" s="131"/>
      <c r="AA118" s="136">
        <f>AA119+AA126+AA133+AA135+AA138</f>
        <v>0</v>
      </c>
      <c r="AR118" s="137" t="s">
        <v>22</v>
      </c>
      <c r="AT118" s="138" t="s">
        <v>75</v>
      </c>
      <c r="AU118" s="138" t="s">
        <v>76</v>
      </c>
      <c r="AY118" s="137" t="s">
        <v>159</v>
      </c>
      <c r="BK118" s="139">
        <f>BK119+BK126+BK133+BK135+BK138</f>
        <v>0</v>
      </c>
    </row>
    <row r="119" spans="2:65" s="9" customFormat="1" ht="19.899999999999999" customHeight="1">
      <c r="B119" s="130"/>
      <c r="C119" s="131"/>
      <c r="D119" s="140" t="s">
        <v>861</v>
      </c>
      <c r="E119" s="140"/>
      <c r="F119" s="140"/>
      <c r="G119" s="140"/>
      <c r="H119" s="140"/>
      <c r="I119" s="140"/>
      <c r="J119" s="140"/>
      <c r="K119" s="140"/>
      <c r="L119" s="140"/>
      <c r="M119" s="140"/>
      <c r="N119" s="269">
        <f>BK119</f>
        <v>0</v>
      </c>
      <c r="O119" s="270"/>
      <c r="P119" s="270"/>
      <c r="Q119" s="270"/>
      <c r="R119" s="133"/>
      <c r="T119" s="134"/>
      <c r="U119" s="131"/>
      <c r="V119" s="131"/>
      <c r="W119" s="135">
        <f>SUM(W120:W125)</f>
        <v>26.106000000000002</v>
      </c>
      <c r="X119" s="131"/>
      <c r="Y119" s="135">
        <f>SUM(Y120:Y125)</f>
        <v>0</v>
      </c>
      <c r="Z119" s="131"/>
      <c r="AA119" s="136">
        <f>SUM(AA120:AA125)</f>
        <v>0</v>
      </c>
      <c r="AR119" s="137" t="s">
        <v>22</v>
      </c>
      <c r="AT119" s="138" t="s">
        <v>75</v>
      </c>
      <c r="AU119" s="138" t="s">
        <v>22</v>
      </c>
      <c r="AY119" s="137" t="s">
        <v>159</v>
      </c>
      <c r="BK119" s="139">
        <f>SUM(BK120:BK125)</f>
        <v>0</v>
      </c>
    </row>
    <row r="120" spans="2:65" s="1" customFormat="1" ht="31.6" customHeight="1">
      <c r="B120" s="141"/>
      <c r="C120" s="142" t="s">
        <v>22</v>
      </c>
      <c r="D120" s="142" t="s">
        <v>160</v>
      </c>
      <c r="E120" s="143" t="s">
        <v>864</v>
      </c>
      <c r="F120" s="247" t="s">
        <v>865</v>
      </c>
      <c r="G120" s="247"/>
      <c r="H120" s="247"/>
      <c r="I120" s="247"/>
      <c r="J120" s="144" t="s">
        <v>374</v>
      </c>
      <c r="K120" s="145">
        <v>54</v>
      </c>
      <c r="L120" s="248"/>
      <c r="M120" s="248"/>
      <c r="N120" s="248">
        <f>ROUND(L120*K120,2)</f>
        <v>0</v>
      </c>
      <c r="O120" s="248"/>
      <c r="P120" s="248"/>
      <c r="Q120" s="248"/>
      <c r="R120" s="146"/>
      <c r="T120" s="147" t="s">
        <v>5</v>
      </c>
      <c r="U120" s="44" t="s">
        <v>41</v>
      </c>
      <c r="V120" s="148">
        <v>9.7000000000000003E-2</v>
      </c>
      <c r="W120" s="148">
        <f>V120*K120</f>
        <v>5.2380000000000004</v>
      </c>
      <c r="X120" s="148">
        <v>0</v>
      </c>
      <c r="Y120" s="148">
        <f>X120*K120</f>
        <v>0</v>
      </c>
      <c r="Z120" s="148">
        <v>0</v>
      </c>
      <c r="AA120" s="149">
        <f>Z120*K120</f>
        <v>0</v>
      </c>
      <c r="AR120" s="21" t="s">
        <v>164</v>
      </c>
      <c r="AT120" s="21" t="s">
        <v>160</v>
      </c>
      <c r="AU120" s="21" t="s">
        <v>115</v>
      </c>
      <c r="AY120" s="21" t="s">
        <v>159</v>
      </c>
      <c r="BE120" s="150">
        <f>IF(U120="základní",N120,0)</f>
        <v>0</v>
      </c>
      <c r="BF120" s="150">
        <f>IF(U120="snížená",N120,0)</f>
        <v>0</v>
      </c>
      <c r="BG120" s="150">
        <f>IF(U120="zákl. přenesená",N120,0)</f>
        <v>0</v>
      </c>
      <c r="BH120" s="150">
        <f>IF(U120="sníž. přenesená",N120,0)</f>
        <v>0</v>
      </c>
      <c r="BI120" s="150">
        <f>IF(U120="nulová",N120,0)</f>
        <v>0</v>
      </c>
      <c r="BJ120" s="21" t="s">
        <v>22</v>
      </c>
      <c r="BK120" s="150">
        <f>ROUND(L120*K120,2)</f>
        <v>0</v>
      </c>
      <c r="BL120" s="21" t="s">
        <v>164</v>
      </c>
      <c r="BM120" s="21" t="s">
        <v>866</v>
      </c>
    </row>
    <row r="121" spans="2:65" s="11" customFormat="1" ht="22.6" customHeight="1">
      <c r="B121" s="159"/>
      <c r="C121" s="160"/>
      <c r="D121" s="160"/>
      <c r="E121" s="161" t="s">
        <v>5</v>
      </c>
      <c r="F121" s="263" t="s">
        <v>867</v>
      </c>
      <c r="G121" s="264"/>
      <c r="H121" s="264"/>
      <c r="I121" s="264"/>
      <c r="J121" s="160"/>
      <c r="K121" s="162">
        <v>54</v>
      </c>
      <c r="L121" s="160"/>
      <c r="M121" s="160"/>
      <c r="N121" s="160"/>
      <c r="O121" s="160"/>
      <c r="P121" s="160"/>
      <c r="Q121" s="160"/>
      <c r="R121" s="163"/>
      <c r="T121" s="164"/>
      <c r="U121" s="160"/>
      <c r="V121" s="160"/>
      <c r="W121" s="160"/>
      <c r="X121" s="160"/>
      <c r="Y121" s="160"/>
      <c r="Z121" s="160"/>
      <c r="AA121" s="165"/>
      <c r="AT121" s="166" t="s">
        <v>167</v>
      </c>
      <c r="AU121" s="166" t="s">
        <v>115</v>
      </c>
      <c r="AV121" s="11" t="s">
        <v>115</v>
      </c>
      <c r="AW121" s="11" t="s">
        <v>34</v>
      </c>
      <c r="AX121" s="11" t="s">
        <v>22</v>
      </c>
      <c r="AY121" s="166" t="s">
        <v>159</v>
      </c>
    </row>
    <row r="122" spans="2:65" s="1" customFormat="1" ht="31.6" customHeight="1">
      <c r="B122" s="141"/>
      <c r="C122" s="142" t="s">
        <v>115</v>
      </c>
      <c r="D122" s="142" t="s">
        <v>160</v>
      </c>
      <c r="E122" s="143" t="s">
        <v>868</v>
      </c>
      <c r="F122" s="247" t="s">
        <v>869</v>
      </c>
      <c r="G122" s="247"/>
      <c r="H122" s="247"/>
      <c r="I122" s="247"/>
      <c r="J122" s="144" t="s">
        <v>374</v>
      </c>
      <c r="K122" s="145">
        <v>40</v>
      </c>
      <c r="L122" s="248"/>
      <c r="M122" s="248"/>
      <c r="N122" s="248">
        <f>ROUND(L122*K122,2)</f>
        <v>0</v>
      </c>
      <c r="O122" s="248"/>
      <c r="P122" s="248"/>
      <c r="Q122" s="248"/>
      <c r="R122" s="146"/>
      <c r="T122" s="147" t="s">
        <v>5</v>
      </c>
      <c r="U122" s="44" t="s">
        <v>41</v>
      </c>
      <c r="V122" s="148">
        <v>0.23599999999999999</v>
      </c>
      <c r="W122" s="148">
        <f>V122*K122</f>
        <v>9.44</v>
      </c>
      <c r="X122" s="148">
        <v>0</v>
      </c>
      <c r="Y122" s="148">
        <f>X122*K122</f>
        <v>0</v>
      </c>
      <c r="Z122" s="148">
        <v>0</v>
      </c>
      <c r="AA122" s="149">
        <f>Z122*K122</f>
        <v>0</v>
      </c>
      <c r="AR122" s="21" t="s">
        <v>164</v>
      </c>
      <c r="AT122" s="21" t="s">
        <v>160</v>
      </c>
      <c r="AU122" s="21" t="s">
        <v>115</v>
      </c>
      <c r="AY122" s="21" t="s">
        <v>159</v>
      </c>
      <c r="BE122" s="150">
        <f>IF(U122="základní",N122,0)</f>
        <v>0</v>
      </c>
      <c r="BF122" s="150">
        <f>IF(U122="snížená",N122,0)</f>
        <v>0</v>
      </c>
      <c r="BG122" s="150">
        <f>IF(U122="zákl. přenesená",N122,0)</f>
        <v>0</v>
      </c>
      <c r="BH122" s="150">
        <f>IF(U122="sníž. přenesená",N122,0)</f>
        <v>0</v>
      </c>
      <c r="BI122" s="150">
        <f>IF(U122="nulová",N122,0)</f>
        <v>0</v>
      </c>
      <c r="BJ122" s="21" t="s">
        <v>22</v>
      </c>
      <c r="BK122" s="150">
        <f>ROUND(L122*K122,2)</f>
        <v>0</v>
      </c>
      <c r="BL122" s="21" t="s">
        <v>164</v>
      </c>
      <c r="BM122" s="21" t="s">
        <v>870</v>
      </c>
    </row>
    <row r="123" spans="2:65" s="11" customFormat="1" ht="22.6" customHeight="1">
      <c r="B123" s="159"/>
      <c r="C123" s="160"/>
      <c r="D123" s="160"/>
      <c r="E123" s="161" t="s">
        <v>5</v>
      </c>
      <c r="F123" s="263" t="s">
        <v>871</v>
      </c>
      <c r="G123" s="264"/>
      <c r="H123" s="264"/>
      <c r="I123" s="264"/>
      <c r="J123" s="160"/>
      <c r="K123" s="162">
        <v>40</v>
      </c>
      <c r="L123" s="160"/>
      <c r="M123" s="160"/>
      <c r="N123" s="160"/>
      <c r="O123" s="160"/>
      <c r="P123" s="160"/>
      <c r="Q123" s="160"/>
      <c r="R123" s="163"/>
      <c r="T123" s="164"/>
      <c r="U123" s="160"/>
      <c r="V123" s="160"/>
      <c r="W123" s="160"/>
      <c r="X123" s="160"/>
      <c r="Y123" s="160"/>
      <c r="Z123" s="160"/>
      <c r="AA123" s="165"/>
      <c r="AT123" s="166" t="s">
        <v>167</v>
      </c>
      <c r="AU123" s="166" t="s">
        <v>115</v>
      </c>
      <c r="AV123" s="11" t="s">
        <v>115</v>
      </c>
      <c r="AW123" s="11" t="s">
        <v>34</v>
      </c>
      <c r="AX123" s="11" t="s">
        <v>22</v>
      </c>
      <c r="AY123" s="166" t="s">
        <v>159</v>
      </c>
    </row>
    <row r="124" spans="2:65" s="1" customFormat="1" ht="31.6" customHeight="1">
      <c r="B124" s="141"/>
      <c r="C124" s="142" t="s">
        <v>178</v>
      </c>
      <c r="D124" s="142" t="s">
        <v>160</v>
      </c>
      <c r="E124" s="143" t="s">
        <v>872</v>
      </c>
      <c r="F124" s="247" t="s">
        <v>873</v>
      </c>
      <c r="G124" s="247"/>
      <c r="H124" s="247"/>
      <c r="I124" s="247"/>
      <c r="J124" s="144" t="s">
        <v>374</v>
      </c>
      <c r="K124" s="145">
        <v>94</v>
      </c>
      <c r="L124" s="248"/>
      <c r="M124" s="248"/>
      <c r="N124" s="248">
        <f>ROUND(L124*K124,2)</f>
        <v>0</v>
      </c>
      <c r="O124" s="248"/>
      <c r="P124" s="248"/>
      <c r="Q124" s="248"/>
      <c r="R124" s="146"/>
      <c r="T124" s="147" t="s">
        <v>5</v>
      </c>
      <c r="U124" s="44" t="s">
        <v>41</v>
      </c>
      <c r="V124" s="148">
        <v>6.2E-2</v>
      </c>
      <c r="W124" s="148">
        <f>V124*K124</f>
        <v>5.8280000000000003</v>
      </c>
      <c r="X124" s="148">
        <v>0</v>
      </c>
      <c r="Y124" s="148">
        <f>X124*K124</f>
        <v>0</v>
      </c>
      <c r="Z124" s="148">
        <v>0</v>
      </c>
      <c r="AA124" s="149">
        <f>Z124*K124</f>
        <v>0</v>
      </c>
      <c r="AR124" s="21" t="s">
        <v>164</v>
      </c>
      <c r="AT124" s="21" t="s">
        <v>160</v>
      </c>
      <c r="AU124" s="21" t="s">
        <v>115</v>
      </c>
      <c r="AY124" s="21" t="s">
        <v>159</v>
      </c>
      <c r="BE124" s="150">
        <f>IF(U124="základní",N124,0)</f>
        <v>0</v>
      </c>
      <c r="BF124" s="150">
        <f>IF(U124="snížená",N124,0)</f>
        <v>0</v>
      </c>
      <c r="BG124" s="150">
        <f>IF(U124="zákl. přenesená",N124,0)</f>
        <v>0</v>
      </c>
      <c r="BH124" s="150">
        <f>IF(U124="sníž. přenesená",N124,0)</f>
        <v>0</v>
      </c>
      <c r="BI124" s="150">
        <f>IF(U124="nulová",N124,0)</f>
        <v>0</v>
      </c>
      <c r="BJ124" s="21" t="s">
        <v>22</v>
      </c>
      <c r="BK124" s="150">
        <f>ROUND(L124*K124,2)</f>
        <v>0</v>
      </c>
      <c r="BL124" s="21" t="s">
        <v>164</v>
      </c>
      <c r="BM124" s="21" t="s">
        <v>874</v>
      </c>
    </row>
    <row r="125" spans="2:65" s="1" customFormat="1" ht="22.6" customHeight="1">
      <c r="B125" s="141"/>
      <c r="C125" s="142" t="s">
        <v>164</v>
      </c>
      <c r="D125" s="142" t="s">
        <v>160</v>
      </c>
      <c r="E125" s="143" t="s">
        <v>875</v>
      </c>
      <c r="F125" s="247" t="s">
        <v>876</v>
      </c>
      <c r="G125" s="247"/>
      <c r="H125" s="247"/>
      <c r="I125" s="247"/>
      <c r="J125" s="144" t="s">
        <v>163</v>
      </c>
      <c r="K125" s="145">
        <v>160</v>
      </c>
      <c r="L125" s="248"/>
      <c r="M125" s="248"/>
      <c r="N125" s="248">
        <f>ROUND(L125*K125,2)</f>
        <v>0</v>
      </c>
      <c r="O125" s="248"/>
      <c r="P125" s="248"/>
      <c r="Q125" s="248"/>
      <c r="R125" s="146"/>
      <c r="T125" s="147" t="s">
        <v>5</v>
      </c>
      <c r="U125" s="44" t="s">
        <v>41</v>
      </c>
      <c r="V125" s="148">
        <v>3.5000000000000003E-2</v>
      </c>
      <c r="W125" s="148">
        <f>V125*K125</f>
        <v>5.6000000000000005</v>
      </c>
      <c r="X125" s="148">
        <v>0</v>
      </c>
      <c r="Y125" s="148">
        <f>X125*K125</f>
        <v>0</v>
      </c>
      <c r="Z125" s="148">
        <v>0</v>
      </c>
      <c r="AA125" s="149">
        <f>Z125*K125</f>
        <v>0</v>
      </c>
      <c r="AR125" s="21" t="s">
        <v>164</v>
      </c>
      <c r="AT125" s="21" t="s">
        <v>160</v>
      </c>
      <c r="AU125" s="21" t="s">
        <v>115</v>
      </c>
      <c r="AY125" s="21" t="s">
        <v>159</v>
      </c>
      <c r="BE125" s="150">
        <f>IF(U125="základní",N125,0)</f>
        <v>0</v>
      </c>
      <c r="BF125" s="150">
        <f>IF(U125="snížená",N125,0)</f>
        <v>0</v>
      </c>
      <c r="BG125" s="150">
        <f>IF(U125="zákl. přenesená",N125,0)</f>
        <v>0</v>
      </c>
      <c r="BH125" s="150">
        <f>IF(U125="sníž. přenesená",N125,0)</f>
        <v>0</v>
      </c>
      <c r="BI125" s="150">
        <f>IF(U125="nulová",N125,0)</f>
        <v>0</v>
      </c>
      <c r="BJ125" s="21" t="s">
        <v>22</v>
      </c>
      <c r="BK125" s="150">
        <f>ROUND(L125*K125,2)</f>
        <v>0</v>
      </c>
      <c r="BL125" s="21" t="s">
        <v>164</v>
      </c>
      <c r="BM125" s="21" t="s">
        <v>877</v>
      </c>
    </row>
    <row r="126" spans="2:65" s="9" customFormat="1" ht="29.9" customHeight="1">
      <c r="B126" s="130"/>
      <c r="C126" s="131"/>
      <c r="D126" s="140" t="s">
        <v>862</v>
      </c>
      <c r="E126" s="140"/>
      <c r="F126" s="140"/>
      <c r="G126" s="140"/>
      <c r="H126" s="140"/>
      <c r="I126" s="140"/>
      <c r="J126" s="140"/>
      <c r="K126" s="140"/>
      <c r="L126" s="140"/>
      <c r="M126" s="140"/>
      <c r="N126" s="271">
        <f>BK126</f>
        <v>0</v>
      </c>
      <c r="O126" s="272"/>
      <c r="P126" s="272"/>
      <c r="Q126" s="272"/>
      <c r="R126" s="133"/>
      <c r="T126" s="134"/>
      <c r="U126" s="131"/>
      <c r="V126" s="131"/>
      <c r="W126" s="135">
        <f>SUM(W127:W132)</f>
        <v>448.26000000000005</v>
      </c>
      <c r="X126" s="131"/>
      <c r="Y126" s="135">
        <f>SUM(Y127:Y132)</f>
        <v>213.67770000000002</v>
      </c>
      <c r="Z126" s="131"/>
      <c r="AA126" s="136">
        <f>SUM(AA127:AA132)</f>
        <v>0</v>
      </c>
      <c r="AR126" s="137" t="s">
        <v>22</v>
      </c>
      <c r="AT126" s="138" t="s">
        <v>75</v>
      </c>
      <c r="AU126" s="138" t="s">
        <v>22</v>
      </c>
      <c r="AY126" s="137" t="s">
        <v>159</v>
      </c>
      <c r="BK126" s="139">
        <f>SUM(BK127:BK132)</f>
        <v>0</v>
      </c>
    </row>
    <row r="127" spans="2:65" s="1" customFormat="1" ht="22.6" customHeight="1">
      <c r="B127" s="141"/>
      <c r="C127" s="142" t="s">
        <v>194</v>
      </c>
      <c r="D127" s="142" t="s">
        <v>160</v>
      </c>
      <c r="E127" s="143" t="s">
        <v>878</v>
      </c>
      <c r="F127" s="247" t="s">
        <v>879</v>
      </c>
      <c r="G127" s="247"/>
      <c r="H127" s="247"/>
      <c r="I127" s="247"/>
      <c r="J127" s="144" t="s">
        <v>163</v>
      </c>
      <c r="K127" s="145">
        <v>148</v>
      </c>
      <c r="L127" s="248"/>
      <c r="M127" s="248"/>
      <c r="N127" s="248">
        <f>ROUND(L127*K127,2)</f>
        <v>0</v>
      </c>
      <c r="O127" s="248"/>
      <c r="P127" s="248"/>
      <c r="Q127" s="248"/>
      <c r="R127" s="146"/>
      <c r="T127" s="147" t="s">
        <v>5</v>
      </c>
      <c r="U127" s="44" t="s">
        <v>41</v>
      </c>
      <c r="V127" s="148">
        <v>5.8999999999999997E-2</v>
      </c>
      <c r="W127" s="148">
        <f>V127*K127</f>
        <v>8.7319999999999993</v>
      </c>
      <c r="X127" s="148">
        <v>0</v>
      </c>
      <c r="Y127" s="148">
        <f>X127*K127</f>
        <v>0</v>
      </c>
      <c r="Z127" s="148">
        <v>0</v>
      </c>
      <c r="AA127" s="149">
        <f>Z127*K127</f>
        <v>0</v>
      </c>
      <c r="AR127" s="21" t="s">
        <v>164</v>
      </c>
      <c r="AT127" s="21" t="s">
        <v>160</v>
      </c>
      <c r="AU127" s="21" t="s">
        <v>115</v>
      </c>
      <c r="AY127" s="21" t="s">
        <v>159</v>
      </c>
      <c r="BE127" s="150">
        <f>IF(U127="základní",N127,0)</f>
        <v>0</v>
      </c>
      <c r="BF127" s="150">
        <f>IF(U127="snížená",N127,0)</f>
        <v>0</v>
      </c>
      <c r="BG127" s="150">
        <f>IF(U127="zákl. přenesená",N127,0)</f>
        <v>0</v>
      </c>
      <c r="BH127" s="150">
        <f>IF(U127="sníž. přenesená",N127,0)</f>
        <v>0</v>
      </c>
      <c r="BI127" s="150">
        <f>IF(U127="nulová",N127,0)</f>
        <v>0</v>
      </c>
      <c r="BJ127" s="21" t="s">
        <v>22</v>
      </c>
      <c r="BK127" s="150">
        <f>ROUND(L127*K127,2)</f>
        <v>0</v>
      </c>
      <c r="BL127" s="21" t="s">
        <v>164</v>
      </c>
      <c r="BM127" s="21" t="s">
        <v>880</v>
      </c>
    </row>
    <row r="128" spans="2:65" s="1" customFormat="1" ht="22.6" customHeight="1">
      <c r="B128" s="141"/>
      <c r="C128" s="142" t="s">
        <v>197</v>
      </c>
      <c r="D128" s="142" t="s">
        <v>160</v>
      </c>
      <c r="E128" s="143" t="s">
        <v>881</v>
      </c>
      <c r="F128" s="247" t="s">
        <v>882</v>
      </c>
      <c r="G128" s="247"/>
      <c r="H128" s="247"/>
      <c r="I128" s="247"/>
      <c r="J128" s="144" t="s">
        <v>163</v>
      </c>
      <c r="K128" s="145">
        <v>148</v>
      </c>
      <c r="L128" s="248"/>
      <c r="M128" s="248"/>
      <c r="N128" s="248">
        <f>ROUND(L128*K128,2)</f>
        <v>0</v>
      </c>
      <c r="O128" s="248"/>
      <c r="P128" s="248"/>
      <c r="Q128" s="248"/>
      <c r="R128" s="146"/>
      <c r="T128" s="147" t="s">
        <v>5</v>
      </c>
      <c r="U128" s="44" t="s">
        <v>41</v>
      </c>
      <c r="V128" s="148">
        <v>2.5999999999999999E-2</v>
      </c>
      <c r="W128" s="148">
        <f>V128*K128</f>
        <v>3.8479999999999999</v>
      </c>
      <c r="X128" s="148">
        <v>0</v>
      </c>
      <c r="Y128" s="148">
        <f>X128*K128</f>
        <v>0</v>
      </c>
      <c r="Z128" s="148">
        <v>0</v>
      </c>
      <c r="AA128" s="149">
        <f>Z128*K128</f>
        <v>0</v>
      </c>
      <c r="AR128" s="21" t="s">
        <v>164</v>
      </c>
      <c r="AT128" s="21" t="s">
        <v>160</v>
      </c>
      <c r="AU128" s="21" t="s">
        <v>115</v>
      </c>
      <c r="AY128" s="21" t="s">
        <v>159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21" t="s">
        <v>22</v>
      </c>
      <c r="BK128" s="150">
        <f>ROUND(L128*K128,2)</f>
        <v>0</v>
      </c>
      <c r="BL128" s="21" t="s">
        <v>164</v>
      </c>
      <c r="BM128" s="21" t="s">
        <v>883</v>
      </c>
    </row>
    <row r="129" spans="2:65" s="1" customFormat="1" ht="31.6" customHeight="1">
      <c r="B129" s="141"/>
      <c r="C129" s="142" t="s">
        <v>206</v>
      </c>
      <c r="D129" s="142" t="s">
        <v>160</v>
      </c>
      <c r="E129" s="143" t="s">
        <v>884</v>
      </c>
      <c r="F129" s="247" t="s">
        <v>885</v>
      </c>
      <c r="G129" s="247"/>
      <c r="H129" s="247"/>
      <c r="I129" s="247"/>
      <c r="J129" s="144" t="s">
        <v>163</v>
      </c>
      <c r="K129" s="145">
        <v>778</v>
      </c>
      <c r="L129" s="248"/>
      <c r="M129" s="248"/>
      <c r="N129" s="248">
        <f>ROUND(L129*K129,2)</f>
        <v>0</v>
      </c>
      <c r="O129" s="248"/>
      <c r="P129" s="248"/>
      <c r="Q129" s="248"/>
      <c r="R129" s="146"/>
      <c r="T129" s="147" t="s">
        <v>5</v>
      </c>
      <c r="U129" s="44" t="s">
        <v>41</v>
      </c>
      <c r="V129" s="148">
        <v>0.56000000000000005</v>
      </c>
      <c r="W129" s="148">
        <f>V129*K129</f>
        <v>435.68000000000006</v>
      </c>
      <c r="X129" s="148">
        <v>8.5650000000000004E-2</v>
      </c>
      <c r="Y129" s="148">
        <f>X129*K129</f>
        <v>66.6357</v>
      </c>
      <c r="Z129" s="148">
        <v>0</v>
      </c>
      <c r="AA129" s="149">
        <f>Z129*K129</f>
        <v>0</v>
      </c>
      <c r="AR129" s="21" t="s">
        <v>164</v>
      </c>
      <c r="AT129" s="21" t="s">
        <v>160</v>
      </c>
      <c r="AU129" s="21" t="s">
        <v>115</v>
      </c>
      <c r="AY129" s="21" t="s">
        <v>159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22</v>
      </c>
      <c r="BK129" s="150">
        <f>ROUND(L129*K129,2)</f>
        <v>0</v>
      </c>
      <c r="BL129" s="21" t="s">
        <v>164</v>
      </c>
      <c r="BM129" s="21" t="s">
        <v>886</v>
      </c>
    </row>
    <row r="130" spans="2:65" s="11" customFormat="1" ht="22.6" customHeight="1">
      <c r="B130" s="159"/>
      <c r="C130" s="160"/>
      <c r="D130" s="160"/>
      <c r="E130" s="161" t="s">
        <v>5</v>
      </c>
      <c r="F130" s="263" t="s">
        <v>887</v>
      </c>
      <c r="G130" s="264"/>
      <c r="H130" s="264"/>
      <c r="I130" s="264"/>
      <c r="J130" s="160"/>
      <c r="K130" s="162">
        <v>778</v>
      </c>
      <c r="L130" s="160"/>
      <c r="M130" s="160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167</v>
      </c>
      <c r="AU130" s="166" t="s">
        <v>115</v>
      </c>
      <c r="AV130" s="11" t="s">
        <v>115</v>
      </c>
      <c r="AW130" s="11" t="s">
        <v>34</v>
      </c>
      <c r="AX130" s="11" t="s">
        <v>22</v>
      </c>
      <c r="AY130" s="166" t="s">
        <v>159</v>
      </c>
    </row>
    <row r="131" spans="2:65" s="1" customFormat="1" ht="31.6" customHeight="1">
      <c r="B131" s="141"/>
      <c r="C131" s="183" t="s">
        <v>187</v>
      </c>
      <c r="D131" s="183" t="s">
        <v>184</v>
      </c>
      <c r="E131" s="184" t="s">
        <v>888</v>
      </c>
      <c r="F131" s="259" t="s">
        <v>889</v>
      </c>
      <c r="G131" s="259"/>
      <c r="H131" s="259"/>
      <c r="I131" s="259"/>
      <c r="J131" s="185" t="s">
        <v>163</v>
      </c>
      <c r="K131" s="186">
        <v>816.9</v>
      </c>
      <c r="L131" s="260"/>
      <c r="M131" s="260"/>
      <c r="N131" s="260">
        <f>ROUND(L131*K131,2)</f>
        <v>0</v>
      </c>
      <c r="O131" s="248"/>
      <c r="P131" s="248"/>
      <c r="Q131" s="248"/>
      <c r="R131" s="146"/>
      <c r="T131" s="147" t="s">
        <v>5</v>
      </c>
      <c r="U131" s="44" t="s">
        <v>41</v>
      </c>
      <c r="V131" s="148">
        <v>0</v>
      </c>
      <c r="W131" s="148">
        <f>V131*K131</f>
        <v>0</v>
      </c>
      <c r="X131" s="148">
        <v>0.18</v>
      </c>
      <c r="Y131" s="148">
        <f>X131*K131</f>
        <v>147.042</v>
      </c>
      <c r="Z131" s="148">
        <v>0</v>
      </c>
      <c r="AA131" s="149">
        <f>Z131*K131</f>
        <v>0</v>
      </c>
      <c r="AR131" s="21" t="s">
        <v>187</v>
      </c>
      <c r="AT131" s="21" t="s">
        <v>184</v>
      </c>
      <c r="AU131" s="21" t="s">
        <v>115</v>
      </c>
      <c r="AY131" s="21" t="s">
        <v>159</v>
      </c>
      <c r="BE131" s="150">
        <f>IF(U131="základní",N131,0)</f>
        <v>0</v>
      </c>
      <c r="BF131" s="150">
        <f>IF(U131="snížená",N131,0)</f>
        <v>0</v>
      </c>
      <c r="BG131" s="150">
        <f>IF(U131="zákl. přenesená",N131,0)</f>
        <v>0</v>
      </c>
      <c r="BH131" s="150">
        <f>IF(U131="sníž. přenesená",N131,0)</f>
        <v>0</v>
      </c>
      <c r="BI131" s="150">
        <f>IF(U131="nulová",N131,0)</f>
        <v>0</v>
      </c>
      <c r="BJ131" s="21" t="s">
        <v>22</v>
      </c>
      <c r="BK131" s="150">
        <f>ROUND(L131*K131,2)</f>
        <v>0</v>
      </c>
      <c r="BL131" s="21" t="s">
        <v>164</v>
      </c>
      <c r="BM131" s="21" t="s">
        <v>890</v>
      </c>
    </row>
    <row r="132" spans="2:65" s="1" customFormat="1" ht="22.6" customHeight="1">
      <c r="B132" s="35"/>
      <c r="C132" s="36"/>
      <c r="D132" s="36"/>
      <c r="E132" s="36"/>
      <c r="F132" s="261" t="s">
        <v>891</v>
      </c>
      <c r="G132" s="262"/>
      <c r="H132" s="262"/>
      <c r="I132" s="262"/>
      <c r="J132" s="36"/>
      <c r="K132" s="36"/>
      <c r="L132" s="36"/>
      <c r="M132" s="36"/>
      <c r="N132" s="36"/>
      <c r="O132" s="36"/>
      <c r="P132" s="36"/>
      <c r="Q132" s="36"/>
      <c r="R132" s="37"/>
      <c r="T132" s="187"/>
      <c r="U132" s="36"/>
      <c r="V132" s="36"/>
      <c r="W132" s="36"/>
      <c r="X132" s="36"/>
      <c r="Y132" s="36"/>
      <c r="Z132" s="36"/>
      <c r="AA132" s="74"/>
      <c r="AT132" s="21" t="s">
        <v>190</v>
      </c>
      <c r="AU132" s="21" t="s">
        <v>115</v>
      </c>
    </row>
    <row r="133" spans="2:65" s="9" customFormat="1" ht="29.9" customHeight="1">
      <c r="B133" s="130"/>
      <c r="C133" s="131"/>
      <c r="D133" s="140" t="s">
        <v>863</v>
      </c>
      <c r="E133" s="140"/>
      <c r="F133" s="140"/>
      <c r="G133" s="140"/>
      <c r="H133" s="140"/>
      <c r="I133" s="140"/>
      <c r="J133" s="140"/>
      <c r="K133" s="140"/>
      <c r="L133" s="140"/>
      <c r="M133" s="140"/>
      <c r="N133" s="269">
        <f>BK133</f>
        <v>0</v>
      </c>
      <c r="O133" s="270"/>
      <c r="P133" s="270"/>
      <c r="Q133" s="270"/>
      <c r="R133" s="133"/>
      <c r="T133" s="134"/>
      <c r="U133" s="131"/>
      <c r="V133" s="131"/>
      <c r="W133" s="135">
        <f>W134</f>
        <v>7.6779999999999999</v>
      </c>
      <c r="X133" s="131"/>
      <c r="Y133" s="135">
        <f>Y134</f>
        <v>0.84736</v>
      </c>
      <c r="Z133" s="131"/>
      <c r="AA133" s="136">
        <f>AA134</f>
        <v>0</v>
      </c>
      <c r="AR133" s="137" t="s">
        <v>22</v>
      </c>
      <c r="AT133" s="138" t="s">
        <v>75</v>
      </c>
      <c r="AU133" s="138" t="s">
        <v>22</v>
      </c>
      <c r="AY133" s="137" t="s">
        <v>159</v>
      </c>
      <c r="BK133" s="139">
        <f>BK134</f>
        <v>0</v>
      </c>
    </row>
    <row r="134" spans="2:65" s="1" customFormat="1" ht="31.6" customHeight="1">
      <c r="B134" s="141"/>
      <c r="C134" s="142" t="s">
        <v>213</v>
      </c>
      <c r="D134" s="142" t="s">
        <v>160</v>
      </c>
      <c r="E134" s="143" t="s">
        <v>892</v>
      </c>
      <c r="F134" s="247" t="s">
        <v>893</v>
      </c>
      <c r="G134" s="247"/>
      <c r="H134" s="247"/>
      <c r="I134" s="247"/>
      <c r="J134" s="144" t="s">
        <v>450</v>
      </c>
      <c r="K134" s="145">
        <v>2</v>
      </c>
      <c r="L134" s="248"/>
      <c r="M134" s="248"/>
      <c r="N134" s="248">
        <f>ROUND(L134*K134,2)</f>
        <v>0</v>
      </c>
      <c r="O134" s="248"/>
      <c r="P134" s="248"/>
      <c r="Q134" s="248"/>
      <c r="R134" s="146"/>
      <c r="T134" s="147" t="s">
        <v>5</v>
      </c>
      <c r="U134" s="44" t="s">
        <v>41</v>
      </c>
      <c r="V134" s="148">
        <v>3.839</v>
      </c>
      <c r="W134" s="148">
        <f>V134*K134</f>
        <v>7.6779999999999999</v>
      </c>
      <c r="X134" s="148">
        <v>0.42368</v>
      </c>
      <c r="Y134" s="148">
        <f>X134*K134</f>
        <v>0.84736</v>
      </c>
      <c r="Z134" s="148">
        <v>0</v>
      </c>
      <c r="AA134" s="149">
        <f>Z134*K134</f>
        <v>0</v>
      </c>
      <c r="AR134" s="21" t="s">
        <v>164</v>
      </c>
      <c r="AT134" s="21" t="s">
        <v>160</v>
      </c>
      <c r="AU134" s="21" t="s">
        <v>115</v>
      </c>
      <c r="AY134" s="21" t="s">
        <v>159</v>
      </c>
      <c r="BE134" s="150">
        <f>IF(U134="základní",N134,0)</f>
        <v>0</v>
      </c>
      <c r="BF134" s="150">
        <f>IF(U134="snížená",N134,0)</f>
        <v>0</v>
      </c>
      <c r="BG134" s="150">
        <f>IF(U134="zákl. přenesená",N134,0)</f>
        <v>0</v>
      </c>
      <c r="BH134" s="150">
        <f>IF(U134="sníž. přenesená",N134,0)</f>
        <v>0</v>
      </c>
      <c r="BI134" s="150">
        <f>IF(U134="nulová",N134,0)</f>
        <v>0</v>
      </c>
      <c r="BJ134" s="21" t="s">
        <v>22</v>
      </c>
      <c r="BK134" s="150">
        <f>ROUND(L134*K134,2)</f>
        <v>0</v>
      </c>
      <c r="BL134" s="21" t="s">
        <v>164</v>
      </c>
      <c r="BM134" s="21" t="s">
        <v>894</v>
      </c>
    </row>
    <row r="135" spans="2:65" s="9" customFormat="1" ht="29.9" customHeight="1">
      <c r="B135" s="130"/>
      <c r="C135" s="131"/>
      <c r="D135" s="140" t="s">
        <v>129</v>
      </c>
      <c r="E135" s="140"/>
      <c r="F135" s="140"/>
      <c r="G135" s="140"/>
      <c r="H135" s="140"/>
      <c r="I135" s="140"/>
      <c r="J135" s="140"/>
      <c r="K135" s="140"/>
      <c r="L135" s="140"/>
      <c r="M135" s="140"/>
      <c r="N135" s="271">
        <f>BK135</f>
        <v>0</v>
      </c>
      <c r="O135" s="272"/>
      <c r="P135" s="272"/>
      <c r="Q135" s="272"/>
      <c r="R135" s="133"/>
      <c r="T135" s="134"/>
      <c r="U135" s="131"/>
      <c r="V135" s="131"/>
      <c r="W135" s="135">
        <f>SUM(W136:W137)</f>
        <v>28.455000000000002</v>
      </c>
      <c r="X135" s="131"/>
      <c r="Y135" s="135">
        <f>SUM(Y136:Y137)</f>
        <v>26.61645</v>
      </c>
      <c r="Z135" s="131"/>
      <c r="AA135" s="136">
        <f>SUM(AA136:AA137)</f>
        <v>0</v>
      </c>
      <c r="AR135" s="137" t="s">
        <v>22</v>
      </c>
      <c r="AT135" s="138" t="s">
        <v>75</v>
      </c>
      <c r="AU135" s="138" t="s">
        <v>22</v>
      </c>
      <c r="AY135" s="137" t="s">
        <v>159</v>
      </c>
      <c r="BK135" s="139">
        <f>SUM(BK136:BK137)</f>
        <v>0</v>
      </c>
    </row>
    <row r="136" spans="2:65" s="1" customFormat="1" ht="44.35" customHeight="1">
      <c r="B136" s="141"/>
      <c r="C136" s="142" t="s">
        <v>27</v>
      </c>
      <c r="D136" s="142" t="s">
        <v>160</v>
      </c>
      <c r="E136" s="143" t="s">
        <v>895</v>
      </c>
      <c r="F136" s="247" t="s">
        <v>896</v>
      </c>
      <c r="G136" s="247"/>
      <c r="H136" s="247"/>
      <c r="I136" s="247"/>
      <c r="J136" s="144" t="s">
        <v>200</v>
      </c>
      <c r="K136" s="145">
        <v>105</v>
      </c>
      <c r="L136" s="248"/>
      <c r="M136" s="248"/>
      <c r="N136" s="248">
        <f>ROUND(L136*K136,2)</f>
        <v>0</v>
      </c>
      <c r="O136" s="248"/>
      <c r="P136" s="248"/>
      <c r="Q136" s="248"/>
      <c r="R136" s="146"/>
      <c r="T136" s="147" t="s">
        <v>5</v>
      </c>
      <c r="U136" s="44" t="s">
        <v>41</v>
      </c>
      <c r="V136" s="148">
        <v>0.27100000000000002</v>
      </c>
      <c r="W136" s="148">
        <f>V136*K136</f>
        <v>28.455000000000002</v>
      </c>
      <c r="X136" s="148">
        <v>0.16849</v>
      </c>
      <c r="Y136" s="148">
        <f>X136*K136</f>
        <v>17.69145</v>
      </c>
      <c r="Z136" s="148">
        <v>0</v>
      </c>
      <c r="AA136" s="149">
        <f>Z136*K136</f>
        <v>0</v>
      </c>
      <c r="AR136" s="21" t="s">
        <v>164</v>
      </c>
      <c r="AT136" s="21" t="s">
        <v>160</v>
      </c>
      <c r="AU136" s="21" t="s">
        <v>115</v>
      </c>
      <c r="AY136" s="21" t="s">
        <v>159</v>
      </c>
      <c r="BE136" s="150">
        <f>IF(U136="základní",N136,0)</f>
        <v>0</v>
      </c>
      <c r="BF136" s="150">
        <f>IF(U136="snížená",N136,0)</f>
        <v>0</v>
      </c>
      <c r="BG136" s="150">
        <f>IF(U136="zákl. přenesená",N136,0)</f>
        <v>0</v>
      </c>
      <c r="BH136" s="150">
        <f>IF(U136="sníž. přenesená",N136,0)</f>
        <v>0</v>
      </c>
      <c r="BI136" s="150">
        <f>IF(U136="nulová",N136,0)</f>
        <v>0</v>
      </c>
      <c r="BJ136" s="21" t="s">
        <v>22</v>
      </c>
      <c r="BK136" s="150">
        <f>ROUND(L136*K136,2)</f>
        <v>0</v>
      </c>
      <c r="BL136" s="21" t="s">
        <v>164</v>
      </c>
      <c r="BM136" s="21" t="s">
        <v>897</v>
      </c>
    </row>
    <row r="137" spans="2:65" s="1" customFormat="1" ht="31.6" customHeight="1">
      <c r="B137" s="141"/>
      <c r="C137" s="183" t="s">
        <v>222</v>
      </c>
      <c r="D137" s="183" t="s">
        <v>184</v>
      </c>
      <c r="E137" s="184" t="s">
        <v>898</v>
      </c>
      <c r="F137" s="259" t="s">
        <v>899</v>
      </c>
      <c r="G137" s="259"/>
      <c r="H137" s="259"/>
      <c r="I137" s="259"/>
      <c r="J137" s="185" t="s">
        <v>450</v>
      </c>
      <c r="K137" s="186">
        <v>105</v>
      </c>
      <c r="L137" s="260"/>
      <c r="M137" s="260"/>
      <c r="N137" s="260">
        <f>ROUND(L137*K137,2)</f>
        <v>0</v>
      </c>
      <c r="O137" s="248"/>
      <c r="P137" s="248"/>
      <c r="Q137" s="248"/>
      <c r="R137" s="146"/>
      <c r="T137" s="147" t="s">
        <v>5</v>
      </c>
      <c r="U137" s="44" t="s">
        <v>41</v>
      </c>
      <c r="V137" s="148">
        <v>0</v>
      </c>
      <c r="W137" s="148">
        <f>V137*K137</f>
        <v>0</v>
      </c>
      <c r="X137" s="148">
        <v>8.5000000000000006E-2</v>
      </c>
      <c r="Y137" s="148">
        <f>X137*K137</f>
        <v>8.9250000000000007</v>
      </c>
      <c r="Z137" s="148">
        <v>0</v>
      </c>
      <c r="AA137" s="149">
        <f>Z137*K137</f>
        <v>0</v>
      </c>
      <c r="AR137" s="21" t="s">
        <v>187</v>
      </c>
      <c r="AT137" s="21" t="s">
        <v>184</v>
      </c>
      <c r="AU137" s="21" t="s">
        <v>115</v>
      </c>
      <c r="AY137" s="21" t="s">
        <v>159</v>
      </c>
      <c r="BE137" s="150">
        <f>IF(U137="základní",N137,0)</f>
        <v>0</v>
      </c>
      <c r="BF137" s="150">
        <f>IF(U137="snížená",N137,0)</f>
        <v>0</v>
      </c>
      <c r="BG137" s="150">
        <f>IF(U137="zákl. přenesená",N137,0)</f>
        <v>0</v>
      </c>
      <c r="BH137" s="150">
        <f>IF(U137="sníž. přenesená",N137,0)</f>
        <v>0</v>
      </c>
      <c r="BI137" s="150">
        <f>IF(U137="nulová",N137,0)</f>
        <v>0</v>
      </c>
      <c r="BJ137" s="21" t="s">
        <v>22</v>
      </c>
      <c r="BK137" s="150">
        <f>ROUND(L137*K137,2)</f>
        <v>0</v>
      </c>
      <c r="BL137" s="21" t="s">
        <v>164</v>
      </c>
      <c r="BM137" s="21" t="s">
        <v>900</v>
      </c>
    </row>
    <row r="138" spans="2:65" s="9" customFormat="1" ht="29.9" customHeight="1">
      <c r="B138" s="130"/>
      <c r="C138" s="131"/>
      <c r="D138" s="140" t="s">
        <v>131</v>
      </c>
      <c r="E138" s="140"/>
      <c r="F138" s="140"/>
      <c r="G138" s="140"/>
      <c r="H138" s="140"/>
      <c r="I138" s="140"/>
      <c r="J138" s="140"/>
      <c r="K138" s="140"/>
      <c r="L138" s="140"/>
      <c r="M138" s="140"/>
      <c r="N138" s="271">
        <f>BK138</f>
        <v>0</v>
      </c>
      <c r="O138" s="272"/>
      <c r="P138" s="272"/>
      <c r="Q138" s="272"/>
      <c r="R138" s="133"/>
      <c r="T138" s="134"/>
      <c r="U138" s="131"/>
      <c r="V138" s="131"/>
      <c r="W138" s="135">
        <f>W139</f>
        <v>95.733373999999998</v>
      </c>
      <c r="X138" s="131"/>
      <c r="Y138" s="135">
        <f>Y139</f>
        <v>0</v>
      </c>
      <c r="Z138" s="131"/>
      <c r="AA138" s="136">
        <f>AA139</f>
        <v>0</v>
      </c>
      <c r="AR138" s="137" t="s">
        <v>22</v>
      </c>
      <c r="AT138" s="138" t="s">
        <v>75</v>
      </c>
      <c r="AU138" s="138" t="s">
        <v>22</v>
      </c>
      <c r="AY138" s="137" t="s">
        <v>159</v>
      </c>
      <c r="BK138" s="139">
        <f>BK139</f>
        <v>0</v>
      </c>
    </row>
    <row r="139" spans="2:65" s="1" customFormat="1" ht="31.6" customHeight="1">
      <c r="B139" s="141"/>
      <c r="C139" s="142" t="s">
        <v>227</v>
      </c>
      <c r="D139" s="142" t="s">
        <v>160</v>
      </c>
      <c r="E139" s="143" t="s">
        <v>901</v>
      </c>
      <c r="F139" s="247" t="s">
        <v>902</v>
      </c>
      <c r="G139" s="247"/>
      <c r="H139" s="247"/>
      <c r="I139" s="247"/>
      <c r="J139" s="144" t="s">
        <v>254</v>
      </c>
      <c r="K139" s="145">
        <v>241.142</v>
      </c>
      <c r="L139" s="248"/>
      <c r="M139" s="248"/>
      <c r="N139" s="248">
        <f>ROUND(L139*K139,2)</f>
        <v>0</v>
      </c>
      <c r="O139" s="248"/>
      <c r="P139" s="248"/>
      <c r="Q139" s="248"/>
      <c r="R139" s="146"/>
      <c r="T139" s="147" t="s">
        <v>5</v>
      </c>
      <c r="U139" s="44" t="s">
        <v>41</v>
      </c>
      <c r="V139" s="148">
        <v>0.39700000000000002</v>
      </c>
      <c r="W139" s="148">
        <f>V139*K139</f>
        <v>95.733373999999998</v>
      </c>
      <c r="X139" s="148">
        <v>0</v>
      </c>
      <c r="Y139" s="148">
        <f>X139*K139</f>
        <v>0</v>
      </c>
      <c r="Z139" s="148">
        <v>0</v>
      </c>
      <c r="AA139" s="149">
        <f>Z139*K139</f>
        <v>0</v>
      </c>
      <c r="AR139" s="21" t="s">
        <v>164</v>
      </c>
      <c r="AT139" s="21" t="s">
        <v>160</v>
      </c>
      <c r="AU139" s="21" t="s">
        <v>115</v>
      </c>
      <c r="AY139" s="21" t="s">
        <v>159</v>
      </c>
      <c r="BE139" s="150">
        <f>IF(U139="základní",N139,0)</f>
        <v>0</v>
      </c>
      <c r="BF139" s="150">
        <f>IF(U139="snížená",N139,0)</f>
        <v>0</v>
      </c>
      <c r="BG139" s="150">
        <f>IF(U139="zákl. přenesená",N139,0)</f>
        <v>0</v>
      </c>
      <c r="BH139" s="150">
        <f>IF(U139="sníž. přenesená",N139,0)</f>
        <v>0</v>
      </c>
      <c r="BI139" s="150">
        <f>IF(U139="nulová",N139,0)</f>
        <v>0</v>
      </c>
      <c r="BJ139" s="21" t="s">
        <v>22</v>
      </c>
      <c r="BK139" s="150">
        <f>ROUND(L139*K139,2)</f>
        <v>0</v>
      </c>
      <c r="BL139" s="21" t="s">
        <v>164</v>
      </c>
      <c r="BM139" s="21" t="s">
        <v>903</v>
      </c>
    </row>
    <row r="140" spans="2:65" s="9" customFormat="1" ht="37.4" customHeight="1">
      <c r="B140" s="130"/>
      <c r="C140" s="131"/>
      <c r="D140" s="132" t="s">
        <v>142</v>
      </c>
      <c r="E140" s="132"/>
      <c r="F140" s="132"/>
      <c r="G140" s="132"/>
      <c r="H140" s="132"/>
      <c r="I140" s="132"/>
      <c r="J140" s="132"/>
      <c r="K140" s="132"/>
      <c r="L140" s="132"/>
      <c r="M140" s="132"/>
      <c r="N140" s="273">
        <f>BK140</f>
        <v>0</v>
      </c>
      <c r="O140" s="274"/>
      <c r="P140" s="274"/>
      <c r="Q140" s="274"/>
      <c r="R140" s="133"/>
      <c r="T140" s="134"/>
      <c r="U140" s="131"/>
      <c r="V140" s="131"/>
      <c r="W140" s="135">
        <f>W141</f>
        <v>0</v>
      </c>
      <c r="X140" s="131"/>
      <c r="Y140" s="135">
        <f>Y141</f>
        <v>0</v>
      </c>
      <c r="Z140" s="131"/>
      <c r="AA140" s="136">
        <f>AA141</f>
        <v>0</v>
      </c>
      <c r="AR140" s="137" t="s">
        <v>194</v>
      </c>
      <c r="AT140" s="138" t="s">
        <v>75</v>
      </c>
      <c r="AU140" s="138" t="s">
        <v>76</v>
      </c>
      <c r="AY140" s="137" t="s">
        <v>159</v>
      </c>
      <c r="BK140" s="139">
        <f>BK141</f>
        <v>0</v>
      </c>
    </row>
    <row r="141" spans="2:65" s="9" customFormat="1" ht="19.899999999999999" customHeight="1">
      <c r="B141" s="130"/>
      <c r="C141" s="131"/>
      <c r="D141" s="140" t="s">
        <v>143</v>
      </c>
      <c r="E141" s="140"/>
      <c r="F141" s="140"/>
      <c r="G141" s="140"/>
      <c r="H141" s="140"/>
      <c r="I141" s="140"/>
      <c r="J141" s="140"/>
      <c r="K141" s="140"/>
      <c r="L141" s="140"/>
      <c r="M141" s="140"/>
      <c r="N141" s="269">
        <f>BK141</f>
        <v>0</v>
      </c>
      <c r="O141" s="270"/>
      <c r="P141" s="270"/>
      <c r="Q141" s="270"/>
      <c r="R141" s="133"/>
      <c r="T141" s="134"/>
      <c r="U141" s="131"/>
      <c r="V141" s="131"/>
      <c r="W141" s="135">
        <f>W142</f>
        <v>0</v>
      </c>
      <c r="X141" s="131"/>
      <c r="Y141" s="135">
        <f>Y142</f>
        <v>0</v>
      </c>
      <c r="Z141" s="131"/>
      <c r="AA141" s="136">
        <f>AA142</f>
        <v>0</v>
      </c>
      <c r="AR141" s="137" t="s">
        <v>194</v>
      </c>
      <c r="AT141" s="138" t="s">
        <v>75</v>
      </c>
      <c r="AU141" s="138" t="s">
        <v>22</v>
      </c>
      <c r="AY141" s="137" t="s">
        <v>159</v>
      </c>
      <c r="BK141" s="139">
        <f>BK142</f>
        <v>0</v>
      </c>
    </row>
    <row r="142" spans="2:65" s="1" customFormat="1" ht="44.35" customHeight="1">
      <c r="B142" s="141"/>
      <c r="C142" s="142" t="s">
        <v>231</v>
      </c>
      <c r="D142" s="142" t="s">
        <v>160</v>
      </c>
      <c r="E142" s="143" t="s">
        <v>549</v>
      </c>
      <c r="F142" s="247" t="s">
        <v>550</v>
      </c>
      <c r="G142" s="247"/>
      <c r="H142" s="247"/>
      <c r="I142" s="247"/>
      <c r="J142" s="144" t="s">
        <v>551</v>
      </c>
      <c r="K142" s="145">
        <v>1</v>
      </c>
      <c r="L142" s="248"/>
      <c r="M142" s="248"/>
      <c r="N142" s="248">
        <f>ROUND(L142*K142,2)</f>
        <v>0</v>
      </c>
      <c r="O142" s="248"/>
      <c r="P142" s="248"/>
      <c r="Q142" s="248"/>
      <c r="R142" s="146"/>
      <c r="T142" s="147" t="s">
        <v>5</v>
      </c>
      <c r="U142" s="188" t="s">
        <v>41</v>
      </c>
      <c r="V142" s="189">
        <v>0</v>
      </c>
      <c r="W142" s="189">
        <f>V142*K142</f>
        <v>0</v>
      </c>
      <c r="X142" s="189">
        <v>0</v>
      </c>
      <c r="Y142" s="189">
        <f>X142*K142</f>
        <v>0</v>
      </c>
      <c r="Z142" s="189">
        <v>0</v>
      </c>
      <c r="AA142" s="190">
        <f>Z142*K142</f>
        <v>0</v>
      </c>
      <c r="AR142" s="21" t="s">
        <v>552</v>
      </c>
      <c r="AT142" s="21" t="s">
        <v>160</v>
      </c>
      <c r="AU142" s="21" t="s">
        <v>115</v>
      </c>
      <c r="AY142" s="21" t="s">
        <v>159</v>
      </c>
      <c r="BE142" s="150">
        <f>IF(U142="základní",N142,0)</f>
        <v>0</v>
      </c>
      <c r="BF142" s="150">
        <f>IF(U142="snížená",N142,0)</f>
        <v>0</v>
      </c>
      <c r="BG142" s="150">
        <f>IF(U142="zákl. přenesená",N142,0)</f>
        <v>0</v>
      </c>
      <c r="BH142" s="150">
        <f>IF(U142="sníž. přenesená",N142,0)</f>
        <v>0</v>
      </c>
      <c r="BI142" s="150">
        <f>IF(U142="nulová",N142,0)</f>
        <v>0</v>
      </c>
      <c r="BJ142" s="21" t="s">
        <v>22</v>
      </c>
      <c r="BK142" s="150">
        <f>ROUND(L142*K142,2)</f>
        <v>0</v>
      </c>
      <c r="BL142" s="21" t="s">
        <v>552</v>
      </c>
      <c r="BM142" s="21" t="s">
        <v>904</v>
      </c>
    </row>
    <row r="143" spans="2:65" s="1" customFormat="1" ht="7" customHeight="1">
      <c r="B143" s="59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1"/>
    </row>
  </sheetData>
  <mergeCells count="110">
    <mergeCell ref="H1:K1"/>
    <mergeCell ref="S2:AC2"/>
    <mergeCell ref="F142:I142"/>
    <mergeCell ref="L142:M142"/>
    <mergeCell ref="N142:Q142"/>
    <mergeCell ref="N117:Q117"/>
    <mergeCell ref="N118:Q118"/>
    <mergeCell ref="N119:Q119"/>
    <mergeCell ref="N126:Q126"/>
    <mergeCell ref="N133:Q133"/>
    <mergeCell ref="N135:Q135"/>
    <mergeCell ref="N138:Q138"/>
    <mergeCell ref="N140:Q140"/>
    <mergeCell ref="N141:Q141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F134:I134"/>
    <mergeCell ref="L134:M134"/>
    <mergeCell ref="N134:Q134"/>
    <mergeCell ref="F125:I125"/>
    <mergeCell ref="L125:M125"/>
    <mergeCell ref="N125:Q125"/>
    <mergeCell ref="F127:I127"/>
    <mergeCell ref="L127:M127"/>
    <mergeCell ref="N127:Q127"/>
    <mergeCell ref="F128:I128"/>
    <mergeCell ref="L128:M128"/>
    <mergeCell ref="N128:Q128"/>
    <mergeCell ref="F120:I120"/>
    <mergeCell ref="L120:M120"/>
    <mergeCell ref="N120:Q120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6"/>
  <sheetViews>
    <sheetView showGridLines="0" workbookViewId="0">
      <pane ySplit="1" topLeftCell="A119" activePane="bottomLeft" state="frozen"/>
      <selection pane="bottomLeft" activeCell="K122" sqref="K122"/>
    </sheetView>
  </sheetViews>
  <sheetFormatPr defaultRowHeight="13.6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110</v>
      </c>
      <c r="G1" s="17"/>
      <c r="H1" s="265" t="s">
        <v>111</v>
      </c>
      <c r="I1" s="265"/>
      <c r="J1" s="265"/>
      <c r="K1" s="265"/>
      <c r="L1" s="17" t="s">
        <v>112</v>
      </c>
      <c r="M1" s="15"/>
      <c r="N1" s="15"/>
      <c r="O1" s="16" t="s">
        <v>113</v>
      </c>
      <c r="P1" s="15"/>
      <c r="Q1" s="15"/>
      <c r="R1" s="15"/>
      <c r="S1" s="17" t="s">
        <v>114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7.049999999999997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21" t="s">
        <v>102</v>
      </c>
    </row>
    <row r="3" spans="1:66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115</v>
      </c>
    </row>
    <row r="4" spans="1:66" ht="37.049999999999997" customHeight="1">
      <c r="B4" s="25"/>
      <c r="C4" s="196" t="s">
        <v>116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6"/>
      <c r="T4" s="27" t="s">
        <v>13</v>
      </c>
      <c r="AT4" s="21" t="s">
        <v>6</v>
      </c>
    </row>
    <row r="5" spans="1:66" ht="7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" customHeight="1">
      <c r="B6" s="25"/>
      <c r="C6" s="28"/>
      <c r="D6" s="32" t="s">
        <v>17</v>
      </c>
      <c r="E6" s="28"/>
      <c r="F6" s="228" t="str">
        <f>'Rekapitulace stavby'!K6</f>
        <v>Stavební úpravy č.p. 476 v Rychvaldu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8"/>
      <c r="R6" s="26"/>
    </row>
    <row r="7" spans="1:66" s="1" customFormat="1" ht="32.799999999999997" customHeight="1">
      <c r="B7" s="35"/>
      <c r="C7" s="36"/>
      <c r="D7" s="31" t="s">
        <v>117</v>
      </c>
      <c r="E7" s="36"/>
      <c r="F7" s="200" t="s">
        <v>905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23</v>
      </c>
      <c r="E9" s="36"/>
      <c r="F9" s="30" t="s">
        <v>24</v>
      </c>
      <c r="G9" s="36"/>
      <c r="H9" s="36"/>
      <c r="I9" s="36"/>
      <c r="J9" s="36"/>
      <c r="K9" s="36"/>
      <c r="L9" s="36"/>
      <c r="M9" s="32" t="s">
        <v>25</v>
      </c>
      <c r="N9" s="36"/>
      <c r="O9" s="231" t="str">
        <f>'Rekapitulace stavby'!AN8</f>
        <v>29. 6. 2016</v>
      </c>
      <c r="P9" s="231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29</v>
      </c>
      <c r="E11" s="36"/>
      <c r="F11" s="36"/>
      <c r="G11" s="36"/>
      <c r="H11" s="36"/>
      <c r="I11" s="36"/>
      <c r="J11" s="36"/>
      <c r="K11" s="36"/>
      <c r="L11" s="36"/>
      <c r="M11" s="32" t="s">
        <v>30</v>
      </c>
      <c r="N11" s="36"/>
      <c r="O11" s="198" t="str">
        <f>IF('Rekapitulace stavby'!AN10="","",'Rekapitulace stavby'!AN10)</f>
        <v/>
      </c>
      <c r="P11" s="198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31</v>
      </c>
      <c r="N12" s="36"/>
      <c r="O12" s="198" t="str">
        <f>IF('Rekapitulace stavby'!AN11="","",'Rekapitulace stavby'!AN11)</f>
        <v/>
      </c>
      <c r="P12" s="198"/>
      <c r="Q12" s="36"/>
      <c r="R12" s="37"/>
    </row>
    <row r="13" spans="1:66" s="1" customFormat="1" ht="7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30</v>
      </c>
      <c r="N14" s="36"/>
      <c r="O14" s="198" t="str">
        <f>IF('Rekapitulace stavby'!AN13="","",'Rekapitulace stavby'!AN13)</f>
        <v/>
      </c>
      <c r="P14" s="19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31</v>
      </c>
      <c r="N15" s="36"/>
      <c r="O15" s="198" t="str">
        <f>IF('Rekapitulace stavby'!AN14="","",'Rekapitulace stavby'!AN14)</f>
        <v/>
      </c>
      <c r="P15" s="198"/>
      <c r="Q15" s="36"/>
      <c r="R15" s="37"/>
    </row>
    <row r="16" spans="1:66" s="1" customFormat="1" ht="7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30</v>
      </c>
      <c r="N17" s="36"/>
      <c r="O17" s="198" t="str">
        <f>IF('Rekapitulace stavby'!AN16="","",'Rekapitulace stavby'!AN16)</f>
        <v/>
      </c>
      <c r="P17" s="198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31</v>
      </c>
      <c r="N18" s="36"/>
      <c r="O18" s="198" t="str">
        <f>IF('Rekapitulace stavby'!AN17="","",'Rekapitulace stavby'!AN17)</f>
        <v/>
      </c>
      <c r="P18" s="198"/>
      <c r="Q18" s="36"/>
      <c r="R18" s="37"/>
    </row>
    <row r="19" spans="2:18" s="1" customFormat="1" ht="7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35</v>
      </c>
      <c r="E20" s="36"/>
      <c r="F20" s="36"/>
      <c r="G20" s="36"/>
      <c r="H20" s="36"/>
      <c r="I20" s="36"/>
      <c r="J20" s="36"/>
      <c r="K20" s="36"/>
      <c r="L20" s="36"/>
      <c r="M20" s="32" t="s">
        <v>30</v>
      </c>
      <c r="N20" s="36"/>
      <c r="O20" s="198" t="str">
        <f>IF('Rekapitulace stavby'!AN19="","",'Rekapitulace stavby'!AN19)</f>
        <v/>
      </c>
      <c r="P20" s="198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31</v>
      </c>
      <c r="N21" s="36"/>
      <c r="O21" s="198" t="str">
        <f>IF('Rekapitulace stavby'!AN20="","",'Rekapitulace stavby'!AN20)</f>
        <v/>
      </c>
      <c r="P21" s="198"/>
      <c r="Q21" s="36"/>
      <c r="R21" s="37"/>
    </row>
    <row r="22" spans="2:18" s="1" customFormat="1" ht="7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6" customHeight="1">
      <c r="B24" s="35"/>
      <c r="C24" s="36"/>
      <c r="D24" s="36"/>
      <c r="E24" s="201" t="s">
        <v>5</v>
      </c>
      <c r="F24" s="201"/>
      <c r="G24" s="201"/>
      <c r="H24" s="201"/>
      <c r="I24" s="201"/>
      <c r="J24" s="201"/>
      <c r="K24" s="201"/>
      <c r="L24" s="201"/>
      <c r="M24" s="36"/>
      <c r="N24" s="36"/>
      <c r="O24" s="36"/>
      <c r="P24" s="36"/>
      <c r="Q24" s="36"/>
      <c r="R24" s="37"/>
    </row>
    <row r="25" spans="2:18" s="1" customFormat="1" ht="7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7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120</v>
      </c>
      <c r="E27" s="36"/>
      <c r="F27" s="36"/>
      <c r="G27" s="36"/>
      <c r="H27" s="36"/>
      <c r="I27" s="36"/>
      <c r="J27" s="36"/>
      <c r="K27" s="36"/>
      <c r="L27" s="36"/>
      <c r="M27" s="225">
        <f>N88</f>
        <v>0</v>
      </c>
      <c r="N27" s="225"/>
      <c r="O27" s="225"/>
      <c r="P27" s="225"/>
      <c r="Q27" s="36"/>
      <c r="R27" s="37"/>
    </row>
    <row r="28" spans="2:18" s="1" customFormat="1" ht="14.45" customHeight="1">
      <c r="B28" s="35"/>
      <c r="C28" s="36"/>
      <c r="D28" s="34" t="s">
        <v>121</v>
      </c>
      <c r="E28" s="36"/>
      <c r="F28" s="36"/>
      <c r="G28" s="36"/>
      <c r="H28" s="36"/>
      <c r="I28" s="36"/>
      <c r="J28" s="36"/>
      <c r="K28" s="36"/>
      <c r="L28" s="36"/>
      <c r="M28" s="225">
        <f>N100</f>
        <v>0</v>
      </c>
      <c r="N28" s="225"/>
      <c r="O28" s="225"/>
      <c r="P28" s="225"/>
      <c r="Q28" s="36"/>
      <c r="R28" s="37"/>
    </row>
    <row r="29" spans="2:18" s="1" customFormat="1" ht="7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" customHeight="1">
      <c r="B30" s="35"/>
      <c r="C30" s="36"/>
      <c r="D30" s="107" t="s">
        <v>39</v>
      </c>
      <c r="E30" s="36"/>
      <c r="F30" s="36"/>
      <c r="G30" s="36"/>
      <c r="H30" s="36"/>
      <c r="I30" s="36"/>
      <c r="J30" s="36"/>
      <c r="K30" s="36"/>
      <c r="L30" s="36"/>
      <c r="M30" s="232">
        <f>ROUND(M27+M28,2)</f>
        <v>0</v>
      </c>
      <c r="N30" s="230"/>
      <c r="O30" s="230"/>
      <c r="P30" s="230"/>
      <c r="Q30" s="36"/>
      <c r="R30" s="37"/>
    </row>
    <row r="31" spans="2:18" s="1" customFormat="1" ht="7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40</v>
      </c>
      <c r="E32" s="42" t="s">
        <v>41</v>
      </c>
      <c r="F32" s="43">
        <v>0.21</v>
      </c>
      <c r="G32" s="108" t="s">
        <v>42</v>
      </c>
      <c r="H32" s="233">
        <f>ROUND((SUM(BE100:BE101)+SUM(BE119:BE175)), 2)</f>
        <v>0</v>
      </c>
      <c r="I32" s="230"/>
      <c r="J32" s="230"/>
      <c r="K32" s="36"/>
      <c r="L32" s="36"/>
      <c r="M32" s="233">
        <f>ROUND(ROUND((SUM(BE100:BE101)+SUM(BE119:BE175)), 2)*F32, 2)</f>
        <v>0</v>
      </c>
      <c r="N32" s="230"/>
      <c r="O32" s="230"/>
      <c r="P32" s="230"/>
      <c r="Q32" s="36"/>
      <c r="R32" s="37"/>
    </row>
    <row r="33" spans="2:18" s="1" customFormat="1" ht="14.45" customHeight="1">
      <c r="B33" s="35"/>
      <c r="C33" s="36"/>
      <c r="D33" s="36"/>
      <c r="E33" s="42" t="s">
        <v>43</v>
      </c>
      <c r="F33" s="43">
        <v>0.15</v>
      </c>
      <c r="G33" s="108" t="s">
        <v>42</v>
      </c>
      <c r="H33" s="233">
        <f>ROUND((SUM(BF100:BF101)+SUM(BF119:BF175)), 2)</f>
        <v>0</v>
      </c>
      <c r="I33" s="230"/>
      <c r="J33" s="230"/>
      <c r="K33" s="36"/>
      <c r="L33" s="36"/>
      <c r="M33" s="233">
        <f>ROUND(ROUND((SUM(BF100:BF101)+SUM(BF119:BF175)), 2)*F33, 2)</f>
        <v>0</v>
      </c>
      <c r="N33" s="230"/>
      <c r="O33" s="230"/>
      <c r="P33" s="230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44</v>
      </c>
      <c r="F34" s="43">
        <v>0.21</v>
      </c>
      <c r="G34" s="108" t="s">
        <v>42</v>
      </c>
      <c r="H34" s="233">
        <f>ROUND((SUM(BG100:BG101)+SUM(BG119:BG175)), 2)</f>
        <v>0</v>
      </c>
      <c r="I34" s="230"/>
      <c r="J34" s="230"/>
      <c r="K34" s="36"/>
      <c r="L34" s="36"/>
      <c r="M34" s="233">
        <v>0</v>
      </c>
      <c r="N34" s="230"/>
      <c r="O34" s="230"/>
      <c r="P34" s="230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0.15</v>
      </c>
      <c r="G35" s="108" t="s">
        <v>42</v>
      </c>
      <c r="H35" s="233">
        <f>ROUND((SUM(BH100:BH101)+SUM(BH119:BH175)), 2)</f>
        <v>0</v>
      </c>
      <c r="I35" s="230"/>
      <c r="J35" s="230"/>
      <c r="K35" s="36"/>
      <c r="L35" s="36"/>
      <c r="M35" s="233">
        <v>0</v>
      </c>
      <c r="N35" s="230"/>
      <c r="O35" s="230"/>
      <c r="P35" s="230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</v>
      </c>
      <c r="G36" s="108" t="s">
        <v>42</v>
      </c>
      <c r="H36" s="233">
        <f>ROUND((SUM(BI100:BI101)+SUM(BI119:BI175)), 2)</f>
        <v>0</v>
      </c>
      <c r="I36" s="230"/>
      <c r="J36" s="230"/>
      <c r="K36" s="36"/>
      <c r="L36" s="36"/>
      <c r="M36" s="233">
        <v>0</v>
      </c>
      <c r="N36" s="230"/>
      <c r="O36" s="230"/>
      <c r="P36" s="230"/>
      <c r="Q36" s="36"/>
      <c r="R36" s="37"/>
    </row>
    <row r="37" spans="2:18" s="1" customFormat="1" ht="7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" customHeight="1">
      <c r="B38" s="35"/>
      <c r="C38" s="104"/>
      <c r="D38" s="109" t="s">
        <v>47</v>
      </c>
      <c r="E38" s="75"/>
      <c r="F38" s="75"/>
      <c r="G38" s="110" t="s">
        <v>48</v>
      </c>
      <c r="H38" s="111" t="s">
        <v>49</v>
      </c>
      <c r="I38" s="75"/>
      <c r="J38" s="75"/>
      <c r="K38" s="75"/>
      <c r="L38" s="234">
        <f>SUM(M30:M36)</f>
        <v>0</v>
      </c>
      <c r="M38" s="234"/>
      <c r="N38" s="234"/>
      <c r="O38" s="234"/>
      <c r="P38" s="23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95">
      <c r="B50" s="35"/>
      <c r="C50" s="36"/>
      <c r="D50" s="50" t="s">
        <v>50</v>
      </c>
      <c r="E50" s="51"/>
      <c r="F50" s="51"/>
      <c r="G50" s="51"/>
      <c r="H50" s="52"/>
      <c r="I50" s="36"/>
      <c r="J50" s="50" t="s">
        <v>51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4.95">
      <c r="B59" s="35"/>
      <c r="C59" s="36"/>
      <c r="D59" s="55" t="s">
        <v>52</v>
      </c>
      <c r="E59" s="56"/>
      <c r="F59" s="56"/>
      <c r="G59" s="57" t="s">
        <v>53</v>
      </c>
      <c r="H59" s="58"/>
      <c r="I59" s="36"/>
      <c r="J59" s="55" t="s">
        <v>52</v>
      </c>
      <c r="K59" s="56"/>
      <c r="L59" s="56"/>
      <c r="M59" s="56"/>
      <c r="N59" s="57" t="s">
        <v>53</v>
      </c>
      <c r="O59" s="56"/>
      <c r="P59" s="58"/>
      <c r="Q59" s="36"/>
      <c r="R59" s="37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95">
      <c r="B61" s="35"/>
      <c r="C61" s="36"/>
      <c r="D61" s="50" t="s">
        <v>54</v>
      </c>
      <c r="E61" s="51"/>
      <c r="F61" s="51"/>
      <c r="G61" s="51"/>
      <c r="H61" s="52"/>
      <c r="I61" s="36"/>
      <c r="J61" s="50" t="s">
        <v>55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4.95">
      <c r="B70" s="35"/>
      <c r="C70" s="36"/>
      <c r="D70" s="55" t="s">
        <v>52</v>
      </c>
      <c r="E70" s="56"/>
      <c r="F70" s="56"/>
      <c r="G70" s="57" t="s">
        <v>53</v>
      </c>
      <c r="H70" s="58"/>
      <c r="I70" s="36"/>
      <c r="J70" s="55" t="s">
        <v>52</v>
      </c>
      <c r="K70" s="56"/>
      <c r="L70" s="56"/>
      <c r="M70" s="56"/>
      <c r="N70" s="57" t="s">
        <v>53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7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7.049999999999997" customHeight="1">
      <c r="B76" s="35"/>
      <c r="C76" s="196" t="s">
        <v>122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7"/>
    </row>
    <row r="77" spans="2:18" s="1" customFormat="1" ht="7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.1" customHeight="1">
      <c r="B78" s="35"/>
      <c r="C78" s="32" t="s">
        <v>17</v>
      </c>
      <c r="D78" s="36"/>
      <c r="E78" s="36"/>
      <c r="F78" s="228" t="str">
        <f>F6</f>
        <v>Stavební úpravy č.p. 476 v Rychvaldu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6"/>
      <c r="R78" s="37"/>
    </row>
    <row r="79" spans="2:18" s="1" customFormat="1" ht="37.049999999999997" customHeight="1">
      <c r="B79" s="35"/>
      <c r="C79" s="69" t="s">
        <v>117</v>
      </c>
      <c r="D79" s="36"/>
      <c r="E79" s="36"/>
      <c r="F79" s="210" t="str">
        <f>F7</f>
        <v>SO08 - Využití odpadního tepla z pekařské pece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6"/>
      <c r="R79" s="37"/>
    </row>
    <row r="80" spans="2:18" s="1" customFormat="1" ht="7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1" t="str">
        <f>IF(O9="","",O9)</f>
        <v>29. 6. 2016</v>
      </c>
      <c r="N81" s="231"/>
      <c r="O81" s="231"/>
      <c r="P81" s="231"/>
      <c r="Q81" s="36"/>
      <c r="R81" s="37"/>
    </row>
    <row r="82" spans="2:47" s="1" customFormat="1" ht="7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29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33</v>
      </c>
      <c r="L83" s="36"/>
      <c r="M83" s="198" t="str">
        <f>E18</f>
        <v xml:space="preserve"> </v>
      </c>
      <c r="N83" s="198"/>
      <c r="O83" s="198"/>
      <c r="P83" s="198"/>
      <c r="Q83" s="198"/>
      <c r="R83" s="37"/>
    </row>
    <row r="84" spans="2:47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35</v>
      </c>
      <c r="L84" s="36"/>
      <c r="M84" s="198" t="str">
        <f>E21</f>
        <v xml:space="preserve"> </v>
      </c>
      <c r="N84" s="198"/>
      <c r="O84" s="198"/>
      <c r="P84" s="198"/>
      <c r="Q84" s="198"/>
      <c r="R84" s="37"/>
    </row>
    <row r="85" spans="2:47" s="1" customFormat="1" ht="10.4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36" t="s">
        <v>123</v>
      </c>
      <c r="D86" s="237"/>
      <c r="E86" s="237"/>
      <c r="F86" s="237"/>
      <c r="G86" s="237"/>
      <c r="H86" s="104"/>
      <c r="I86" s="104"/>
      <c r="J86" s="104"/>
      <c r="K86" s="104"/>
      <c r="L86" s="104"/>
      <c r="M86" s="104"/>
      <c r="N86" s="236" t="s">
        <v>124</v>
      </c>
      <c r="O86" s="237"/>
      <c r="P86" s="237"/>
      <c r="Q86" s="237"/>
      <c r="R86" s="37"/>
    </row>
    <row r="87" spans="2:47" s="1" customFormat="1" ht="10.4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125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N119</f>
        <v>0</v>
      </c>
      <c r="O88" s="238"/>
      <c r="P88" s="238"/>
      <c r="Q88" s="238"/>
      <c r="R88" s="37"/>
      <c r="AU88" s="21" t="s">
        <v>126</v>
      </c>
    </row>
    <row r="89" spans="2:47" s="6" customFormat="1" ht="25" customHeight="1">
      <c r="B89" s="113"/>
      <c r="C89" s="114"/>
      <c r="D89" s="115" t="s">
        <v>132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9">
        <f>N120</f>
        <v>0</v>
      </c>
      <c r="O89" s="240"/>
      <c r="P89" s="240"/>
      <c r="Q89" s="240"/>
      <c r="R89" s="116"/>
    </row>
    <row r="90" spans="2:47" s="7" customFormat="1" ht="19.899999999999999" customHeight="1">
      <c r="B90" s="117"/>
      <c r="C90" s="118"/>
      <c r="D90" s="119" t="s">
        <v>906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41">
        <f>N121</f>
        <v>0</v>
      </c>
      <c r="O90" s="242"/>
      <c r="P90" s="242"/>
      <c r="Q90" s="242"/>
      <c r="R90" s="120"/>
    </row>
    <row r="91" spans="2:47" s="7" customFormat="1" ht="19.899999999999999" customHeight="1">
      <c r="B91" s="117"/>
      <c r="C91" s="118"/>
      <c r="D91" s="119" t="s">
        <v>907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41">
        <f>N123</f>
        <v>0</v>
      </c>
      <c r="O91" s="242"/>
      <c r="P91" s="242"/>
      <c r="Q91" s="242"/>
      <c r="R91" s="120"/>
    </row>
    <row r="92" spans="2:47" s="7" customFormat="1" ht="19.899999999999999" customHeight="1">
      <c r="B92" s="117"/>
      <c r="C92" s="118"/>
      <c r="D92" s="119" t="s">
        <v>694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41">
        <f>N128</f>
        <v>0</v>
      </c>
      <c r="O92" s="242"/>
      <c r="P92" s="242"/>
      <c r="Q92" s="242"/>
      <c r="R92" s="120"/>
    </row>
    <row r="93" spans="2:47" s="7" customFormat="1" ht="19.899999999999999" customHeight="1">
      <c r="B93" s="117"/>
      <c r="C93" s="118"/>
      <c r="D93" s="119" t="s">
        <v>908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41">
        <f>N130</f>
        <v>0</v>
      </c>
      <c r="O93" s="242"/>
      <c r="P93" s="242"/>
      <c r="Q93" s="242"/>
      <c r="R93" s="120"/>
    </row>
    <row r="94" spans="2:47" s="7" customFormat="1" ht="19.899999999999999" customHeight="1">
      <c r="B94" s="117"/>
      <c r="C94" s="118"/>
      <c r="D94" s="119" t="s">
        <v>909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41">
        <f>N135</f>
        <v>0</v>
      </c>
      <c r="O94" s="242"/>
      <c r="P94" s="242"/>
      <c r="Q94" s="242"/>
      <c r="R94" s="120"/>
    </row>
    <row r="95" spans="2:47" s="7" customFormat="1" ht="19.899999999999999" customHeight="1">
      <c r="B95" s="117"/>
      <c r="C95" s="118"/>
      <c r="D95" s="119" t="s">
        <v>910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41">
        <f>N148</f>
        <v>0</v>
      </c>
      <c r="O95" s="242"/>
      <c r="P95" s="242"/>
      <c r="Q95" s="242"/>
      <c r="R95" s="120"/>
    </row>
    <row r="96" spans="2:47" s="7" customFormat="1" ht="19.899999999999999" customHeight="1">
      <c r="B96" s="117"/>
      <c r="C96" s="118"/>
      <c r="D96" s="119" t="s">
        <v>911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41">
        <f>N157</f>
        <v>0</v>
      </c>
      <c r="O96" s="242"/>
      <c r="P96" s="242"/>
      <c r="Q96" s="242"/>
      <c r="R96" s="120"/>
    </row>
    <row r="97" spans="2:21" s="6" customFormat="1" ht="25" customHeight="1">
      <c r="B97" s="113"/>
      <c r="C97" s="114"/>
      <c r="D97" s="115" t="s">
        <v>142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39">
        <f>N173</f>
        <v>0</v>
      </c>
      <c r="O97" s="240"/>
      <c r="P97" s="240"/>
      <c r="Q97" s="240"/>
      <c r="R97" s="116"/>
    </row>
    <row r="98" spans="2:21" s="7" customFormat="1" ht="19.899999999999999" customHeight="1">
      <c r="B98" s="117"/>
      <c r="C98" s="118"/>
      <c r="D98" s="119" t="s">
        <v>912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41">
        <f>N174</f>
        <v>0</v>
      </c>
      <c r="O98" s="242"/>
      <c r="P98" s="242"/>
      <c r="Q98" s="242"/>
      <c r="R98" s="120"/>
    </row>
    <row r="99" spans="2:21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12" t="s">
        <v>144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238">
        <v>0</v>
      </c>
      <c r="O100" s="243"/>
      <c r="P100" s="243"/>
      <c r="Q100" s="243"/>
      <c r="R100" s="37"/>
      <c r="T100" s="121"/>
      <c r="U100" s="122" t="s">
        <v>40</v>
      </c>
    </row>
    <row r="101" spans="2:21" s="1" customFormat="1" ht="18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21" s="1" customFormat="1" ht="29.25" customHeight="1">
      <c r="B102" s="35"/>
      <c r="C102" s="103" t="s">
        <v>109</v>
      </c>
      <c r="D102" s="104"/>
      <c r="E102" s="104"/>
      <c r="F102" s="104"/>
      <c r="G102" s="104"/>
      <c r="H102" s="104"/>
      <c r="I102" s="104"/>
      <c r="J102" s="104"/>
      <c r="K102" s="104"/>
      <c r="L102" s="216">
        <f>ROUND(SUM(N88+N100),2)</f>
        <v>0</v>
      </c>
      <c r="M102" s="216"/>
      <c r="N102" s="216"/>
      <c r="O102" s="216"/>
      <c r="P102" s="216"/>
      <c r="Q102" s="216"/>
      <c r="R102" s="37"/>
    </row>
    <row r="103" spans="2:21" s="1" customFormat="1" ht="7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7" spans="2:21" s="1" customFormat="1" ht="7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21" s="1" customFormat="1" ht="37.049999999999997" customHeight="1">
      <c r="B108" s="35"/>
      <c r="C108" s="196" t="s">
        <v>145</v>
      </c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37"/>
    </row>
    <row r="109" spans="2:21" s="1" customFormat="1" ht="7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21" s="1" customFormat="1" ht="30.1" customHeight="1">
      <c r="B110" s="35"/>
      <c r="C110" s="32" t="s">
        <v>17</v>
      </c>
      <c r="D110" s="36"/>
      <c r="E110" s="36"/>
      <c r="F110" s="228" t="str">
        <f>F6</f>
        <v>Stavební úpravy č.p. 476 v Rychvaldu</v>
      </c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36"/>
      <c r="R110" s="37"/>
    </row>
    <row r="111" spans="2:21" s="1" customFormat="1" ht="37.049999999999997" customHeight="1">
      <c r="B111" s="35"/>
      <c r="C111" s="69" t="s">
        <v>117</v>
      </c>
      <c r="D111" s="36"/>
      <c r="E111" s="36"/>
      <c r="F111" s="210" t="str">
        <f>F7</f>
        <v>SO08 - Využití odpadního tepla z pekařské pece</v>
      </c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36"/>
      <c r="R111" s="37"/>
    </row>
    <row r="112" spans="2:21" s="1" customFormat="1" ht="7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 ht="18" customHeight="1">
      <c r="B113" s="35"/>
      <c r="C113" s="32" t="s">
        <v>23</v>
      </c>
      <c r="D113" s="36"/>
      <c r="E113" s="36"/>
      <c r="F113" s="30" t="str">
        <f>F9</f>
        <v xml:space="preserve"> </v>
      </c>
      <c r="G113" s="36"/>
      <c r="H113" s="36"/>
      <c r="I113" s="36"/>
      <c r="J113" s="36"/>
      <c r="K113" s="32" t="s">
        <v>25</v>
      </c>
      <c r="L113" s="36"/>
      <c r="M113" s="231" t="str">
        <f>IF(O9="","",O9)</f>
        <v>29. 6. 2016</v>
      </c>
      <c r="N113" s="231"/>
      <c r="O113" s="231"/>
      <c r="P113" s="231"/>
      <c r="Q113" s="36"/>
      <c r="R113" s="37"/>
    </row>
    <row r="114" spans="2:65" s="1" customFormat="1" ht="7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>
      <c r="B115" s="35"/>
      <c r="C115" s="32" t="s">
        <v>29</v>
      </c>
      <c r="D115" s="36"/>
      <c r="E115" s="36"/>
      <c r="F115" s="30" t="str">
        <f>E12</f>
        <v xml:space="preserve"> </v>
      </c>
      <c r="G115" s="36"/>
      <c r="H115" s="36"/>
      <c r="I115" s="36"/>
      <c r="J115" s="36"/>
      <c r="K115" s="32" t="s">
        <v>33</v>
      </c>
      <c r="L115" s="36"/>
      <c r="M115" s="198" t="str">
        <f>E18</f>
        <v xml:space="preserve"> </v>
      </c>
      <c r="N115" s="198"/>
      <c r="O115" s="198"/>
      <c r="P115" s="198"/>
      <c r="Q115" s="198"/>
      <c r="R115" s="37"/>
    </row>
    <row r="116" spans="2:65" s="1" customFormat="1" ht="14.45" customHeight="1">
      <c r="B116" s="35"/>
      <c r="C116" s="32" t="s">
        <v>32</v>
      </c>
      <c r="D116" s="36"/>
      <c r="E116" s="36"/>
      <c r="F116" s="30" t="str">
        <f>IF(E15="","",E15)</f>
        <v xml:space="preserve"> </v>
      </c>
      <c r="G116" s="36"/>
      <c r="H116" s="36"/>
      <c r="I116" s="36"/>
      <c r="J116" s="36"/>
      <c r="K116" s="32" t="s">
        <v>35</v>
      </c>
      <c r="L116" s="36"/>
      <c r="M116" s="198" t="str">
        <f>E21</f>
        <v xml:space="preserve"> </v>
      </c>
      <c r="N116" s="198"/>
      <c r="O116" s="198"/>
      <c r="P116" s="198"/>
      <c r="Q116" s="198"/>
      <c r="R116" s="37"/>
    </row>
    <row r="117" spans="2:65" s="1" customFormat="1" ht="10.4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8" customFormat="1" ht="29.25" customHeight="1">
      <c r="B118" s="123"/>
      <c r="C118" s="124" t="s">
        <v>146</v>
      </c>
      <c r="D118" s="125" t="s">
        <v>147</v>
      </c>
      <c r="E118" s="125" t="s">
        <v>58</v>
      </c>
      <c r="F118" s="244" t="s">
        <v>148</v>
      </c>
      <c r="G118" s="244"/>
      <c r="H118" s="244"/>
      <c r="I118" s="244"/>
      <c r="J118" s="125" t="s">
        <v>149</v>
      </c>
      <c r="K118" s="125" t="s">
        <v>150</v>
      </c>
      <c r="L118" s="245" t="s">
        <v>151</v>
      </c>
      <c r="M118" s="245"/>
      <c r="N118" s="244" t="s">
        <v>124</v>
      </c>
      <c r="O118" s="244"/>
      <c r="P118" s="244"/>
      <c r="Q118" s="246"/>
      <c r="R118" s="126"/>
      <c r="T118" s="76" t="s">
        <v>152</v>
      </c>
      <c r="U118" s="77" t="s">
        <v>40</v>
      </c>
      <c r="V118" s="77" t="s">
        <v>153</v>
      </c>
      <c r="W118" s="77" t="s">
        <v>154</v>
      </c>
      <c r="X118" s="77" t="s">
        <v>155</v>
      </c>
      <c r="Y118" s="77" t="s">
        <v>156</v>
      </c>
      <c r="Z118" s="77" t="s">
        <v>157</v>
      </c>
      <c r="AA118" s="78" t="s">
        <v>158</v>
      </c>
    </row>
    <row r="119" spans="2:65" s="1" customFormat="1" ht="29.25" customHeight="1">
      <c r="B119" s="35"/>
      <c r="C119" s="80" t="s">
        <v>120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266">
        <f>BK119</f>
        <v>0</v>
      </c>
      <c r="O119" s="267"/>
      <c r="P119" s="267"/>
      <c r="Q119" s="267"/>
      <c r="R119" s="37"/>
      <c r="T119" s="79"/>
      <c r="U119" s="51"/>
      <c r="V119" s="51"/>
      <c r="W119" s="127">
        <f>W120+W173</f>
        <v>68.207055999999994</v>
      </c>
      <c r="X119" s="51"/>
      <c r="Y119" s="127">
        <f>Y120+Y173</f>
        <v>0.13913000000000003</v>
      </c>
      <c r="Z119" s="51"/>
      <c r="AA119" s="128">
        <f>AA120+AA173</f>
        <v>2.0639999999999999E-2</v>
      </c>
      <c r="AT119" s="21" t="s">
        <v>75</v>
      </c>
      <c r="AU119" s="21" t="s">
        <v>126</v>
      </c>
      <c r="BK119" s="129">
        <f>BK120+BK173</f>
        <v>0</v>
      </c>
    </row>
    <row r="120" spans="2:65" s="9" customFormat="1" ht="37.4" customHeight="1">
      <c r="B120" s="130"/>
      <c r="C120" s="131"/>
      <c r="D120" s="132" t="s">
        <v>132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268">
        <f>BK120</f>
        <v>0</v>
      </c>
      <c r="O120" s="239"/>
      <c r="P120" s="239"/>
      <c r="Q120" s="239"/>
      <c r="R120" s="133"/>
      <c r="T120" s="134"/>
      <c r="U120" s="131"/>
      <c r="V120" s="131"/>
      <c r="W120" s="135">
        <f>W121+W123+W128+W130+W135+W148+W157</f>
        <v>68.207055999999994</v>
      </c>
      <c r="X120" s="131"/>
      <c r="Y120" s="135">
        <f>Y121+Y123+Y128+Y130+Y135+Y148+Y157</f>
        <v>0.13913000000000003</v>
      </c>
      <c r="Z120" s="131"/>
      <c r="AA120" s="136">
        <f>AA121+AA123+AA128+AA130+AA135+AA148+AA157</f>
        <v>2.0639999999999999E-2</v>
      </c>
      <c r="AR120" s="137" t="s">
        <v>115</v>
      </c>
      <c r="AT120" s="138" t="s">
        <v>75</v>
      </c>
      <c r="AU120" s="138" t="s">
        <v>76</v>
      </c>
      <c r="AY120" s="137" t="s">
        <v>159</v>
      </c>
      <c r="BK120" s="139">
        <f>BK121+BK123+BK128+BK130+BK135+BK148+BK157</f>
        <v>0</v>
      </c>
    </row>
    <row r="121" spans="2:65" s="9" customFormat="1" ht="19.899999999999999" customHeight="1">
      <c r="B121" s="130"/>
      <c r="C121" s="131"/>
      <c r="D121" s="140" t="s">
        <v>906</v>
      </c>
      <c r="E121" s="140"/>
      <c r="F121" s="140"/>
      <c r="G121" s="140"/>
      <c r="H121" s="140"/>
      <c r="I121" s="140"/>
      <c r="J121" s="140"/>
      <c r="K121" s="140"/>
      <c r="L121" s="140"/>
      <c r="M121" s="140"/>
      <c r="N121" s="269">
        <f>BK121</f>
        <v>0</v>
      </c>
      <c r="O121" s="270"/>
      <c r="P121" s="270"/>
      <c r="Q121" s="270"/>
      <c r="R121" s="133"/>
      <c r="T121" s="134"/>
      <c r="U121" s="131"/>
      <c r="V121" s="131"/>
      <c r="W121" s="135">
        <f>W122</f>
        <v>0</v>
      </c>
      <c r="X121" s="131"/>
      <c r="Y121" s="135">
        <f>Y122</f>
        <v>0</v>
      </c>
      <c r="Z121" s="131"/>
      <c r="AA121" s="136">
        <f>AA122</f>
        <v>0</v>
      </c>
      <c r="AR121" s="137" t="s">
        <v>115</v>
      </c>
      <c r="AT121" s="138" t="s">
        <v>75</v>
      </c>
      <c r="AU121" s="138" t="s">
        <v>22</v>
      </c>
      <c r="AY121" s="137" t="s">
        <v>159</v>
      </c>
      <c r="BK121" s="139">
        <f>BK122</f>
        <v>0</v>
      </c>
    </row>
    <row r="122" spans="2:65" s="1" customFormat="1" ht="22.6" customHeight="1">
      <c r="B122" s="141"/>
      <c r="C122" s="142" t="s">
        <v>22</v>
      </c>
      <c r="D122" s="142" t="s">
        <v>160</v>
      </c>
      <c r="E122" s="143" t="s">
        <v>913</v>
      </c>
      <c r="F122" s="247" t="s">
        <v>914</v>
      </c>
      <c r="G122" s="247"/>
      <c r="H122" s="247"/>
      <c r="I122" s="247"/>
      <c r="J122" s="144" t="s">
        <v>915</v>
      </c>
      <c r="K122" s="145">
        <v>1</v>
      </c>
      <c r="L122" s="248"/>
      <c r="M122" s="248"/>
      <c r="N122" s="248">
        <f>ROUND(L122*K122,2)</f>
        <v>0</v>
      </c>
      <c r="O122" s="248"/>
      <c r="P122" s="248"/>
      <c r="Q122" s="248"/>
      <c r="R122" s="146"/>
      <c r="T122" s="147" t="s">
        <v>5</v>
      </c>
      <c r="U122" s="44" t="s">
        <v>41</v>
      </c>
      <c r="V122" s="148">
        <v>0</v>
      </c>
      <c r="W122" s="148">
        <f>V122*K122</f>
        <v>0</v>
      </c>
      <c r="X122" s="148">
        <v>0</v>
      </c>
      <c r="Y122" s="148">
        <f>X122*K122</f>
        <v>0</v>
      </c>
      <c r="Z122" s="148">
        <v>0</v>
      </c>
      <c r="AA122" s="149">
        <f>Z122*K122</f>
        <v>0</v>
      </c>
      <c r="AR122" s="21" t="s">
        <v>243</v>
      </c>
      <c r="AT122" s="21" t="s">
        <v>160</v>
      </c>
      <c r="AU122" s="21" t="s">
        <v>115</v>
      </c>
      <c r="AY122" s="21" t="s">
        <v>159</v>
      </c>
      <c r="BE122" s="150">
        <f>IF(U122="základní",N122,0)</f>
        <v>0</v>
      </c>
      <c r="BF122" s="150">
        <f>IF(U122="snížená",N122,0)</f>
        <v>0</v>
      </c>
      <c r="BG122" s="150">
        <f>IF(U122="zákl. přenesená",N122,0)</f>
        <v>0</v>
      </c>
      <c r="BH122" s="150">
        <f>IF(U122="sníž. přenesená",N122,0)</f>
        <v>0</v>
      </c>
      <c r="BI122" s="150">
        <f>IF(U122="nulová",N122,0)</f>
        <v>0</v>
      </c>
      <c r="BJ122" s="21" t="s">
        <v>22</v>
      </c>
      <c r="BK122" s="150">
        <f>ROUND(L122*K122,2)</f>
        <v>0</v>
      </c>
      <c r="BL122" s="21" t="s">
        <v>243</v>
      </c>
      <c r="BM122" s="21" t="s">
        <v>916</v>
      </c>
    </row>
    <row r="123" spans="2:65" s="9" customFormat="1" ht="29.9" customHeight="1">
      <c r="B123" s="130"/>
      <c r="C123" s="131"/>
      <c r="D123" s="140" t="s">
        <v>907</v>
      </c>
      <c r="E123" s="140"/>
      <c r="F123" s="140"/>
      <c r="G123" s="140"/>
      <c r="H123" s="140"/>
      <c r="I123" s="140"/>
      <c r="J123" s="140"/>
      <c r="K123" s="140"/>
      <c r="L123" s="140"/>
      <c r="M123" s="140"/>
      <c r="N123" s="271">
        <f>BK123</f>
        <v>0</v>
      </c>
      <c r="O123" s="272"/>
      <c r="P123" s="272"/>
      <c r="Q123" s="272"/>
      <c r="R123" s="133"/>
      <c r="T123" s="134"/>
      <c r="U123" s="131"/>
      <c r="V123" s="131"/>
      <c r="W123" s="135">
        <f>SUM(W124:W127)</f>
        <v>9.134231999999999</v>
      </c>
      <c r="X123" s="131"/>
      <c r="Y123" s="135">
        <f>SUM(Y124:Y127)</f>
        <v>1.5940000000000003E-2</v>
      </c>
      <c r="Z123" s="131"/>
      <c r="AA123" s="136">
        <f>SUM(AA124:AA127)</f>
        <v>0</v>
      </c>
      <c r="AR123" s="137" t="s">
        <v>115</v>
      </c>
      <c r="AT123" s="138" t="s">
        <v>75</v>
      </c>
      <c r="AU123" s="138" t="s">
        <v>22</v>
      </c>
      <c r="AY123" s="137" t="s">
        <v>159</v>
      </c>
      <c r="BK123" s="139">
        <f>SUM(BK124:BK127)</f>
        <v>0</v>
      </c>
    </row>
    <row r="124" spans="2:65" s="1" customFormat="1" ht="31.6" customHeight="1">
      <c r="B124" s="141"/>
      <c r="C124" s="142" t="s">
        <v>115</v>
      </c>
      <c r="D124" s="142" t="s">
        <v>160</v>
      </c>
      <c r="E124" s="143" t="s">
        <v>917</v>
      </c>
      <c r="F124" s="247" t="s">
        <v>918</v>
      </c>
      <c r="G124" s="247"/>
      <c r="H124" s="247"/>
      <c r="I124" s="247"/>
      <c r="J124" s="144" t="s">
        <v>450</v>
      </c>
      <c r="K124" s="145">
        <v>5</v>
      </c>
      <c r="L124" s="248"/>
      <c r="M124" s="248"/>
      <c r="N124" s="248">
        <f>ROUND(L124*K124,2)</f>
        <v>0</v>
      </c>
      <c r="O124" s="248"/>
      <c r="P124" s="248"/>
      <c r="Q124" s="248"/>
      <c r="R124" s="146"/>
      <c r="T124" s="147" t="s">
        <v>5</v>
      </c>
      <c r="U124" s="44" t="s">
        <v>41</v>
      </c>
      <c r="V124" s="148">
        <v>2.9000000000000001E-2</v>
      </c>
      <c r="W124" s="148">
        <f>V124*K124</f>
        <v>0.14500000000000002</v>
      </c>
      <c r="X124" s="148">
        <v>1E-4</v>
      </c>
      <c r="Y124" s="148">
        <f>X124*K124</f>
        <v>5.0000000000000001E-4</v>
      </c>
      <c r="Z124" s="148">
        <v>0</v>
      </c>
      <c r="AA124" s="149">
        <f>Z124*K124</f>
        <v>0</v>
      </c>
      <c r="AR124" s="21" t="s">
        <v>243</v>
      </c>
      <c r="AT124" s="21" t="s">
        <v>160</v>
      </c>
      <c r="AU124" s="21" t="s">
        <v>115</v>
      </c>
      <c r="AY124" s="21" t="s">
        <v>159</v>
      </c>
      <c r="BE124" s="150">
        <f>IF(U124="základní",N124,0)</f>
        <v>0</v>
      </c>
      <c r="BF124" s="150">
        <f>IF(U124="snížená",N124,0)</f>
        <v>0</v>
      </c>
      <c r="BG124" s="150">
        <f>IF(U124="zákl. přenesená",N124,0)</f>
        <v>0</v>
      </c>
      <c r="BH124" s="150">
        <f>IF(U124="sníž. přenesená",N124,0)</f>
        <v>0</v>
      </c>
      <c r="BI124" s="150">
        <f>IF(U124="nulová",N124,0)</f>
        <v>0</v>
      </c>
      <c r="BJ124" s="21" t="s">
        <v>22</v>
      </c>
      <c r="BK124" s="150">
        <f>ROUND(L124*K124,2)</f>
        <v>0</v>
      </c>
      <c r="BL124" s="21" t="s">
        <v>243</v>
      </c>
      <c r="BM124" s="21" t="s">
        <v>919</v>
      </c>
    </row>
    <row r="125" spans="2:65" s="1" customFormat="1" ht="44.35" customHeight="1">
      <c r="B125" s="141"/>
      <c r="C125" s="142" t="s">
        <v>178</v>
      </c>
      <c r="D125" s="142" t="s">
        <v>160</v>
      </c>
      <c r="E125" s="143" t="s">
        <v>920</v>
      </c>
      <c r="F125" s="247" t="s">
        <v>921</v>
      </c>
      <c r="G125" s="247"/>
      <c r="H125" s="247"/>
      <c r="I125" s="247"/>
      <c r="J125" s="144" t="s">
        <v>200</v>
      </c>
      <c r="K125" s="145">
        <v>56</v>
      </c>
      <c r="L125" s="248"/>
      <c r="M125" s="248"/>
      <c r="N125" s="248">
        <f>ROUND(L125*K125,2)</f>
        <v>0</v>
      </c>
      <c r="O125" s="248"/>
      <c r="P125" s="248"/>
      <c r="Q125" s="248"/>
      <c r="R125" s="146"/>
      <c r="T125" s="147" t="s">
        <v>5</v>
      </c>
      <c r="U125" s="44" t="s">
        <v>41</v>
      </c>
      <c r="V125" s="148">
        <v>0.11799999999999999</v>
      </c>
      <c r="W125" s="148">
        <f>V125*K125</f>
        <v>6.6079999999999997</v>
      </c>
      <c r="X125" s="148">
        <v>1.9000000000000001E-4</v>
      </c>
      <c r="Y125" s="148">
        <f>X125*K125</f>
        <v>1.064E-2</v>
      </c>
      <c r="Z125" s="148">
        <v>0</v>
      </c>
      <c r="AA125" s="149">
        <f>Z125*K125</f>
        <v>0</v>
      </c>
      <c r="AR125" s="21" t="s">
        <v>243</v>
      </c>
      <c r="AT125" s="21" t="s">
        <v>160</v>
      </c>
      <c r="AU125" s="21" t="s">
        <v>115</v>
      </c>
      <c r="AY125" s="21" t="s">
        <v>159</v>
      </c>
      <c r="BE125" s="150">
        <f>IF(U125="základní",N125,0)</f>
        <v>0</v>
      </c>
      <c r="BF125" s="150">
        <f>IF(U125="snížená",N125,0)</f>
        <v>0</v>
      </c>
      <c r="BG125" s="150">
        <f>IF(U125="zákl. přenesená",N125,0)</f>
        <v>0</v>
      </c>
      <c r="BH125" s="150">
        <f>IF(U125="sníž. přenesená",N125,0)</f>
        <v>0</v>
      </c>
      <c r="BI125" s="150">
        <f>IF(U125="nulová",N125,0)</f>
        <v>0</v>
      </c>
      <c r="BJ125" s="21" t="s">
        <v>22</v>
      </c>
      <c r="BK125" s="150">
        <f>ROUND(L125*K125,2)</f>
        <v>0</v>
      </c>
      <c r="BL125" s="21" t="s">
        <v>243</v>
      </c>
      <c r="BM125" s="21" t="s">
        <v>922</v>
      </c>
    </row>
    <row r="126" spans="2:65" s="1" customFormat="1" ht="44.35" customHeight="1">
      <c r="B126" s="141"/>
      <c r="C126" s="142" t="s">
        <v>164</v>
      </c>
      <c r="D126" s="142" t="s">
        <v>160</v>
      </c>
      <c r="E126" s="143" t="s">
        <v>923</v>
      </c>
      <c r="F126" s="247" t="s">
        <v>924</v>
      </c>
      <c r="G126" s="247"/>
      <c r="H126" s="247"/>
      <c r="I126" s="247"/>
      <c r="J126" s="144" t="s">
        <v>200</v>
      </c>
      <c r="K126" s="145">
        <v>20</v>
      </c>
      <c r="L126" s="248"/>
      <c r="M126" s="248"/>
      <c r="N126" s="248">
        <f>ROUND(L126*K126,2)</f>
        <v>0</v>
      </c>
      <c r="O126" s="248"/>
      <c r="P126" s="248"/>
      <c r="Q126" s="248"/>
      <c r="R126" s="146"/>
      <c r="T126" s="147" t="s">
        <v>5</v>
      </c>
      <c r="U126" s="44" t="s">
        <v>41</v>
      </c>
      <c r="V126" s="148">
        <v>0.11799999999999999</v>
      </c>
      <c r="W126" s="148">
        <f>V126*K126</f>
        <v>2.36</v>
      </c>
      <c r="X126" s="148">
        <v>2.4000000000000001E-4</v>
      </c>
      <c r="Y126" s="148">
        <f>X126*K126</f>
        <v>4.8000000000000004E-3</v>
      </c>
      <c r="Z126" s="148">
        <v>0</v>
      </c>
      <c r="AA126" s="149">
        <f>Z126*K126</f>
        <v>0</v>
      </c>
      <c r="AR126" s="21" t="s">
        <v>243</v>
      </c>
      <c r="AT126" s="21" t="s">
        <v>160</v>
      </c>
      <c r="AU126" s="21" t="s">
        <v>115</v>
      </c>
      <c r="AY126" s="21" t="s">
        <v>159</v>
      </c>
      <c r="BE126" s="150">
        <f>IF(U126="základní",N126,0)</f>
        <v>0</v>
      </c>
      <c r="BF126" s="150">
        <f>IF(U126="snížená",N126,0)</f>
        <v>0</v>
      </c>
      <c r="BG126" s="150">
        <f>IF(U126="zákl. přenesená",N126,0)</f>
        <v>0</v>
      </c>
      <c r="BH126" s="150">
        <f>IF(U126="sníž. přenesená",N126,0)</f>
        <v>0</v>
      </c>
      <c r="BI126" s="150">
        <f>IF(U126="nulová",N126,0)</f>
        <v>0</v>
      </c>
      <c r="BJ126" s="21" t="s">
        <v>22</v>
      </c>
      <c r="BK126" s="150">
        <f>ROUND(L126*K126,2)</f>
        <v>0</v>
      </c>
      <c r="BL126" s="21" t="s">
        <v>243</v>
      </c>
      <c r="BM126" s="21" t="s">
        <v>925</v>
      </c>
    </row>
    <row r="127" spans="2:65" s="1" customFormat="1" ht="31.6" customHeight="1">
      <c r="B127" s="141"/>
      <c r="C127" s="142" t="s">
        <v>194</v>
      </c>
      <c r="D127" s="142" t="s">
        <v>160</v>
      </c>
      <c r="E127" s="143" t="s">
        <v>926</v>
      </c>
      <c r="F127" s="247" t="s">
        <v>927</v>
      </c>
      <c r="G127" s="247"/>
      <c r="H127" s="247"/>
      <c r="I127" s="247"/>
      <c r="J127" s="144" t="s">
        <v>254</v>
      </c>
      <c r="K127" s="145">
        <v>1.6E-2</v>
      </c>
      <c r="L127" s="248"/>
      <c r="M127" s="248"/>
      <c r="N127" s="248">
        <f>ROUND(L127*K127,2)</f>
        <v>0</v>
      </c>
      <c r="O127" s="248"/>
      <c r="P127" s="248"/>
      <c r="Q127" s="248"/>
      <c r="R127" s="146"/>
      <c r="T127" s="147" t="s">
        <v>5</v>
      </c>
      <c r="U127" s="44" t="s">
        <v>41</v>
      </c>
      <c r="V127" s="148">
        <v>1.327</v>
      </c>
      <c r="W127" s="148">
        <f>V127*K127</f>
        <v>2.1232000000000001E-2</v>
      </c>
      <c r="X127" s="148">
        <v>0</v>
      </c>
      <c r="Y127" s="148">
        <f>X127*K127</f>
        <v>0</v>
      </c>
      <c r="Z127" s="148">
        <v>0</v>
      </c>
      <c r="AA127" s="149">
        <f>Z127*K127</f>
        <v>0</v>
      </c>
      <c r="AR127" s="21" t="s">
        <v>243</v>
      </c>
      <c r="AT127" s="21" t="s">
        <v>160</v>
      </c>
      <c r="AU127" s="21" t="s">
        <v>115</v>
      </c>
      <c r="AY127" s="21" t="s">
        <v>159</v>
      </c>
      <c r="BE127" s="150">
        <f>IF(U127="základní",N127,0)</f>
        <v>0</v>
      </c>
      <c r="BF127" s="150">
        <f>IF(U127="snížená",N127,0)</f>
        <v>0</v>
      </c>
      <c r="BG127" s="150">
        <f>IF(U127="zákl. přenesená",N127,0)</f>
        <v>0</v>
      </c>
      <c r="BH127" s="150">
        <f>IF(U127="sníž. přenesená",N127,0)</f>
        <v>0</v>
      </c>
      <c r="BI127" s="150">
        <f>IF(U127="nulová",N127,0)</f>
        <v>0</v>
      </c>
      <c r="BJ127" s="21" t="s">
        <v>22</v>
      </c>
      <c r="BK127" s="150">
        <f>ROUND(L127*K127,2)</f>
        <v>0</v>
      </c>
      <c r="BL127" s="21" t="s">
        <v>243</v>
      </c>
      <c r="BM127" s="21" t="s">
        <v>928</v>
      </c>
    </row>
    <row r="128" spans="2:65" s="9" customFormat="1" ht="29.9" customHeight="1">
      <c r="B128" s="130"/>
      <c r="C128" s="131"/>
      <c r="D128" s="140" t="s">
        <v>694</v>
      </c>
      <c r="E128" s="140"/>
      <c r="F128" s="140"/>
      <c r="G128" s="140"/>
      <c r="H128" s="140"/>
      <c r="I128" s="140"/>
      <c r="J128" s="140"/>
      <c r="K128" s="140"/>
      <c r="L128" s="140"/>
      <c r="M128" s="140"/>
      <c r="N128" s="271">
        <f>BK128</f>
        <v>0</v>
      </c>
      <c r="O128" s="272"/>
      <c r="P128" s="272"/>
      <c r="Q128" s="272"/>
      <c r="R128" s="133"/>
      <c r="T128" s="134"/>
      <c r="U128" s="131"/>
      <c r="V128" s="131"/>
      <c r="W128" s="135">
        <f>W129</f>
        <v>0.19800000000000001</v>
      </c>
      <c r="X128" s="131"/>
      <c r="Y128" s="135">
        <f>Y129</f>
        <v>0</v>
      </c>
      <c r="Z128" s="131"/>
      <c r="AA128" s="136">
        <f>AA129</f>
        <v>4.4000000000000002E-4</v>
      </c>
      <c r="AR128" s="137" t="s">
        <v>115</v>
      </c>
      <c r="AT128" s="138" t="s">
        <v>75</v>
      </c>
      <c r="AU128" s="138" t="s">
        <v>22</v>
      </c>
      <c r="AY128" s="137" t="s">
        <v>159</v>
      </c>
      <c r="BK128" s="139">
        <f>BK129</f>
        <v>0</v>
      </c>
    </row>
    <row r="129" spans="2:65" s="1" customFormat="1" ht="22.6" customHeight="1">
      <c r="B129" s="141"/>
      <c r="C129" s="142" t="s">
        <v>197</v>
      </c>
      <c r="D129" s="142" t="s">
        <v>160</v>
      </c>
      <c r="E129" s="143" t="s">
        <v>929</v>
      </c>
      <c r="F129" s="247" t="s">
        <v>930</v>
      </c>
      <c r="G129" s="247"/>
      <c r="H129" s="247"/>
      <c r="I129" s="247"/>
      <c r="J129" s="144" t="s">
        <v>450</v>
      </c>
      <c r="K129" s="145">
        <v>2</v>
      </c>
      <c r="L129" s="248"/>
      <c r="M129" s="248"/>
      <c r="N129" s="248">
        <f>ROUND(L129*K129,2)</f>
        <v>0</v>
      </c>
      <c r="O129" s="248"/>
      <c r="P129" s="248"/>
      <c r="Q129" s="248"/>
      <c r="R129" s="146"/>
      <c r="T129" s="147" t="s">
        <v>5</v>
      </c>
      <c r="U129" s="44" t="s">
        <v>41</v>
      </c>
      <c r="V129" s="148">
        <v>9.9000000000000005E-2</v>
      </c>
      <c r="W129" s="148">
        <f>V129*K129</f>
        <v>0.19800000000000001</v>
      </c>
      <c r="X129" s="148">
        <v>0</v>
      </c>
      <c r="Y129" s="148">
        <f>X129*K129</f>
        <v>0</v>
      </c>
      <c r="Z129" s="148">
        <v>2.2000000000000001E-4</v>
      </c>
      <c r="AA129" s="149">
        <f>Z129*K129</f>
        <v>4.4000000000000002E-4</v>
      </c>
      <c r="AR129" s="21" t="s">
        <v>243</v>
      </c>
      <c r="AT129" s="21" t="s">
        <v>160</v>
      </c>
      <c r="AU129" s="21" t="s">
        <v>115</v>
      </c>
      <c r="AY129" s="21" t="s">
        <v>159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22</v>
      </c>
      <c r="BK129" s="150">
        <f>ROUND(L129*K129,2)</f>
        <v>0</v>
      </c>
      <c r="BL129" s="21" t="s">
        <v>243</v>
      </c>
      <c r="BM129" s="21" t="s">
        <v>931</v>
      </c>
    </row>
    <row r="130" spans="2:65" s="9" customFormat="1" ht="29.9" customHeight="1">
      <c r="B130" s="130"/>
      <c r="C130" s="131"/>
      <c r="D130" s="140" t="s">
        <v>908</v>
      </c>
      <c r="E130" s="140"/>
      <c r="F130" s="140"/>
      <c r="G130" s="140"/>
      <c r="H130" s="140"/>
      <c r="I130" s="140"/>
      <c r="J130" s="140"/>
      <c r="K130" s="140"/>
      <c r="L130" s="140"/>
      <c r="M130" s="140"/>
      <c r="N130" s="271">
        <f>BK130</f>
        <v>0</v>
      </c>
      <c r="O130" s="272"/>
      <c r="P130" s="272"/>
      <c r="Q130" s="272"/>
      <c r="R130" s="133"/>
      <c r="T130" s="134"/>
      <c r="U130" s="131"/>
      <c r="V130" s="131"/>
      <c r="W130" s="135">
        <f>SUM(W131:W134)</f>
        <v>1.3083279999999999</v>
      </c>
      <c r="X130" s="131"/>
      <c r="Y130" s="135">
        <f>SUM(Y131:Y134)</f>
        <v>3.8999999999999998E-3</v>
      </c>
      <c r="Z130" s="131"/>
      <c r="AA130" s="136">
        <f>SUM(AA131:AA134)</f>
        <v>0</v>
      </c>
      <c r="AR130" s="137" t="s">
        <v>115</v>
      </c>
      <c r="AT130" s="138" t="s">
        <v>75</v>
      </c>
      <c r="AU130" s="138" t="s">
        <v>22</v>
      </c>
      <c r="AY130" s="137" t="s">
        <v>159</v>
      </c>
      <c r="BK130" s="139">
        <f>SUM(BK131:BK134)</f>
        <v>0</v>
      </c>
    </row>
    <row r="131" spans="2:65" s="1" customFormat="1" ht="22.6" customHeight="1">
      <c r="B131" s="141"/>
      <c r="C131" s="142" t="s">
        <v>206</v>
      </c>
      <c r="D131" s="142" t="s">
        <v>160</v>
      </c>
      <c r="E131" s="143" t="s">
        <v>932</v>
      </c>
      <c r="F131" s="247" t="s">
        <v>933</v>
      </c>
      <c r="G131" s="247"/>
      <c r="H131" s="247"/>
      <c r="I131" s="247"/>
      <c r="J131" s="144" t="s">
        <v>551</v>
      </c>
      <c r="K131" s="145">
        <v>1</v>
      </c>
      <c r="L131" s="248"/>
      <c r="M131" s="248"/>
      <c r="N131" s="248">
        <f>ROUND(L131*K131,2)</f>
        <v>0</v>
      </c>
      <c r="O131" s="248"/>
      <c r="P131" s="248"/>
      <c r="Q131" s="248"/>
      <c r="R131" s="146"/>
      <c r="T131" s="147" t="s">
        <v>5</v>
      </c>
      <c r="U131" s="44" t="s">
        <v>41</v>
      </c>
      <c r="V131" s="148">
        <v>0.42599999999999999</v>
      </c>
      <c r="W131" s="148">
        <f>V131*K131</f>
        <v>0.42599999999999999</v>
      </c>
      <c r="X131" s="148">
        <v>0</v>
      </c>
      <c r="Y131" s="148">
        <f>X131*K131</f>
        <v>0</v>
      </c>
      <c r="Z131" s="148">
        <v>0</v>
      </c>
      <c r="AA131" s="149">
        <f>Z131*K131</f>
        <v>0</v>
      </c>
      <c r="AR131" s="21" t="s">
        <v>243</v>
      </c>
      <c r="AT131" s="21" t="s">
        <v>160</v>
      </c>
      <c r="AU131" s="21" t="s">
        <v>115</v>
      </c>
      <c r="AY131" s="21" t="s">
        <v>159</v>
      </c>
      <c r="BE131" s="150">
        <f>IF(U131="základní",N131,0)</f>
        <v>0</v>
      </c>
      <c r="BF131" s="150">
        <f>IF(U131="snížená",N131,0)</f>
        <v>0</v>
      </c>
      <c r="BG131" s="150">
        <f>IF(U131="zákl. přenesená",N131,0)</f>
        <v>0</v>
      </c>
      <c r="BH131" s="150">
        <f>IF(U131="sníž. přenesená",N131,0)</f>
        <v>0</v>
      </c>
      <c r="BI131" s="150">
        <f>IF(U131="nulová",N131,0)</f>
        <v>0</v>
      </c>
      <c r="BJ131" s="21" t="s">
        <v>22</v>
      </c>
      <c r="BK131" s="150">
        <f>ROUND(L131*K131,2)</f>
        <v>0</v>
      </c>
      <c r="BL131" s="21" t="s">
        <v>243</v>
      </c>
      <c r="BM131" s="21" t="s">
        <v>934</v>
      </c>
    </row>
    <row r="132" spans="2:65" s="1" customFormat="1" ht="22.6" customHeight="1">
      <c r="B132" s="141"/>
      <c r="C132" s="142" t="s">
        <v>187</v>
      </c>
      <c r="D132" s="142" t="s">
        <v>160</v>
      </c>
      <c r="E132" s="143" t="s">
        <v>935</v>
      </c>
      <c r="F132" s="247" t="s">
        <v>936</v>
      </c>
      <c r="G132" s="247"/>
      <c r="H132" s="247"/>
      <c r="I132" s="247"/>
      <c r="J132" s="144" t="s">
        <v>200</v>
      </c>
      <c r="K132" s="145">
        <v>10</v>
      </c>
      <c r="L132" s="248"/>
      <c r="M132" s="248"/>
      <c r="N132" s="248">
        <f>ROUND(L132*K132,2)</f>
        <v>0</v>
      </c>
      <c r="O132" s="248"/>
      <c r="P132" s="248"/>
      <c r="Q132" s="248"/>
      <c r="R132" s="146"/>
      <c r="T132" s="147" t="s">
        <v>5</v>
      </c>
      <c r="U132" s="44" t="s">
        <v>41</v>
      </c>
      <c r="V132" s="148">
        <v>3.1E-2</v>
      </c>
      <c r="W132" s="148">
        <f>V132*K132</f>
        <v>0.31</v>
      </c>
      <c r="X132" s="148">
        <v>3.8999999999999999E-4</v>
      </c>
      <c r="Y132" s="148">
        <f>X132*K132</f>
        <v>3.8999999999999998E-3</v>
      </c>
      <c r="Z132" s="148">
        <v>0</v>
      </c>
      <c r="AA132" s="149">
        <f>Z132*K132</f>
        <v>0</v>
      </c>
      <c r="AR132" s="21" t="s">
        <v>243</v>
      </c>
      <c r="AT132" s="21" t="s">
        <v>160</v>
      </c>
      <c r="AU132" s="21" t="s">
        <v>115</v>
      </c>
      <c r="AY132" s="21" t="s">
        <v>159</v>
      </c>
      <c r="BE132" s="150">
        <f>IF(U132="základní",N132,0)</f>
        <v>0</v>
      </c>
      <c r="BF132" s="150">
        <f>IF(U132="snížená",N132,0)</f>
        <v>0</v>
      </c>
      <c r="BG132" s="150">
        <f>IF(U132="zákl. přenesená",N132,0)</f>
        <v>0</v>
      </c>
      <c r="BH132" s="150">
        <f>IF(U132="sníž. přenesená",N132,0)</f>
        <v>0</v>
      </c>
      <c r="BI132" s="150">
        <f>IF(U132="nulová",N132,0)</f>
        <v>0</v>
      </c>
      <c r="BJ132" s="21" t="s">
        <v>22</v>
      </c>
      <c r="BK132" s="150">
        <f>ROUND(L132*K132,2)</f>
        <v>0</v>
      </c>
      <c r="BL132" s="21" t="s">
        <v>243</v>
      </c>
      <c r="BM132" s="21" t="s">
        <v>937</v>
      </c>
    </row>
    <row r="133" spans="2:65" s="1" customFormat="1" ht="31.6" customHeight="1">
      <c r="B133" s="141"/>
      <c r="C133" s="142" t="s">
        <v>213</v>
      </c>
      <c r="D133" s="142" t="s">
        <v>160</v>
      </c>
      <c r="E133" s="143" t="s">
        <v>938</v>
      </c>
      <c r="F133" s="247" t="s">
        <v>939</v>
      </c>
      <c r="G133" s="247"/>
      <c r="H133" s="247"/>
      <c r="I133" s="247"/>
      <c r="J133" s="144" t="s">
        <v>450</v>
      </c>
      <c r="K133" s="145">
        <v>1</v>
      </c>
      <c r="L133" s="248"/>
      <c r="M133" s="248"/>
      <c r="N133" s="248">
        <f>ROUND(L133*K133,2)</f>
        <v>0</v>
      </c>
      <c r="O133" s="248"/>
      <c r="P133" s="248"/>
      <c r="Q133" s="248"/>
      <c r="R133" s="146"/>
      <c r="T133" s="147" t="s">
        <v>5</v>
      </c>
      <c r="U133" s="44" t="s">
        <v>41</v>
      </c>
      <c r="V133" s="148">
        <v>0.53</v>
      </c>
      <c r="W133" s="148">
        <f>V133*K133</f>
        <v>0.53</v>
      </c>
      <c r="X133" s="148">
        <v>0</v>
      </c>
      <c r="Y133" s="148">
        <f>X133*K133</f>
        <v>0</v>
      </c>
      <c r="Z133" s="148">
        <v>0</v>
      </c>
      <c r="AA133" s="149">
        <f>Z133*K133</f>
        <v>0</v>
      </c>
      <c r="AR133" s="21" t="s">
        <v>243</v>
      </c>
      <c r="AT133" s="21" t="s">
        <v>160</v>
      </c>
      <c r="AU133" s="21" t="s">
        <v>115</v>
      </c>
      <c r="AY133" s="21" t="s">
        <v>159</v>
      </c>
      <c r="BE133" s="150">
        <f>IF(U133="základní",N133,0)</f>
        <v>0</v>
      </c>
      <c r="BF133" s="150">
        <f>IF(U133="snížená",N133,0)</f>
        <v>0</v>
      </c>
      <c r="BG133" s="150">
        <f>IF(U133="zákl. přenesená",N133,0)</f>
        <v>0</v>
      </c>
      <c r="BH133" s="150">
        <f>IF(U133="sníž. přenesená",N133,0)</f>
        <v>0</v>
      </c>
      <c r="BI133" s="150">
        <f>IF(U133="nulová",N133,0)</f>
        <v>0</v>
      </c>
      <c r="BJ133" s="21" t="s">
        <v>22</v>
      </c>
      <c r="BK133" s="150">
        <f>ROUND(L133*K133,2)</f>
        <v>0</v>
      </c>
      <c r="BL133" s="21" t="s">
        <v>243</v>
      </c>
      <c r="BM133" s="21" t="s">
        <v>940</v>
      </c>
    </row>
    <row r="134" spans="2:65" s="1" customFormat="1" ht="31.6" customHeight="1">
      <c r="B134" s="141"/>
      <c r="C134" s="142" t="s">
        <v>27</v>
      </c>
      <c r="D134" s="142" t="s">
        <v>160</v>
      </c>
      <c r="E134" s="143" t="s">
        <v>941</v>
      </c>
      <c r="F134" s="247" t="s">
        <v>942</v>
      </c>
      <c r="G134" s="247"/>
      <c r="H134" s="247"/>
      <c r="I134" s="247"/>
      <c r="J134" s="144" t="s">
        <v>254</v>
      </c>
      <c r="K134" s="145">
        <v>4.0000000000000001E-3</v>
      </c>
      <c r="L134" s="248"/>
      <c r="M134" s="248"/>
      <c r="N134" s="248">
        <f>ROUND(L134*K134,2)</f>
        <v>0</v>
      </c>
      <c r="O134" s="248"/>
      <c r="P134" s="248"/>
      <c r="Q134" s="248"/>
      <c r="R134" s="146"/>
      <c r="T134" s="147" t="s">
        <v>5</v>
      </c>
      <c r="U134" s="44" t="s">
        <v>41</v>
      </c>
      <c r="V134" s="148">
        <v>10.582000000000001</v>
      </c>
      <c r="W134" s="148">
        <f>V134*K134</f>
        <v>4.2328000000000005E-2</v>
      </c>
      <c r="X134" s="148">
        <v>0</v>
      </c>
      <c r="Y134" s="148">
        <f>X134*K134</f>
        <v>0</v>
      </c>
      <c r="Z134" s="148">
        <v>0</v>
      </c>
      <c r="AA134" s="149">
        <f>Z134*K134</f>
        <v>0</v>
      </c>
      <c r="AR134" s="21" t="s">
        <v>243</v>
      </c>
      <c r="AT134" s="21" t="s">
        <v>160</v>
      </c>
      <c r="AU134" s="21" t="s">
        <v>115</v>
      </c>
      <c r="AY134" s="21" t="s">
        <v>159</v>
      </c>
      <c r="BE134" s="150">
        <f>IF(U134="základní",N134,0)</f>
        <v>0</v>
      </c>
      <c r="BF134" s="150">
        <f>IF(U134="snížená",N134,0)</f>
        <v>0</v>
      </c>
      <c r="BG134" s="150">
        <f>IF(U134="zákl. přenesená",N134,0)</f>
        <v>0</v>
      </c>
      <c r="BH134" s="150">
        <f>IF(U134="sníž. přenesená",N134,0)</f>
        <v>0</v>
      </c>
      <c r="BI134" s="150">
        <f>IF(U134="nulová",N134,0)</f>
        <v>0</v>
      </c>
      <c r="BJ134" s="21" t="s">
        <v>22</v>
      </c>
      <c r="BK134" s="150">
        <f>ROUND(L134*K134,2)</f>
        <v>0</v>
      </c>
      <c r="BL134" s="21" t="s">
        <v>243</v>
      </c>
      <c r="BM134" s="21" t="s">
        <v>943</v>
      </c>
    </row>
    <row r="135" spans="2:65" s="9" customFormat="1" ht="29.9" customHeight="1">
      <c r="B135" s="130"/>
      <c r="C135" s="131"/>
      <c r="D135" s="140" t="s">
        <v>909</v>
      </c>
      <c r="E135" s="140"/>
      <c r="F135" s="140"/>
      <c r="G135" s="140"/>
      <c r="H135" s="140"/>
      <c r="I135" s="140"/>
      <c r="J135" s="140"/>
      <c r="K135" s="140"/>
      <c r="L135" s="140"/>
      <c r="M135" s="140"/>
      <c r="N135" s="271">
        <f>BK135</f>
        <v>0</v>
      </c>
      <c r="O135" s="272"/>
      <c r="P135" s="272"/>
      <c r="Q135" s="272"/>
      <c r="R135" s="133"/>
      <c r="T135" s="134"/>
      <c r="U135" s="131"/>
      <c r="V135" s="131"/>
      <c r="W135" s="135">
        <f>SUM(W136:W147)</f>
        <v>14.495759999999999</v>
      </c>
      <c r="X135" s="131"/>
      <c r="Y135" s="135">
        <f>SUM(Y136:Y147)</f>
        <v>3.1180000000000003E-2</v>
      </c>
      <c r="Z135" s="131"/>
      <c r="AA135" s="136">
        <f>SUM(AA136:AA147)</f>
        <v>0</v>
      </c>
      <c r="AR135" s="137" t="s">
        <v>115</v>
      </c>
      <c r="AT135" s="138" t="s">
        <v>75</v>
      </c>
      <c r="AU135" s="138" t="s">
        <v>22</v>
      </c>
      <c r="AY135" s="137" t="s">
        <v>159</v>
      </c>
      <c r="BK135" s="139">
        <f>SUM(BK136:BK147)</f>
        <v>0</v>
      </c>
    </row>
    <row r="136" spans="2:65" s="1" customFormat="1" ht="31.6" customHeight="1">
      <c r="B136" s="141"/>
      <c r="C136" s="142" t="s">
        <v>222</v>
      </c>
      <c r="D136" s="142" t="s">
        <v>160</v>
      </c>
      <c r="E136" s="143" t="s">
        <v>944</v>
      </c>
      <c r="F136" s="247" t="s">
        <v>945</v>
      </c>
      <c r="G136" s="247"/>
      <c r="H136" s="247"/>
      <c r="I136" s="247"/>
      <c r="J136" s="144" t="s">
        <v>225</v>
      </c>
      <c r="K136" s="145">
        <v>1</v>
      </c>
      <c r="L136" s="248"/>
      <c r="M136" s="248"/>
      <c r="N136" s="248">
        <f t="shared" ref="N136:N147" si="0">ROUND(L136*K136,2)</f>
        <v>0</v>
      </c>
      <c r="O136" s="248"/>
      <c r="P136" s="248"/>
      <c r="Q136" s="248"/>
      <c r="R136" s="146"/>
      <c r="T136" s="147" t="s">
        <v>5</v>
      </c>
      <c r="U136" s="44" t="s">
        <v>41</v>
      </c>
      <c r="V136" s="148">
        <v>0</v>
      </c>
      <c r="W136" s="148">
        <f t="shared" ref="W136:W147" si="1">V136*K136</f>
        <v>0</v>
      </c>
      <c r="X136" s="148">
        <v>0</v>
      </c>
      <c r="Y136" s="148">
        <f t="shared" ref="Y136:Y147" si="2">X136*K136</f>
        <v>0</v>
      </c>
      <c r="Z136" s="148">
        <v>0</v>
      </c>
      <c r="AA136" s="149">
        <f t="shared" ref="AA136:AA147" si="3">Z136*K136</f>
        <v>0</v>
      </c>
      <c r="AR136" s="21" t="s">
        <v>243</v>
      </c>
      <c r="AT136" s="21" t="s">
        <v>160</v>
      </c>
      <c r="AU136" s="21" t="s">
        <v>115</v>
      </c>
      <c r="AY136" s="21" t="s">
        <v>159</v>
      </c>
      <c r="BE136" s="150">
        <f t="shared" ref="BE136:BE147" si="4">IF(U136="základní",N136,0)</f>
        <v>0</v>
      </c>
      <c r="BF136" s="150">
        <f t="shared" ref="BF136:BF147" si="5">IF(U136="snížená",N136,0)</f>
        <v>0</v>
      </c>
      <c r="BG136" s="150">
        <f t="shared" ref="BG136:BG147" si="6">IF(U136="zákl. přenesená",N136,0)</f>
        <v>0</v>
      </c>
      <c r="BH136" s="150">
        <f t="shared" ref="BH136:BH147" si="7">IF(U136="sníž. přenesená",N136,0)</f>
        <v>0</v>
      </c>
      <c r="BI136" s="150">
        <f t="shared" ref="BI136:BI147" si="8">IF(U136="nulová",N136,0)</f>
        <v>0</v>
      </c>
      <c r="BJ136" s="21" t="s">
        <v>22</v>
      </c>
      <c r="BK136" s="150">
        <f t="shared" ref="BK136:BK147" si="9">ROUND(L136*K136,2)</f>
        <v>0</v>
      </c>
      <c r="BL136" s="21" t="s">
        <v>243</v>
      </c>
      <c r="BM136" s="21" t="s">
        <v>946</v>
      </c>
    </row>
    <row r="137" spans="2:65" s="1" customFormat="1" ht="31.6" customHeight="1">
      <c r="B137" s="141"/>
      <c r="C137" s="142" t="s">
        <v>227</v>
      </c>
      <c r="D137" s="142" t="s">
        <v>160</v>
      </c>
      <c r="E137" s="143" t="s">
        <v>947</v>
      </c>
      <c r="F137" s="247" t="s">
        <v>948</v>
      </c>
      <c r="G137" s="247"/>
      <c r="H137" s="247"/>
      <c r="I137" s="247"/>
      <c r="J137" s="144" t="s">
        <v>225</v>
      </c>
      <c r="K137" s="145">
        <v>1</v>
      </c>
      <c r="L137" s="248"/>
      <c r="M137" s="248"/>
      <c r="N137" s="248">
        <f t="shared" si="0"/>
        <v>0</v>
      </c>
      <c r="O137" s="248"/>
      <c r="P137" s="248"/>
      <c r="Q137" s="248"/>
      <c r="R137" s="146"/>
      <c r="T137" s="147" t="s">
        <v>5</v>
      </c>
      <c r="U137" s="44" t="s">
        <v>41</v>
      </c>
      <c r="V137" s="148">
        <v>0</v>
      </c>
      <c r="W137" s="148">
        <f t="shared" si="1"/>
        <v>0</v>
      </c>
      <c r="X137" s="148">
        <v>0</v>
      </c>
      <c r="Y137" s="148">
        <f t="shared" si="2"/>
        <v>0</v>
      </c>
      <c r="Z137" s="148">
        <v>0</v>
      </c>
      <c r="AA137" s="149">
        <f t="shared" si="3"/>
        <v>0</v>
      </c>
      <c r="AR137" s="21" t="s">
        <v>243</v>
      </c>
      <c r="AT137" s="21" t="s">
        <v>160</v>
      </c>
      <c r="AU137" s="21" t="s">
        <v>115</v>
      </c>
      <c r="AY137" s="21" t="s">
        <v>159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21" t="s">
        <v>22</v>
      </c>
      <c r="BK137" s="150">
        <f t="shared" si="9"/>
        <v>0</v>
      </c>
      <c r="BL137" s="21" t="s">
        <v>243</v>
      </c>
      <c r="BM137" s="21" t="s">
        <v>949</v>
      </c>
    </row>
    <row r="138" spans="2:65" s="1" customFormat="1" ht="31.6" customHeight="1">
      <c r="B138" s="141"/>
      <c r="C138" s="142" t="s">
        <v>231</v>
      </c>
      <c r="D138" s="142" t="s">
        <v>160</v>
      </c>
      <c r="E138" s="143" t="s">
        <v>950</v>
      </c>
      <c r="F138" s="247" t="s">
        <v>951</v>
      </c>
      <c r="G138" s="247"/>
      <c r="H138" s="247"/>
      <c r="I138" s="247"/>
      <c r="J138" s="144" t="s">
        <v>225</v>
      </c>
      <c r="K138" s="145">
        <v>1</v>
      </c>
      <c r="L138" s="248"/>
      <c r="M138" s="248"/>
      <c r="N138" s="248">
        <f t="shared" si="0"/>
        <v>0</v>
      </c>
      <c r="O138" s="248"/>
      <c r="P138" s="248"/>
      <c r="Q138" s="248"/>
      <c r="R138" s="146"/>
      <c r="T138" s="147" t="s">
        <v>5</v>
      </c>
      <c r="U138" s="44" t="s">
        <v>41</v>
      </c>
      <c r="V138" s="148">
        <v>0</v>
      </c>
      <c r="W138" s="148">
        <f t="shared" si="1"/>
        <v>0</v>
      </c>
      <c r="X138" s="148">
        <v>0</v>
      </c>
      <c r="Y138" s="148">
        <f t="shared" si="2"/>
        <v>0</v>
      </c>
      <c r="Z138" s="148">
        <v>0</v>
      </c>
      <c r="AA138" s="149">
        <f t="shared" si="3"/>
        <v>0</v>
      </c>
      <c r="AR138" s="21" t="s">
        <v>243</v>
      </c>
      <c r="AT138" s="21" t="s">
        <v>160</v>
      </c>
      <c r="AU138" s="21" t="s">
        <v>115</v>
      </c>
      <c r="AY138" s="21" t="s">
        <v>159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21" t="s">
        <v>22</v>
      </c>
      <c r="BK138" s="150">
        <f t="shared" si="9"/>
        <v>0</v>
      </c>
      <c r="BL138" s="21" t="s">
        <v>243</v>
      </c>
      <c r="BM138" s="21" t="s">
        <v>952</v>
      </c>
    </row>
    <row r="139" spans="2:65" s="1" customFormat="1" ht="31.6" customHeight="1">
      <c r="B139" s="141"/>
      <c r="C139" s="183" t="s">
        <v>236</v>
      </c>
      <c r="D139" s="183" t="s">
        <v>184</v>
      </c>
      <c r="E139" s="184" t="s">
        <v>953</v>
      </c>
      <c r="F139" s="259" t="s">
        <v>954</v>
      </c>
      <c r="G139" s="259"/>
      <c r="H139" s="259"/>
      <c r="I139" s="259"/>
      <c r="J139" s="185" t="s">
        <v>450</v>
      </c>
      <c r="K139" s="186">
        <v>1</v>
      </c>
      <c r="L139" s="260"/>
      <c r="M139" s="260"/>
      <c r="N139" s="260">
        <f t="shared" si="0"/>
        <v>0</v>
      </c>
      <c r="O139" s="248"/>
      <c r="P139" s="248"/>
      <c r="Q139" s="248"/>
      <c r="R139" s="146"/>
      <c r="T139" s="147" t="s">
        <v>5</v>
      </c>
      <c r="U139" s="44" t="s">
        <v>41</v>
      </c>
      <c r="V139" s="148">
        <v>0</v>
      </c>
      <c r="W139" s="148">
        <f t="shared" si="1"/>
        <v>0</v>
      </c>
      <c r="X139" s="148">
        <v>0</v>
      </c>
      <c r="Y139" s="148">
        <f t="shared" si="2"/>
        <v>0</v>
      </c>
      <c r="Z139" s="148">
        <v>0</v>
      </c>
      <c r="AA139" s="149">
        <f t="shared" si="3"/>
        <v>0</v>
      </c>
      <c r="AR139" s="21" t="s">
        <v>278</v>
      </c>
      <c r="AT139" s="21" t="s">
        <v>184</v>
      </c>
      <c r="AU139" s="21" t="s">
        <v>115</v>
      </c>
      <c r="AY139" s="21" t="s">
        <v>159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21" t="s">
        <v>22</v>
      </c>
      <c r="BK139" s="150">
        <f t="shared" si="9"/>
        <v>0</v>
      </c>
      <c r="BL139" s="21" t="s">
        <v>243</v>
      </c>
      <c r="BM139" s="21" t="s">
        <v>955</v>
      </c>
    </row>
    <row r="140" spans="2:65" s="1" customFormat="1" ht="22.6" customHeight="1">
      <c r="B140" s="141"/>
      <c r="C140" s="142" t="s">
        <v>11</v>
      </c>
      <c r="D140" s="142" t="s">
        <v>160</v>
      </c>
      <c r="E140" s="143" t="s">
        <v>956</v>
      </c>
      <c r="F140" s="247" t="s">
        <v>957</v>
      </c>
      <c r="G140" s="247"/>
      <c r="H140" s="247"/>
      <c r="I140" s="247"/>
      <c r="J140" s="144" t="s">
        <v>551</v>
      </c>
      <c r="K140" s="145">
        <v>14</v>
      </c>
      <c r="L140" s="248"/>
      <c r="M140" s="248"/>
      <c r="N140" s="248">
        <f t="shared" si="0"/>
        <v>0</v>
      </c>
      <c r="O140" s="248"/>
      <c r="P140" s="248"/>
      <c r="Q140" s="248"/>
      <c r="R140" s="146"/>
      <c r="T140" s="147" t="s">
        <v>5</v>
      </c>
      <c r="U140" s="44" t="s">
        <v>41</v>
      </c>
      <c r="V140" s="148">
        <v>0.114</v>
      </c>
      <c r="W140" s="148">
        <f t="shared" si="1"/>
        <v>1.5960000000000001</v>
      </c>
      <c r="X140" s="148">
        <v>1.1299999999999999E-3</v>
      </c>
      <c r="Y140" s="148">
        <f t="shared" si="2"/>
        <v>1.5820000000000001E-2</v>
      </c>
      <c r="Z140" s="148">
        <v>0</v>
      </c>
      <c r="AA140" s="149">
        <f t="shared" si="3"/>
        <v>0</v>
      </c>
      <c r="AR140" s="21" t="s">
        <v>243</v>
      </c>
      <c r="AT140" s="21" t="s">
        <v>160</v>
      </c>
      <c r="AU140" s="21" t="s">
        <v>115</v>
      </c>
      <c r="AY140" s="21" t="s">
        <v>159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21" t="s">
        <v>22</v>
      </c>
      <c r="BK140" s="150">
        <f t="shared" si="9"/>
        <v>0</v>
      </c>
      <c r="BL140" s="21" t="s">
        <v>243</v>
      </c>
      <c r="BM140" s="21" t="s">
        <v>958</v>
      </c>
    </row>
    <row r="141" spans="2:65" s="1" customFormat="1" ht="31.6" customHeight="1">
      <c r="B141" s="141"/>
      <c r="C141" s="142" t="s">
        <v>243</v>
      </c>
      <c r="D141" s="142" t="s">
        <v>160</v>
      </c>
      <c r="E141" s="143" t="s">
        <v>959</v>
      </c>
      <c r="F141" s="247" t="s">
        <v>960</v>
      </c>
      <c r="G141" s="247"/>
      <c r="H141" s="247"/>
      <c r="I141" s="247"/>
      <c r="J141" s="144" t="s">
        <v>450</v>
      </c>
      <c r="K141" s="145">
        <v>1</v>
      </c>
      <c r="L141" s="248"/>
      <c r="M141" s="248"/>
      <c r="N141" s="248">
        <f t="shared" si="0"/>
        <v>0</v>
      </c>
      <c r="O141" s="248"/>
      <c r="P141" s="248"/>
      <c r="Q141" s="248"/>
      <c r="R141" s="146"/>
      <c r="T141" s="147" t="s">
        <v>5</v>
      </c>
      <c r="U141" s="44" t="s">
        <v>41</v>
      </c>
      <c r="V141" s="148">
        <v>0.873</v>
      </c>
      <c r="W141" s="148">
        <f t="shared" si="1"/>
        <v>0.873</v>
      </c>
      <c r="X141" s="148">
        <v>0</v>
      </c>
      <c r="Y141" s="148">
        <f t="shared" si="2"/>
        <v>0</v>
      </c>
      <c r="Z141" s="148">
        <v>0</v>
      </c>
      <c r="AA141" s="149">
        <f t="shared" si="3"/>
        <v>0</v>
      </c>
      <c r="AR141" s="21" t="s">
        <v>243</v>
      </c>
      <c r="AT141" s="21" t="s">
        <v>160</v>
      </c>
      <c r="AU141" s="21" t="s">
        <v>115</v>
      </c>
      <c r="AY141" s="21" t="s">
        <v>159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21" t="s">
        <v>22</v>
      </c>
      <c r="BK141" s="150">
        <f t="shared" si="9"/>
        <v>0</v>
      </c>
      <c r="BL141" s="21" t="s">
        <v>243</v>
      </c>
      <c r="BM141" s="21" t="s">
        <v>961</v>
      </c>
    </row>
    <row r="142" spans="2:65" s="1" customFormat="1" ht="31.6" customHeight="1">
      <c r="B142" s="141"/>
      <c r="C142" s="142" t="s">
        <v>247</v>
      </c>
      <c r="D142" s="142" t="s">
        <v>160</v>
      </c>
      <c r="E142" s="143" t="s">
        <v>962</v>
      </c>
      <c r="F142" s="247" t="s">
        <v>963</v>
      </c>
      <c r="G142" s="247"/>
      <c r="H142" s="247"/>
      <c r="I142" s="247"/>
      <c r="J142" s="144" t="s">
        <v>551</v>
      </c>
      <c r="K142" s="145">
        <v>1</v>
      </c>
      <c r="L142" s="248"/>
      <c r="M142" s="248"/>
      <c r="N142" s="248">
        <f t="shared" si="0"/>
        <v>0</v>
      </c>
      <c r="O142" s="248"/>
      <c r="P142" s="248"/>
      <c r="Q142" s="248"/>
      <c r="R142" s="146"/>
      <c r="T142" s="147" t="s">
        <v>5</v>
      </c>
      <c r="U142" s="44" t="s">
        <v>41</v>
      </c>
      <c r="V142" s="148">
        <v>0.8</v>
      </c>
      <c r="W142" s="148">
        <f t="shared" si="1"/>
        <v>0.8</v>
      </c>
      <c r="X142" s="148">
        <v>1.2070000000000001E-2</v>
      </c>
      <c r="Y142" s="148">
        <f t="shared" si="2"/>
        <v>1.2070000000000001E-2</v>
      </c>
      <c r="Z142" s="148">
        <v>0</v>
      </c>
      <c r="AA142" s="149">
        <f t="shared" si="3"/>
        <v>0</v>
      </c>
      <c r="AR142" s="21" t="s">
        <v>243</v>
      </c>
      <c r="AT142" s="21" t="s">
        <v>160</v>
      </c>
      <c r="AU142" s="21" t="s">
        <v>115</v>
      </c>
      <c r="AY142" s="21" t="s">
        <v>159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21" t="s">
        <v>22</v>
      </c>
      <c r="BK142" s="150">
        <f t="shared" si="9"/>
        <v>0</v>
      </c>
      <c r="BL142" s="21" t="s">
        <v>243</v>
      </c>
      <c r="BM142" s="21" t="s">
        <v>964</v>
      </c>
    </row>
    <row r="143" spans="2:65" s="1" customFormat="1" ht="31.6" customHeight="1">
      <c r="B143" s="141"/>
      <c r="C143" s="142" t="s">
        <v>251</v>
      </c>
      <c r="D143" s="142" t="s">
        <v>160</v>
      </c>
      <c r="E143" s="143" t="s">
        <v>965</v>
      </c>
      <c r="F143" s="247" t="s">
        <v>966</v>
      </c>
      <c r="G143" s="247"/>
      <c r="H143" s="247"/>
      <c r="I143" s="247"/>
      <c r="J143" s="144" t="s">
        <v>551</v>
      </c>
      <c r="K143" s="145">
        <v>1</v>
      </c>
      <c r="L143" s="248"/>
      <c r="M143" s="248"/>
      <c r="N143" s="248">
        <f t="shared" si="0"/>
        <v>0</v>
      </c>
      <c r="O143" s="248"/>
      <c r="P143" s="248"/>
      <c r="Q143" s="248"/>
      <c r="R143" s="146"/>
      <c r="T143" s="147" t="s">
        <v>5</v>
      </c>
      <c r="U143" s="44" t="s">
        <v>41</v>
      </c>
      <c r="V143" s="148">
        <v>1.335</v>
      </c>
      <c r="W143" s="148">
        <f t="shared" si="1"/>
        <v>1.335</v>
      </c>
      <c r="X143" s="148">
        <v>0</v>
      </c>
      <c r="Y143" s="148">
        <f t="shared" si="2"/>
        <v>0</v>
      </c>
      <c r="Z143" s="148">
        <v>0</v>
      </c>
      <c r="AA143" s="149">
        <f t="shared" si="3"/>
        <v>0</v>
      </c>
      <c r="AR143" s="21" t="s">
        <v>243</v>
      </c>
      <c r="AT143" s="21" t="s">
        <v>160</v>
      </c>
      <c r="AU143" s="21" t="s">
        <v>115</v>
      </c>
      <c r="AY143" s="21" t="s">
        <v>159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21" t="s">
        <v>22</v>
      </c>
      <c r="BK143" s="150">
        <f t="shared" si="9"/>
        <v>0</v>
      </c>
      <c r="BL143" s="21" t="s">
        <v>243</v>
      </c>
      <c r="BM143" s="21" t="s">
        <v>967</v>
      </c>
    </row>
    <row r="144" spans="2:65" s="1" customFormat="1" ht="31.6" customHeight="1">
      <c r="B144" s="141"/>
      <c r="C144" s="142" t="s">
        <v>256</v>
      </c>
      <c r="D144" s="142" t="s">
        <v>160</v>
      </c>
      <c r="E144" s="143" t="s">
        <v>968</v>
      </c>
      <c r="F144" s="247" t="s">
        <v>969</v>
      </c>
      <c r="G144" s="247"/>
      <c r="H144" s="247"/>
      <c r="I144" s="247"/>
      <c r="J144" s="144" t="s">
        <v>551</v>
      </c>
      <c r="K144" s="145">
        <v>1</v>
      </c>
      <c r="L144" s="248"/>
      <c r="M144" s="248"/>
      <c r="N144" s="248">
        <f t="shared" si="0"/>
        <v>0</v>
      </c>
      <c r="O144" s="248"/>
      <c r="P144" s="248"/>
      <c r="Q144" s="248"/>
      <c r="R144" s="146"/>
      <c r="T144" s="147" t="s">
        <v>5</v>
      </c>
      <c r="U144" s="44" t="s">
        <v>41</v>
      </c>
      <c r="V144" s="148">
        <v>0.51200000000000001</v>
      </c>
      <c r="W144" s="148">
        <f t="shared" si="1"/>
        <v>0.51200000000000001</v>
      </c>
      <c r="X144" s="148">
        <v>3.29E-3</v>
      </c>
      <c r="Y144" s="148">
        <f t="shared" si="2"/>
        <v>3.29E-3</v>
      </c>
      <c r="Z144" s="148">
        <v>0</v>
      </c>
      <c r="AA144" s="149">
        <f t="shared" si="3"/>
        <v>0</v>
      </c>
      <c r="AR144" s="21" t="s">
        <v>243</v>
      </c>
      <c r="AT144" s="21" t="s">
        <v>160</v>
      </c>
      <c r="AU144" s="21" t="s">
        <v>115</v>
      </c>
      <c r="AY144" s="21" t="s">
        <v>159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21" t="s">
        <v>22</v>
      </c>
      <c r="BK144" s="150">
        <f t="shared" si="9"/>
        <v>0</v>
      </c>
      <c r="BL144" s="21" t="s">
        <v>243</v>
      </c>
      <c r="BM144" s="21" t="s">
        <v>970</v>
      </c>
    </row>
    <row r="145" spans="2:65" s="1" customFormat="1" ht="22.6" customHeight="1">
      <c r="B145" s="141"/>
      <c r="C145" s="142" t="s">
        <v>260</v>
      </c>
      <c r="D145" s="142" t="s">
        <v>160</v>
      </c>
      <c r="E145" s="143" t="s">
        <v>971</v>
      </c>
      <c r="F145" s="247" t="s">
        <v>972</v>
      </c>
      <c r="G145" s="247"/>
      <c r="H145" s="247"/>
      <c r="I145" s="247"/>
      <c r="J145" s="144" t="s">
        <v>973</v>
      </c>
      <c r="K145" s="145">
        <v>24</v>
      </c>
      <c r="L145" s="248"/>
      <c r="M145" s="248"/>
      <c r="N145" s="248">
        <f t="shared" si="0"/>
        <v>0</v>
      </c>
      <c r="O145" s="248"/>
      <c r="P145" s="248"/>
      <c r="Q145" s="248"/>
      <c r="R145" s="146"/>
      <c r="T145" s="147" t="s">
        <v>5</v>
      </c>
      <c r="U145" s="44" t="s">
        <v>41</v>
      </c>
      <c r="V145" s="148">
        <v>0</v>
      </c>
      <c r="W145" s="148">
        <f t="shared" si="1"/>
        <v>0</v>
      </c>
      <c r="X145" s="148">
        <v>0</v>
      </c>
      <c r="Y145" s="148">
        <f t="shared" si="2"/>
        <v>0</v>
      </c>
      <c r="Z145" s="148">
        <v>0</v>
      </c>
      <c r="AA145" s="149">
        <f t="shared" si="3"/>
        <v>0</v>
      </c>
      <c r="AR145" s="21" t="s">
        <v>243</v>
      </c>
      <c r="AT145" s="21" t="s">
        <v>160</v>
      </c>
      <c r="AU145" s="21" t="s">
        <v>115</v>
      </c>
      <c r="AY145" s="21" t="s">
        <v>159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21" t="s">
        <v>22</v>
      </c>
      <c r="BK145" s="150">
        <f t="shared" si="9"/>
        <v>0</v>
      </c>
      <c r="BL145" s="21" t="s">
        <v>243</v>
      </c>
      <c r="BM145" s="21" t="s">
        <v>974</v>
      </c>
    </row>
    <row r="146" spans="2:65" s="1" customFormat="1" ht="22.6" customHeight="1">
      <c r="B146" s="141"/>
      <c r="C146" s="142" t="s">
        <v>10</v>
      </c>
      <c r="D146" s="142" t="s">
        <v>160</v>
      </c>
      <c r="E146" s="143" t="s">
        <v>975</v>
      </c>
      <c r="F146" s="247" t="s">
        <v>976</v>
      </c>
      <c r="G146" s="247"/>
      <c r="H146" s="247"/>
      <c r="I146" s="247"/>
      <c r="J146" s="144" t="s">
        <v>973</v>
      </c>
      <c r="K146" s="145">
        <v>10</v>
      </c>
      <c r="L146" s="248"/>
      <c r="M146" s="248"/>
      <c r="N146" s="248">
        <f t="shared" si="0"/>
        <v>0</v>
      </c>
      <c r="O146" s="248"/>
      <c r="P146" s="248"/>
      <c r="Q146" s="248"/>
      <c r="R146" s="146"/>
      <c r="T146" s="147" t="s">
        <v>5</v>
      </c>
      <c r="U146" s="44" t="s">
        <v>41</v>
      </c>
      <c r="V146" s="148">
        <v>0</v>
      </c>
      <c r="W146" s="148">
        <f t="shared" si="1"/>
        <v>0</v>
      </c>
      <c r="X146" s="148">
        <v>0</v>
      </c>
      <c r="Y146" s="148">
        <f t="shared" si="2"/>
        <v>0</v>
      </c>
      <c r="Z146" s="148">
        <v>0</v>
      </c>
      <c r="AA146" s="149">
        <f t="shared" si="3"/>
        <v>0</v>
      </c>
      <c r="AR146" s="21" t="s">
        <v>243</v>
      </c>
      <c r="AT146" s="21" t="s">
        <v>160</v>
      </c>
      <c r="AU146" s="21" t="s">
        <v>115</v>
      </c>
      <c r="AY146" s="21" t="s">
        <v>159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21" t="s">
        <v>22</v>
      </c>
      <c r="BK146" s="150">
        <f t="shared" si="9"/>
        <v>0</v>
      </c>
      <c r="BL146" s="21" t="s">
        <v>243</v>
      </c>
      <c r="BM146" s="21" t="s">
        <v>977</v>
      </c>
    </row>
    <row r="147" spans="2:65" s="1" customFormat="1" ht="31.6" customHeight="1">
      <c r="B147" s="141"/>
      <c r="C147" s="142" t="s">
        <v>267</v>
      </c>
      <c r="D147" s="142" t="s">
        <v>160</v>
      </c>
      <c r="E147" s="143" t="s">
        <v>978</v>
      </c>
      <c r="F147" s="247" t="s">
        <v>979</v>
      </c>
      <c r="G147" s="247"/>
      <c r="H147" s="247"/>
      <c r="I147" s="247"/>
      <c r="J147" s="144" t="s">
        <v>254</v>
      </c>
      <c r="K147" s="145">
        <v>2.3199999999999998</v>
      </c>
      <c r="L147" s="248"/>
      <c r="M147" s="248"/>
      <c r="N147" s="248">
        <f t="shared" si="0"/>
        <v>0</v>
      </c>
      <c r="O147" s="248"/>
      <c r="P147" s="248"/>
      <c r="Q147" s="248"/>
      <c r="R147" s="146"/>
      <c r="T147" s="147" t="s">
        <v>5</v>
      </c>
      <c r="U147" s="44" t="s">
        <v>41</v>
      </c>
      <c r="V147" s="148">
        <v>4.0430000000000001</v>
      </c>
      <c r="W147" s="148">
        <f t="shared" si="1"/>
        <v>9.3797599999999992</v>
      </c>
      <c r="X147" s="148">
        <v>0</v>
      </c>
      <c r="Y147" s="148">
        <f t="shared" si="2"/>
        <v>0</v>
      </c>
      <c r="Z147" s="148">
        <v>0</v>
      </c>
      <c r="AA147" s="149">
        <f t="shared" si="3"/>
        <v>0</v>
      </c>
      <c r="AR147" s="21" t="s">
        <v>243</v>
      </c>
      <c r="AT147" s="21" t="s">
        <v>160</v>
      </c>
      <c r="AU147" s="21" t="s">
        <v>115</v>
      </c>
      <c r="AY147" s="21" t="s">
        <v>159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21" t="s">
        <v>22</v>
      </c>
      <c r="BK147" s="150">
        <f t="shared" si="9"/>
        <v>0</v>
      </c>
      <c r="BL147" s="21" t="s">
        <v>243</v>
      </c>
      <c r="BM147" s="21" t="s">
        <v>980</v>
      </c>
    </row>
    <row r="148" spans="2:65" s="9" customFormat="1" ht="29.9" customHeight="1">
      <c r="B148" s="130"/>
      <c r="C148" s="131"/>
      <c r="D148" s="140" t="s">
        <v>910</v>
      </c>
      <c r="E148" s="140"/>
      <c r="F148" s="140"/>
      <c r="G148" s="140"/>
      <c r="H148" s="140"/>
      <c r="I148" s="140"/>
      <c r="J148" s="140"/>
      <c r="K148" s="140"/>
      <c r="L148" s="140"/>
      <c r="M148" s="140"/>
      <c r="N148" s="271">
        <f>BK148</f>
        <v>0</v>
      </c>
      <c r="O148" s="272"/>
      <c r="P148" s="272"/>
      <c r="Q148" s="272"/>
      <c r="R148" s="133"/>
      <c r="T148" s="134"/>
      <c r="U148" s="131"/>
      <c r="V148" s="131"/>
      <c r="W148" s="135">
        <f>SUM(W149:W156)</f>
        <v>36.361536000000001</v>
      </c>
      <c r="X148" s="131"/>
      <c r="Y148" s="135">
        <f>SUM(Y149:Y156)</f>
        <v>7.2480000000000017E-2</v>
      </c>
      <c r="Z148" s="131"/>
      <c r="AA148" s="136">
        <f>SUM(AA149:AA156)</f>
        <v>1.6E-2</v>
      </c>
      <c r="AR148" s="137" t="s">
        <v>115</v>
      </c>
      <c r="AT148" s="138" t="s">
        <v>75</v>
      </c>
      <c r="AU148" s="138" t="s">
        <v>22</v>
      </c>
      <c r="AY148" s="137" t="s">
        <v>159</v>
      </c>
      <c r="BK148" s="139">
        <f>SUM(BK149:BK156)</f>
        <v>0</v>
      </c>
    </row>
    <row r="149" spans="2:65" s="1" customFormat="1" ht="31.6" customHeight="1">
      <c r="B149" s="141"/>
      <c r="C149" s="142" t="s">
        <v>271</v>
      </c>
      <c r="D149" s="142" t="s">
        <v>160</v>
      </c>
      <c r="E149" s="143" t="s">
        <v>981</v>
      </c>
      <c r="F149" s="247" t="s">
        <v>982</v>
      </c>
      <c r="G149" s="247"/>
      <c r="H149" s="247"/>
      <c r="I149" s="247"/>
      <c r="J149" s="144" t="s">
        <v>200</v>
      </c>
      <c r="K149" s="145">
        <v>5</v>
      </c>
      <c r="L149" s="248"/>
      <c r="M149" s="248"/>
      <c r="N149" s="248">
        <f t="shared" ref="N149:N156" si="10">ROUND(L149*K149,2)</f>
        <v>0</v>
      </c>
      <c r="O149" s="248"/>
      <c r="P149" s="248"/>
      <c r="Q149" s="248"/>
      <c r="R149" s="146"/>
      <c r="T149" s="147" t="s">
        <v>5</v>
      </c>
      <c r="U149" s="44" t="s">
        <v>41</v>
      </c>
      <c r="V149" s="148">
        <v>5.2999999999999999E-2</v>
      </c>
      <c r="W149" s="148">
        <f t="shared" ref="W149:W156" si="11">V149*K149</f>
        <v>0.26500000000000001</v>
      </c>
      <c r="X149" s="148">
        <v>2.0000000000000002E-5</v>
      </c>
      <c r="Y149" s="148">
        <f t="shared" ref="Y149:Y156" si="12">X149*K149</f>
        <v>1E-4</v>
      </c>
      <c r="Z149" s="148">
        <v>3.2000000000000002E-3</v>
      </c>
      <c r="AA149" s="149">
        <f t="shared" ref="AA149:AA156" si="13">Z149*K149</f>
        <v>1.6E-2</v>
      </c>
      <c r="AR149" s="21" t="s">
        <v>243</v>
      </c>
      <c r="AT149" s="21" t="s">
        <v>160</v>
      </c>
      <c r="AU149" s="21" t="s">
        <v>115</v>
      </c>
      <c r="AY149" s="21" t="s">
        <v>159</v>
      </c>
      <c r="BE149" s="150">
        <f t="shared" ref="BE149:BE156" si="14">IF(U149="základní",N149,0)</f>
        <v>0</v>
      </c>
      <c r="BF149" s="150">
        <f t="shared" ref="BF149:BF156" si="15">IF(U149="snížená",N149,0)</f>
        <v>0</v>
      </c>
      <c r="BG149" s="150">
        <f t="shared" ref="BG149:BG156" si="16">IF(U149="zákl. přenesená",N149,0)</f>
        <v>0</v>
      </c>
      <c r="BH149" s="150">
        <f t="shared" ref="BH149:BH156" si="17">IF(U149="sníž. přenesená",N149,0)</f>
        <v>0</v>
      </c>
      <c r="BI149" s="150">
        <f t="shared" ref="BI149:BI156" si="18">IF(U149="nulová",N149,0)</f>
        <v>0</v>
      </c>
      <c r="BJ149" s="21" t="s">
        <v>22</v>
      </c>
      <c r="BK149" s="150">
        <f t="shared" ref="BK149:BK156" si="19">ROUND(L149*K149,2)</f>
        <v>0</v>
      </c>
      <c r="BL149" s="21" t="s">
        <v>243</v>
      </c>
      <c r="BM149" s="21" t="s">
        <v>983</v>
      </c>
    </row>
    <row r="150" spans="2:65" s="1" customFormat="1" ht="31.6" customHeight="1">
      <c r="B150" s="141"/>
      <c r="C150" s="142" t="s">
        <v>275</v>
      </c>
      <c r="D150" s="142" t="s">
        <v>160</v>
      </c>
      <c r="E150" s="143" t="s">
        <v>984</v>
      </c>
      <c r="F150" s="247" t="s">
        <v>985</v>
      </c>
      <c r="G150" s="247"/>
      <c r="H150" s="247"/>
      <c r="I150" s="247"/>
      <c r="J150" s="144" t="s">
        <v>200</v>
      </c>
      <c r="K150" s="145">
        <v>56</v>
      </c>
      <c r="L150" s="248"/>
      <c r="M150" s="248"/>
      <c r="N150" s="248">
        <f t="shared" si="10"/>
        <v>0</v>
      </c>
      <c r="O150" s="248"/>
      <c r="P150" s="248"/>
      <c r="Q150" s="248"/>
      <c r="R150" s="146"/>
      <c r="T150" s="147" t="s">
        <v>5</v>
      </c>
      <c r="U150" s="44" t="s">
        <v>41</v>
      </c>
      <c r="V150" s="148">
        <v>0.41499999999999998</v>
      </c>
      <c r="W150" s="148">
        <f t="shared" si="11"/>
        <v>23.24</v>
      </c>
      <c r="X150" s="148">
        <v>6.8999999999999997E-4</v>
      </c>
      <c r="Y150" s="148">
        <f t="shared" si="12"/>
        <v>3.8640000000000001E-2</v>
      </c>
      <c r="Z150" s="148">
        <v>0</v>
      </c>
      <c r="AA150" s="149">
        <f t="shared" si="13"/>
        <v>0</v>
      </c>
      <c r="AR150" s="21" t="s">
        <v>243</v>
      </c>
      <c r="AT150" s="21" t="s">
        <v>160</v>
      </c>
      <c r="AU150" s="21" t="s">
        <v>115</v>
      </c>
      <c r="AY150" s="21" t="s">
        <v>159</v>
      </c>
      <c r="BE150" s="150">
        <f t="shared" si="14"/>
        <v>0</v>
      </c>
      <c r="BF150" s="150">
        <f t="shared" si="15"/>
        <v>0</v>
      </c>
      <c r="BG150" s="150">
        <f t="shared" si="16"/>
        <v>0</v>
      </c>
      <c r="BH150" s="150">
        <f t="shared" si="17"/>
        <v>0</v>
      </c>
      <c r="BI150" s="150">
        <f t="shared" si="18"/>
        <v>0</v>
      </c>
      <c r="BJ150" s="21" t="s">
        <v>22</v>
      </c>
      <c r="BK150" s="150">
        <f t="shared" si="19"/>
        <v>0</v>
      </c>
      <c r="BL150" s="21" t="s">
        <v>243</v>
      </c>
      <c r="BM150" s="21" t="s">
        <v>986</v>
      </c>
    </row>
    <row r="151" spans="2:65" s="1" customFormat="1" ht="31.6" customHeight="1">
      <c r="B151" s="141"/>
      <c r="C151" s="142" t="s">
        <v>280</v>
      </c>
      <c r="D151" s="142" t="s">
        <v>160</v>
      </c>
      <c r="E151" s="143" t="s">
        <v>987</v>
      </c>
      <c r="F151" s="247" t="s">
        <v>988</v>
      </c>
      <c r="G151" s="247"/>
      <c r="H151" s="247"/>
      <c r="I151" s="247"/>
      <c r="J151" s="144" t="s">
        <v>200</v>
      </c>
      <c r="K151" s="145">
        <v>2</v>
      </c>
      <c r="L151" s="248"/>
      <c r="M151" s="248"/>
      <c r="N151" s="248">
        <f t="shared" si="10"/>
        <v>0</v>
      </c>
      <c r="O151" s="248"/>
      <c r="P151" s="248"/>
      <c r="Q151" s="248"/>
      <c r="R151" s="146"/>
      <c r="T151" s="147" t="s">
        <v>5</v>
      </c>
      <c r="U151" s="44" t="s">
        <v>41</v>
      </c>
      <c r="V151" s="148">
        <v>0.43</v>
      </c>
      <c r="W151" s="148">
        <f t="shared" si="11"/>
        <v>0.86</v>
      </c>
      <c r="X151" s="148">
        <v>1.0399999999999999E-3</v>
      </c>
      <c r="Y151" s="148">
        <f t="shared" si="12"/>
        <v>2.0799999999999998E-3</v>
      </c>
      <c r="Z151" s="148">
        <v>0</v>
      </c>
      <c r="AA151" s="149">
        <f t="shared" si="13"/>
        <v>0</v>
      </c>
      <c r="AR151" s="21" t="s">
        <v>243</v>
      </c>
      <c r="AT151" s="21" t="s">
        <v>160</v>
      </c>
      <c r="AU151" s="21" t="s">
        <v>115</v>
      </c>
      <c r="AY151" s="21" t="s">
        <v>159</v>
      </c>
      <c r="BE151" s="150">
        <f t="shared" si="14"/>
        <v>0</v>
      </c>
      <c r="BF151" s="150">
        <f t="shared" si="15"/>
        <v>0</v>
      </c>
      <c r="BG151" s="150">
        <f t="shared" si="16"/>
        <v>0</v>
      </c>
      <c r="BH151" s="150">
        <f t="shared" si="17"/>
        <v>0</v>
      </c>
      <c r="BI151" s="150">
        <f t="shared" si="18"/>
        <v>0</v>
      </c>
      <c r="BJ151" s="21" t="s">
        <v>22</v>
      </c>
      <c r="BK151" s="150">
        <f t="shared" si="19"/>
        <v>0</v>
      </c>
      <c r="BL151" s="21" t="s">
        <v>243</v>
      </c>
      <c r="BM151" s="21" t="s">
        <v>989</v>
      </c>
    </row>
    <row r="152" spans="2:65" s="1" customFormat="1" ht="31.6" customHeight="1">
      <c r="B152" s="141"/>
      <c r="C152" s="142" t="s">
        <v>286</v>
      </c>
      <c r="D152" s="142" t="s">
        <v>160</v>
      </c>
      <c r="E152" s="143" t="s">
        <v>990</v>
      </c>
      <c r="F152" s="247" t="s">
        <v>991</v>
      </c>
      <c r="G152" s="247"/>
      <c r="H152" s="247"/>
      <c r="I152" s="247"/>
      <c r="J152" s="144" t="s">
        <v>200</v>
      </c>
      <c r="K152" s="145">
        <v>20</v>
      </c>
      <c r="L152" s="248"/>
      <c r="M152" s="248"/>
      <c r="N152" s="248">
        <f t="shared" si="10"/>
        <v>0</v>
      </c>
      <c r="O152" s="248"/>
      <c r="P152" s="248"/>
      <c r="Q152" s="248"/>
      <c r="R152" s="146"/>
      <c r="T152" s="147" t="s">
        <v>5</v>
      </c>
      <c r="U152" s="44" t="s">
        <v>41</v>
      </c>
      <c r="V152" s="148">
        <v>0.435</v>
      </c>
      <c r="W152" s="148">
        <f t="shared" si="11"/>
        <v>8.6999999999999993</v>
      </c>
      <c r="X152" s="148">
        <v>1.58E-3</v>
      </c>
      <c r="Y152" s="148">
        <f t="shared" si="12"/>
        <v>3.1600000000000003E-2</v>
      </c>
      <c r="Z152" s="148">
        <v>0</v>
      </c>
      <c r="AA152" s="149">
        <f t="shared" si="13"/>
        <v>0</v>
      </c>
      <c r="AR152" s="21" t="s">
        <v>243</v>
      </c>
      <c r="AT152" s="21" t="s">
        <v>160</v>
      </c>
      <c r="AU152" s="21" t="s">
        <v>115</v>
      </c>
      <c r="AY152" s="21" t="s">
        <v>159</v>
      </c>
      <c r="BE152" s="150">
        <f t="shared" si="14"/>
        <v>0</v>
      </c>
      <c r="BF152" s="150">
        <f t="shared" si="15"/>
        <v>0</v>
      </c>
      <c r="BG152" s="150">
        <f t="shared" si="16"/>
        <v>0</v>
      </c>
      <c r="BH152" s="150">
        <f t="shared" si="17"/>
        <v>0</v>
      </c>
      <c r="BI152" s="150">
        <f t="shared" si="18"/>
        <v>0</v>
      </c>
      <c r="BJ152" s="21" t="s">
        <v>22</v>
      </c>
      <c r="BK152" s="150">
        <f t="shared" si="19"/>
        <v>0</v>
      </c>
      <c r="BL152" s="21" t="s">
        <v>243</v>
      </c>
      <c r="BM152" s="21" t="s">
        <v>992</v>
      </c>
    </row>
    <row r="153" spans="2:65" s="1" customFormat="1" ht="31.6" customHeight="1">
      <c r="B153" s="141"/>
      <c r="C153" s="142" t="s">
        <v>290</v>
      </c>
      <c r="D153" s="142" t="s">
        <v>160</v>
      </c>
      <c r="E153" s="143" t="s">
        <v>993</v>
      </c>
      <c r="F153" s="247" t="s">
        <v>994</v>
      </c>
      <c r="G153" s="247"/>
      <c r="H153" s="247"/>
      <c r="I153" s="247"/>
      <c r="J153" s="144" t="s">
        <v>450</v>
      </c>
      <c r="K153" s="145">
        <v>2</v>
      </c>
      <c r="L153" s="248"/>
      <c r="M153" s="248"/>
      <c r="N153" s="248">
        <f t="shared" si="10"/>
        <v>0</v>
      </c>
      <c r="O153" s="248"/>
      <c r="P153" s="248"/>
      <c r="Q153" s="248"/>
      <c r="R153" s="146"/>
      <c r="T153" s="147" t="s">
        <v>5</v>
      </c>
      <c r="U153" s="44" t="s">
        <v>41</v>
      </c>
      <c r="V153" s="148">
        <v>0.35</v>
      </c>
      <c r="W153" s="148">
        <f t="shared" si="11"/>
        <v>0.7</v>
      </c>
      <c r="X153" s="148">
        <v>3.0000000000000001E-5</v>
      </c>
      <c r="Y153" s="148">
        <f t="shared" si="12"/>
        <v>6.0000000000000002E-5</v>
      </c>
      <c r="Z153" s="148">
        <v>0</v>
      </c>
      <c r="AA153" s="149">
        <f t="shared" si="13"/>
        <v>0</v>
      </c>
      <c r="AR153" s="21" t="s">
        <v>243</v>
      </c>
      <c r="AT153" s="21" t="s">
        <v>160</v>
      </c>
      <c r="AU153" s="21" t="s">
        <v>115</v>
      </c>
      <c r="AY153" s="21" t="s">
        <v>159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21" t="s">
        <v>22</v>
      </c>
      <c r="BK153" s="150">
        <f t="shared" si="19"/>
        <v>0</v>
      </c>
      <c r="BL153" s="21" t="s">
        <v>243</v>
      </c>
      <c r="BM153" s="21" t="s">
        <v>995</v>
      </c>
    </row>
    <row r="154" spans="2:65" s="1" customFormat="1" ht="22.6" customHeight="1">
      <c r="B154" s="141"/>
      <c r="C154" s="142" t="s">
        <v>294</v>
      </c>
      <c r="D154" s="142" t="s">
        <v>160</v>
      </c>
      <c r="E154" s="143" t="s">
        <v>996</v>
      </c>
      <c r="F154" s="247" t="s">
        <v>997</v>
      </c>
      <c r="G154" s="247"/>
      <c r="H154" s="247"/>
      <c r="I154" s="247"/>
      <c r="J154" s="144" t="s">
        <v>200</v>
      </c>
      <c r="K154" s="145">
        <v>78</v>
      </c>
      <c r="L154" s="248"/>
      <c r="M154" s="248"/>
      <c r="N154" s="248">
        <f t="shared" si="10"/>
        <v>0</v>
      </c>
      <c r="O154" s="248"/>
      <c r="P154" s="248"/>
      <c r="Q154" s="248"/>
      <c r="R154" s="146"/>
      <c r="T154" s="147" t="s">
        <v>5</v>
      </c>
      <c r="U154" s="44" t="s">
        <v>41</v>
      </c>
      <c r="V154" s="148">
        <v>0.03</v>
      </c>
      <c r="W154" s="148">
        <f t="shared" si="11"/>
        <v>2.34</v>
      </c>
      <c r="X154" s="148">
        <v>0</v>
      </c>
      <c r="Y154" s="148">
        <f t="shared" si="12"/>
        <v>0</v>
      </c>
      <c r="Z154" s="148">
        <v>0</v>
      </c>
      <c r="AA154" s="149">
        <f t="shared" si="13"/>
        <v>0</v>
      </c>
      <c r="AR154" s="21" t="s">
        <v>243</v>
      </c>
      <c r="AT154" s="21" t="s">
        <v>160</v>
      </c>
      <c r="AU154" s="21" t="s">
        <v>115</v>
      </c>
      <c r="AY154" s="21" t="s">
        <v>159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21" t="s">
        <v>22</v>
      </c>
      <c r="BK154" s="150">
        <f t="shared" si="19"/>
        <v>0</v>
      </c>
      <c r="BL154" s="21" t="s">
        <v>243</v>
      </c>
      <c r="BM154" s="21" t="s">
        <v>998</v>
      </c>
    </row>
    <row r="155" spans="2:65" s="1" customFormat="1" ht="22.6" customHeight="1">
      <c r="B155" s="141"/>
      <c r="C155" s="142" t="s">
        <v>298</v>
      </c>
      <c r="D155" s="142" t="s">
        <v>160</v>
      </c>
      <c r="E155" s="143" t="s">
        <v>975</v>
      </c>
      <c r="F155" s="247" t="s">
        <v>976</v>
      </c>
      <c r="G155" s="247"/>
      <c r="H155" s="247"/>
      <c r="I155" s="247"/>
      <c r="J155" s="144" t="s">
        <v>973</v>
      </c>
      <c r="K155" s="145">
        <v>10</v>
      </c>
      <c r="L155" s="248"/>
      <c r="M155" s="248"/>
      <c r="N155" s="248">
        <f t="shared" si="10"/>
        <v>0</v>
      </c>
      <c r="O155" s="248"/>
      <c r="P155" s="248"/>
      <c r="Q155" s="248"/>
      <c r="R155" s="146"/>
      <c r="T155" s="147" t="s">
        <v>5</v>
      </c>
      <c r="U155" s="44" t="s">
        <v>41</v>
      </c>
      <c r="V155" s="148">
        <v>0</v>
      </c>
      <c r="W155" s="148">
        <f t="shared" si="11"/>
        <v>0</v>
      </c>
      <c r="X155" s="148">
        <v>0</v>
      </c>
      <c r="Y155" s="148">
        <f t="shared" si="12"/>
        <v>0</v>
      </c>
      <c r="Z155" s="148">
        <v>0</v>
      </c>
      <c r="AA155" s="149">
        <f t="shared" si="13"/>
        <v>0</v>
      </c>
      <c r="AR155" s="21" t="s">
        <v>243</v>
      </c>
      <c r="AT155" s="21" t="s">
        <v>160</v>
      </c>
      <c r="AU155" s="21" t="s">
        <v>115</v>
      </c>
      <c r="AY155" s="21" t="s">
        <v>159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21" t="s">
        <v>22</v>
      </c>
      <c r="BK155" s="150">
        <f t="shared" si="19"/>
        <v>0</v>
      </c>
      <c r="BL155" s="21" t="s">
        <v>243</v>
      </c>
      <c r="BM155" s="21" t="s">
        <v>999</v>
      </c>
    </row>
    <row r="156" spans="2:65" s="1" customFormat="1" ht="31.6" customHeight="1">
      <c r="B156" s="141"/>
      <c r="C156" s="142" t="s">
        <v>303</v>
      </c>
      <c r="D156" s="142" t="s">
        <v>160</v>
      </c>
      <c r="E156" s="143" t="s">
        <v>1000</v>
      </c>
      <c r="F156" s="247" t="s">
        <v>1001</v>
      </c>
      <c r="G156" s="247"/>
      <c r="H156" s="247"/>
      <c r="I156" s="247"/>
      <c r="J156" s="144" t="s">
        <v>254</v>
      </c>
      <c r="K156" s="145">
        <v>7.1999999999999995E-2</v>
      </c>
      <c r="L156" s="248"/>
      <c r="M156" s="248"/>
      <c r="N156" s="248">
        <f t="shared" si="10"/>
        <v>0</v>
      </c>
      <c r="O156" s="248"/>
      <c r="P156" s="248"/>
      <c r="Q156" s="248"/>
      <c r="R156" s="146"/>
      <c r="T156" s="147" t="s">
        <v>5</v>
      </c>
      <c r="U156" s="44" t="s">
        <v>41</v>
      </c>
      <c r="V156" s="148">
        <v>3.5630000000000002</v>
      </c>
      <c r="W156" s="148">
        <f t="shared" si="11"/>
        <v>0.25653599999999999</v>
      </c>
      <c r="X156" s="148">
        <v>0</v>
      </c>
      <c r="Y156" s="148">
        <f t="shared" si="12"/>
        <v>0</v>
      </c>
      <c r="Z156" s="148">
        <v>0</v>
      </c>
      <c r="AA156" s="149">
        <f t="shared" si="13"/>
        <v>0</v>
      </c>
      <c r="AR156" s="21" t="s">
        <v>243</v>
      </c>
      <c r="AT156" s="21" t="s">
        <v>160</v>
      </c>
      <c r="AU156" s="21" t="s">
        <v>115</v>
      </c>
      <c r="AY156" s="21" t="s">
        <v>159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21" t="s">
        <v>22</v>
      </c>
      <c r="BK156" s="150">
        <f t="shared" si="19"/>
        <v>0</v>
      </c>
      <c r="BL156" s="21" t="s">
        <v>243</v>
      </c>
      <c r="BM156" s="21" t="s">
        <v>1002</v>
      </c>
    </row>
    <row r="157" spans="2:65" s="9" customFormat="1" ht="29.9" customHeight="1">
      <c r="B157" s="130"/>
      <c r="C157" s="131"/>
      <c r="D157" s="140" t="s">
        <v>911</v>
      </c>
      <c r="E157" s="140"/>
      <c r="F157" s="140"/>
      <c r="G157" s="140"/>
      <c r="H157" s="140"/>
      <c r="I157" s="140"/>
      <c r="J157" s="140"/>
      <c r="K157" s="140"/>
      <c r="L157" s="140"/>
      <c r="M157" s="140"/>
      <c r="N157" s="271">
        <f>BK157</f>
        <v>0</v>
      </c>
      <c r="O157" s="272"/>
      <c r="P157" s="272"/>
      <c r="Q157" s="272"/>
      <c r="R157" s="133"/>
      <c r="T157" s="134"/>
      <c r="U157" s="131"/>
      <c r="V157" s="131"/>
      <c r="W157" s="135">
        <f>SUM(W158:W172)</f>
        <v>6.7091999999999992</v>
      </c>
      <c r="X157" s="131"/>
      <c r="Y157" s="135">
        <f>SUM(Y158:Y172)</f>
        <v>1.5629999999999998E-2</v>
      </c>
      <c r="Z157" s="131"/>
      <c r="AA157" s="136">
        <f>SUM(AA158:AA172)</f>
        <v>4.1999999999999997E-3</v>
      </c>
      <c r="AR157" s="137" t="s">
        <v>115</v>
      </c>
      <c r="AT157" s="138" t="s">
        <v>75</v>
      </c>
      <c r="AU157" s="138" t="s">
        <v>22</v>
      </c>
      <c r="AY157" s="137" t="s">
        <v>159</v>
      </c>
      <c r="BK157" s="139">
        <f>SUM(BK158:BK172)</f>
        <v>0</v>
      </c>
    </row>
    <row r="158" spans="2:65" s="1" customFormat="1" ht="31.6" customHeight="1">
      <c r="B158" s="141"/>
      <c r="C158" s="142" t="s">
        <v>308</v>
      </c>
      <c r="D158" s="142" t="s">
        <v>160</v>
      </c>
      <c r="E158" s="143" t="s">
        <v>1003</v>
      </c>
      <c r="F158" s="247" t="s">
        <v>1004</v>
      </c>
      <c r="G158" s="247"/>
      <c r="H158" s="247"/>
      <c r="I158" s="247"/>
      <c r="J158" s="144" t="s">
        <v>450</v>
      </c>
      <c r="K158" s="145">
        <v>2</v>
      </c>
      <c r="L158" s="248"/>
      <c r="M158" s="248"/>
      <c r="N158" s="248">
        <f t="shared" ref="N158:N172" si="20">ROUND(L158*K158,2)</f>
        <v>0</v>
      </c>
      <c r="O158" s="248"/>
      <c r="P158" s="248"/>
      <c r="Q158" s="248"/>
      <c r="R158" s="146"/>
      <c r="T158" s="147" t="s">
        <v>5</v>
      </c>
      <c r="U158" s="44" t="s">
        <v>41</v>
      </c>
      <c r="V158" s="148">
        <v>5.1999999999999998E-2</v>
      </c>
      <c r="W158" s="148">
        <f t="shared" ref="W158:W172" si="21">V158*K158</f>
        <v>0.104</v>
      </c>
      <c r="X158" s="148">
        <v>4.0000000000000003E-5</v>
      </c>
      <c r="Y158" s="148">
        <f t="shared" ref="Y158:Y172" si="22">X158*K158</f>
        <v>8.0000000000000007E-5</v>
      </c>
      <c r="Z158" s="148">
        <v>4.4999999999999999E-4</v>
      </c>
      <c r="AA158" s="149">
        <f t="shared" ref="AA158:AA172" si="23">Z158*K158</f>
        <v>8.9999999999999998E-4</v>
      </c>
      <c r="AR158" s="21" t="s">
        <v>243</v>
      </c>
      <c r="AT158" s="21" t="s">
        <v>160</v>
      </c>
      <c r="AU158" s="21" t="s">
        <v>115</v>
      </c>
      <c r="AY158" s="21" t="s">
        <v>159</v>
      </c>
      <c r="BE158" s="150">
        <f t="shared" ref="BE158:BE172" si="24">IF(U158="základní",N158,0)</f>
        <v>0</v>
      </c>
      <c r="BF158" s="150">
        <f t="shared" ref="BF158:BF172" si="25">IF(U158="snížená",N158,0)</f>
        <v>0</v>
      </c>
      <c r="BG158" s="150">
        <f t="shared" ref="BG158:BG172" si="26">IF(U158="zákl. přenesená",N158,0)</f>
        <v>0</v>
      </c>
      <c r="BH158" s="150">
        <f t="shared" ref="BH158:BH172" si="27">IF(U158="sníž. přenesená",N158,0)</f>
        <v>0</v>
      </c>
      <c r="BI158" s="150">
        <f t="shared" ref="BI158:BI172" si="28">IF(U158="nulová",N158,0)</f>
        <v>0</v>
      </c>
      <c r="BJ158" s="21" t="s">
        <v>22</v>
      </c>
      <c r="BK158" s="150">
        <f t="shared" ref="BK158:BK172" si="29">ROUND(L158*K158,2)</f>
        <v>0</v>
      </c>
      <c r="BL158" s="21" t="s">
        <v>243</v>
      </c>
      <c r="BM158" s="21" t="s">
        <v>1005</v>
      </c>
    </row>
    <row r="159" spans="2:65" s="1" customFormat="1" ht="31.6" customHeight="1">
      <c r="B159" s="141"/>
      <c r="C159" s="142" t="s">
        <v>278</v>
      </c>
      <c r="D159" s="142" t="s">
        <v>160</v>
      </c>
      <c r="E159" s="143" t="s">
        <v>1006</v>
      </c>
      <c r="F159" s="247" t="s">
        <v>1007</v>
      </c>
      <c r="G159" s="247"/>
      <c r="H159" s="247"/>
      <c r="I159" s="247"/>
      <c r="J159" s="144" t="s">
        <v>450</v>
      </c>
      <c r="K159" s="145">
        <v>3</v>
      </c>
      <c r="L159" s="248"/>
      <c r="M159" s="248"/>
      <c r="N159" s="248">
        <f t="shared" si="20"/>
        <v>0</v>
      </c>
      <c r="O159" s="248"/>
      <c r="P159" s="248"/>
      <c r="Q159" s="248"/>
      <c r="R159" s="146"/>
      <c r="T159" s="147" t="s">
        <v>5</v>
      </c>
      <c r="U159" s="44" t="s">
        <v>41</v>
      </c>
      <c r="V159" s="148">
        <v>0.22900000000000001</v>
      </c>
      <c r="W159" s="148">
        <f t="shared" si="21"/>
        <v>0.68700000000000006</v>
      </c>
      <c r="X159" s="148">
        <v>1.2999999999999999E-4</v>
      </c>
      <c r="Y159" s="148">
        <f t="shared" si="22"/>
        <v>3.8999999999999994E-4</v>
      </c>
      <c r="Z159" s="148">
        <v>1.1000000000000001E-3</v>
      </c>
      <c r="AA159" s="149">
        <f t="shared" si="23"/>
        <v>3.3E-3</v>
      </c>
      <c r="AR159" s="21" t="s">
        <v>243</v>
      </c>
      <c r="AT159" s="21" t="s">
        <v>160</v>
      </c>
      <c r="AU159" s="21" t="s">
        <v>115</v>
      </c>
      <c r="AY159" s="21" t="s">
        <v>159</v>
      </c>
      <c r="BE159" s="150">
        <f t="shared" si="24"/>
        <v>0</v>
      </c>
      <c r="BF159" s="150">
        <f t="shared" si="25"/>
        <v>0</v>
      </c>
      <c r="BG159" s="150">
        <f t="shared" si="26"/>
        <v>0</v>
      </c>
      <c r="BH159" s="150">
        <f t="shared" si="27"/>
        <v>0</v>
      </c>
      <c r="BI159" s="150">
        <f t="shared" si="28"/>
        <v>0</v>
      </c>
      <c r="BJ159" s="21" t="s">
        <v>22</v>
      </c>
      <c r="BK159" s="150">
        <f t="shared" si="29"/>
        <v>0</v>
      </c>
      <c r="BL159" s="21" t="s">
        <v>243</v>
      </c>
      <c r="BM159" s="21" t="s">
        <v>1008</v>
      </c>
    </row>
    <row r="160" spans="2:65" s="1" customFormat="1" ht="31.6" customHeight="1">
      <c r="B160" s="141"/>
      <c r="C160" s="142" t="s">
        <v>317</v>
      </c>
      <c r="D160" s="142" t="s">
        <v>160</v>
      </c>
      <c r="E160" s="143" t="s">
        <v>1009</v>
      </c>
      <c r="F160" s="247" t="s">
        <v>1010</v>
      </c>
      <c r="G160" s="247"/>
      <c r="H160" s="247"/>
      <c r="I160" s="247"/>
      <c r="J160" s="144" t="s">
        <v>450</v>
      </c>
      <c r="K160" s="145">
        <v>1</v>
      </c>
      <c r="L160" s="248"/>
      <c r="M160" s="248"/>
      <c r="N160" s="248">
        <f t="shared" si="20"/>
        <v>0</v>
      </c>
      <c r="O160" s="248"/>
      <c r="P160" s="248"/>
      <c r="Q160" s="248"/>
      <c r="R160" s="146"/>
      <c r="T160" s="147" t="s">
        <v>5</v>
      </c>
      <c r="U160" s="44" t="s">
        <v>41</v>
      </c>
      <c r="V160" s="148">
        <v>0.10299999999999999</v>
      </c>
      <c r="W160" s="148">
        <f t="shared" si="21"/>
        <v>0.10299999999999999</v>
      </c>
      <c r="X160" s="148">
        <v>2.4000000000000001E-4</v>
      </c>
      <c r="Y160" s="148">
        <f t="shared" si="22"/>
        <v>2.4000000000000001E-4</v>
      </c>
      <c r="Z160" s="148">
        <v>0</v>
      </c>
      <c r="AA160" s="149">
        <f t="shared" si="23"/>
        <v>0</v>
      </c>
      <c r="AR160" s="21" t="s">
        <v>243</v>
      </c>
      <c r="AT160" s="21" t="s">
        <v>160</v>
      </c>
      <c r="AU160" s="21" t="s">
        <v>115</v>
      </c>
      <c r="AY160" s="21" t="s">
        <v>159</v>
      </c>
      <c r="BE160" s="150">
        <f t="shared" si="24"/>
        <v>0</v>
      </c>
      <c r="BF160" s="150">
        <f t="shared" si="25"/>
        <v>0</v>
      </c>
      <c r="BG160" s="150">
        <f t="shared" si="26"/>
        <v>0</v>
      </c>
      <c r="BH160" s="150">
        <f t="shared" si="27"/>
        <v>0</v>
      </c>
      <c r="BI160" s="150">
        <f t="shared" si="28"/>
        <v>0</v>
      </c>
      <c r="BJ160" s="21" t="s">
        <v>22</v>
      </c>
      <c r="BK160" s="150">
        <f t="shared" si="29"/>
        <v>0</v>
      </c>
      <c r="BL160" s="21" t="s">
        <v>243</v>
      </c>
      <c r="BM160" s="21" t="s">
        <v>1011</v>
      </c>
    </row>
    <row r="161" spans="2:65" s="1" customFormat="1" ht="31.6" customHeight="1">
      <c r="B161" s="141"/>
      <c r="C161" s="142" t="s">
        <v>321</v>
      </c>
      <c r="D161" s="142" t="s">
        <v>160</v>
      </c>
      <c r="E161" s="143" t="s">
        <v>1012</v>
      </c>
      <c r="F161" s="247" t="s">
        <v>1013</v>
      </c>
      <c r="G161" s="247"/>
      <c r="H161" s="247"/>
      <c r="I161" s="247"/>
      <c r="J161" s="144" t="s">
        <v>450</v>
      </c>
      <c r="K161" s="145">
        <v>1</v>
      </c>
      <c r="L161" s="248"/>
      <c r="M161" s="248"/>
      <c r="N161" s="248">
        <f t="shared" si="20"/>
        <v>0</v>
      </c>
      <c r="O161" s="248"/>
      <c r="P161" s="248"/>
      <c r="Q161" s="248"/>
      <c r="R161" s="146"/>
      <c r="T161" s="147" t="s">
        <v>5</v>
      </c>
      <c r="U161" s="44" t="s">
        <v>41</v>
      </c>
      <c r="V161" s="148">
        <v>0.16500000000000001</v>
      </c>
      <c r="W161" s="148">
        <f t="shared" si="21"/>
        <v>0.16500000000000001</v>
      </c>
      <c r="X161" s="148">
        <v>2.5000000000000001E-4</v>
      </c>
      <c r="Y161" s="148">
        <f t="shared" si="22"/>
        <v>2.5000000000000001E-4</v>
      </c>
      <c r="Z161" s="148">
        <v>0</v>
      </c>
      <c r="AA161" s="149">
        <f t="shared" si="23"/>
        <v>0</v>
      </c>
      <c r="AR161" s="21" t="s">
        <v>243</v>
      </c>
      <c r="AT161" s="21" t="s">
        <v>160</v>
      </c>
      <c r="AU161" s="21" t="s">
        <v>115</v>
      </c>
      <c r="AY161" s="21" t="s">
        <v>159</v>
      </c>
      <c r="BE161" s="150">
        <f t="shared" si="24"/>
        <v>0</v>
      </c>
      <c r="BF161" s="150">
        <f t="shared" si="25"/>
        <v>0</v>
      </c>
      <c r="BG161" s="150">
        <f t="shared" si="26"/>
        <v>0</v>
      </c>
      <c r="BH161" s="150">
        <f t="shared" si="27"/>
        <v>0</v>
      </c>
      <c r="BI161" s="150">
        <f t="shared" si="28"/>
        <v>0</v>
      </c>
      <c r="BJ161" s="21" t="s">
        <v>22</v>
      </c>
      <c r="BK161" s="150">
        <f t="shared" si="29"/>
        <v>0</v>
      </c>
      <c r="BL161" s="21" t="s">
        <v>243</v>
      </c>
      <c r="BM161" s="21" t="s">
        <v>1014</v>
      </c>
    </row>
    <row r="162" spans="2:65" s="1" customFormat="1" ht="31.6" customHeight="1">
      <c r="B162" s="141"/>
      <c r="C162" s="142" t="s">
        <v>325</v>
      </c>
      <c r="D162" s="142" t="s">
        <v>160</v>
      </c>
      <c r="E162" s="143" t="s">
        <v>1015</v>
      </c>
      <c r="F162" s="247" t="s">
        <v>1016</v>
      </c>
      <c r="G162" s="247"/>
      <c r="H162" s="247"/>
      <c r="I162" s="247"/>
      <c r="J162" s="144" t="s">
        <v>450</v>
      </c>
      <c r="K162" s="145">
        <v>1</v>
      </c>
      <c r="L162" s="248"/>
      <c r="M162" s="248"/>
      <c r="N162" s="248">
        <f t="shared" si="20"/>
        <v>0</v>
      </c>
      <c r="O162" s="248"/>
      <c r="P162" s="248"/>
      <c r="Q162" s="248"/>
      <c r="R162" s="146"/>
      <c r="T162" s="147" t="s">
        <v>5</v>
      </c>
      <c r="U162" s="44" t="s">
        <v>41</v>
      </c>
      <c r="V162" s="148">
        <v>0.20599999999999999</v>
      </c>
      <c r="W162" s="148">
        <f t="shared" si="21"/>
        <v>0.20599999999999999</v>
      </c>
      <c r="X162" s="148">
        <v>3.3E-4</v>
      </c>
      <c r="Y162" s="148">
        <f t="shared" si="22"/>
        <v>3.3E-4</v>
      </c>
      <c r="Z162" s="148">
        <v>0</v>
      </c>
      <c r="AA162" s="149">
        <f t="shared" si="23"/>
        <v>0</v>
      </c>
      <c r="AR162" s="21" t="s">
        <v>243</v>
      </c>
      <c r="AT162" s="21" t="s">
        <v>160</v>
      </c>
      <c r="AU162" s="21" t="s">
        <v>115</v>
      </c>
      <c r="AY162" s="21" t="s">
        <v>159</v>
      </c>
      <c r="BE162" s="150">
        <f t="shared" si="24"/>
        <v>0</v>
      </c>
      <c r="BF162" s="150">
        <f t="shared" si="25"/>
        <v>0</v>
      </c>
      <c r="BG162" s="150">
        <f t="shared" si="26"/>
        <v>0</v>
      </c>
      <c r="BH162" s="150">
        <f t="shared" si="27"/>
        <v>0</v>
      </c>
      <c r="BI162" s="150">
        <f t="shared" si="28"/>
        <v>0</v>
      </c>
      <c r="BJ162" s="21" t="s">
        <v>22</v>
      </c>
      <c r="BK162" s="150">
        <f t="shared" si="29"/>
        <v>0</v>
      </c>
      <c r="BL162" s="21" t="s">
        <v>243</v>
      </c>
      <c r="BM162" s="21" t="s">
        <v>1017</v>
      </c>
    </row>
    <row r="163" spans="2:65" s="1" customFormat="1" ht="31.6" customHeight="1">
      <c r="B163" s="141"/>
      <c r="C163" s="142" t="s">
        <v>329</v>
      </c>
      <c r="D163" s="142" t="s">
        <v>160</v>
      </c>
      <c r="E163" s="143" t="s">
        <v>1018</v>
      </c>
      <c r="F163" s="247" t="s">
        <v>1019</v>
      </c>
      <c r="G163" s="247"/>
      <c r="H163" s="247"/>
      <c r="I163" s="247"/>
      <c r="J163" s="144" t="s">
        <v>450</v>
      </c>
      <c r="K163" s="145">
        <v>1</v>
      </c>
      <c r="L163" s="248"/>
      <c r="M163" s="248"/>
      <c r="N163" s="248">
        <f t="shared" si="20"/>
        <v>0</v>
      </c>
      <c r="O163" s="248"/>
      <c r="P163" s="248"/>
      <c r="Q163" s="248"/>
      <c r="R163" s="146"/>
      <c r="T163" s="147" t="s">
        <v>5</v>
      </c>
      <c r="U163" s="44" t="s">
        <v>41</v>
      </c>
      <c r="V163" s="148">
        <v>0.26800000000000002</v>
      </c>
      <c r="W163" s="148">
        <f t="shared" si="21"/>
        <v>0.26800000000000002</v>
      </c>
      <c r="X163" s="148">
        <v>1.24E-3</v>
      </c>
      <c r="Y163" s="148">
        <f t="shared" si="22"/>
        <v>1.24E-3</v>
      </c>
      <c r="Z163" s="148">
        <v>0</v>
      </c>
      <c r="AA163" s="149">
        <f t="shared" si="23"/>
        <v>0</v>
      </c>
      <c r="AR163" s="21" t="s">
        <v>243</v>
      </c>
      <c r="AT163" s="21" t="s">
        <v>160</v>
      </c>
      <c r="AU163" s="21" t="s">
        <v>115</v>
      </c>
      <c r="AY163" s="21" t="s">
        <v>159</v>
      </c>
      <c r="BE163" s="150">
        <f t="shared" si="24"/>
        <v>0</v>
      </c>
      <c r="BF163" s="150">
        <f t="shared" si="25"/>
        <v>0</v>
      </c>
      <c r="BG163" s="150">
        <f t="shared" si="26"/>
        <v>0</v>
      </c>
      <c r="BH163" s="150">
        <f t="shared" si="27"/>
        <v>0</v>
      </c>
      <c r="BI163" s="150">
        <f t="shared" si="28"/>
        <v>0</v>
      </c>
      <c r="BJ163" s="21" t="s">
        <v>22</v>
      </c>
      <c r="BK163" s="150">
        <f t="shared" si="29"/>
        <v>0</v>
      </c>
      <c r="BL163" s="21" t="s">
        <v>243</v>
      </c>
      <c r="BM163" s="21" t="s">
        <v>1020</v>
      </c>
    </row>
    <row r="164" spans="2:65" s="1" customFormat="1" ht="31.6" customHeight="1">
      <c r="B164" s="141"/>
      <c r="C164" s="142" t="s">
        <v>333</v>
      </c>
      <c r="D164" s="142" t="s">
        <v>160</v>
      </c>
      <c r="E164" s="143" t="s">
        <v>1021</v>
      </c>
      <c r="F164" s="247" t="s">
        <v>1022</v>
      </c>
      <c r="G164" s="247"/>
      <c r="H164" s="247"/>
      <c r="I164" s="247"/>
      <c r="J164" s="144" t="s">
        <v>450</v>
      </c>
      <c r="K164" s="145">
        <v>7</v>
      </c>
      <c r="L164" s="248"/>
      <c r="M164" s="248"/>
      <c r="N164" s="248">
        <f t="shared" si="20"/>
        <v>0</v>
      </c>
      <c r="O164" s="248"/>
      <c r="P164" s="248"/>
      <c r="Q164" s="248"/>
      <c r="R164" s="146"/>
      <c r="T164" s="147" t="s">
        <v>5</v>
      </c>
      <c r="U164" s="44" t="s">
        <v>41</v>
      </c>
      <c r="V164" s="148">
        <v>0.2</v>
      </c>
      <c r="W164" s="148">
        <f t="shared" si="21"/>
        <v>1.4000000000000001</v>
      </c>
      <c r="X164" s="148">
        <v>3.4000000000000002E-4</v>
      </c>
      <c r="Y164" s="148">
        <f t="shared" si="22"/>
        <v>2.3800000000000002E-3</v>
      </c>
      <c r="Z164" s="148">
        <v>0</v>
      </c>
      <c r="AA164" s="149">
        <f t="shared" si="23"/>
        <v>0</v>
      </c>
      <c r="AR164" s="21" t="s">
        <v>243</v>
      </c>
      <c r="AT164" s="21" t="s">
        <v>160</v>
      </c>
      <c r="AU164" s="21" t="s">
        <v>115</v>
      </c>
      <c r="AY164" s="21" t="s">
        <v>159</v>
      </c>
      <c r="BE164" s="150">
        <f t="shared" si="24"/>
        <v>0</v>
      </c>
      <c r="BF164" s="150">
        <f t="shared" si="25"/>
        <v>0</v>
      </c>
      <c r="BG164" s="150">
        <f t="shared" si="26"/>
        <v>0</v>
      </c>
      <c r="BH164" s="150">
        <f t="shared" si="27"/>
        <v>0</v>
      </c>
      <c r="BI164" s="150">
        <f t="shared" si="28"/>
        <v>0</v>
      </c>
      <c r="BJ164" s="21" t="s">
        <v>22</v>
      </c>
      <c r="BK164" s="150">
        <f t="shared" si="29"/>
        <v>0</v>
      </c>
      <c r="BL164" s="21" t="s">
        <v>243</v>
      </c>
      <c r="BM164" s="21" t="s">
        <v>1023</v>
      </c>
    </row>
    <row r="165" spans="2:65" s="1" customFormat="1" ht="31.6" customHeight="1">
      <c r="B165" s="141"/>
      <c r="C165" s="142" t="s">
        <v>337</v>
      </c>
      <c r="D165" s="142" t="s">
        <v>160</v>
      </c>
      <c r="E165" s="143" t="s">
        <v>1024</v>
      </c>
      <c r="F165" s="247" t="s">
        <v>1025</v>
      </c>
      <c r="G165" s="247"/>
      <c r="H165" s="247"/>
      <c r="I165" s="247"/>
      <c r="J165" s="144" t="s">
        <v>450</v>
      </c>
      <c r="K165" s="145">
        <v>1</v>
      </c>
      <c r="L165" s="248"/>
      <c r="M165" s="248"/>
      <c r="N165" s="248">
        <f t="shared" si="20"/>
        <v>0</v>
      </c>
      <c r="O165" s="248"/>
      <c r="P165" s="248"/>
      <c r="Q165" s="248"/>
      <c r="R165" s="146"/>
      <c r="T165" s="147" t="s">
        <v>5</v>
      </c>
      <c r="U165" s="44" t="s">
        <v>41</v>
      </c>
      <c r="V165" s="148">
        <v>0.22</v>
      </c>
      <c r="W165" s="148">
        <f t="shared" si="21"/>
        <v>0.22</v>
      </c>
      <c r="X165" s="148">
        <v>5.0000000000000001E-4</v>
      </c>
      <c r="Y165" s="148">
        <f t="shared" si="22"/>
        <v>5.0000000000000001E-4</v>
      </c>
      <c r="Z165" s="148">
        <v>0</v>
      </c>
      <c r="AA165" s="149">
        <f t="shared" si="23"/>
        <v>0</v>
      </c>
      <c r="AR165" s="21" t="s">
        <v>243</v>
      </c>
      <c r="AT165" s="21" t="s">
        <v>160</v>
      </c>
      <c r="AU165" s="21" t="s">
        <v>115</v>
      </c>
      <c r="AY165" s="21" t="s">
        <v>159</v>
      </c>
      <c r="BE165" s="150">
        <f t="shared" si="24"/>
        <v>0</v>
      </c>
      <c r="BF165" s="150">
        <f t="shared" si="25"/>
        <v>0</v>
      </c>
      <c r="BG165" s="150">
        <f t="shared" si="26"/>
        <v>0</v>
      </c>
      <c r="BH165" s="150">
        <f t="shared" si="27"/>
        <v>0</v>
      </c>
      <c r="BI165" s="150">
        <f t="shared" si="28"/>
        <v>0</v>
      </c>
      <c r="BJ165" s="21" t="s">
        <v>22</v>
      </c>
      <c r="BK165" s="150">
        <f t="shared" si="29"/>
        <v>0</v>
      </c>
      <c r="BL165" s="21" t="s">
        <v>243</v>
      </c>
      <c r="BM165" s="21" t="s">
        <v>1026</v>
      </c>
    </row>
    <row r="166" spans="2:65" s="1" customFormat="1" ht="31.6" customHeight="1">
      <c r="B166" s="141"/>
      <c r="C166" s="142" t="s">
        <v>341</v>
      </c>
      <c r="D166" s="142" t="s">
        <v>160</v>
      </c>
      <c r="E166" s="143" t="s">
        <v>1027</v>
      </c>
      <c r="F166" s="247" t="s">
        <v>1028</v>
      </c>
      <c r="G166" s="247"/>
      <c r="H166" s="247"/>
      <c r="I166" s="247"/>
      <c r="J166" s="144" t="s">
        <v>450</v>
      </c>
      <c r="K166" s="145">
        <v>6</v>
      </c>
      <c r="L166" s="248"/>
      <c r="M166" s="248"/>
      <c r="N166" s="248">
        <f t="shared" si="20"/>
        <v>0</v>
      </c>
      <c r="O166" s="248"/>
      <c r="P166" s="248"/>
      <c r="Q166" s="248"/>
      <c r="R166" s="146"/>
      <c r="T166" s="147" t="s">
        <v>5</v>
      </c>
      <c r="U166" s="44" t="s">
        <v>41</v>
      </c>
      <c r="V166" s="148">
        <v>0.26</v>
      </c>
      <c r="W166" s="148">
        <f t="shared" si="21"/>
        <v>1.56</v>
      </c>
      <c r="X166" s="148">
        <v>6.9999999999999999E-4</v>
      </c>
      <c r="Y166" s="148">
        <f t="shared" si="22"/>
        <v>4.1999999999999997E-3</v>
      </c>
      <c r="Z166" s="148">
        <v>0</v>
      </c>
      <c r="AA166" s="149">
        <f t="shared" si="23"/>
        <v>0</v>
      </c>
      <c r="AR166" s="21" t="s">
        <v>243</v>
      </c>
      <c r="AT166" s="21" t="s">
        <v>160</v>
      </c>
      <c r="AU166" s="21" t="s">
        <v>115</v>
      </c>
      <c r="AY166" s="21" t="s">
        <v>159</v>
      </c>
      <c r="BE166" s="150">
        <f t="shared" si="24"/>
        <v>0</v>
      </c>
      <c r="BF166" s="150">
        <f t="shared" si="25"/>
        <v>0</v>
      </c>
      <c r="BG166" s="150">
        <f t="shared" si="26"/>
        <v>0</v>
      </c>
      <c r="BH166" s="150">
        <f t="shared" si="27"/>
        <v>0</v>
      </c>
      <c r="BI166" s="150">
        <f t="shared" si="28"/>
        <v>0</v>
      </c>
      <c r="BJ166" s="21" t="s">
        <v>22</v>
      </c>
      <c r="BK166" s="150">
        <f t="shared" si="29"/>
        <v>0</v>
      </c>
      <c r="BL166" s="21" t="s">
        <v>243</v>
      </c>
      <c r="BM166" s="21" t="s">
        <v>1029</v>
      </c>
    </row>
    <row r="167" spans="2:65" s="1" customFormat="1" ht="31.6" customHeight="1">
      <c r="B167" s="141"/>
      <c r="C167" s="142" t="s">
        <v>349</v>
      </c>
      <c r="D167" s="142" t="s">
        <v>160</v>
      </c>
      <c r="E167" s="143" t="s">
        <v>1030</v>
      </c>
      <c r="F167" s="247" t="s">
        <v>1031</v>
      </c>
      <c r="G167" s="247"/>
      <c r="H167" s="247"/>
      <c r="I167" s="247"/>
      <c r="J167" s="144" t="s">
        <v>450</v>
      </c>
      <c r="K167" s="145">
        <v>1</v>
      </c>
      <c r="L167" s="248"/>
      <c r="M167" s="248"/>
      <c r="N167" s="248">
        <f t="shared" si="20"/>
        <v>0</v>
      </c>
      <c r="O167" s="248"/>
      <c r="P167" s="248"/>
      <c r="Q167" s="248"/>
      <c r="R167" s="146"/>
      <c r="T167" s="147" t="s">
        <v>5</v>
      </c>
      <c r="U167" s="44" t="s">
        <v>41</v>
      </c>
      <c r="V167" s="148">
        <v>0.16</v>
      </c>
      <c r="W167" s="148">
        <f t="shared" si="21"/>
        <v>0.16</v>
      </c>
      <c r="X167" s="148">
        <v>2.7E-4</v>
      </c>
      <c r="Y167" s="148">
        <f t="shared" si="22"/>
        <v>2.7E-4</v>
      </c>
      <c r="Z167" s="148">
        <v>0</v>
      </c>
      <c r="AA167" s="149">
        <f t="shared" si="23"/>
        <v>0</v>
      </c>
      <c r="AR167" s="21" t="s">
        <v>243</v>
      </c>
      <c r="AT167" s="21" t="s">
        <v>160</v>
      </c>
      <c r="AU167" s="21" t="s">
        <v>115</v>
      </c>
      <c r="AY167" s="21" t="s">
        <v>159</v>
      </c>
      <c r="BE167" s="150">
        <f t="shared" si="24"/>
        <v>0</v>
      </c>
      <c r="BF167" s="150">
        <f t="shared" si="25"/>
        <v>0</v>
      </c>
      <c r="BG167" s="150">
        <f t="shared" si="26"/>
        <v>0</v>
      </c>
      <c r="BH167" s="150">
        <f t="shared" si="27"/>
        <v>0</v>
      </c>
      <c r="BI167" s="150">
        <f t="shared" si="28"/>
        <v>0</v>
      </c>
      <c r="BJ167" s="21" t="s">
        <v>22</v>
      </c>
      <c r="BK167" s="150">
        <f t="shared" si="29"/>
        <v>0</v>
      </c>
      <c r="BL167" s="21" t="s">
        <v>243</v>
      </c>
      <c r="BM167" s="21" t="s">
        <v>1032</v>
      </c>
    </row>
    <row r="168" spans="2:65" s="1" customFormat="1" ht="31.6" customHeight="1">
      <c r="B168" s="141"/>
      <c r="C168" s="142" t="s">
        <v>355</v>
      </c>
      <c r="D168" s="142" t="s">
        <v>160</v>
      </c>
      <c r="E168" s="143" t="s">
        <v>1033</v>
      </c>
      <c r="F168" s="247" t="s">
        <v>1034</v>
      </c>
      <c r="G168" s="247"/>
      <c r="H168" s="247"/>
      <c r="I168" s="247"/>
      <c r="J168" s="144" t="s">
        <v>450</v>
      </c>
      <c r="K168" s="145">
        <v>1</v>
      </c>
      <c r="L168" s="248"/>
      <c r="M168" s="248"/>
      <c r="N168" s="248">
        <f t="shared" si="20"/>
        <v>0</v>
      </c>
      <c r="O168" s="248"/>
      <c r="P168" s="248"/>
      <c r="Q168" s="248"/>
      <c r="R168" s="146"/>
      <c r="T168" s="147" t="s">
        <v>5</v>
      </c>
      <c r="U168" s="44" t="s">
        <v>41</v>
      </c>
      <c r="V168" s="148">
        <v>0.26</v>
      </c>
      <c r="W168" s="148">
        <f t="shared" si="21"/>
        <v>0.26</v>
      </c>
      <c r="X168" s="148">
        <v>6.9999999999999999E-4</v>
      </c>
      <c r="Y168" s="148">
        <f t="shared" si="22"/>
        <v>6.9999999999999999E-4</v>
      </c>
      <c r="Z168" s="148">
        <v>0</v>
      </c>
      <c r="AA168" s="149">
        <f t="shared" si="23"/>
        <v>0</v>
      </c>
      <c r="AR168" s="21" t="s">
        <v>243</v>
      </c>
      <c r="AT168" s="21" t="s">
        <v>160</v>
      </c>
      <c r="AU168" s="21" t="s">
        <v>115</v>
      </c>
      <c r="AY168" s="21" t="s">
        <v>159</v>
      </c>
      <c r="BE168" s="150">
        <f t="shared" si="24"/>
        <v>0</v>
      </c>
      <c r="BF168" s="150">
        <f t="shared" si="25"/>
        <v>0</v>
      </c>
      <c r="BG168" s="150">
        <f t="shared" si="26"/>
        <v>0</v>
      </c>
      <c r="BH168" s="150">
        <f t="shared" si="27"/>
        <v>0</v>
      </c>
      <c r="BI168" s="150">
        <f t="shared" si="28"/>
        <v>0</v>
      </c>
      <c r="BJ168" s="21" t="s">
        <v>22</v>
      </c>
      <c r="BK168" s="150">
        <f t="shared" si="29"/>
        <v>0</v>
      </c>
      <c r="BL168" s="21" t="s">
        <v>243</v>
      </c>
      <c r="BM168" s="21" t="s">
        <v>1035</v>
      </c>
    </row>
    <row r="169" spans="2:65" s="1" customFormat="1" ht="31.6" customHeight="1">
      <c r="B169" s="141"/>
      <c r="C169" s="142" t="s">
        <v>361</v>
      </c>
      <c r="D169" s="142" t="s">
        <v>160</v>
      </c>
      <c r="E169" s="143" t="s">
        <v>1036</v>
      </c>
      <c r="F169" s="247" t="s">
        <v>1037</v>
      </c>
      <c r="G169" s="247"/>
      <c r="H169" s="247"/>
      <c r="I169" s="247"/>
      <c r="J169" s="144" t="s">
        <v>450</v>
      </c>
      <c r="K169" s="145">
        <v>1</v>
      </c>
      <c r="L169" s="248"/>
      <c r="M169" s="248"/>
      <c r="N169" s="248">
        <f t="shared" si="20"/>
        <v>0</v>
      </c>
      <c r="O169" s="248"/>
      <c r="P169" s="248"/>
      <c r="Q169" s="248"/>
      <c r="R169" s="146"/>
      <c r="T169" s="147" t="s">
        <v>5</v>
      </c>
      <c r="U169" s="44" t="s">
        <v>41</v>
      </c>
      <c r="V169" s="148">
        <v>0.34</v>
      </c>
      <c r="W169" s="148">
        <f t="shared" si="21"/>
        <v>0.34</v>
      </c>
      <c r="X169" s="148">
        <v>1.74E-3</v>
      </c>
      <c r="Y169" s="148">
        <f t="shared" si="22"/>
        <v>1.74E-3</v>
      </c>
      <c r="Z169" s="148">
        <v>0</v>
      </c>
      <c r="AA169" s="149">
        <f t="shared" si="23"/>
        <v>0</v>
      </c>
      <c r="AR169" s="21" t="s">
        <v>243</v>
      </c>
      <c r="AT169" s="21" t="s">
        <v>160</v>
      </c>
      <c r="AU169" s="21" t="s">
        <v>115</v>
      </c>
      <c r="AY169" s="21" t="s">
        <v>159</v>
      </c>
      <c r="BE169" s="150">
        <f t="shared" si="24"/>
        <v>0</v>
      </c>
      <c r="BF169" s="150">
        <f t="shared" si="25"/>
        <v>0</v>
      </c>
      <c r="BG169" s="150">
        <f t="shared" si="26"/>
        <v>0</v>
      </c>
      <c r="BH169" s="150">
        <f t="shared" si="27"/>
        <v>0</v>
      </c>
      <c r="BI169" s="150">
        <f t="shared" si="28"/>
        <v>0</v>
      </c>
      <c r="BJ169" s="21" t="s">
        <v>22</v>
      </c>
      <c r="BK169" s="150">
        <f t="shared" si="29"/>
        <v>0</v>
      </c>
      <c r="BL169" s="21" t="s">
        <v>243</v>
      </c>
      <c r="BM169" s="21" t="s">
        <v>1038</v>
      </c>
    </row>
    <row r="170" spans="2:65" s="1" customFormat="1" ht="22.6" customHeight="1">
      <c r="B170" s="141"/>
      <c r="C170" s="142" t="s">
        <v>367</v>
      </c>
      <c r="D170" s="142" t="s">
        <v>160</v>
      </c>
      <c r="E170" s="143" t="s">
        <v>1039</v>
      </c>
      <c r="F170" s="247" t="s">
        <v>1040</v>
      </c>
      <c r="G170" s="247"/>
      <c r="H170" s="247"/>
      <c r="I170" s="247"/>
      <c r="J170" s="144" t="s">
        <v>450</v>
      </c>
      <c r="K170" s="145">
        <v>2</v>
      </c>
      <c r="L170" s="248"/>
      <c r="M170" s="248"/>
      <c r="N170" s="248">
        <f t="shared" si="20"/>
        <v>0</v>
      </c>
      <c r="O170" s="248"/>
      <c r="P170" s="248"/>
      <c r="Q170" s="248"/>
      <c r="R170" s="146"/>
      <c r="T170" s="147" t="s">
        <v>5</v>
      </c>
      <c r="U170" s="44" t="s">
        <v>41</v>
      </c>
      <c r="V170" s="148">
        <v>0.38100000000000001</v>
      </c>
      <c r="W170" s="148">
        <f t="shared" si="21"/>
        <v>0.76200000000000001</v>
      </c>
      <c r="X170" s="148">
        <v>5.5000000000000003E-4</v>
      </c>
      <c r="Y170" s="148">
        <f t="shared" si="22"/>
        <v>1.1000000000000001E-3</v>
      </c>
      <c r="Z170" s="148">
        <v>0</v>
      </c>
      <c r="AA170" s="149">
        <f t="shared" si="23"/>
        <v>0</v>
      </c>
      <c r="AR170" s="21" t="s">
        <v>243</v>
      </c>
      <c r="AT170" s="21" t="s">
        <v>160</v>
      </c>
      <c r="AU170" s="21" t="s">
        <v>115</v>
      </c>
      <c r="AY170" s="21" t="s">
        <v>159</v>
      </c>
      <c r="BE170" s="150">
        <f t="shared" si="24"/>
        <v>0</v>
      </c>
      <c r="BF170" s="150">
        <f t="shared" si="25"/>
        <v>0</v>
      </c>
      <c r="BG170" s="150">
        <f t="shared" si="26"/>
        <v>0</v>
      </c>
      <c r="BH170" s="150">
        <f t="shared" si="27"/>
        <v>0</v>
      </c>
      <c r="BI170" s="150">
        <f t="shared" si="28"/>
        <v>0</v>
      </c>
      <c r="BJ170" s="21" t="s">
        <v>22</v>
      </c>
      <c r="BK170" s="150">
        <f t="shared" si="29"/>
        <v>0</v>
      </c>
      <c r="BL170" s="21" t="s">
        <v>243</v>
      </c>
      <c r="BM170" s="21" t="s">
        <v>1041</v>
      </c>
    </row>
    <row r="171" spans="2:65" s="1" customFormat="1" ht="31.6" customHeight="1">
      <c r="B171" s="141"/>
      <c r="C171" s="142" t="s">
        <v>371</v>
      </c>
      <c r="D171" s="142" t="s">
        <v>160</v>
      </c>
      <c r="E171" s="143" t="s">
        <v>1042</v>
      </c>
      <c r="F171" s="247" t="s">
        <v>1043</v>
      </c>
      <c r="G171" s="247"/>
      <c r="H171" s="247"/>
      <c r="I171" s="247"/>
      <c r="J171" s="144" t="s">
        <v>450</v>
      </c>
      <c r="K171" s="145">
        <v>1</v>
      </c>
      <c r="L171" s="248"/>
      <c r="M171" s="248"/>
      <c r="N171" s="248">
        <f t="shared" si="20"/>
        <v>0</v>
      </c>
      <c r="O171" s="248"/>
      <c r="P171" s="248"/>
      <c r="Q171" s="248"/>
      <c r="R171" s="146"/>
      <c r="T171" s="147" t="s">
        <v>5</v>
      </c>
      <c r="U171" s="44" t="s">
        <v>41</v>
      </c>
      <c r="V171" s="148">
        <v>0.433</v>
      </c>
      <c r="W171" s="148">
        <f t="shared" si="21"/>
        <v>0.433</v>
      </c>
      <c r="X171" s="148">
        <v>2.2100000000000002E-3</v>
      </c>
      <c r="Y171" s="148">
        <f t="shared" si="22"/>
        <v>2.2100000000000002E-3</v>
      </c>
      <c r="Z171" s="148">
        <v>0</v>
      </c>
      <c r="AA171" s="149">
        <f t="shared" si="23"/>
        <v>0</v>
      </c>
      <c r="AR171" s="21" t="s">
        <v>243</v>
      </c>
      <c r="AT171" s="21" t="s">
        <v>160</v>
      </c>
      <c r="AU171" s="21" t="s">
        <v>115</v>
      </c>
      <c r="AY171" s="21" t="s">
        <v>159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21" t="s">
        <v>22</v>
      </c>
      <c r="BK171" s="150">
        <f t="shared" si="29"/>
        <v>0</v>
      </c>
      <c r="BL171" s="21" t="s">
        <v>243</v>
      </c>
      <c r="BM171" s="21" t="s">
        <v>1044</v>
      </c>
    </row>
    <row r="172" spans="2:65" s="1" customFormat="1" ht="31.6" customHeight="1">
      <c r="B172" s="141"/>
      <c r="C172" s="142" t="s">
        <v>377</v>
      </c>
      <c r="D172" s="142" t="s">
        <v>160</v>
      </c>
      <c r="E172" s="143" t="s">
        <v>1045</v>
      </c>
      <c r="F172" s="247" t="s">
        <v>1046</v>
      </c>
      <c r="G172" s="247"/>
      <c r="H172" s="247"/>
      <c r="I172" s="247"/>
      <c r="J172" s="144" t="s">
        <v>254</v>
      </c>
      <c r="K172" s="145">
        <v>1.6E-2</v>
      </c>
      <c r="L172" s="248"/>
      <c r="M172" s="248"/>
      <c r="N172" s="248">
        <f t="shared" si="20"/>
        <v>0</v>
      </c>
      <c r="O172" s="248"/>
      <c r="P172" s="248"/>
      <c r="Q172" s="248"/>
      <c r="R172" s="146"/>
      <c r="T172" s="147" t="s">
        <v>5</v>
      </c>
      <c r="U172" s="44" t="s">
        <v>41</v>
      </c>
      <c r="V172" s="148">
        <v>2.5750000000000002</v>
      </c>
      <c r="W172" s="148">
        <f t="shared" si="21"/>
        <v>4.1200000000000001E-2</v>
      </c>
      <c r="X172" s="148">
        <v>0</v>
      </c>
      <c r="Y172" s="148">
        <f t="shared" si="22"/>
        <v>0</v>
      </c>
      <c r="Z172" s="148">
        <v>0</v>
      </c>
      <c r="AA172" s="149">
        <f t="shared" si="23"/>
        <v>0</v>
      </c>
      <c r="AR172" s="21" t="s">
        <v>243</v>
      </c>
      <c r="AT172" s="21" t="s">
        <v>160</v>
      </c>
      <c r="AU172" s="21" t="s">
        <v>115</v>
      </c>
      <c r="AY172" s="21" t="s">
        <v>159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21" t="s">
        <v>22</v>
      </c>
      <c r="BK172" s="150">
        <f t="shared" si="29"/>
        <v>0</v>
      </c>
      <c r="BL172" s="21" t="s">
        <v>243</v>
      </c>
      <c r="BM172" s="21" t="s">
        <v>1047</v>
      </c>
    </row>
    <row r="173" spans="2:65" s="9" customFormat="1" ht="37.4" customHeight="1">
      <c r="B173" s="130"/>
      <c r="C173" s="131"/>
      <c r="D173" s="132" t="s">
        <v>142</v>
      </c>
      <c r="E173" s="132"/>
      <c r="F173" s="132"/>
      <c r="G173" s="132"/>
      <c r="H173" s="132"/>
      <c r="I173" s="132"/>
      <c r="J173" s="132"/>
      <c r="K173" s="132"/>
      <c r="L173" s="132"/>
      <c r="M173" s="132"/>
      <c r="N173" s="273">
        <f>BK173</f>
        <v>0</v>
      </c>
      <c r="O173" s="274"/>
      <c r="P173" s="274"/>
      <c r="Q173" s="274"/>
      <c r="R173" s="133"/>
      <c r="T173" s="134"/>
      <c r="U173" s="131"/>
      <c r="V173" s="131"/>
      <c r="W173" s="135">
        <f>W174</f>
        <v>0</v>
      </c>
      <c r="X173" s="131"/>
      <c r="Y173" s="135">
        <f>Y174</f>
        <v>0</v>
      </c>
      <c r="Z173" s="131"/>
      <c r="AA173" s="136">
        <f>AA174</f>
        <v>0</v>
      </c>
      <c r="AR173" s="137" t="s">
        <v>194</v>
      </c>
      <c r="AT173" s="138" t="s">
        <v>75</v>
      </c>
      <c r="AU173" s="138" t="s">
        <v>76</v>
      </c>
      <c r="AY173" s="137" t="s">
        <v>159</v>
      </c>
      <c r="BK173" s="139">
        <f>BK174</f>
        <v>0</v>
      </c>
    </row>
    <row r="174" spans="2:65" s="9" customFormat="1" ht="19.899999999999999" customHeight="1">
      <c r="B174" s="130"/>
      <c r="C174" s="131"/>
      <c r="D174" s="140" t="s">
        <v>912</v>
      </c>
      <c r="E174" s="140"/>
      <c r="F174" s="140"/>
      <c r="G174" s="140"/>
      <c r="H174" s="140"/>
      <c r="I174" s="140"/>
      <c r="J174" s="140"/>
      <c r="K174" s="140"/>
      <c r="L174" s="140"/>
      <c r="M174" s="140"/>
      <c r="N174" s="269">
        <f>BK174</f>
        <v>0</v>
      </c>
      <c r="O174" s="270"/>
      <c r="P174" s="270"/>
      <c r="Q174" s="270"/>
      <c r="R174" s="133"/>
      <c r="T174" s="134"/>
      <c r="U174" s="131"/>
      <c r="V174" s="131"/>
      <c r="W174" s="135">
        <f>SUM(W175:W175)</f>
        <v>0</v>
      </c>
      <c r="X174" s="131"/>
      <c r="Y174" s="135">
        <f>SUM(Y175:Y175)</f>
        <v>0</v>
      </c>
      <c r="Z174" s="131"/>
      <c r="AA174" s="136">
        <f>SUM(AA175:AA175)</f>
        <v>0</v>
      </c>
      <c r="AR174" s="137" t="s">
        <v>194</v>
      </c>
      <c r="AT174" s="138" t="s">
        <v>75</v>
      </c>
      <c r="AU174" s="138" t="s">
        <v>22</v>
      </c>
      <c r="AY174" s="137" t="s">
        <v>159</v>
      </c>
      <c r="BK174" s="139">
        <f>SUM(BK175:BK175)</f>
        <v>0</v>
      </c>
    </row>
    <row r="175" spans="2:65" s="1" customFormat="1" ht="38.049999999999997" customHeight="1">
      <c r="B175" s="141"/>
      <c r="C175" s="142" t="s">
        <v>381</v>
      </c>
      <c r="D175" s="142"/>
      <c r="E175" s="143"/>
      <c r="F175" s="247" t="s">
        <v>1106</v>
      </c>
      <c r="G175" s="247"/>
      <c r="H175" s="247"/>
      <c r="I175" s="247"/>
      <c r="J175" s="144" t="s">
        <v>551</v>
      </c>
      <c r="K175" s="145">
        <v>1</v>
      </c>
      <c r="L175" s="248"/>
      <c r="M175" s="248"/>
      <c r="N175" s="248">
        <f>ROUND(L175*K175,2)</f>
        <v>0</v>
      </c>
      <c r="O175" s="248"/>
      <c r="P175" s="248"/>
      <c r="Q175" s="248"/>
      <c r="R175" s="146"/>
      <c r="T175" s="147" t="s">
        <v>5</v>
      </c>
      <c r="U175" s="44" t="s">
        <v>41</v>
      </c>
      <c r="V175" s="148">
        <v>0</v>
      </c>
      <c r="W175" s="148">
        <f>V175*K175</f>
        <v>0</v>
      </c>
      <c r="X175" s="148">
        <v>0</v>
      </c>
      <c r="Y175" s="148">
        <f>X175*K175</f>
        <v>0</v>
      </c>
      <c r="Z175" s="148">
        <v>0</v>
      </c>
      <c r="AA175" s="149">
        <f>Z175*K175</f>
        <v>0</v>
      </c>
      <c r="AR175" s="21" t="s">
        <v>552</v>
      </c>
      <c r="AT175" s="21" t="s">
        <v>160</v>
      </c>
      <c r="AU175" s="21" t="s">
        <v>115</v>
      </c>
      <c r="AY175" s="21" t="s">
        <v>159</v>
      </c>
      <c r="BE175" s="150">
        <f>IF(U175="základní",N175,0)</f>
        <v>0</v>
      </c>
      <c r="BF175" s="150">
        <f>IF(U175="snížená",N175,0)</f>
        <v>0</v>
      </c>
      <c r="BG175" s="150">
        <f>IF(U175="zákl. přenesená",N175,0)</f>
        <v>0</v>
      </c>
      <c r="BH175" s="150">
        <f>IF(U175="sníž. přenesená",N175,0)</f>
        <v>0</v>
      </c>
      <c r="BI175" s="150">
        <f>IF(U175="nulová",N175,0)</f>
        <v>0</v>
      </c>
      <c r="BJ175" s="21" t="s">
        <v>22</v>
      </c>
      <c r="BK175" s="150">
        <f>ROUND(L175*K175,2)</f>
        <v>0</v>
      </c>
      <c r="BL175" s="21" t="s">
        <v>552</v>
      </c>
      <c r="BM175" s="21" t="s">
        <v>1048</v>
      </c>
    </row>
    <row r="176" spans="2:65" s="1" customFormat="1" ht="7" customHeight="1">
      <c r="B176" s="59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1"/>
    </row>
  </sheetData>
  <mergeCells count="209">
    <mergeCell ref="H1:K1"/>
    <mergeCell ref="S2:AC2"/>
    <mergeCell ref="N119:Q119"/>
    <mergeCell ref="N120:Q120"/>
    <mergeCell ref="N121:Q121"/>
    <mergeCell ref="N123:Q123"/>
    <mergeCell ref="N128:Q128"/>
    <mergeCell ref="N130:Q130"/>
    <mergeCell ref="N135:Q135"/>
    <mergeCell ref="N148:Q148"/>
    <mergeCell ref="N157:Q157"/>
    <mergeCell ref="N173:Q173"/>
    <mergeCell ref="N174:Q174"/>
    <mergeCell ref="F172:I172"/>
    <mergeCell ref="L172:M172"/>
    <mergeCell ref="N172:Q172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18:I118"/>
    <mergeCell ref="L118:M118"/>
    <mergeCell ref="N118:Q118"/>
    <mergeCell ref="F122:I122"/>
    <mergeCell ref="L122:M122"/>
    <mergeCell ref="N122:Q122"/>
    <mergeCell ref="F124:I124"/>
    <mergeCell ref="L124:M124"/>
    <mergeCell ref="N124:Q124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workbookViewId="0">
      <pane ySplit="1" topLeftCell="A117" activePane="bottomLeft" state="frozen"/>
      <selection pane="bottomLeft" activeCell="K122" sqref="K122"/>
    </sheetView>
  </sheetViews>
  <sheetFormatPr defaultRowHeight="13.6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110</v>
      </c>
      <c r="G1" s="17"/>
      <c r="H1" s="265" t="s">
        <v>111</v>
      </c>
      <c r="I1" s="265"/>
      <c r="J1" s="265"/>
      <c r="K1" s="265"/>
      <c r="L1" s="17" t="s">
        <v>112</v>
      </c>
      <c r="M1" s="15"/>
      <c r="N1" s="15"/>
      <c r="O1" s="16" t="s">
        <v>113</v>
      </c>
      <c r="P1" s="15"/>
      <c r="Q1" s="15"/>
      <c r="R1" s="15"/>
      <c r="S1" s="17" t="s">
        <v>114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7.049999999999997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21" t="s">
        <v>105</v>
      </c>
    </row>
    <row r="3" spans="1:66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115</v>
      </c>
    </row>
    <row r="4" spans="1:66" ht="37.049999999999997" customHeight="1">
      <c r="B4" s="25"/>
      <c r="C4" s="196" t="s">
        <v>116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6"/>
      <c r="T4" s="27" t="s">
        <v>13</v>
      </c>
      <c r="AT4" s="21" t="s">
        <v>6</v>
      </c>
    </row>
    <row r="5" spans="1:66" ht="7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" customHeight="1">
      <c r="B6" s="25"/>
      <c r="C6" s="28"/>
      <c r="D6" s="32" t="s">
        <v>17</v>
      </c>
      <c r="E6" s="28"/>
      <c r="F6" s="228" t="str">
        <f>'Rekapitulace stavby'!K6</f>
        <v>Stavební úpravy č.p. 476 v Rychvaldu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8"/>
      <c r="R6" s="26"/>
    </row>
    <row r="7" spans="1:66" s="1" customFormat="1" ht="32.799999999999997" customHeight="1">
      <c r="B7" s="35"/>
      <c r="C7" s="36"/>
      <c r="D7" s="31" t="s">
        <v>117</v>
      </c>
      <c r="E7" s="36"/>
      <c r="F7" s="200" t="s">
        <v>1049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23</v>
      </c>
      <c r="E9" s="36"/>
      <c r="F9" s="30" t="s">
        <v>24</v>
      </c>
      <c r="G9" s="36"/>
      <c r="H9" s="36"/>
      <c r="I9" s="36"/>
      <c r="J9" s="36"/>
      <c r="K9" s="36"/>
      <c r="L9" s="36"/>
      <c r="M9" s="32" t="s">
        <v>25</v>
      </c>
      <c r="N9" s="36"/>
      <c r="O9" s="231" t="str">
        <f>'Rekapitulace stavby'!AN8</f>
        <v>29. 6. 2016</v>
      </c>
      <c r="P9" s="231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29</v>
      </c>
      <c r="E11" s="36"/>
      <c r="F11" s="36"/>
      <c r="G11" s="36"/>
      <c r="H11" s="36"/>
      <c r="I11" s="36"/>
      <c r="J11" s="36"/>
      <c r="K11" s="36"/>
      <c r="L11" s="36"/>
      <c r="M11" s="32" t="s">
        <v>30</v>
      </c>
      <c r="N11" s="36"/>
      <c r="O11" s="198" t="str">
        <f>IF('Rekapitulace stavby'!AN10="","",'Rekapitulace stavby'!AN10)</f>
        <v/>
      </c>
      <c r="P11" s="198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IF('Rekapitulace stavby'!E11="","",'Rekapitulace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31</v>
      </c>
      <c r="N12" s="36"/>
      <c r="O12" s="198" t="str">
        <f>IF('Rekapitulace stavby'!AN11="","",'Rekapitulace stavby'!AN11)</f>
        <v/>
      </c>
      <c r="P12" s="198"/>
      <c r="Q12" s="36"/>
      <c r="R12" s="37"/>
    </row>
    <row r="13" spans="1:66" s="1" customFormat="1" ht="7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30</v>
      </c>
      <c r="N14" s="36"/>
      <c r="O14" s="198" t="str">
        <f>IF('Rekapitulace stavby'!AN13="","",'Rekapitulace stavby'!AN13)</f>
        <v/>
      </c>
      <c r="P14" s="19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31</v>
      </c>
      <c r="N15" s="36"/>
      <c r="O15" s="198" t="str">
        <f>IF('Rekapitulace stavby'!AN14="","",'Rekapitulace stavby'!AN14)</f>
        <v/>
      </c>
      <c r="P15" s="198"/>
      <c r="Q15" s="36"/>
      <c r="R15" s="37"/>
    </row>
    <row r="16" spans="1:66" s="1" customFormat="1" ht="7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30</v>
      </c>
      <c r="N17" s="36"/>
      <c r="O17" s="198" t="str">
        <f>IF('Rekapitulace stavby'!AN16="","",'Rekapitulace stavby'!AN16)</f>
        <v/>
      </c>
      <c r="P17" s="198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2" t="s">
        <v>31</v>
      </c>
      <c r="N18" s="36"/>
      <c r="O18" s="198" t="str">
        <f>IF('Rekapitulace stavby'!AN17="","",'Rekapitulace stavby'!AN17)</f>
        <v/>
      </c>
      <c r="P18" s="198"/>
      <c r="Q18" s="36"/>
      <c r="R18" s="37"/>
    </row>
    <row r="19" spans="2:18" s="1" customFormat="1" ht="7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35</v>
      </c>
      <c r="E20" s="36"/>
      <c r="F20" s="36"/>
      <c r="G20" s="36"/>
      <c r="H20" s="36"/>
      <c r="I20" s="36"/>
      <c r="J20" s="36"/>
      <c r="K20" s="36"/>
      <c r="L20" s="36"/>
      <c r="M20" s="32" t="s">
        <v>30</v>
      </c>
      <c r="N20" s="36"/>
      <c r="O20" s="198" t="str">
        <f>IF('Rekapitulace stavby'!AN19="","",'Rekapitulace stavby'!AN19)</f>
        <v/>
      </c>
      <c r="P20" s="198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31</v>
      </c>
      <c r="N21" s="36"/>
      <c r="O21" s="198" t="str">
        <f>IF('Rekapitulace stavby'!AN20="","",'Rekapitulace stavby'!AN20)</f>
        <v/>
      </c>
      <c r="P21" s="198"/>
      <c r="Q21" s="36"/>
      <c r="R21" s="37"/>
    </row>
    <row r="22" spans="2:18" s="1" customFormat="1" ht="7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6" customHeight="1">
      <c r="B24" s="35"/>
      <c r="C24" s="36"/>
      <c r="D24" s="36"/>
      <c r="E24" s="201" t="s">
        <v>5</v>
      </c>
      <c r="F24" s="201"/>
      <c r="G24" s="201"/>
      <c r="H24" s="201"/>
      <c r="I24" s="201"/>
      <c r="J24" s="201"/>
      <c r="K24" s="201"/>
      <c r="L24" s="201"/>
      <c r="M24" s="36"/>
      <c r="N24" s="36"/>
      <c r="O24" s="36"/>
      <c r="P24" s="36"/>
      <c r="Q24" s="36"/>
      <c r="R24" s="37"/>
    </row>
    <row r="25" spans="2:18" s="1" customFormat="1" ht="7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7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120</v>
      </c>
      <c r="E27" s="36"/>
      <c r="F27" s="36"/>
      <c r="G27" s="36"/>
      <c r="H27" s="36"/>
      <c r="I27" s="36"/>
      <c r="J27" s="36"/>
      <c r="K27" s="36"/>
      <c r="L27" s="36"/>
      <c r="M27" s="225">
        <f>N88</f>
        <v>0</v>
      </c>
      <c r="N27" s="225"/>
      <c r="O27" s="225"/>
      <c r="P27" s="225"/>
      <c r="Q27" s="36"/>
      <c r="R27" s="37"/>
    </row>
    <row r="28" spans="2:18" s="1" customFormat="1" ht="14.45" customHeight="1">
      <c r="B28" s="35"/>
      <c r="C28" s="36"/>
      <c r="D28" s="34" t="s">
        <v>121</v>
      </c>
      <c r="E28" s="36"/>
      <c r="F28" s="36"/>
      <c r="G28" s="36"/>
      <c r="H28" s="36"/>
      <c r="I28" s="36"/>
      <c r="J28" s="36"/>
      <c r="K28" s="36"/>
      <c r="L28" s="36"/>
      <c r="M28" s="225">
        <f>N100</f>
        <v>0</v>
      </c>
      <c r="N28" s="225"/>
      <c r="O28" s="225"/>
      <c r="P28" s="225"/>
      <c r="Q28" s="36"/>
      <c r="R28" s="37"/>
    </row>
    <row r="29" spans="2:18" s="1" customFormat="1" ht="7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" customHeight="1">
      <c r="B30" s="35"/>
      <c r="C30" s="36"/>
      <c r="D30" s="107" t="s">
        <v>39</v>
      </c>
      <c r="E30" s="36"/>
      <c r="F30" s="36"/>
      <c r="G30" s="36"/>
      <c r="H30" s="36"/>
      <c r="I30" s="36"/>
      <c r="J30" s="36"/>
      <c r="K30" s="36"/>
      <c r="L30" s="36"/>
      <c r="M30" s="232">
        <f>ROUND(M27+M28,2)</f>
        <v>0</v>
      </c>
      <c r="N30" s="230"/>
      <c r="O30" s="230"/>
      <c r="P30" s="230"/>
      <c r="Q30" s="36"/>
      <c r="R30" s="37"/>
    </row>
    <row r="31" spans="2:18" s="1" customFormat="1" ht="7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40</v>
      </c>
      <c r="E32" s="42" t="s">
        <v>41</v>
      </c>
      <c r="F32" s="43">
        <v>0.21</v>
      </c>
      <c r="G32" s="108" t="s">
        <v>42</v>
      </c>
      <c r="H32" s="233">
        <f>ROUND((SUM(BE100:BE101)+SUM(BE119:BE155)), 2)</f>
        <v>0</v>
      </c>
      <c r="I32" s="230"/>
      <c r="J32" s="230"/>
      <c r="K32" s="36"/>
      <c r="L32" s="36"/>
      <c r="M32" s="233">
        <f>ROUND(ROUND((SUM(BE100:BE101)+SUM(BE119:BE155)), 2)*F32, 2)</f>
        <v>0</v>
      </c>
      <c r="N32" s="230"/>
      <c r="O32" s="230"/>
      <c r="P32" s="230"/>
      <c r="Q32" s="36"/>
      <c r="R32" s="37"/>
    </row>
    <row r="33" spans="2:18" s="1" customFormat="1" ht="14.45" customHeight="1">
      <c r="B33" s="35"/>
      <c r="C33" s="36"/>
      <c r="D33" s="36"/>
      <c r="E33" s="42" t="s">
        <v>43</v>
      </c>
      <c r="F33" s="43">
        <v>0.15</v>
      </c>
      <c r="G33" s="108" t="s">
        <v>42</v>
      </c>
      <c r="H33" s="233">
        <f>ROUND((SUM(BF100:BF101)+SUM(BF119:BF155)), 2)</f>
        <v>0</v>
      </c>
      <c r="I33" s="230"/>
      <c r="J33" s="230"/>
      <c r="K33" s="36"/>
      <c r="L33" s="36"/>
      <c r="M33" s="233">
        <f>ROUND(ROUND((SUM(BF100:BF101)+SUM(BF119:BF155)), 2)*F33, 2)</f>
        <v>0</v>
      </c>
      <c r="N33" s="230"/>
      <c r="O33" s="230"/>
      <c r="P33" s="230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44</v>
      </c>
      <c r="F34" s="43">
        <v>0.21</v>
      </c>
      <c r="G34" s="108" t="s">
        <v>42</v>
      </c>
      <c r="H34" s="233">
        <f>ROUND((SUM(BG100:BG101)+SUM(BG119:BG155)), 2)</f>
        <v>0</v>
      </c>
      <c r="I34" s="230"/>
      <c r="J34" s="230"/>
      <c r="K34" s="36"/>
      <c r="L34" s="36"/>
      <c r="M34" s="233">
        <v>0</v>
      </c>
      <c r="N34" s="230"/>
      <c r="O34" s="230"/>
      <c r="P34" s="230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0.15</v>
      </c>
      <c r="G35" s="108" t="s">
        <v>42</v>
      </c>
      <c r="H35" s="233">
        <f>ROUND((SUM(BH100:BH101)+SUM(BH119:BH155)), 2)</f>
        <v>0</v>
      </c>
      <c r="I35" s="230"/>
      <c r="J35" s="230"/>
      <c r="K35" s="36"/>
      <c r="L35" s="36"/>
      <c r="M35" s="233">
        <v>0</v>
      </c>
      <c r="N35" s="230"/>
      <c r="O35" s="230"/>
      <c r="P35" s="230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</v>
      </c>
      <c r="G36" s="108" t="s">
        <v>42</v>
      </c>
      <c r="H36" s="233">
        <f>ROUND((SUM(BI100:BI101)+SUM(BI119:BI155)), 2)</f>
        <v>0</v>
      </c>
      <c r="I36" s="230"/>
      <c r="J36" s="230"/>
      <c r="K36" s="36"/>
      <c r="L36" s="36"/>
      <c r="M36" s="233">
        <v>0</v>
      </c>
      <c r="N36" s="230"/>
      <c r="O36" s="230"/>
      <c r="P36" s="230"/>
      <c r="Q36" s="36"/>
      <c r="R36" s="37"/>
    </row>
    <row r="37" spans="2:18" s="1" customFormat="1" ht="7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" customHeight="1">
      <c r="B38" s="35"/>
      <c r="C38" s="104"/>
      <c r="D38" s="109" t="s">
        <v>47</v>
      </c>
      <c r="E38" s="75"/>
      <c r="F38" s="75"/>
      <c r="G38" s="110" t="s">
        <v>48</v>
      </c>
      <c r="H38" s="111" t="s">
        <v>49</v>
      </c>
      <c r="I38" s="75"/>
      <c r="J38" s="75"/>
      <c r="K38" s="75"/>
      <c r="L38" s="234">
        <f>SUM(M30:M36)</f>
        <v>0</v>
      </c>
      <c r="M38" s="234"/>
      <c r="N38" s="234"/>
      <c r="O38" s="234"/>
      <c r="P38" s="235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95">
      <c r="B50" s="35"/>
      <c r="C50" s="36"/>
      <c r="D50" s="50" t="s">
        <v>50</v>
      </c>
      <c r="E50" s="51"/>
      <c r="F50" s="51"/>
      <c r="G50" s="51"/>
      <c r="H50" s="52"/>
      <c r="I50" s="36"/>
      <c r="J50" s="50" t="s">
        <v>51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4.95">
      <c r="B59" s="35"/>
      <c r="C59" s="36"/>
      <c r="D59" s="55" t="s">
        <v>52</v>
      </c>
      <c r="E59" s="56"/>
      <c r="F59" s="56"/>
      <c r="G59" s="57" t="s">
        <v>53</v>
      </c>
      <c r="H59" s="58"/>
      <c r="I59" s="36"/>
      <c r="J59" s="55" t="s">
        <v>52</v>
      </c>
      <c r="K59" s="56"/>
      <c r="L59" s="56"/>
      <c r="M59" s="56"/>
      <c r="N59" s="57" t="s">
        <v>53</v>
      </c>
      <c r="O59" s="56"/>
      <c r="P59" s="58"/>
      <c r="Q59" s="36"/>
      <c r="R59" s="37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95">
      <c r="B61" s="35"/>
      <c r="C61" s="36"/>
      <c r="D61" s="50" t="s">
        <v>54</v>
      </c>
      <c r="E61" s="51"/>
      <c r="F61" s="51"/>
      <c r="G61" s="51"/>
      <c r="H61" s="52"/>
      <c r="I61" s="36"/>
      <c r="J61" s="50" t="s">
        <v>55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4.95">
      <c r="B70" s="35"/>
      <c r="C70" s="36"/>
      <c r="D70" s="55" t="s">
        <v>52</v>
      </c>
      <c r="E70" s="56"/>
      <c r="F70" s="56"/>
      <c r="G70" s="57" t="s">
        <v>53</v>
      </c>
      <c r="H70" s="58"/>
      <c r="I70" s="36"/>
      <c r="J70" s="55" t="s">
        <v>52</v>
      </c>
      <c r="K70" s="56"/>
      <c r="L70" s="56"/>
      <c r="M70" s="56"/>
      <c r="N70" s="57" t="s">
        <v>53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7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7.049999999999997" customHeight="1">
      <c r="B76" s="35"/>
      <c r="C76" s="196" t="s">
        <v>122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7"/>
    </row>
    <row r="77" spans="2:18" s="1" customFormat="1" ht="7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.1" customHeight="1">
      <c r="B78" s="35"/>
      <c r="C78" s="32" t="s">
        <v>17</v>
      </c>
      <c r="D78" s="36"/>
      <c r="E78" s="36"/>
      <c r="F78" s="228" t="str">
        <f>F6</f>
        <v>Stavební úpravy č.p. 476 v Rychvaldu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6"/>
      <c r="R78" s="37"/>
    </row>
    <row r="79" spans="2:18" s="1" customFormat="1" ht="37.049999999999997" customHeight="1">
      <c r="B79" s="35"/>
      <c r="C79" s="69" t="s">
        <v>117</v>
      </c>
      <c r="D79" s="36"/>
      <c r="E79" s="36"/>
      <c r="F79" s="210" t="str">
        <f>F7</f>
        <v>SO09 - Úpravy v PP pro technologii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6"/>
      <c r="R79" s="37"/>
    </row>
    <row r="80" spans="2:18" s="1" customFormat="1" ht="7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31" t="str">
        <f>IF(O9="","",O9)</f>
        <v>29. 6. 2016</v>
      </c>
      <c r="N81" s="231"/>
      <c r="O81" s="231"/>
      <c r="P81" s="231"/>
      <c r="Q81" s="36"/>
      <c r="R81" s="37"/>
    </row>
    <row r="82" spans="2:47" s="1" customFormat="1" ht="7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29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33</v>
      </c>
      <c r="L83" s="36"/>
      <c r="M83" s="198" t="str">
        <f>E18</f>
        <v xml:space="preserve"> </v>
      </c>
      <c r="N83" s="198"/>
      <c r="O83" s="198"/>
      <c r="P83" s="198"/>
      <c r="Q83" s="198"/>
      <c r="R83" s="37"/>
    </row>
    <row r="84" spans="2:47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35</v>
      </c>
      <c r="L84" s="36"/>
      <c r="M84" s="198" t="str">
        <f>E21</f>
        <v xml:space="preserve"> </v>
      </c>
      <c r="N84" s="198"/>
      <c r="O84" s="198"/>
      <c r="P84" s="198"/>
      <c r="Q84" s="198"/>
      <c r="R84" s="37"/>
    </row>
    <row r="85" spans="2:47" s="1" customFormat="1" ht="10.4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36" t="s">
        <v>123</v>
      </c>
      <c r="D86" s="237"/>
      <c r="E86" s="237"/>
      <c r="F86" s="237"/>
      <c r="G86" s="237"/>
      <c r="H86" s="104"/>
      <c r="I86" s="104"/>
      <c r="J86" s="104"/>
      <c r="K86" s="104"/>
      <c r="L86" s="104"/>
      <c r="M86" s="104"/>
      <c r="N86" s="236" t="s">
        <v>124</v>
      </c>
      <c r="O86" s="237"/>
      <c r="P86" s="237"/>
      <c r="Q86" s="237"/>
      <c r="R86" s="37"/>
    </row>
    <row r="87" spans="2:47" s="1" customFormat="1" ht="10.4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125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N119</f>
        <v>0</v>
      </c>
      <c r="O88" s="238"/>
      <c r="P88" s="238"/>
      <c r="Q88" s="238"/>
      <c r="R88" s="37"/>
      <c r="AU88" s="21" t="s">
        <v>126</v>
      </c>
    </row>
    <row r="89" spans="2:47" s="6" customFormat="1" ht="25" customHeight="1">
      <c r="B89" s="113"/>
      <c r="C89" s="114"/>
      <c r="D89" s="115" t="s">
        <v>127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9">
        <f>N120</f>
        <v>0</v>
      </c>
      <c r="O89" s="240"/>
      <c r="P89" s="240"/>
      <c r="Q89" s="240"/>
      <c r="R89" s="116"/>
    </row>
    <row r="90" spans="2:47" s="7" customFormat="1" ht="19.899999999999999" customHeight="1">
      <c r="B90" s="117"/>
      <c r="C90" s="118"/>
      <c r="D90" s="119" t="s">
        <v>128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41">
        <f>N121</f>
        <v>0</v>
      </c>
      <c r="O90" s="242"/>
      <c r="P90" s="242"/>
      <c r="Q90" s="242"/>
      <c r="R90" s="120"/>
    </row>
    <row r="91" spans="2:47" s="7" customFormat="1" ht="19.899999999999999" customHeight="1">
      <c r="B91" s="117"/>
      <c r="C91" s="118"/>
      <c r="D91" s="119" t="s">
        <v>129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41">
        <f>N123</f>
        <v>0</v>
      </c>
      <c r="O91" s="242"/>
      <c r="P91" s="242"/>
      <c r="Q91" s="242"/>
      <c r="R91" s="120"/>
    </row>
    <row r="92" spans="2:47" s="7" customFormat="1" ht="19.899999999999999" customHeight="1">
      <c r="B92" s="117"/>
      <c r="C92" s="118"/>
      <c r="D92" s="119" t="s">
        <v>130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41">
        <f>N126</f>
        <v>0</v>
      </c>
      <c r="O92" s="242"/>
      <c r="P92" s="242"/>
      <c r="Q92" s="242"/>
      <c r="R92" s="120"/>
    </row>
    <row r="93" spans="2:47" s="7" customFormat="1" ht="19.899999999999999" customHeight="1">
      <c r="B93" s="117"/>
      <c r="C93" s="118"/>
      <c r="D93" s="119" t="s">
        <v>131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41">
        <f>N132</f>
        <v>0</v>
      </c>
      <c r="O93" s="242"/>
      <c r="P93" s="242"/>
      <c r="Q93" s="242"/>
      <c r="R93" s="120"/>
    </row>
    <row r="94" spans="2:47" s="6" customFormat="1" ht="25" customHeight="1">
      <c r="B94" s="113"/>
      <c r="C94" s="114"/>
      <c r="D94" s="115" t="s">
        <v>132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39">
        <f>N134</f>
        <v>0</v>
      </c>
      <c r="O94" s="240"/>
      <c r="P94" s="240"/>
      <c r="Q94" s="240"/>
      <c r="R94" s="116"/>
    </row>
    <row r="95" spans="2:47" s="7" customFormat="1" ht="19.899999999999999" customHeight="1">
      <c r="B95" s="117"/>
      <c r="C95" s="118"/>
      <c r="D95" s="119" t="s">
        <v>1050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41">
        <f>N135</f>
        <v>0</v>
      </c>
      <c r="O95" s="242"/>
      <c r="P95" s="242"/>
      <c r="Q95" s="242"/>
      <c r="R95" s="120"/>
    </row>
    <row r="96" spans="2:47" s="7" customFormat="1" ht="19.899999999999999" customHeight="1">
      <c r="B96" s="117"/>
      <c r="C96" s="118"/>
      <c r="D96" s="119" t="s">
        <v>556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41">
        <f>N144</f>
        <v>0</v>
      </c>
      <c r="O96" s="242"/>
      <c r="P96" s="242"/>
      <c r="Q96" s="242"/>
      <c r="R96" s="120"/>
    </row>
    <row r="97" spans="2:21" s="6" customFormat="1" ht="25" customHeight="1">
      <c r="B97" s="113"/>
      <c r="C97" s="114"/>
      <c r="D97" s="115" t="s">
        <v>142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39">
        <f>N153</f>
        <v>0</v>
      </c>
      <c r="O97" s="240"/>
      <c r="P97" s="240"/>
      <c r="Q97" s="240"/>
      <c r="R97" s="116"/>
    </row>
    <row r="98" spans="2:21" s="7" customFormat="1" ht="19.899999999999999" customHeight="1">
      <c r="B98" s="117"/>
      <c r="C98" s="118"/>
      <c r="D98" s="119" t="s">
        <v>143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41">
        <f>N154</f>
        <v>0</v>
      </c>
      <c r="O98" s="242"/>
      <c r="P98" s="242"/>
      <c r="Q98" s="242"/>
      <c r="R98" s="120"/>
    </row>
    <row r="99" spans="2:21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12" t="s">
        <v>144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238">
        <v>0</v>
      </c>
      <c r="O100" s="243"/>
      <c r="P100" s="243"/>
      <c r="Q100" s="243"/>
      <c r="R100" s="37"/>
      <c r="T100" s="121"/>
      <c r="U100" s="122" t="s">
        <v>40</v>
      </c>
    </row>
    <row r="101" spans="2:21" s="1" customFormat="1" ht="18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21" s="1" customFormat="1" ht="29.25" customHeight="1">
      <c r="B102" s="35"/>
      <c r="C102" s="103" t="s">
        <v>109</v>
      </c>
      <c r="D102" s="104"/>
      <c r="E102" s="104"/>
      <c r="F102" s="104"/>
      <c r="G102" s="104"/>
      <c r="H102" s="104"/>
      <c r="I102" s="104"/>
      <c r="J102" s="104"/>
      <c r="K102" s="104"/>
      <c r="L102" s="216">
        <f>ROUND(SUM(N88+N100),2)</f>
        <v>0</v>
      </c>
      <c r="M102" s="216"/>
      <c r="N102" s="216"/>
      <c r="O102" s="216"/>
      <c r="P102" s="216"/>
      <c r="Q102" s="216"/>
      <c r="R102" s="37"/>
    </row>
    <row r="103" spans="2:21" s="1" customFormat="1" ht="7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7" spans="2:21" s="1" customFormat="1" ht="7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21" s="1" customFormat="1" ht="37.049999999999997" customHeight="1">
      <c r="B108" s="35"/>
      <c r="C108" s="196" t="s">
        <v>145</v>
      </c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37"/>
    </row>
    <row r="109" spans="2:21" s="1" customFormat="1" ht="7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21" s="1" customFormat="1" ht="30.1" customHeight="1">
      <c r="B110" s="35"/>
      <c r="C110" s="32" t="s">
        <v>17</v>
      </c>
      <c r="D110" s="36"/>
      <c r="E110" s="36"/>
      <c r="F110" s="228" t="str">
        <f>F6</f>
        <v>Stavební úpravy č.p. 476 v Rychvaldu</v>
      </c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36"/>
      <c r="R110" s="37"/>
    </row>
    <row r="111" spans="2:21" s="1" customFormat="1" ht="37.049999999999997" customHeight="1">
      <c r="B111" s="35"/>
      <c r="C111" s="69" t="s">
        <v>117</v>
      </c>
      <c r="D111" s="36"/>
      <c r="E111" s="36"/>
      <c r="F111" s="210" t="str">
        <f>F7</f>
        <v>SO09 - Úpravy v PP pro technologii</v>
      </c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36"/>
      <c r="R111" s="37"/>
    </row>
    <row r="112" spans="2:21" s="1" customFormat="1" ht="7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 ht="18" customHeight="1">
      <c r="B113" s="35"/>
      <c r="C113" s="32" t="s">
        <v>23</v>
      </c>
      <c r="D113" s="36"/>
      <c r="E113" s="36"/>
      <c r="F113" s="30" t="str">
        <f>F9</f>
        <v xml:space="preserve"> </v>
      </c>
      <c r="G113" s="36"/>
      <c r="H113" s="36"/>
      <c r="I113" s="36"/>
      <c r="J113" s="36"/>
      <c r="K113" s="32" t="s">
        <v>25</v>
      </c>
      <c r="L113" s="36"/>
      <c r="M113" s="231" t="str">
        <f>IF(O9="","",O9)</f>
        <v>29. 6. 2016</v>
      </c>
      <c r="N113" s="231"/>
      <c r="O113" s="231"/>
      <c r="P113" s="231"/>
      <c r="Q113" s="36"/>
      <c r="R113" s="37"/>
    </row>
    <row r="114" spans="2:65" s="1" customFormat="1" ht="7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>
      <c r="B115" s="35"/>
      <c r="C115" s="32" t="s">
        <v>29</v>
      </c>
      <c r="D115" s="36"/>
      <c r="E115" s="36"/>
      <c r="F115" s="30" t="str">
        <f>E12</f>
        <v xml:space="preserve"> </v>
      </c>
      <c r="G115" s="36"/>
      <c r="H115" s="36"/>
      <c r="I115" s="36"/>
      <c r="J115" s="36"/>
      <c r="K115" s="32" t="s">
        <v>33</v>
      </c>
      <c r="L115" s="36"/>
      <c r="M115" s="198" t="str">
        <f>E18</f>
        <v xml:space="preserve"> </v>
      </c>
      <c r="N115" s="198"/>
      <c r="O115" s="198"/>
      <c r="P115" s="198"/>
      <c r="Q115" s="198"/>
      <c r="R115" s="37"/>
    </row>
    <row r="116" spans="2:65" s="1" customFormat="1" ht="14.45" customHeight="1">
      <c r="B116" s="35"/>
      <c r="C116" s="32" t="s">
        <v>32</v>
      </c>
      <c r="D116" s="36"/>
      <c r="E116" s="36"/>
      <c r="F116" s="30" t="str">
        <f>IF(E15="","",E15)</f>
        <v xml:space="preserve"> </v>
      </c>
      <c r="G116" s="36"/>
      <c r="H116" s="36"/>
      <c r="I116" s="36"/>
      <c r="J116" s="36"/>
      <c r="K116" s="32" t="s">
        <v>35</v>
      </c>
      <c r="L116" s="36"/>
      <c r="M116" s="198" t="str">
        <f>E21</f>
        <v xml:space="preserve"> </v>
      </c>
      <c r="N116" s="198"/>
      <c r="O116" s="198"/>
      <c r="P116" s="198"/>
      <c r="Q116" s="198"/>
      <c r="R116" s="37"/>
    </row>
    <row r="117" spans="2:65" s="1" customFormat="1" ht="10.4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8" customFormat="1" ht="29.25" customHeight="1">
      <c r="B118" s="123"/>
      <c r="C118" s="124" t="s">
        <v>146</v>
      </c>
      <c r="D118" s="125" t="s">
        <v>147</v>
      </c>
      <c r="E118" s="125" t="s">
        <v>58</v>
      </c>
      <c r="F118" s="244" t="s">
        <v>148</v>
      </c>
      <c r="G118" s="244"/>
      <c r="H118" s="244"/>
      <c r="I118" s="244"/>
      <c r="J118" s="125" t="s">
        <v>149</v>
      </c>
      <c r="K118" s="125" t="s">
        <v>150</v>
      </c>
      <c r="L118" s="245" t="s">
        <v>151</v>
      </c>
      <c r="M118" s="245"/>
      <c r="N118" s="244" t="s">
        <v>124</v>
      </c>
      <c r="O118" s="244"/>
      <c r="P118" s="244"/>
      <c r="Q118" s="246"/>
      <c r="R118" s="126"/>
      <c r="T118" s="76" t="s">
        <v>152</v>
      </c>
      <c r="U118" s="77" t="s">
        <v>40</v>
      </c>
      <c r="V118" s="77" t="s">
        <v>153</v>
      </c>
      <c r="W118" s="77" t="s">
        <v>154</v>
      </c>
      <c r="X118" s="77" t="s">
        <v>155</v>
      </c>
      <c r="Y118" s="77" t="s">
        <v>156</v>
      </c>
      <c r="Z118" s="77" t="s">
        <v>157</v>
      </c>
      <c r="AA118" s="78" t="s">
        <v>158</v>
      </c>
    </row>
    <row r="119" spans="2:65" s="1" customFormat="1" ht="29.25" customHeight="1">
      <c r="B119" s="35"/>
      <c r="C119" s="80" t="s">
        <v>120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266">
        <f>BK119</f>
        <v>0</v>
      </c>
      <c r="O119" s="267"/>
      <c r="P119" s="267"/>
      <c r="Q119" s="267"/>
      <c r="R119" s="37"/>
      <c r="T119" s="79"/>
      <c r="U119" s="51"/>
      <c r="V119" s="51"/>
      <c r="W119" s="127">
        <f>W120+W134+W153</f>
        <v>31.707128000000001</v>
      </c>
      <c r="X119" s="51"/>
      <c r="Y119" s="127">
        <f>Y120+Y134+Y153</f>
        <v>0.12615000000000001</v>
      </c>
      <c r="Z119" s="51"/>
      <c r="AA119" s="128">
        <f>AA120+AA134+AA153</f>
        <v>2.6624999999999999E-2</v>
      </c>
      <c r="AT119" s="21" t="s">
        <v>75</v>
      </c>
      <c r="AU119" s="21" t="s">
        <v>126</v>
      </c>
      <c r="BK119" s="129">
        <f>BK120+BK134+BK153</f>
        <v>0</v>
      </c>
    </row>
    <row r="120" spans="2:65" s="9" customFormat="1" ht="37.4" customHeight="1">
      <c r="B120" s="130"/>
      <c r="C120" s="131"/>
      <c r="D120" s="132" t="s">
        <v>127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268">
        <f>BK120</f>
        <v>0</v>
      </c>
      <c r="O120" s="239"/>
      <c r="P120" s="239"/>
      <c r="Q120" s="239"/>
      <c r="R120" s="133"/>
      <c r="T120" s="134"/>
      <c r="U120" s="131"/>
      <c r="V120" s="131"/>
      <c r="W120" s="135">
        <f>W121+W123+W126+W132</f>
        <v>13.770717999999999</v>
      </c>
      <c r="X120" s="131"/>
      <c r="Y120" s="135">
        <f>Y121+Y123+Y126+Y132</f>
        <v>3.8960000000000002E-2</v>
      </c>
      <c r="Z120" s="131"/>
      <c r="AA120" s="136">
        <f>AA121+AA123+AA126+AA132</f>
        <v>0</v>
      </c>
      <c r="AR120" s="137" t="s">
        <v>22</v>
      </c>
      <c r="AT120" s="138" t="s">
        <v>75</v>
      </c>
      <c r="AU120" s="138" t="s">
        <v>76</v>
      </c>
      <c r="AY120" s="137" t="s">
        <v>159</v>
      </c>
      <c r="BK120" s="139">
        <f>BK121+BK123+BK126+BK132</f>
        <v>0</v>
      </c>
    </row>
    <row r="121" spans="2:65" s="9" customFormat="1" ht="19.899999999999999" customHeight="1">
      <c r="B121" s="130"/>
      <c r="C121" s="131"/>
      <c r="D121" s="140" t="s">
        <v>128</v>
      </c>
      <c r="E121" s="140"/>
      <c r="F121" s="140"/>
      <c r="G121" s="140"/>
      <c r="H121" s="140"/>
      <c r="I121" s="140"/>
      <c r="J121" s="140"/>
      <c r="K121" s="140"/>
      <c r="L121" s="140"/>
      <c r="M121" s="140"/>
      <c r="N121" s="269">
        <f>BK121</f>
        <v>0</v>
      </c>
      <c r="O121" s="270"/>
      <c r="P121" s="270"/>
      <c r="Q121" s="270"/>
      <c r="R121" s="133"/>
      <c r="T121" s="134"/>
      <c r="U121" s="131"/>
      <c r="V121" s="131"/>
      <c r="W121" s="135">
        <f>W122</f>
        <v>2.5300000000000002</v>
      </c>
      <c r="X121" s="131"/>
      <c r="Y121" s="135">
        <f>Y122</f>
        <v>3.7600000000000001E-2</v>
      </c>
      <c r="Z121" s="131"/>
      <c r="AA121" s="136">
        <f>AA122</f>
        <v>0</v>
      </c>
      <c r="AR121" s="137" t="s">
        <v>22</v>
      </c>
      <c r="AT121" s="138" t="s">
        <v>75</v>
      </c>
      <c r="AU121" s="138" t="s">
        <v>22</v>
      </c>
      <c r="AY121" s="137" t="s">
        <v>159</v>
      </c>
      <c r="BK121" s="139">
        <f>BK122</f>
        <v>0</v>
      </c>
    </row>
    <row r="122" spans="2:65" s="1" customFormat="1" ht="31.6" customHeight="1">
      <c r="B122" s="141"/>
      <c r="C122" s="142" t="s">
        <v>22</v>
      </c>
      <c r="D122" s="142" t="s">
        <v>160</v>
      </c>
      <c r="E122" s="143" t="s">
        <v>1051</v>
      </c>
      <c r="F122" s="247" t="s">
        <v>1052</v>
      </c>
      <c r="G122" s="247"/>
      <c r="H122" s="247"/>
      <c r="I122" s="247"/>
      <c r="J122" s="144" t="s">
        <v>450</v>
      </c>
      <c r="K122" s="145">
        <v>10</v>
      </c>
      <c r="L122" s="248"/>
      <c r="M122" s="248"/>
      <c r="N122" s="248">
        <f>ROUND(L122*K122,2)</f>
        <v>0</v>
      </c>
      <c r="O122" s="248"/>
      <c r="P122" s="248"/>
      <c r="Q122" s="248"/>
      <c r="R122" s="146"/>
      <c r="T122" s="147" t="s">
        <v>5</v>
      </c>
      <c r="U122" s="44" t="s">
        <v>41</v>
      </c>
      <c r="V122" s="148">
        <v>0.253</v>
      </c>
      <c r="W122" s="148">
        <f>V122*K122</f>
        <v>2.5300000000000002</v>
      </c>
      <c r="X122" s="148">
        <v>3.7599999999999999E-3</v>
      </c>
      <c r="Y122" s="148">
        <f>X122*K122</f>
        <v>3.7600000000000001E-2</v>
      </c>
      <c r="Z122" s="148">
        <v>0</v>
      </c>
      <c r="AA122" s="149">
        <f>Z122*K122</f>
        <v>0</v>
      </c>
      <c r="AR122" s="21" t="s">
        <v>164</v>
      </c>
      <c r="AT122" s="21" t="s">
        <v>160</v>
      </c>
      <c r="AU122" s="21" t="s">
        <v>115</v>
      </c>
      <c r="AY122" s="21" t="s">
        <v>159</v>
      </c>
      <c r="BE122" s="150">
        <f>IF(U122="základní",N122,0)</f>
        <v>0</v>
      </c>
      <c r="BF122" s="150">
        <f>IF(U122="snížená",N122,0)</f>
        <v>0</v>
      </c>
      <c r="BG122" s="150">
        <f>IF(U122="zákl. přenesená",N122,0)</f>
        <v>0</v>
      </c>
      <c r="BH122" s="150">
        <f>IF(U122="sníž. přenesená",N122,0)</f>
        <v>0</v>
      </c>
      <c r="BI122" s="150">
        <f>IF(U122="nulová",N122,0)</f>
        <v>0</v>
      </c>
      <c r="BJ122" s="21" t="s">
        <v>22</v>
      </c>
      <c r="BK122" s="150">
        <f>ROUND(L122*K122,2)</f>
        <v>0</v>
      </c>
      <c r="BL122" s="21" t="s">
        <v>164</v>
      </c>
      <c r="BM122" s="21" t="s">
        <v>1053</v>
      </c>
    </row>
    <row r="123" spans="2:65" s="9" customFormat="1" ht="29.9" customHeight="1">
      <c r="B123" s="130"/>
      <c r="C123" s="131"/>
      <c r="D123" s="140" t="s">
        <v>129</v>
      </c>
      <c r="E123" s="140"/>
      <c r="F123" s="140"/>
      <c r="G123" s="140"/>
      <c r="H123" s="140"/>
      <c r="I123" s="140"/>
      <c r="J123" s="140"/>
      <c r="K123" s="140"/>
      <c r="L123" s="140"/>
      <c r="M123" s="140"/>
      <c r="N123" s="271">
        <f>BK123</f>
        <v>0</v>
      </c>
      <c r="O123" s="272"/>
      <c r="P123" s="272"/>
      <c r="Q123" s="272"/>
      <c r="R123" s="133"/>
      <c r="T123" s="134"/>
      <c r="U123" s="131"/>
      <c r="V123" s="131"/>
      <c r="W123" s="135">
        <f>SUM(W124:W125)</f>
        <v>11.021699999999999</v>
      </c>
      <c r="X123" s="131"/>
      <c r="Y123" s="135">
        <f>SUM(Y124:Y125)</f>
        <v>1.3600000000000001E-3</v>
      </c>
      <c r="Z123" s="131"/>
      <c r="AA123" s="136">
        <f>SUM(AA124:AA125)</f>
        <v>0</v>
      </c>
      <c r="AR123" s="137" t="s">
        <v>22</v>
      </c>
      <c r="AT123" s="138" t="s">
        <v>75</v>
      </c>
      <c r="AU123" s="138" t="s">
        <v>22</v>
      </c>
      <c r="AY123" s="137" t="s">
        <v>159</v>
      </c>
      <c r="BK123" s="139">
        <f>SUM(BK124:BK125)</f>
        <v>0</v>
      </c>
    </row>
    <row r="124" spans="2:65" s="1" customFormat="1" ht="22.6" customHeight="1">
      <c r="B124" s="141"/>
      <c r="C124" s="142" t="s">
        <v>115</v>
      </c>
      <c r="D124" s="142" t="s">
        <v>160</v>
      </c>
      <c r="E124" s="143" t="s">
        <v>1054</v>
      </c>
      <c r="F124" s="247" t="s">
        <v>1055</v>
      </c>
      <c r="G124" s="247"/>
      <c r="H124" s="247"/>
      <c r="I124" s="247"/>
      <c r="J124" s="144" t="s">
        <v>1056</v>
      </c>
      <c r="K124" s="145">
        <v>34</v>
      </c>
      <c r="L124" s="248"/>
      <c r="M124" s="248"/>
      <c r="N124" s="248">
        <f>ROUND(L124*K124,2)</f>
        <v>0</v>
      </c>
      <c r="O124" s="248"/>
      <c r="P124" s="248"/>
      <c r="Q124" s="248"/>
      <c r="R124" s="146"/>
      <c r="T124" s="147" t="s">
        <v>5</v>
      </c>
      <c r="U124" s="44" t="s">
        <v>41</v>
      </c>
      <c r="V124" s="148">
        <v>0.308</v>
      </c>
      <c r="W124" s="148">
        <f>V124*K124</f>
        <v>10.472</v>
      </c>
      <c r="X124" s="148">
        <v>4.0000000000000003E-5</v>
      </c>
      <c r="Y124" s="148">
        <f>X124*K124</f>
        <v>1.3600000000000001E-3</v>
      </c>
      <c r="Z124" s="148">
        <v>0</v>
      </c>
      <c r="AA124" s="149">
        <f>Z124*K124</f>
        <v>0</v>
      </c>
      <c r="AR124" s="21" t="s">
        <v>164</v>
      </c>
      <c r="AT124" s="21" t="s">
        <v>160</v>
      </c>
      <c r="AU124" s="21" t="s">
        <v>115</v>
      </c>
      <c r="AY124" s="21" t="s">
        <v>159</v>
      </c>
      <c r="BE124" s="150">
        <f>IF(U124="základní",N124,0)</f>
        <v>0</v>
      </c>
      <c r="BF124" s="150">
        <f>IF(U124="snížená",N124,0)</f>
        <v>0</v>
      </c>
      <c r="BG124" s="150">
        <f>IF(U124="zákl. přenesená",N124,0)</f>
        <v>0</v>
      </c>
      <c r="BH124" s="150">
        <f>IF(U124="sníž. přenesená",N124,0)</f>
        <v>0</v>
      </c>
      <c r="BI124" s="150">
        <f>IF(U124="nulová",N124,0)</f>
        <v>0</v>
      </c>
      <c r="BJ124" s="21" t="s">
        <v>22</v>
      </c>
      <c r="BK124" s="150">
        <f>ROUND(L124*K124,2)</f>
        <v>0</v>
      </c>
      <c r="BL124" s="21" t="s">
        <v>164</v>
      </c>
      <c r="BM124" s="21" t="s">
        <v>1057</v>
      </c>
    </row>
    <row r="125" spans="2:65" s="1" customFormat="1" ht="22.6" customHeight="1">
      <c r="B125" s="141"/>
      <c r="C125" s="142" t="s">
        <v>178</v>
      </c>
      <c r="D125" s="142" t="s">
        <v>160</v>
      </c>
      <c r="E125" s="143" t="s">
        <v>1058</v>
      </c>
      <c r="F125" s="247" t="s">
        <v>1059</v>
      </c>
      <c r="G125" s="247"/>
      <c r="H125" s="247"/>
      <c r="I125" s="247"/>
      <c r="J125" s="144" t="s">
        <v>163</v>
      </c>
      <c r="K125" s="145">
        <v>54.97</v>
      </c>
      <c r="L125" s="248"/>
      <c r="M125" s="248"/>
      <c r="N125" s="248">
        <f>ROUND(L125*K125,2)</f>
        <v>0</v>
      </c>
      <c r="O125" s="248"/>
      <c r="P125" s="248"/>
      <c r="Q125" s="248"/>
      <c r="R125" s="146"/>
      <c r="T125" s="147" t="s">
        <v>5</v>
      </c>
      <c r="U125" s="44" t="s">
        <v>41</v>
      </c>
      <c r="V125" s="148">
        <v>0.01</v>
      </c>
      <c r="W125" s="148">
        <f>V125*K125</f>
        <v>0.54969999999999997</v>
      </c>
      <c r="X125" s="148">
        <v>0</v>
      </c>
      <c r="Y125" s="148">
        <f>X125*K125</f>
        <v>0</v>
      </c>
      <c r="Z125" s="148">
        <v>0</v>
      </c>
      <c r="AA125" s="149">
        <f>Z125*K125</f>
        <v>0</v>
      </c>
      <c r="AR125" s="21" t="s">
        <v>164</v>
      </c>
      <c r="AT125" s="21" t="s">
        <v>160</v>
      </c>
      <c r="AU125" s="21" t="s">
        <v>115</v>
      </c>
      <c r="AY125" s="21" t="s">
        <v>159</v>
      </c>
      <c r="BE125" s="150">
        <f>IF(U125="základní",N125,0)</f>
        <v>0</v>
      </c>
      <c r="BF125" s="150">
        <f>IF(U125="snížená",N125,0)</f>
        <v>0</v>
      </c>
      <c r="BG125" s="150">
        <f>IF(U125="zákl. přenesená",N125,0)</f>
        <v>0</v>
      </c>
      <c r="BH125" s="150">
        <f>IF(U125="sníž. přenesená",N125,0)</f>
        <v>0</v>
      </c>
      <c r="BI125" s="150">
        <f>IF(U125="nulová",N125,0)</f>
        <v>0</v>
      </c>
      <c r="BJ125" s="21" t="s">
        <v>22</v>
      </c>
      <c r="BK125" s="150">
        <f>ROUND(L125*K125,2)</f>
        <v>0</v>
      </c>
      <c r="BL125" s="21" t="s">
        <v>164</v>
      </c>
      <c r="BM125" s="21" t="s">
        <v>1060</v>
      </c>
    </row>
    <row r="126" spans="2:65" s="9" customFormat="1" ht="29.9" customHeight="1">
      <c r="B126" s="130"/>
      <c r="C126" s="131"/>
      <c r="D126" s="140" t="s">
        <v>130</v>
      </c>
      <c r="E126" s="140"/>
      <c r="F126" s="140"/>
      <c r="G126" s="140"/>
      <c r="H126" s="140"/>
      <c r="I126" s="140"/>
      <c r="J126" s="140"/>
      <c r="K126" s="140"/>
      <c r="L126" s="140"/>
      <c r="M126" s="140"/>
      <c r="N126" s="271">
        <f>BK126</f>
        <v>0</v>
      </c>
      <c r="O126" s="272"/>
      <c r="P126" s="272"/>
      <c r="Q126" s="272"/>
      <c r="R126" s="133"/>
      <c r="T126" s="134"/>
      <c r="U126" s="131"/>
      <c r="V126" s="131"/>
      <c r="W126" s="135">
        <f>SUM(W127:W131)</f>
        <v>7.7058000000000001E-2</v>
      </c>
      <c r="X126" s="131"/>
      <c r="Y126" s="135">
        <f>SUM(Y127:Y131)</f>
        <v>0</v>
      </c>
      <c r="Z126" s="131"/>
      <c r="AA126" s="136">
        <f>SUM(AA127:AA131)</f>
        <v>0</v>
      </c>
      <c r="AR126" s="137" t="s">
        <v>22</v>
      </c>
      <c r="AT126" s="138" t="s">
        <v>75</v>
      </c>
      <c r="AU126" s="138" t="s">
        <v>22</v>
      </c>
      <c r="AY126" s="137" t="s">
        <v>159</v>
      </c>
      <c r="BK126" s="139">
        <f>SUM(BK127:BK131)</f>
        <v>0</v>
      </c>
    </row>
    <row r="127" spans="2:65" s="1" customFormat="1" ht="42.15" customHeight="1">
      <c r="B127" s="141"/>
      <c r="C127" s="142" t="s">
        <v>164</v>
      </c>
      <c r="D127" s="142" t="s">
        <v>160</v>
      </c>
      <c r="E127" s="143" t="s">
        <v>1061</v>
      </c>
      <c r="F127" s="247" t="s">
        <v>1062</v>
      </c>
      <c r="G127" s="247"/>
      <c r="H127" s="247"/>
      <c r="I127" s="247"/>
      <c r="J127" s="144" t="s">
        <v>254</v>
      </c>
      <c r="K127" s="145">
        <v>2.7E-2</v>
      </c>
      <c r="L127" s="248"/>
      <c r="M127" s="248"/>
      <c r="N127" s="248">
        <f>ROUND(L127*K127,2)</f>
        <v>0</v>
      </c>
      <c r="O127" s="248"/>
      <c r="P127" s="248"/>
      <c r="Q127" s="248"/>
      <c r="R127" s="146"/>
      <c r="T127" s="147" t="s">
        <v>5</v>
      </c>
      <c r="U127" s="44" t="s">
        <v>41</v>
      </c>
      <c r="V127" s="148">
        <v>2.42</v>
      </c>
      <c r="W127" s="148">
        <f>V127*K127</f>
        <v>6.5339999999999995E-2</v>
      </c>
      <c r="X127" s="148">
        <v>0</v>
      </c>
      <c r="Y127" s="148">
        <f>X127*K127</f>
        <v>0</v>
      </c>
      <c r="Z127" s="148">
        <v>0</v>
      </c>
      <c r="AA127" s="149">
        <f>Z127*K127</f>
        <v>0</v>
      </c>
      <c r="AR127" s="21" t="s">
        <v>164</v>
      </c>
      <c r="AT127" s="21" t="s">
        <v>160</v>
      </c>
      <c r="AU127" s="21" t="s">
        <v>115</v>
      </c>
      <c r="AY127" s="21" t="s">
        <v>159</v>
      </c>
      <c r="BE127" s="150">
        <f>IF(U127="základní",N127,0)</f>
        <v>0</v>
      </c>
      <c r="BF127" s="150">
        <f>IF(U127="snížená",N127,0)</f>
        <v>0</v>
      </c>
      <c r="BG127" s="150">
        <f>IF(U127="zákl. přenesená",N127,0)</f>
        <v>0</v>
      </c>
      <c r="BH127" s="150">
        <f>IF(U127="sníž. přenesená",N127,0)</f>
        <v>0</v>
      </c>
      <c r="BI127" s="150">
        <f>IF(U127="nulová",N127,0)</f>
        <v>0</v>
      </c>
      <c r="BJ127" s="21" t="s">
        <v>22</v>
      </c>
      <c r="BK127" s="150">
        <f>ROUND(L127*K127,2)</f>
        <v>0</v>
      </c>
      <c r="BL127" s="21" t="s">
        <v>164</v>
      </c>
      <c r="BM127" s="21" t="s">
        <v>1063</v>
      </c>
    </row>
    <row r="128" spans="2:65" s="1" customFormat="1" ht="31.6" customHeight="1">
      <c r="B128" s="141"/>
      <c r="C128" s="142" t="s">
        <v>194</v>
      </c>
      <c r="D128" s="142" t="s">
        <v>160</v>
      </c>
      <c r="E128" s="143" t="s">
        <v>257</v>
      </c>
      <c r="F128" s="247" t="s">
        <v>258</v>
      </c>
      <c r="G128" s="247"/>
      <c r="H128" s="247"/>
      <c r="I128" s="247"/>
      <c r="J128" s="144" t="s">
        <v>254</v>
      </c>
      <c r="K128" s="145">
        <v>2.7E-2</v>
      </c>
      <c r="L128" s="248"/>
      <c r="M128" s="248"/>
      <c r="N128" s="248">
        <f>ROUND(L128*K128,2)</f>
        <v>0</v>
      </c>
      <c r="O128" s="248"/>
      <c r="P128" s="248"/>
      <c r="Q128" s="248"/>
      <c r="R128" s="146"/>
      <c r="T128" s="147" t="s">
        <v>5</v>
      </c>
      <c r="U128" s="44" t="s">
        <v>41</v>
      </c>
      <c r="V128" s="148">
        <v>0.125</v>
      </c>
      <c r="W128" s="148">
        <f>V128*K128</f>
        <v>3.375E-3</v>
      </c>
      <c r="X128" s="148">
        <v>0</v>
      </c>
      <c r="Y128" s="148">
        <f>X128*K128</f>
        <v>0</v>
      </c>
      <c r="Z128" s="148">
        <v>0</v>
      </c>
      <c r="AA128" s="149">
        <f>Z128*K128</f>
        <v>0</v>
      </c>
      <c r="AR128" s="21" t="s">
        <v>164</v>
      </c>
      <c r="AT128" s="21" t="s">
        <v>160</v>
      </c>
      <c r="AU128" s="21" t="s">
        <v>115</v>
      </c>
      <c r="AY128" s="21" t="s">
        <v>159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21" t="s">
        <v>22</v>
      </c>
      <c r="BK128" s="150">
        <f>ROUND(L128*K128,2)</f>
        <v>0</v>
      </c>
      <c r="BL128" s="21" t="s">
        <v>164</v>
      </c>
      <c r="BM128" s="21" t="s">
        <v>1064</v>
      </c>
    </row>
    <row r="129" spans="2:65" s="1" customFormat="1" ht="31.6" customHeight="1">
      <c r="B129" s="141"/>
      <c r="C129" s="142" t="s">
        <v>197</v>
      </c>
      <c r="D129" s="142" t="s">
        <v>160</v>
      </c>
      <c r="E129" s="143" t="s">
        <v>261</v>
      </c>
      <c r="F129" s="247" t="s">
        <v>262</v>
      </c>
      <c r="G129" s="247"/>
      <c r="H129" s="247"/>
      <c r="I129" s="247"/>
      <c r="J129" s="144" t="s">
        <v>254</v>
      </c>
      <c r="K129" s="145">
        <v>0.24299999999999999</v>
      </c>
      <c r="L129" s="248"/>
      <c r="M129" s="248"/>
      <c r="N129" s="248">
        <f>ROUND(L129*K129,2)</f>
        <v>0</v>
      </c>
      <c r="O129" s="248"/>
      <c r="P129" s="248"/>
      <c r="Q129" s="248"/>
      <c r="R129" s="146"/>
      <c r="T129" s="147" t="s">
        <v>5</v>
      </c>
      <c r="U129" s="44" t="s">
        <v>41</v>
      </c>
      <c r="V129" s="148">
        <v>6.0000000000000001E-3</v>
      </c>
      <c r="W129" s="148">
        <f>V129*K129</f>
        <v>1.4580000000000001E-3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21" t="s">
        <v>164</v>
      </c>
      <c r="AT129" s="21" t="s">
        <v>160</v>
      </c>
      <c r="AU129" s="21" t="s">
        <v>115</v>
      </c>
      <c r="AY129" s="21" t="s">
        <v>159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22</v>
      </c>
      <c r="BK129" s="150">
        <f>ROUND(L129*K129,2)</f>
        <v>0</v>
      </c>
      <c r="BL129" s="21" t="s">
        <v>164</v>
      </c>
      <c r="BM129" s="21" t="s">
        <v>1065</v>
      </c>
    </row>
    <row r="130" spans="2:65" s="1" customFormat="1" ht="42.15" customHeight="1">
      <c r="B130" s="141"/>
      <c r="C130" s="142" t="s">
        <v>206</v>
      </c>
      <c r="D130" s="142" t="s">
        <v>160</v>
      </c>
      <c r="E130" s="143" t="s">
        <v>620</v>
      </c>
      <c r="F130" s="247" t="s">
        <v>621</v>
      </c>
      <c r="G130" s="247"/>
      <c r="H130" s="247"/>
      <c r="I130" s="247"/>
      <c r="J130" s="144" t="s">
        <v>254</v>
      </c>
      <c r="K130" s="145">
        <v>2.7E-2</v>
      </c>
      <c r="L130" s="248"/>
      <c r="M130" s="248"/>
      <c r="N130" s="248">
        <f>ROUND(L130*K130,2)</f>
        <v>0</v>
      </c>
      <c r="O130" s="248"/>
      <c r="P130" s="248"/>
      <c r="Q130" s="248"/>
      <c r="R130" s="146"/>
      <c r="T130" s="147" t="s">
        <v>5</v>
      </c>
      <c r="U130" s="44" t="s">
        <v>41</v>
      </c>
      <c r="V130" s="148">
        <v>0.255</v>
      </c>
      <c r="W130" s="148">
        <f>V130*K130</f>
        <v>6.8849999999999996E-3</v>
      </c>
      <c r="X130" s="148">
        <v>0</v>
      </c>
      <c r="Y130" s="148">
        <f>X130*K130</f>
        <v>0</v>
      </c>
      <c r="Z130" s="148">
        <v>0</v>
      </c>
      <c r="AA130" s="149">
        <f>Z130*K130</f>
        <v>0</v>
      </c>
      <c r="AR130" s="21" t="s">
        <v>164</v>
      </c>
      <c r="AT130" s="21" t="s">
        <v>160</v>
      </c>
      <c r="AU130" s="21" t="s">
        <v>115</v>
      </c>
      <c r="AY130" s="21" t="s">
        <v>159</v>
      </c>
      <c r="BE130" s="150">
        <f>IF(U130="základní",N130,0)</f>
        <v>0</v>
      </c>
      <c r="BF130" s="150">
        <f>IF(U130="snížená",N130,0)</f>
        <v>0</v>
      </c>
      <c r="BG130" s="150">
        <f>IF(U130="zákl. přenesená",N130,0)</f>
        <v>0</v>
      </c>
      <c r="BH130" s="150">
        <f>IF(U130="sníž. přenesená",N130,0)</f>
        <v>0</v>
      </c>
      <c r="BI130" s="150">
        <f>IF(U130="nulová",N130,0)</f>
        <v>0</v>
      </c>
      <c r="BJ130" s="21" t="s">
        <v>22</v>
      </c>
      <c r="BK130" s="150">
        <f>ROUND(L130*K130,2)</f>
        <v>0</v>
      </c>
      <c r="BL130" s="21" t="s">
        <v>164</v>
      </c>
      <c r="BM130" s="21" t="s">
        <v>1066</v>
      </c>
    </row>
    <row r="131" spans="2:65" s="1" customFormat="1" ht="31.6" customHeight="1">
      <c r="B131" s="141"/>
      <c r="C131" s="142" t="s">
        <v>187</v>
      </c>
      <c r="D131" s="142" t="s">
        <v>160</v>
      </c>
      <c r="E131" s="143" t="s">
        <v>753</v>
      </c>
      <c r="F131" s="247" t="s">
        <v>754</v>
      </c>
      <c r="G131" s="247"/>
      <c r="H131" s="247"/>
      <c r="I131" s="247"/>
      <c r="J131" s="144" t="s">
        <v>254</v>
      </c>
      <c r="K131" s="145">
        <v>2.7E-2</v>
      </c>
      <c r="L131" s="248"/>
      <c r="M131" s="248"/>
      <c r="N131" s="248">
        <f>ROUND(L131*K131,2)</f>
        <v>0</v>
      </c>
      <c r="O131" s="248"/>
      <c r="P131" s="248"/>
      <c r="Q131" s="248"/>
      <c r="R131" s="146"/>
      <c r="T131" s="147" t="s">
        <v>5</v>
      </c>
      <c r="U131" s="44" t="s">
        <v>41</v>
      </c>
      <c r="V131" s="148">
        <v>0</v>
      </c>
      <c r="W131" s="148">
        <f>V131*K131</f>
        <v>0</v>
      </c>
      <c r="X131" s="148">
        <v>0</v>
      </c>
      <c r="Y131" s="148">
        <f>X131*K131</f>
        <v>0</v>
      </c>
      <c r="Z131" s="148">
        <v>0</v>
      </c>
      <c r="AA131" s="149">
        <f>Z131*K131</f>
        <v>0</v>
      </c>
      <c r="AR131" s="21" t="s">
        <v>164</v>
      </c>
      <c r="AT131" s="21" t="s">
        <v>160</v>
      </c>
      <c r="AU131" s="21" t="s">
        <v>115</v>
      </c>
      <c r="AY131" s="21" t="s">
        <v>159</v>
      </c>
      <c r="BE131" s="150">
        <f>IF(U131="základní",N131,0)</f>
        <v>0</v>
      </c>
      <c r="BF131" s="150">
        <f>IF(U131="snížená",N131,0)</f>
        <v>0</v>
      </c>
      <c r="BG131" s="150">
        <f>IF(U131="zákl. přenesená",N131,0)</f>
        <v>0</v>
      </c>
      <c r="BH131" s="150">
        <f>IF(U131="sníž. přenesená",N131,0)</f>
        <v>0</v>
      </c>
      <c r="BI131" s="150">
        <f>IF(U131="nulová",N131,0)</f>
        <v>0</v>
      </c>
      <c r="BJ131" s="21" t="s">
        <v>22</v>
      </c>
      <c r="BK131" s="150">
        <f>ROUND(L131*K131,2)</f>
        <v>0</v>
      </c>
      <c r="BL131" s="21" t="s">
        <v>164</v>
      </c>
      <c r="BM131" s="21" t="s">
        <v>1067</v>
      </c>
    </row>
    <row r="132" spans="2:65" s="9" customFormat="1" ht="29.9" customHeight="1">
      <c r="B132" s="130"/>
      <c r="C132" s="131"/>
      <c r="D132" s="140" t="s">
        <v>131</v>
      </c>
      <c r="E132" s="140"/>
      <c r="F132" s="140"/>
      <c r="G132" s="140"/>
      <c r="H132" s="140"/>
      <c r="I132" s="140"/>
      <c r="J132" s="140"/>
      <c r="K132" s="140"/>
      <c r="L132" s="140"/>
      <c r="M132" s="140"/>
      <c r="N132" s="271">
        <f>BK132</f>
        <v>0</v>
      </c>
      <c r="O132" s="272"/>
      <c r="P132" s="272"/>
      <c r="Q132" s="272"/>
      <c r="R132" s="133"/>
      <c r="T132" s="134"/>
      <c r="U132" s="131"/>
      <c r="V132" s="131"/>
      <c r="W132" s="135">
        <f>W133</f>
        <v>0.14196</v>
      </c>
      <c r="X132" s="131"/>
      <c r="Y132" s="135">
        <f>Y133</f>
        <v>0</v>
      </c>
      <c r="Z132" s="131"/>
      <c r="AA132" s="136">
        <f>AA133</f>
        <v>0</v>
      </c>
      <c r="AR132" s="137" t="s">
        <v>22</v>
      </c>
      <c r="AT132" s="138" t="s">
        <v>75</v>
      </c>
      <c r="AU132" s="138" t="s">
        <v>22</v>
      </c>
      <c r="AY132" s="137" t="s">
        <v>159</v>
      </c>
      <c r="BK132" s="139">
        <f>BK133</f>
        <v>0</v>
      </c>
    </row>
    <row r="133" spans="2:65" s="1" customFormat="1" ht="22.6" customHeight="1">
      <c r="B133" s="141"/>
      <c r="C133" s="142" t="s">
        <v>213</v>
      </c>
      <c r="D133" s="142" t="s">
        <v>160</v>
      </c>
      <c r="E133" s="143" t="s">
        <v>1068</v>
      </c>
      <c r="F133" s="247" t="s">
        <v>1069</v>
      </c>
      <c r="G133" s="247"/>
      <c r="H133" s="247"/>
      <c r="I133" s="247"/>
      <c r="J133" s="144" t="s">
        <v>254</v>
      </c>
      <c r="K133" s="145">
        <v>3.9E-2</v>
      </c>
      <c r="L133" s="248"/>
      <c r="M133" s="248"/>
      <c r="N133" s="248">
        <f>ROUND(L133*K133,2)</f>
        <v>0</v>
      </c>
      <c r="O133" s="248"/>
      <c r="P133" s="248"/>
      <c r="Q133" s="248"/>
      <c r="R133" s="146"/>
      <c r="T133" s="147" t="s">
        <v>5</v>
      </c>
      <c r="U133" s="44" t="s">
        <v>41</v>
      </c>
      <c r="V133" s="148">
        <v>3.64</v>
      </c>
      <c r="W133" s="148">
        <f>V133*K133</f>
        <v>0.14196</v>
      </c>
      <c r="X133" s="148">
        <v>0</v>
      </c>
      <c r="Y133" s="148">
        <f>X133*K133</f>
        <v>0</v>
      </c>
      <c r="Z133" s="148">
        <v>0</v>
      </c>
      <c r="AA133" s="149">
        <f>Z133*K133</f>
        <v>0</v>
      </c>
      <c r="AR133" s="21" t="s">
        <v>164</v>
      </c>
      <c r="AT133" s="21" t="s">
        <v>160</v>
      </c>
      <c r="AU133" s="21" t="s">
        <v>115</v>
      </c>
      <c r="AY133" s="21" t="s">
        <v>159</v>
      </c>
      <c r="BE133" s="150">
        <f>IF(U133="základní",N133,0)</f>
        <v>0</v>
      </c>
      <c r="BF133" s="150">
        <f>IF(U133="snížená",N133,0)</f>
        <v>0</v>
      </c>
      <c r="BG133" s="150">
        <f>IF(U133="zákl. přenesená",N133,0)</f>
        <v>0</v>
      </c>
      <c r="BH133" s="150">
        <f>IF(U133="sníž. přenesená",N133,0)</f>
        <v>0</v>
      </c>
      <c r="BI133" s="150">
        <f>IF(U133="nulová",N133,0)</f>
        <v>0</v>
      </c>
      <c r="BJ133" s="21" t="s">
        <v>22</v>
      </c>
      <c r="BK133" s="150">
        <f>ROUND(L133*K133,2)</f>
        <v>0</v>
      </c>
      <c r="BL133" s="21" t="s">
        <v>164</v>
      </c>
      <c r="BM133" s="21" t="s">
        <v>1070</v>
      </c>
    </row>
    <row r="134" spans="2:65" s="9" customFormat="1" ht="37.4" customHeight="1">
      <c r="B134" s="130"/>
      <c r="C134" s="131"/>
      <c r="D134" s="132" t="s">
        <v>132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273">
        <f>BK134</f>
        <v>0</v>
      </c>
      <c r="O134" s="274"/>
      <c r="P134" s="274"/>
      <c r="Q134" s="274"/>
      <c r="R134" s="133"/>
      <c r="T134" s="134"/>
      <c r="U134" s="131"/>
      <c r="V134" s="131"/>
      <c r="W134" s="135">
        <f>W135+W144</f>
        <v>17.936410000000002</v>
      </c>
      <c r="X134" s="131"/>
      <c r="Y134" s="135">
        <f>Y135+Y144</f>
        <v>8.7190000000000004E-2</v>
      </c>
      <c r="Z134" s="131"/>
      <c r="AA134" s="136">
        <f>AA135+AA144</f>
        <v>2.6624999999999999E-2</v>
      </c>
      <c r="AR134" s="137" t="s">
        <v>115</v>
      </c>
      <c r="AT134" s="138" t="s">
        <v>75</v>
      </c>
      <c r="AU134" s="138" t="s">
        <v>76</v>
      </c>
      <c r="AY134" s="137" t="s">
        <v>159</v>
      </c>
      <c r="BK134" s="139">
        <f>BK135+BK144</f>
        <v>0</v>
      </c>
    </row>
    <row r="135" spans="2:65" s="9" customFormat="1" ht="19.899999999999999" customHeight="1">
      <c r="B135" s="130"/>
      <c r="C135" s="131"/>
      <c r="D135" s="140" t="s">
        <v>1050</v>
      </c>
      <c r="E135" s="140"/>
      <c r="F135" s="140"/>
      <c r="G135" s="140"/>
      <c r="H135" s="140"/>
      <c r="I135" s="140"/>
      <c r="J135" s="140"/>
      <c r="K135" s="140"/>
      <c r="L135" s="140"/>
      <c r="M135" s="140"/>
      <c r="N135" s="269">
        <f>BK135</f>
        <v>0</v>
      </c>
      <c r="O135" s="270"/>
      <c r="P135" s="270"/>
      <c r="Q135" s="270"/>
      <c r="R135" s="133"/>
      <c r="T135" s="134"/>
      <c r="U135" s="131"/>
      <c r="V135" s="131"/>
      <c r="W135" s="135">
        <f>SUM(W136:W143)</f>
        <v>4.6444999999999999</v>
      </c>
      <c r="X135" s="131"/>
      <c r="Y135" s="135">
        <f>SUM(Y136:Y143)</f>
        <v>1.8675000000000001E-2</v>
      </c>
      <c r="Z135" s="131"/>
      <c r="AA135" s="136">
        <f>SUM(AA136:AA143)</f>
        <v>2.6624999999999999E-2</v>
      </c>
      <c r="AR135" s="137" t="s">
        <v>115</v>
      </c>
      <c r="AT135" s="138" t="s">
        <v>75</v>
      </c>
      <c r="AU135" s="138" t="s">
        <v>22</v>
      </c>
      <c r="AY135" s="137" t="s">
        <v>159</v>
      </c>
      <c r="BK135" s="139">
        <f>SUM(BK136:BK143)</f>
        <v>0</v>
      </c>
    </row>
    <row r="136" spans="2:65" s="1" customFormat="1" ht="31.6" customHeight="1">
      <c r="B136" s="141"/>
      <c r="C136" s="142" t="s">
        <v>27</v>
      </c>
      <c r="D136" s="142" t="s">
        <v>160</v>
      </c>
      <c r="E136" s="143" t="s">
        <v>1071</v>
      </c>
      <c r="F136" s="247" t="s">
        <v>1072</v>
      </c>
      <c r="G136" s="247"/>
      <c r="H136" s="247"/>
      <c r="I136" s="247"/>
      <c r="J136" s="144" t="s">
        <v>163</v>
      </c>
      <c r="K136" s="145">
        <v>1.5</v>
      </c>
      <c r="L136" s="248"/>
      <c r="M136" s="248"/>
      <c r="N136" s="248">
        <f>ROUND(L136*K136,2)</f>
        <v>0</v>
      </c>
      <c r="O136" s="248"/>
      <c r="P136" s="248"/>
      <c r="Q136" s="248"/>
      <c r="R136" s="146"/>
      <c r="T136" s="147" t="s">
        <v>5</v>
      </c>
      <c r="U136" s="44" t="s">
        <v>41</v>
      </c>
      <c r="V136" s="148">
        <v>0.15</v>
      </c>
      <c r="W136" s="148">
        <f>V136*K136</f>
        <v>0.22499999999999998</v>
      </c>
      <c r="X136" s="148">
        <v>0</v>
      </c>
      <c r="Y136" s="148">
        <f>X136*K136</f>
        <v>0</v>
      </c>
      <c r="Z136" s="148">
        <v>0</v>
      </c>
      <c r="AA136" s="149">
        <f>Z136*K136</f>
        <v>0</v>
      </c>
      <c r="AR136" s="21" t="s">
        <v>243</v>
      </c>
      <c r="AT136" s="21" t="s">
        <v>160</v>
      </c>
      <c r="AU136" s="21" t="s">
        <v>115</v>
      </c>
      <c r="AY136" s="21" t="s">
        <v>159</v>
      </c>
      <c r="BE136" s="150">
        <f>IF(U136="základní",N136,0)</f>
        <v>0</v>
      </c>
      <c r="BF136" s="150">
        <f>IF(U136="snížená",N136,0)</f>
        <v>0</v>
      </c>
      <c r="BG136" s="150">
        <f>IF(U136="zákl. přenesená",N136,0)</f>
        <v>0</v>
      </c>
      <c r="BH136" s="150">
        <f>IF(U136="sníž. přenesená",N136,0)</f>
        <v>0</v>
      </c>
      <c r="BI136" s="150">
        <f>IF(U136="nulová",N136,0)</f>
        <v>0</v>
      </c>
      <c r="BJ136" s="21" t="s">
        <v>22</v>
      </c>
      <c r="BK136" s="150">
        <f>ROUND(L136*K136,2)</f>
        <v>0</v>
      </c>
      <c r="BL136" s="21" t="s">
        <v>243</v>
      </c>
      <c r="BM136" s="21" t="s">
        <v>1073</v>
      </c>
    </row>
    <row r="137" spans="2:65" s="1" customFormat="1" ht="31.6" customHeight="1">
      <c r="B137" s="141"/>
      <c r="C137" s="142" t="s">
        <v>222</v>
      </c>
      <c r="D137" s="142" t="s">
        <v>160</v>
      </c>
      <c r="E137" s="143" t="s">
        <v>1074</v>
      </c>
      <c r="F137" s="247" t="s">
        <v>1075</v>
      </c>
      <c r="G137" s="247"/>
      <c r="H137" s="247"/>
      <c r="I137" s="247"/>
      <c r="J137" s="144" t="s">
        <v>163</v>
      </c>
      <c r="K137" s="145">
        <v>1.5</v>
      </c>
      <c r="L137" s="248"/>
      <c r="M137" s="248"/>
      <c r="N137" s="248">
        <f>ROUND(L137*K137,2)</f>
        <v>0</v>
      </c>
      <c r="O137" s="248"/>
      <c r="P137" s="248"/>
      <c r="Q137" s="248"/>
      <c r="R137" s="146"/>
      <c r="T137" s="147" t="s">
        <v>5</v>
      </c>
      <c r="U137" s="44" t="s">
        <v>41</v>
      </c>
      <c r="V137" s="148">
        <v>0.96799999999999997</v>
      </c>
      <c r="W137" s="148">
        <f>V137*K137</f>
        <v>1.452</v>
      </c>
      <c r="X137" s="148">
        <v>1.223E-2</v>
      </c>
      <c r="Y137" s="148">
        <f>X137*K137</f>
        <v>1.8345E-2</v>
      </c>
      <c r="Z137" s="148">
        <v>0</v>
      </c>
      <c r="AA137" s="149">
        <f>Z137*K137</f>
        <v>0</v>
      </c>
      <c r="AR137" s="21" t="s">
        <v>243</v>
      </c>
      <c r="AT137" s="21" t="s">
        <v>160</v>
      </c>
      <c r="AU137" s="21" t="s">
        <v>115</v>
      </c>
      <c r="AY137" s="21" t="s">
        <v>159</v>
      </c>
      <c r="BE137" s="150">
        <f>IF(U137="základní",N137,0)</f>
        <v>0</v>
      </c>
      <c r="BF137" s="150">
        <f>IF(U137="snížená",N137,0)</f>
        <v>0</v>
      </c>
      <c r="BG137" s="150">
        <f>IF(U137="zákl. přenesená",N137,0)</f>
        <v>0</v>
      </c>
      <c r="BH137" s="150">
        <f>IF(U137="sníž. přenesená",N137,0)</f>
        <v>0</v>
      </c>
      <c r="BI137" s="150">
        <f>IF(U137="nulová",N137,0)</f>
        <v>0</v>
      </c>
      <c r="BJ137" s="21" t="s">
        <v>22</v>
      </c>
      <c r="BK137" s="150">
        <f>ROUND(L137*K137,2)</f>
        <v>0</v>
      </c>
      <c r="BL137" s="21" t="s">
        <v>243</v>
      </c>
      <c r="BM137" s="21" t="s">
        <v>1076</v>
      </c>
    </row>
    <row r="138" spans="2:65" s="10" customFormat="1" ht="22.6" customHeight="1">
      <c r="B138" s="151"/>
      <c r="C138" s="152"/>
      <c r="D138" s="152"/>
      <c r="E138" s="153" t="s">
        <v>5</v>
      </c>
      <c r="F138" s="249" t="s">
        <v>1077</v>
      </c>
      <c r="G138" s="250"/>
      <c r="H138" s="250"/>
      <c r="I138" s="250"/>
      <c r="J138" s="152"/>
      <c r="K138" s="154" t="s">
        <v>5</v>
      </c>
      <c r="L138" s="152"/>
      <c r="M138" s="152"/>
      <c r="N138" s="152"/>
      <c r="O138" s="152"/>
      <c r="P138" s="152"/>
      <c r="Q138" s="152"/>
      <c r="R138" s="155"/>
      <c r="T138" s="156"/>
      <c r="U138" s="152"/>
      <c r="V138" s="152"/>
      <c r="W138" s="152"/>
      <c r="X138" s="152"/>
      <c r="Y138" s="152"/>
      <c r="Z138" s="152"/>
      <c r="AA138" s="157"/>
      <c r="AT138" s="158" t="s">
        <v>167</v>
      </c>
      <c r="AU138" s="158" t="s">
        <v>115</v>
      </c>
      <c r="AV138" s="10" t="s">
        <v>22</v>
      </c>
      <c r="AW138" s="10" t="s">
        <v>34</v>
      </c>
      <c r="AX138" s="10" t="s">
        <v>76</v>
      </c>
      <c r="AY138" s="158" t="s">
        <v>159</v>
      </c>
    </row>
    <row r="139" spans="2:65" s="11" customFormat="1" ht="22.6" customHeight="1">
      <c r="B139" s="159"/>
      <c r="C139" s="160"/>
      <c r="D139" s="160"/>
      <c r="E139" s="161" t="s">
        <v>5</v>
      </c>
      <c r="F139" s="251" t="s">
        <v>1078</v>
      </c>
      <c r="G139" s="252"/>
      <c r="H139" s="252"/>
      <c r="I139" s="252"/>
      <c r="J139" s="160"/>
      <c r="K139" s="162">
        <v>1.5</v>
      </c>
      <c r="L139" s="160"/>
      <c r="M139" s="160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167</v>
      </c>
      <c r="AU139" s="166" t="s">
        <v>115</v>
      </c>
      <c r="AV139" s="11" t="s">
        <v>115</v>
      </c>
      <c r="AW139" s="11" t="s">
        <v>34</v>
      </c>
      <c r="AX139" s="11" t="s">
        <v>22</v>
      </c>
      <c r="AY139" s="166" t="s">
        <v>159</v>
      </c>
    </row>
    <row r="140" spans="2:65" s="1" customFormat="1" ht="31.6" customHeight="1">
      <c r="B140" s="141"/>
      <c r="C140" s="142" t="s">
        <v>227</v>
      </c>
      <c r="D140" s="142" t="s">
        <v>160</v>
      </c>
      <c r="E140" s="143" t="s">
        <v>1079</v>
      </c>
      <c r="F140" s="247" t="s">
        <v>1080</v>
      </c>
      <c r="G140" s="247"/>
      <c r="H140" s="247"/>
      <c r="I140" s="247"/>
      <c r="J140" s="144" t="s">
        <v>163</v>
      </c>
      <c r="K140" s="145">
        <v>2.5</v>
      </c>
      <c r="L140" s="248"/>
      <c r="M140" s="248"/>
      <c r="N140" s="248">
        <f>ROUND(L140*K140,2)</f>
        <v>0</v>
      </c>
      <c r="O140" s="248"/>
      <c r="P140" s="248"/>
      <c r="Q140" s="248"/>
      <c r="R140" s="146"/>
      <c r="T140" s="147" t="s">
        <v>5</v>
      </c>
      <c r="U140" s="44" t="s">
        <v>41</v>
      </c>
      <c r="V140" s="148">
        <v>0.28699999999999998</v>
      </c>
      <c r="W140" s="148">
        <f>V140*K140</f>
        <v>0.71749999999999992</v>
      </c>
      <c r="X140" s="148">
        <v>0</v>
      </c>
      <c r="Y140" s="148">
        <f>X140*K140</f>
        <v>0</v>
      </c>
      <c r="Z140" s="148">
        <v>1.065E-2</v>
      </c>
      <c r="AA140" s="149">
        <f>Z140*K140</f>
        <v>2.6624999999999999E-2</v>
      </c>
      <c r="AR140" s="21" t="s">
        <v>243</v>
      </c>
      <c r="AT140" s="21" t="s">
        <v>160</v>
      </c>
      <c r="AU140" s="21" t="s">
        <v>115</v>
      </c>
      <c r="AY140" s="21" t="s">
        <v>159</v>
      </c>
      <c r="BE140" s="150">
        <f>IF(U140="základní",N140,0)</f>
        <v>0</v>
      </c>
      <c r="BF140" s="150">
        <f>IF(U140="snížená",N140,0)</f>
        <v>0</v>
      </c>
      <c r="BG140" s="150">
        <f>IF(U140="zákl. přenesená",N140,0)</f>
        <v>0</v>
      </c>
      <c r="BH140" s="150">
        <f>IF(U140="sníž. přenesená",N140,0)</f>
        <v>0</v>
      </c>
      <c r="BI140" s="150">
        <f>IF(U140="nulová",N140,0)</f>
        <v>0</v>
      </c>
      <c r="BJ140" s="21" t="s">
        <v>22</v>
      </c>
      <c r="BK140" s="150">
        <f>ROUND(L140*K140,2)</f>
        <v>0</v>
      </c>
      <c r="BL140" s="21" t="s">
        <v>243</v>
      </c>
      <c r="BM140" s="21" t="s">
        <v>1081</v>
      </c>
    </row>
    <row r="141" spans="2:65" s="1" customFormat="1" ht="22.6" customHeight="1">
      <c r="B141" s="141"/>
      <c r="C141" s="142" t="s">
        <v>231</v>
      </c>
      <c r="D141" s="142" t="s">
        <v>160</v>
      </c>
      <c r="E141" s="143" t="s">
        <v>1082</v>
      </c>
      <c r="F141" s="247" t="s">
        <v>1083</v>
      </c>
      <c r="G141" s="247"/>
      <c r="H141" s="247"/>
      <c r="I141" s="247"/>
      <c r="J141" s="144" t="s">
        <v>450</v>
      </c>
      <c r="K141" s="145">
        <v>1.5</v>
      </c>
      <c r="L141" s="248"/>
      <c r="M141" s="248"/>
      <c r="N141" s="248">
        <f>ROUND(L141*K141,2)</f>
        <v>0</v>
      </c>
      <c r="O141" s="248"/>
      <c r="P141" s="248"/>
      <c r="Q141" s="248"/>
      <c r="R141" s="146"/>
      <c r="T141" s="147" t="s">
        <v>5</v>
      </c>
      <c r="U141" s="44" t="s">
        <v>41</v>
      </c>
      <c r="V141" s="148">
        <v>1.5</v>
      </c>
      <c r="W141" s="148">
        <f>V141*K141</f>
        <v>2.25</v>
      </c>
      <c r="X141" s="148">
        <v>2.2000000000000001E-4</v>
      </c>
      <c r="Y141" s="148">
        <f>X141*K141</f>
        <v>3.3E-4</v>
      </c>
      <c r="Z141" s="148">
        <v>0</v>
      </c>
      <c r="AA141" s="149">
        <f>Z141*K141</f>
        <v>0</v>
      </c>
      <c r="AR141" s="21" t="s">
        <v>243</v>
      </c>
      <c r="AT141" s="21" t="s">
        <v>160</v>
      </c>
      <c r="AU141" s="21" t="s">
        <v>115</v>
      </c>
      <c r="AY141" s="21" t="s">
        <v>159</v>
      </c>
      <c r="BE141" s="150">
        <f>IF(U141="základní",N141,0)</f>
        <v>0</v>
      </c>
      <c r="BF141" s="150">
        <f>IF(U141="snížená",N141,0)</f>
        <v>0</v>
      </c>
      <c r="BG141" s="150">
        <f>IF(U141="zákl. přenesená",N141,0)</f>
        <v>0</v>
      </c>
      <c r="BH141" s="150">
        <f>IF(U141="sníž. přenesená",N141,0)</f>
        <v>0</v>
      </c>
      <c r="BI141" s="150">
        <f>IF(U141="nulová",N141,0)</f>
        <v>0</v>
      </c>
      <c r="BJ141" s="21" t="s">
        <v>22</v>
      </c>
      <c r="BK141" s="150">
        <f>ROUND(L141*K141,2)</f>
        <v>0</v>
      </c>
      <c r="BL141" s="21" t="s">
        <v>243</v>
      </c>
      <c r="BM141" s="21" t="s">
        <v>1084</v>
      </c>
    </row>
    <row r="142" spans="2:65" s="10" customFormat="1" ht="22.6" customHeight="1">
      <c r="B142" s="151"/>
      <c r="C142" s="152"/>
      <c r="D142" s="152"/>
      <c r="E142" s="153" t="s">
        <v>5</v>
      </c>
      <c r="F142" s="249" t="s">
        <v>1085</v>
      </c>
      <c r="G142" s="250"/>
      <c r="H142" s="250"/>
      <c r="I142" s="250"/>
      <c r="J142" s="152"/>
      <c r="K142" s="154" t="s">
        <v>5</v>
      </c>
      <c r="L142" s="152"/>
      <c r="M142" s="152"/>
      <c r="N142" s="152"/>
      <c r="O142" s="152"/>
      <c r="P142" s="152"/>
      <c r="Q142" s="152"/>
      <c r="R142" s="155"/>
      <c r="T142" s="156"/>
      <c r="U142" s="152"/>
      <c r="V142" s="152"/>
      <c r="W142" s="152"/>
      <c r="X142" s="152"/>
      <c r="Y142" s="152"/>
      <c r="Z142" s="152"/>
      <c r="AA142" s="157"/>
      <c r="AT142" s="158" t="s">
        <v>167</v>
      </c>
      <c r="AU142" s="158" t="s">
        <v>115</v>
      </c>
      <c r="AV142" s="10" t="s">
        <v>22</v>
      </c>
      <c r="AW142" s="10" t="s">
        <v>34</v>
      </c>
      <c r="AX142" s="10" t="s">
        <v>76</v>
      </c>
      <c r="AY142" s="158" t="s">
        <v>159</v>
      </c>
    </row>
    <row r="143" spans="2:65" s="11" customFormat="1" ht="22.6" customHeight="1">
      <c r="B143" s="159"/>
      <c r="C143" s="160"/>
      <c r="D143" s="160"/>
      <c r="E143" s="161" t="s">
        <v>5</v>
      </c>
      <c r="F143" s="251" t="s">
        <v>1086</v>
      </c>
      <c r="G143" s="252"/>
      <c r="H143" s="252"/>
      <c r="I143" s="252"/>
      <c r="J143" s="160"/>
      <c r="K143" s="162">
        <v>1.5</v>
      </c>
      <c r="L143" s="160"/>
      <c r="M143" s="160"/>
      <c r="N143" s="160"/>
      <c r="O143" s="160"/>
      <c r="P143" s="160"/>
      <c r="Q143" s="160"/>
      <c r="R143" s="163"/>
      <c r="T143" s="164"/>
      <c r="U143" s="160"/>
      <c r="V143" s="160"/>
      <c r="W143" s="160"/>
      <c r="X143" s="160"/>
      <c r="Y143" s="160"/>
      <c r="Z143" s="160"/>
      <c r="AA143" s="165"/>
      <c r="AT143" s="166" t="s">
        <v>167</v>
      </c>
      <c r="AU143" s="166" t="s">
        <v>115</v>
      </c>
      <c r="AV143" s="11" t="s">
        <v>115</v>
      </c>
      <c r="AW143" s="11" t="s">
        <v>34</v>
      </c>
      <c r="AX143" s="11" t="s">
        <v>22</v>
      </c>
      <c r="AY143" s="166" t="s">
        <v>159</v>
      </c>
    </row>
    <row r="144" spans="2:65" s="9" customFormat="1" ht="29.9" customHeight="1">
      <c r="B144" s="130"/>
      <c r="C144" s="131"/>
      <c r="D144" s="140" t="s">
        <v>556</v>
      </c>
      <c r="E144" s="140"/>
      <c r="F144" s="140"/>
      <c r="G144" s="140"/>
      <c r="H144" s="140"/>
      <c r="I144" s="140"/>
      <c r="J144" s="140"/>
      <c r="K144" s="140"/>
      <c r="L144" s="140"/>
      <c r="M144" s="140"/>
      <c r="N144" s="269">
        <f>BK144</f>
        <v>0</v>
      </c>
      <c r="O144" s="270"/>
      <c r="P144" s="270"/>
      <c r="Q144" s="270"/>
      <c r="R144" s="133"/>
      <c r="T144" s="134"/>
      <c r="U144" s="131"/>
      <c r="V144" s="131"/>
      <c r="W144" s="135">
        <f>SUM(W145:W152)</f>
        <v>13.291910000000001</v>
      </c>
      <c r="X144" s="131"/>
      <c r="Y144" s="135">
        <f>SUM(Y145:Y152)</f>
        <v>6.8515000000000006E-2</v>
      </c>
      <c r="Z144" s="131"/>
      <c r="AA144" s="136">
        <f>SUM(AA145:AA152)</f>
        <v>0</v>
      </c>
      <c r="AR144" s="137" t="s">
        <v>115</v>
      </c>
      <c r="AT144" s="138" t="s">
        <v>75</v>
      </c>
      <c r="AU144" s="138" t="s">
        <v>22</v>
      </c>
      <c r="AY144" s="137" t="s">
        <v>159</v>
      </c>
      <c r="BK144" s="139">
        <f>SUM(BK145:BK152)</f>
        <v>0</v>
      </c>
    </row>
    <row r="145" spans="2:65" s="1" customFormat="1" ht="37.4" customHeight="1">
      <c r="B145" s="141"/>
      <c r="C145" s="142" t="s">
        <v>236</v>
      </c>
      <c r="D145" s="142" t="s">
        <v>160</v>
      </c>
      <c r="E145" s="143" t="s">
        <v>1087</v>
      </c>
      <c r="F145" s="247" t="s">
        <v>1088</v>
      </c>
      <c r="G145" s="247"/>
      <c r="H145" s="247"/>
      <c r="I145" s="247"/>
      <c r="J145" s="144" t="s">
        <v>163</v>
      </c>
      <c r="K145" s="145">
        <v>137.03</v>
      </c>
      <c r="L145" s="248"/>
      <c r="M145" s="248"/>
      <c r="N145" s="248">
        <f>ROUND(L145*K145,2)</f>
        <v>0</v>
      </c>
      <c r="O145" s="248"/>
      <c r="P145" s="248"/>
      <c r="Q145" s="248"/>
      <c r="R145" s="146"/>
      <c r="T145" s="147" t="s">
        <v>5</v>
      </c>
      <c r="U145" s="44" t="s">
        <v>41</v>
      </c>
      <c r="V145" s="148">
        <v>3.3000000000000002E-2</v>
      </c>
      <c r="W145" s="148">
        <f>V145*K145</f>
        <v>4.5219900000000006</v>
      </c>
      <c r="X145" s="148">
        <v>2.0000000000000001E-4</v>
      </c>
      <c r="Y145" s="148">
        <f>X145*K145</f>
        <v>2.7406E-2</v>
      </c>
      <c r="Z145" s="148">
        <v>0</v>
      </c>
      <c r="AA145" s="149">
        <f>Z145*K145</f>
        <v>0</v>
      </c>
      <c r="AR145" s="21" t="s">
        <v>243</v>
      </c>
      <c r="AT145" s="21" t="s">
        <v>160</v>
      </c>
      <c r="AU145" s="21" t="s">
        <v>115</v>
      </c>
      <c r="AY145" s="21" t="s">
        <v>159</v>
      </c>
      <c r="BE145" s="150">
        <f>IF(U145="základní",N145,0)</f>
        <v>0</v>
      </c>
      <c r="BF145" s="150">
        <f>IF(U145="snížená",N145,0)</f>
        <v>0</v>
      </c>
      <c r="BG145" s="150">
        <f>IF(U145="zákl. přenesená",N145,0)</f>
        <v>0</v>
      </c>
      <c r="BH145" s="150">
        <f>IF(U145="sníž. přenesená",N145,0)</f>
        <v>0</v>
      </c>
      <c r="BI145" s="150">
        <f>IF(U145="nulová",N145,0)</f>
        <v>0</v>
      </c>
      <c r="BJ145" s="21" t="s">
        <v>22</v>
      </c>
      <c r="BK145" s="150">
        <f>ROUND(L145*K145,2)</f>
        <v>0</v>
      </c>
      <c r="BL145" s="21" t="s">
        <v>243</v>
      </c>
      <c r="BM145" s="21" t="s">
        <v>1089</v>
      </c>
    </row>
    <row r="146" spans="2:65" s="10" customFormat="1" ht="22.6" customHeight="1">
      <c r="B146" s="151"/>
      <c r="C146" s="152"/>
      <c r="D146" s="152"/>
      <c r="E146" s="153" t="s">
        <v>5</v>
      </c>
      <c r="F146" s="249" t="s">
        <v>1090</v>
      </c>
      <c r="G146" s="250"/>
      <c r="H146" s="250"/>
      <c r="I146" s="250"/>
      <c r="J146" s="152"/>
      <c r="K146" s="154" t="s">
        <v>5</v>
      </c>
      <c r="L146" s="152"/>
      <c r="M146" s="152"/>
      <c r="N146" s="152"/>
      <c r="O146" s="152"/>
      <c r="P146" s="152"/>
      <c r="Q146" s="152"/>
      <c r="R146" s="155"/>
      <c r="T146" s="156"/>
      <c r="U146" s="152"/>
      <c r="V146" s="152"/>
      <c r="W146" s="152"/>
      <c r="X146" s="152"/>
      <c r="Y146" s="152"/>
      <c r="Z146" s="152"/>
      <c r="AA146" s="157"/>
      <c r="AT146" s="158" t="s">
        <v>167</v>
      </c>
      <c r="AU146" s="158" t="s">
        <v>115</v>
      </c>
      <c r="AV146" s="10" t="s">
        <v>22</v>
      </c>
      <c r="AW146" s="10" t="s">
        <v>34</v>
      </c>
      <c r="AX146" s="10" t="s">
        <v>76</v>
      </c>
      <c r="AY146" s="158" t="s">
        <v>159</v>
      </c>
    </row>
    <row r="147" spans="2:65" s="11" customFormat="1" ht="22.6" customHeight="1">
      <c r="B147" s="159"/>
      <c r="C147" s="160"/>
      <c r="D147" s="160"/>
      <c r="E147" s="161" t="s">
        <v>5</v>
      </c>
      <c r="F147" s="251" t="s">
        <v>1091</v>
      </c>
      <c r="G147" s="252"/>
      <c r="H147" s="252"/>
      <c r="I147" s="252"/>
      <c r="J147" s="160"/>
      <c r="K147" s="162">
        <v>54.97</v>
      </c>
      <c r="L147" s="160"/>
      <c r="M147" s="160"/>
      <c r="N147" s="160"/>
      <c r="O147" s="160"/>
      <c r="P147" s="160"/>
      <c r="Q147" s="160"/>
      <c r="R147" s="163"/>
      <c r="T147" s="164"/>
      <c r="U147" s="160"/>
      <c r="V147" s="160"/>
      <c r="W147" s="160"/>
      <c r="X147" s="160"/>
      <c r="Y147" s="160"/>
      <c r="Z147" s="160"/>
      <c r="AA147" s="165"/>
      <c r="AT147" s="166" t="s">
        <v>167</v>
      </c>
      <c r="AU147" s="166" t="s">
        <v>115</v>
      </c>
      <c r="AV147" s="11" t="s">
        <v>115</v>
      </c>
      <c r="AW147" s="11" t="s">
        <v>34</v>
      </c>
      <c r="AX147" s="11" t="s">
        <v>76</v>
      </c>
      <c r="AY147" s="166" t="s">
        <v>159</v>
      </c>
    </row>
    <row r="148" spans="2:65" s="10" customFormat="1" ht="22.6" customHeight="1">
      <c r="B148" s="151"/>
      <c r="C148" s="152"/>
      <c r="D148" s="152"/>
      <c r="E148" s="153" t="s">
        <v>5</v>
      </c>
      <c r="F148" s="253" t="s">
        <v>1092</v>
      </c>
      <c r="G148" s="254"/>
      <c r="H148" s="254"/>
      <c r="I148" s="254"/>
      <c r="J148" s="152"/>
      <c r="K148" s="154" t="s">
        <v>5</v>
      </c>
      <c r="L148" s="152"/>
      <c r="M148" s="152"/>
      <c r="N148" s="152"/>
      <c r="O148" s="152"/>
      <c r="P148" s="152"/>
      <c r="Q148" s="152"/>
      <c r="R148" s="155"/>
      <c r="T148" s="156"/>
      <c r="U148" s="152"/>
      <c r="V148" s="152"/>
      <c r="W148" s="152"/>
      <c r="X148" s="152"/>
      <c r="Y148" s="152"/>
      <c r="Z148" s="152"/>
      <c r="AA148" s="157"/>
      <c r="AT148" s="158" t="s">
        <v>167</v>
      </c>
      <c r="AU148" s="158" t="s">
        <v>115</v>
      </c>
      <c r="AV148" s="10" t="s">
        <v>22</v>
      </c>
      <c r="AW148" s="10" t="s">
        <v>34</v>
      </c>
      <c r="AX148" s="10" t="s">
        <v>76</v>
      </c>
      <c r="AY148" s="158" t="s">
        <v>159</v>
      </c>
    </row>
    <row r="149" spans="2:65" s="11" customFormat="1" ht="22.6" customHeight="1">
      <c r="B149" s="159"/>
      <c r="C149" s="160"/>
      <c r="D149" s="160"/>
      <c r="E149" s="161" t="s">
        <v>5</v>
      </c>
      <c r="F149" s="251" t="s">
        <v>1093</v>
      </c>
      <c r="G149" s="252"/>
      <c r="H149" s="252"/>
      <c r="I149" s="252"/>
      <c r="J149" s="160"/>
      <c r="K149" s="162">
        <v>82.06</v>
      </c>
      <c r="L149" s="160"/>
      <c r="M149" s="160"/>
      <c r="N149" s="160"/>
      <c r="O149" s="160"/>
      <c r="P149" s="160"/>
      <c r="Q149" s="160"/>
      <c r="R149" s="163"/>
      <c r="T149" s="164"/>
      <c r="U149" s="160"/>
      <c r="V149" s="160"/>
      <c r="W149" s="160"/>
      <c r="X149" s="160"/>
      <c r="Y149" s="160"/>
      <c r="Z149" s="160"/>
      <c r="AA149" s="165"/>
      <c r="AT149" s="166" t="s">
        <v>167</v>
      </c>
      <c r="AU149" s="166" t="s">
        <v>115</v>
      </c>
      <c r="AV149" s="11" t="s">
        <v>115</v>
      </c>
      <c r="AW149" s="11" t="s">
        <v>34</v>
      </c>
      <c r="AX149" s="11" t="s">
        <v>76</v>
      </c>
      <c r="AY149" s="166" t="s">
        <v>159</v>
      </c>
    </row>
    <row r="150" spans="2:65" s="13" customFormat="1" ht="22.6" customHeight="1">
      <c r="B150" s="175"/>
      <c r="C150" s="176"/>
      <c r="D150" s="176"/>
      <c r="E150" s="177" t="s">
        <v>5</v>
      </c>
      <c r="F150" s="257" t="s">
        <v>180</v>
      </c>
      <c r="G150" s="258"/>
      <c r="H150" s="258"/>
      <c r="I150" s="258"/>
      <c r="J150" s="176"/>
      <c r="K150" s="178">
        <v>137.03</v>
      </c>
      <c r="L150" s="176"/>
      <c r="M150" s="176"/>
      <c r="N150" s="176"/>
      <c r="O150" s="176"/>
      <c r="P150" s="176"/>
      <c r="Q150" s="176"/>
      <c r="R150" s="179"/>
      <c r="T150" s="180"/>
      <c r="U150" s="176"/>
      <c r="V150" s="176"/>
      <c r="W150" s="176"/>
      <c r="X150" s="176"/>
      <c r="Y150" s="176"/>
      <c r="Z150" s="176"/>
      <c r="AA150" s="181"/>
      <c r="AT150" s="182" t="s">
        <v>167</v>
      </c>
      <c r="AU150" s="182" t="s">
        <v>115</v>
      </c>
      <c r="AV150" s="13" t="s">
        <v>164</v>
      </c>
      <c r="AW150" s="13" t="s">
        <v>34</v>
      </c>
      <c r="AX150" s="13" t="s">
        <v>22</v>
      </c>
      <c r="AY150" s="182" t="s">
        <v>159</v>
      </c>
    </row>
    <row r="151" spans="2:65" s="1" customFormat="1" ht="38.75" customHeight="1">
      <c r="B151" s="141"/>
      <c r="C151" s="142" t="s">
        <v>11</v>
      </c>
      <c r="D151" s="142" t="s">
        <v>160</v>
      </c>
      <c r="E151" s="143" t="s">
        <v>1094</v>
      </c>
      <c r="F151" s="247" t="s">
        <v>1095</v>
      </c>
      <c r="G151" s="247"/>
      <c r="H151" s="247"/>
      <c r="I151" s="247"/>
      <c r="J151" s="144" t="s">
        <v>163</v>
      </c>
      <c r="K151" s="145">
        <v>137.03</v>
      </c>
      <c r="L151" s="248"/>
      <c r="M151" s="248"/>
      <c r="N151" s="248">
        <f>ROUND(L151*K151,2)</f>
        <v>0</v>
      </c>
      <c r="O151" s="248"/>
      <c r="P151" s="248"/>
      <c r="Q151" s="248"/>
      <c r="R151" s="146"/>
      <c r="T151" s="147" t="s">
        <v>5</v>
      </c>
      <c r="U151" s="44" t="s">
        <v>41</v>
      </c>
      <c r="V151" s="148">
        <v>6.4000000000000001E-2</v>
      </c>
      <c r="W151" s="148">
        <f>V151*K151</f>
        <v>8.7699200000000008</v>
      </c>
      <c r="X151" s="148">
        <v>2.9E-4</v>
      </c>
      <c r="Y151" s="148">
        <f>X151*K151</f>
        <v>3.9738700000000002E-2</v>
      </c>
      <c r="Z151" s="148">
        <v>0</v>
      </c>
      <c r="AA151" s="149">
        <f>Z151*K151</f>
        <v>0</v>
      </c>
      <c r="AR151" s="21" t="s">
        <v>243</v>
      </c>
      <c r="AT151" s="21" t="s">
        <v>160</v>
      </c>
      <c r="AU151" s="21" t="s">
        <v>115</v>
      </c>
      <c r="AY151" s="21" t="s">
        <v>159</v>
      </c>
      <c r="BE151" s="150">
        <f>IF(U151="základní",N151,0)</f>
        <v>0</v>
      </c>
      <c r="BF151" s="150">
        <f>IF(U151="snížená",N151,0)</f>
        <v>0</v>
      </c>
      <c r="BG151" s="150">
        <f>IF(U151="zákl. přenesená",N151,0)</f>
        <v>0</v>
      </c>
      <c r="BH151" s="150">
        <f>IF(U151="sníž. přenesená",N151,0)</f>
        <v>0</v>
      </c>
      <c r="BI151" s="150">
        <f>IF(U151="nulová",N151,0)</f>
        <v>0</v>
      </c>
      <c r="BJ151" s="21" t="s">
        <v>22</v>
      </c>
      <c r="BK151" s="150">
        <f>ROUND(L151*K151,2)</f>
        <v>0</v>
      </c>
      <c r="BL151" s="21" t="s">
        <v>243</v>
      </c>
      <c r="BM151" s="21" t="s">
        <v>1096</v>
      </c>
    </row>
    <row r="152" spans="2:65" s="1" customFormat="1" ht="44.35" customHeight="1">
      <c r="B152" s="141"/>
      <c r="C152" s="142" t="s">
        <v>243</v>
      </c>
      <c r="D152" s="142" t="s">
        <v>160</v>
      </c>
      <c r="E152" s="143" t="s">
        <v>1097</v>
      </c>
      <c r="F152" s="247" t="s">
        <v>1098</v>
      </c>
      <c r="G152" s="247"/>
      <c r="H152" s="247"/>
      <c r="I152" s="247"/>
      <c r="J152" s="144" t="s">
        <v>163</v>
      </c>
      <c r="K152" s="145">
        <v>137.03</v>
      </c>
      <c r="L152" s="248"/>
      <c r="M152" s="248"/>
      <c r="N152" s="248">
        <f>ROUND(L152*K152,2)</f>
        <v>0</v>
      </c>
      <c r="O152" s="248"/>
      <c r="P152" s="248"/>
      <c r="Q152" s="248"/>
      <c r="R152" s="146"/>
      <c r="T152" s="147" t="s">
        <v>5</v>
      </c>
      <c r="U152" s="44" t="s">
        <v>41</v>
      </c>
      <c r="V152" s="148">
        <v>0</v>
      </c>
      <c r="W152" s="148">
        <f>V152*K152</f>
        <v>0</v>
      </c>
      <c r="X152" s="148">
        <v>1.0000000000000001E-5</v>
      </c>
      <c r="Y152" s="148">
        <f>X152*K152</f>
        <v>1.3703000000000001E-3</v>
      </c>
      <c r="Z152" s="148">
        <v>0</v>
      </c>
      <c r="AA152" s="149">
        <f>Z152*K152</f>
        <v>0</v>
      </c>
      <c r="AR152" s="21" t="s">
        <v>243</v>
      </c>
      <c r="AT152" s="21" t="s">
        <v>160</v>
      </c>
      <c r="AU152" s="21" t="s">
        <v>115</v>
      </c>
      <c r="AY152" s="21" t="s">
        <v>159</v>
      </c>
      <c r="BE152" s="150">
        <f>IF(U152="základní",N152,0)</f>
        <v>0</v>
      </c>
      <c r="BF152" s="150">
        <f>IF(U152="snížená",N152,0)</f>
        <v>0</v>
      </c>
      <c r="BG152" s="150">
        <f>IF(U152="zákl. přenesená",N152,0)</f>
        <v>0</v>
      </c>
      <c r="BH152" s="150">
        <f>IF(U152="sníž. přenesená",N152,0)</f>
        <v>0</v>
      </c>
      <c r="BI152" s="150">
        <f>IF(U152="nulová",N152,0)</f>
        <v>0</v>
      </c>
      <c r="BJ152" s="21" t="s">
        <v>22</v>
      </c>
      <c r="BK152" s="150">
        <f>ROUND(L152*K152,2)</f>
        <v>0</v>
      </c>
      <c r="BL152" s="21" t="s">
        <v>243</v>
      </c>
      <c r="BM152" s="21" t="s">
        <v>1099</v>
      </c>
    </row>
    <row r="153" spans="2:65" s="9" customFormat="1" ht="37.4" customHeight="1">
      <c r="B153" s="130"/>
      <c r="C153" s="131"/>
      <c r="D153" s="132" t="s">
        <v>142</v>
      </c>
      <c r="E153" s="132"/>
      <c r="F153" s="132"/>
      <c r="G153" s="132"/>
      <c r="H153" s="132"/>
      <c r="I153" s="132"/>
      <c r="J153" s="132"/>
      <c r="K153" s="132"/>
      <c r="L153" s="132"/>
      <c r="M153" s="132"/>
      <c r="N153" s="273">
        <f>BK153</f>
        <v>0</v>
      </c>
      <c r="O153" s="274"/>
      <c r="P153" s="274"/>
      <c r="Q153" s="274"/>
      <c r="R153" s="133"/>
      <c r="T153" s="134"/>
      <c r="U153" s="131"/>
      <c r="V153" s="131"/>
      <c r="W153" s="135">
        <f>W154</f>
        <v>0</v>
      </c>
      <c r="X153" s="131"/>
      <c r="Y153" s="135">
        <f>Y154</f>
        <v>0</v>
      </c>
      <c r="Z153" s="131"/>
      <c r="AA153" s="136">
        <f>AA154</f>
        <v>0</v>
      </c>
      <c r="AR153" s="137" t="s">
        <v>194</v>
      </c>
      <c r="AT153" s="138" t="s">
        <v>75</v>
      </c>
      <c r="AU153" s="138" t="s">
        <v>76</v>
      </c>
      <c r="AY153" s="137" t="s">
        <v>159</v>
      </c>
      <c r="BK153" s="139">
        <f>BK154</f>
        <v>0</v>
      </c>
    </row>
    <row r="154" spans="2:65" s="9" customFormat="1" ht="19.899999999999999" customHeight="1">
      <c r="B154" s="130"/>
      <c r="C154" s="131"/>
      <c r="D154" s="140" t="s">
        <v>143</v>
      </c>
      <c r="E154" s="140"/>
      <c r="F154" s="140"/>
      <c r="G154" s="140"/>
      <c r="H154" s="140"/>
      <c r="I154" s="140"/>
      <c r="J154" s="140"/>
      <c r="K154" s="140"/>
      <c r="L154" s="140"/>
      <c r="M154" s="140"/>
      <c r="N154" s="269">
        <f>BK154</f>
        <v>0</v>
      </c>
      <c r="O154" s="270"/>
      <c r="P154" s="270"/>
      <c r="Q154" s="270"/>
      <c r="R154" s="133"/>
      <c r="T154" s="134"/>
      <c r="U154" s="131"/>
      <c r="V154" s="131"/>
      <c r="W154" s="135">
        <f>W155</f>
        <v>0</v>
      </c>
      <c r="X154" s="131"/>
      <c r="Y154" s="135">
        <f>Y155</f>
        <v>0</v>
      </c>
      <c r="Z154" s="131"/>
      <c r="AA154" s="136">
        <f>AA155</f>
        <v>0</v>
      </c>
      <c r="AR154" s="137" t="s">
        <v>194</v>
      </c>
      <c r="AT154" s="138" t="s">
        <v>75</v>
      </c>
      <c r="AU154" s="138" t="s">
        <v>22</v>
      </c>
      <c r="AY154" s="137" t="s">
        <v>159</v>
      </c>
      <c r="BK154" s="139">
        <f>BK155</f>
        <v>0</v>
      </c>
    </row>
    <row r="155" spans="2:65" s="1" customFormat="1" ht="22.6" customHeight="1">
      <c r="B155" s="141"/>
      <c r="C155" s="142" t="s">
        <v>247</v>
      </c>
      <c r="D155" s="142" t="s">
        <v>160</v>
      </c>
      <c r="E155" s="143" t="s">
        <v>549</v>
      </c>
      <c r="F155" s="247" t="s">
        <v>1100</v>
      </c>
      <c r="G155" s="247"/>
      <c r="H155" s="247"/>
      <c r="I155" s="247"/>
      <c r="J155" s="144" t="s">
        <v>1101</v>
      </c>
      <c r="K155" s="145">
        <v>1</v>
      </c>
      <c r="L155" s="248"/>
      <c r="M155" s="248"/>
      <c r="N155" s="248">
        <f>ROUND(L155*K155,2)</f>
        <v>0</v>
      </c>
      <c r="O155" s="248"/>
      <c r="P155" s="248"/>
      <c r="Q155" s="248"/>
      <c r="R155" s="146"/>
      <c r="T155" s="147" t="s">
        <v>5</v>
      </c>
      <c r="U155" s="188" t="s">
        <v>41</v>
      </c>
      <c r="V155" s="189">
        <v>0</v>
      </c>
      <c r="W155" s="189">
        <f>V155*K155</f>
        <v>0</v>
      </c>
      <c r="X155" s="189">
        <v>0</v>
      </c>
      <c r="Y155" s="189">
        <f>X155*K155</f>
        <v>0</v>
      </c>
      <c r="Z155" s="189">
        <v>0</v>
      </c>
      <c r="AA155" s="190">
        <f>Z155*K155</f>
        <v>0</v>
      </c>
      <c r="AR155" s="21" t="s">
        <v>552</v>
      </c>
      <c r="AT155" s="21" t="s">
        <v>160</v>
      </c>
      <c r="AU155" s="21" t="s">
        <v>115</v>
      </c>
      <c r="AY155" s="21" t="s">
        <v>159</v>
      </c>
      <c r="BE155" s="150">
        <f>IF(U155="základní",N155,0)</f>
        <v>0</v>
      </c>
      <c r="BF155" s="150">
        <f>IF(U155="snížená",N155,0)</f>
        <v>0</v>
      </c>
      <c r="BG155" s="150">
        <f>IF(U155="zákl. přenesená",N155,0)</f>
        <v>0</v>
      </c>
      <c r="BH155" s="150">
        <f>IF(U155="sníž. přenesená",N155,0)</f>
        <v>0</v>
      </c>
      <c r="BI155" s="150">
        <f>IF(U155="nulová",N155,0)</f>
        <v>0</v>
      </c>
      <c r="BJ155" s="21" t="s">
        <v>22</v>
      </c>
      <c r="BK155" s="150">
        <f>ROUND(L155*K155,2)</f>
        <v>0</v>
      </c>
      <c r="BL155" s="21" t="s">
        <v>552</v>
      </c>
      <c r="BM155" s="21" t="s">
        <v>1102</v>
      </c>
    </row>
    <row r="156" spans="2:65" s="1" customFormat="1" ht="7" customHeight="1">
      <c r="B156" s="59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1"/>
    </row>
  </sheetData>
  <mergeCells count="131">
    <mergeCell ref="H1:K1"/>
    <mergeCell ref="S2:AC2"/>
    <mergeCell ref="F151:I151"/>
    <mergeCell ref="L151:M151"/>
    <mergeCell ref="N151:Q151"/>
    <mergeCell ref="F152:I152"/>
    <mergeCell ref="L152:M152"/>
    <mergeCell ref="N152:Q152"/>
    <mergeCell ref="F138:I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F133:I133"/>
    <mergeCell ref="F155:I155"/>
    <mergeCell ref="L155:M155"/>
    <mergeCell ref="N155:Q155"/>
    <mergeCell ref="F143:I143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N144:Q144"/>
    <mergeCell ref="N153:Q153"/>
    <mergeCell ref="N154:Q154"/>
    <mergeCell ref="L133:M133"/>
    <mergeCell ref="N133:Q133"/>
    <mergeCell ref="F136:I136"/>
    <mergeCell ref="L136:M136"/>
    <mergeCell ref="N136:Q136"/>
    <mergeCell ref="F137:I137"/>
    <mergeCell ref="L137:M137"/>
    <mergeCell ref="N137:Q13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N132:Q132"/>
    <mergeCell ref="N134:Q134"/>
    <mergeCell ref="N135:Q135"/>
    <mergeCell ref="F125:I125"/>
    <mergeCell ref="L125:M125"/>
    <mergeCell ref="N125:Q125"/>
    <mergeCell ref="F127:I127"/>
    <mergeCell ref="L127:M127"/>
    <mergeCell ref="N127:Q127"/>
    <mergeCell ref="F128:I128"/>
    <mergeCell ref="L128:M128"/>
    <mergeCell ref="N128:Q128"/>
    <mergeCell ref="N126:Q126"/>
    <mergeCell ref="F118:I118"/>
    <mergeCell ref="L118:M118"/>
    <mergeCell ref="N118:Q118"/>
    <mergeCell ref="F122:I122"/>
    <mergeCell ref="L122:M122"/>
    <mergeCell ref="N122:Q122"/>
    <mergeCell ref="F124:I124"/>
    <mergeCell ref="L124:M124"/>
    <mergeCell ref="N124:Q124"/>
    <mergeCell ref="N119:Q119"/>
    <mergeCell ref="N120:Q120"/>
    <mergeCell ref="N121:Q121"/>
    <mergeCell ref="N123:Q123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SO01 - Oprava a rekonstru...</vt:lpstr>
      <vt:lpstr>SO02 - Podchycení kleneb ...</vt:lpstr>
      <vt:lpstr>SO03 - Injektáž zdiva</vt:lpstr>
      <vt:lpstr>SO05 - Schodiště a stropn...</vt:lpstr>
      <vt:lpstr>SO06 - Dodatečné venkovní...</vt:lpstr>
      <vt:lpstr>SO07 - Komunikace  - Úpra...</vt:lpstr>
      <vt:lpstr>SO08 - Využití odpadního ...</vt:lpstr>
      <vt:lpstr>SO09 - Úpravy v PP pro te...</vt:lpstr>
      <vt:lpstr>'Rekapitulace stavby'!Názvy_tisku</vt:lpstr>
      <vt:lpstr>'SO01 - Oprava a rekonstru...'!Názvy_tisku</vt:lpstr>
      <vt:lpstr>'SO02 - Podchycení kleneb ...'!Názvy_tisku</vt:lpstr>
      <vt:lpstr>'SO03 - Injektáž zdiva'!Názvy_tisku</vt:lpstr>
      <vt:lpstr>'SO05 - Schodiště a stropn...'!Názvy_tisku</vt:lpstr>
      <vt:lpstr>'SO06 - Dodatečné venkovní...'!Názvy_tisku</vt:lpstr>
      <vt:lpstr>'SO07 - Komunikace  - Úpra...'!Názvy_tisku</vt:lpstr>
      <vt:lpstr>'SO08 - Využití odpadního ...'!Názvy_tisku</vt:lpstr>
      <vt:lpstr>'SO09 - Úpravy v PP pro te...'!Názvy_tisku</vt:lpstr>
      <vt:lpstr>'Rekapitulace stavby'!Oblast_tisku</vt:lpstr>
      <vt:lpstr>'SO01 - Oprava a rekonstru...'!Oblast_tisku</vt:lpstr>
      <vt:lpstr>'SO02 - Podchycení kleneb ...'!Oblast_tisku</vt:lpstr>
      <vt:lpstr>'SO03 - Injektáž zdiva'!Oblast_tisku</vt:lpstr>
      <vt:lpstr>'SO05 - Schodiště a stropn...'!Oblast_tisku</vt:lpstr>
      <vt:lpstr>'SO06 - Dodatečné venkovní...'!Oblast_tisku</vt:lpstr>
      <vt:lpstr>'SO07 - Komunikace  - Úpra...'!Oblast_tisku</vt:lpstr>
      <vt:lpstr>'SO08 - Využití odpadního ...'!Oblast_tisku</vt:lpstr>
      <vt:lpstr>'SO09 - Úpravy v PP pro te...'!Oblast_tisku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NB_KOBERSKA\firma</dc:creator>
  <cp:lastModifiedBy>Ing. Miroslav Jílek</cp:lastModifiedBy>
  <dcterms:created xsi:type="dcterms:W3CDTF">2017-10-11T13:48:57Z</dcterms:created>
  <dcterms:modified xsi:type="dcterms:W3CDTF">2017-12-03T20:31:06Z</dcterms:modified>
</cp:coreProperties>
</file>