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\\zasova.local\Dokumenty\tereza.podzemna\Documents\Prostranstvi OU_PRV_vyzva MAS\Žádost 3_2021\Veřejná zakázka\Výzva\"/>
    </mc:Choice>
  </mc:AlternateContent>
  <xr:revisionPtr revIDLastSave="0" documentId="8_{EAB5233B-6402-4FDF-83F4-1A24EB8EAB8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kapitulace stavby" sheetId="1" r:id="rId1"/>
    <sheet name="Řešení prostra..." sheetId="2" r:id="rId2"/>
  </sheets>
  <definedNames>
    <definedName name="_xlnm._FilterDatabase" localSheetId="1" hidden="1">'Řešení prostra...'!$C$117:$K$153</definedName>
    <definedName name="_xlnm.Print_Titles" localSheetId="0">'Rekapitulace stavby'!$92:$92</definedName>
    <definedName name="_xlnm.Print_Titles" localSheetId="1">'Řešení prostra...'!$117:$117</definedName>
    <definedName name="_xlnm.Print_Area" localSheetId="0">'Rekapitulace stavby'!$D$4:$AO$76,'Rekapitulace stavby'!$C$82:$AQ$96</definedName>
    <definedName name="_xlnm.Print_Area" localSheetId="1">'Řešení prostra...'!$C$4:$J$76,'Řešení prostra...'!$C$107:$K$153</definedName>
  </definedNames>
  <calcPr calcId="181029"/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 s="1"/>
  <c r="BI153" i="2"/>
  <c r="BH153" i="2"/>
  <c r="BG153" i="2"/>
  <c r="BF153" i="2"/>
  <c r="T153" i="2"/>
  <c r="T152" i="2" s="1"/>
  <c r="R153" i="2"/>
  <c r="R152" i="2" s="1"/>
  <c r="P153" i="2"/>
  <c r="P152" i="2" s="1"/>
  <c r="BI151" i="2"/>
  <c r="BH151" i="2"/>
  <c r="BG151" i="2"/>
  <c r="BF151" i="2"/>
  <c r="T151" i="2"/>
  <c r="R151" i="2"/>
  <c r="P151" i="2"/>
  <c r="BI150" i="2"/>
  <c r="BH150" i="2"/>
  <c r="BG150" i="2"/>
  <c r="BF150" i="2"/>
  <c r="T150" i="2"/>
  <c r="R150" i="2"/>
  <c r="P150" i="2"/>
  <c r="BI149" i="2"/>
  <c r="BH149" i="2"/>
  <c r="BG149" i="2"/>
  <c r="BF149" i="2"/>
  <c r="T149" i="2"/>
  <c r="R149" i="2"/>
  <c r="P149" i="2"/>
  <c r="BI148" i="2"/>
  <c r="BH148" i="2"/>
  <c r="BG148" i="2"/>
  <c r="BF148" i="2"/>
  <c r="T148" i="2"/>
  <c r="R148" i="2"/>
  <c r="P148" i="2"/>
  <c r="BI147" i="2"/>
  <c r="BH147" i="2"/>
  <c r="BG147" i="2"/>
  <c r="BF147" i="2"/>
  <c r="T147" i="2"/>
  <c r="R147" i="2"/>
  <c r="P147" i="2"/>
  <c r="BI146" i="2"/>
  <c r="BH146" i="2"/>
  <c r="BG146" i="2"/>
  <c r="BF146" i="2"/>
  <c r="T146" i="2"/>
  <c r="R146" i="2"/>
  <c r="P146" i="2"/>
  <c r="BI145" i="2"/>
  <c r="BH145" i="2"/>
  <c r="BG145" i="2"/>
  <c r="BF145" i="2"/>
  <c r="T145" i="2"/>
  <c r="R145" i="2"/>
  <c r="P145" i="2"/>
  <c r="BI144" i="2"/>
  <c r="BH144" i="2"/>
  <c r="BG144" i="2"/>
  <c r="BF144" i="2"/>
  <c r="T144" i="2"/>
  <c r="R144" i="2"/>
  <c r="P144" i="2"/>
  <c r="BI142" i="2"/>
  <c r="BH142" i="2"/>
  <c r="BG142" i="2"/>
  <c r="BF142" i="2"/>
  <c r="T142" i="2"/>
  <c r="R142" i="2"/>
  <c r="P142" i="2"/>
  <c r="BI141" i="2"/>
  <c r="BH141" i="2"/>
  <c r="BG141" i="2"/>
  <c r="BF141" i="2"/>
  <c r="T141" i="2"/>
  <c r="R141" i="2"/>
  <c r="P141" i="2"/>
  <c r="BI140" i="2"/>
  <c r="BH140" i="2"/>
  <c r="BG140" i="2"/>
  <c r="BF140" i="2"/>
  <c r="T140" i="2"/>
  <c r="R140" i="2"/>
  <c r="P140" i="2"/>
  <c r="BI139" i="2"/>
  <c r="BH139" i="2"/>
  <c r="BG139" i="2"/>
  <c r="BF139" i="2"/>
  <c r="T139" i="2"/>
  <c r="R139" i="2"/>
  <c r="P139" i="2"/>
  <c r="BI138" i="2"/>
  <c r="BH138" i="2"/>
  <c r="BG138" i="2"/>
  <c r="BF138" i="2"/>
  <c r="T138" i="2"/>
  <c r="R138" i="2"/>
  <c r="P138" i="2"/>
  <c r="BI137" i="2"/>
  <c r="BH137" i="2"/>
  <c r="BG137" i="2"/>
  <c r="BF137" i="2"/>
  <c r="T137" i="2"/>
  <c r="R137" i="2"/>
  <c r="P137" i="2"/>
  <c r="BI136" i="2"/>
  <c r="BH136" i="2"/>
  <c r="BG136" i="2"/>
  <c r="BF136" i="2"/>
  <c r="T136" i="2"/>
  <c r="R136" i="2"/>
  <c r="P136" i="2"/>
  <c r="BI135" i="2"/>
  <c r="BH135" i="2"/>
  <c r="BG135" i="2"/>
  <c r="BF135" i="2"/>
  <c r="T135" i="2"/>
  <c r="R135" i="2"/>
  <c r="P135" i="2"/>
  <c r="BI134" i="2"/>
  <c r="BH134" i="2"/>
  <c r="BG134" i="2"/>
  <c r="BF134" i="2"/>
  <c r="T134" i="2"/>
  <c r="R134" i="2"/>
  <c r="P134" i="2"/>
  <c r="BI132" i="2"/>
  <c r="BH132" i="2"/>
  <c r="BG132" i="2"/>
  <c r="BF132" i="2"/>
  <c r="T132" i="2"/>
  <c r="R132" i="2"/>
  <c r="P132" i="2"/>
  <c r="BI131" i="2"/>
  <c r="BH131" i="2"/>
  <c r="BG131" i="2"/>
  <c r="BF131" i="2"/>
  <c r="T131" i="2"/>
  <c r="R131" i="2"/>
  <c r="P131" i="2"/>
  <c r="BI130" i="2"/>
  <c r="BH130" i="2"/>
  <c r="BG130" i="2"/>
  <c r="BF130" i="2"/>
  <c r="T130" i="2"/>
  <c r="R130" i="2"/>
  <c r="P130" i="2"/>
  <c r="BI129" i="2"/>
  <c r="BH129" i="2"/>
  <c r="BG129" i="2"/>
  <c r="BF129" i="2"/>
  <c r="T129" i="2"/>
  <c r="R129" i="2"/>
  <c r="P129" i="2"/>
  <c r="BI127" i="2"/>
  <c r="BH127" i="2"/>
  <c r="BG127" i="2"/>
  <c r="BF127" i="2"/>
  <c r="T127" i="2"/>
  <c r="R127" i="2"/>
  <c r="P127" i="2"/>
  <c r="BI126" i="2"/>
  <c r="BH126" i="2"/>
  <c r="BG126" i="2"/>
  <c r="BF126" i="2"/>
  <c r="T126" i="2"/>
  <c r="R126" i="2"/>
  <c r="P126" i="2"/>
  <c r="BI125" i="2"/>
  <c r="BH125" i="2"/>
  <c r="BG125" i="2"/>
  <c r="BF125" i="2"/>
  <c r="T125" i="2"/>
  <c r="R125" i="2"/>
  <c r="P125" i="2"/>
  <c r="BI124" i="2"/>
  <c r="BH124" i="2"/>
  <c r="BG124" i="2"/>
  <c r="BF124" i="2"/>
  <c r="T124" i="2"/>
  <c r="R124" i="2"/>
  <c r="P124" i="2"/>
  <c r="BI123" i="2"/>
  <c r="BH123" i="2"/>
  <c r="BG123" i="2"/>
  <c r="BF123" i="2"/>
  <c r="T123" i="2"/>
  <c r="R123" i="2"/>
  <c r="P123" i="2"/>
  <c r="BI122" i="2"/>
  <c r="BH122" i="2"/>
  <c r="BG122" i="2"/>
  <c r="BF122" i="2"/>
  <c r="T122" i="2"/>
  <c r="R122" i="2"/>
  <c r="P122" i="2"/>
  <c r="BI121" i="2"/>
  <c r="BH121" i="2"/>
  <c r="BG121" i="2"/>
  <c r="BF121" i="2"/>
  <c r="T121" i="2"/>
  <c r="R121" i="2"/>
  <c r="P121" i="2"/>
  <c r="F114" i="2"/>
  <c r="F112" i="2"/>
  <c r="E110" i="2"/>
  <c r="F89" i="2"/>
  <c r="F87" i="2"/>
  <c r="E85" i="2"/>
  <c r="J22" i="2"/>
  <c r="E22" i="2"/>
  <c r="J115" i="2"/>
  <c r="J21" i="2"/>
  <c r="J19" i="2"/>
  <c r="E19" i="2"/>
  <c r="J114" i="2"/>
  <c r="J18" i="2"/>
  <c r="J16" i="2"/>
  <c r="E16" i="2"/>
  <c r="F115" i="2" s="1"/>
  <c r="J15" i="2"/>
  <c r="J10" i="2"/>
  <c r="J112" i="2" s="1"/>
  <c r="L90" i="1"/>
  <c r="AM90" i="1"/>
  <c r="AM89" i="1"/>
  <c r="L89" i="1"/>
  <c r="AM87" i="1"/>
  <c r="L87" i="1"/>
  <c r="L85" i="1"/>
  <c r="BK153" i="2"/>
  <c r="J151" i="2"/>
  <c r="J150" i="2"/>
  <c r="J149" i="2"/>
  <c r="J148" i="2"/>
  <c r="BK147" i="2"/>
  <c r="BK146" i="2"/>
  <c r="BK145" i="2"/>
  <c r="J144" i="2"/>
  <c r="BK141" i="2"/>
  <c r="BK140" i="2"/>
  <c r="J139" i="2"/>
  <c r="BK137" i="2"/>
  <c r="BK134" i="2"/>
  <c r="BK132" i="2"/>
  <c r="J131" i="2"/>
  <c r="J130" i="2"/>
  <c r="J127" i="2"/>
  <c r="BK125" i="2"/>
  <c r="BK124" i="2"/>
  <c r="J122" i="2"/>
  <c r="J121" i="2"/>
  <c r="AS94" i="1"/>
  <c r="J153" i="2"/>
  <c r="BK151" i="2"/>
  <c r="BK150" i="2"/>
  <c r="BK149" i="2"/>
  <c r="BK148" i="2"/>
  <c r="J147" i="2"/>
  <c r="J146" i="2"/>
  <c r="J145" i="2"/>
  <c r="BK144" i="2"/>
  <c r="J142" i="2"/>
  <c r="BK139" i="2"/>
  <c r="BK138" i="2"/>
  <c r="BK129" i="2"/>
  <c r="J125" i="2"/>
  <c r="BK121" i="2"/>
  <c r="BK142" i="2"/>
  <c r="J141" i="2"/>
  <c r="J140" i="2"/>
  <c r="J137" i="2"/>
  <c r="BK136" i="2"/>
  <c r="J135" i="2"/>
  <c r="J129" i="2"/>
  <c r="BK127" i="2"/>
  <c r="J126" i="2"/>
  <c r="J124" i="2"/>
  <c r="J123" i="2"/>
  <c r="BK122" i="2"/>
  <c r="J138" i="2"/>
  <c r="J136" i="2"/>
  <c r="BK135" i="2"/>
  <c r="J134" i="2"/>
  <c r="J132" i="2"/>
  <c r="BK131" i="2"/>
  <c r="BK130" i="2"/>
  <c r="BK126" i="2"/>
  <c r="BK123" i="2"/>
  <c r="P143" i="2" l="1"/>
  <c r="R120" i="2"/>
  <c r="BK128" i="2"/>
  <c r="J128" i="2" s="1"/>
  <c r="J97" i="2" s="1"/>
  <c r="P128" i="2"/>
  <c r="BK133" i="2"/>
  <c r="J133" i="2" s="1"/>
  <c r="J98" i="2" s="1"/>
  <c r="P133" i="2"/>
  <c r="T133" i="2"/>
  <c r="R143" i="2"/>
  <c r="BK120" i="2"/>
  <c r="J120" i="2" s="1"/>
  <c r="J96" i="2" s="1"/>
  <c r="P120" i="2"/>
  <c r="T120" i="2"/>
  <c r="R128" i="2"/>
  <c r="T128" i="2"/>
  <c r="R133" i="2"/>
  <c r="BK143" i="2"/>
  <c r="J143" i="2" s="1"/>
  <c r="J99" i="2" s="1"/>
  <c r="T143" i="2"/>
  <c r="J90" i="2"/>
  <c r="BE121" i="2"/>
  <c r="BE137" i="2"/>
  <c r="J87" i="2"/>
  <c r="J89" i="2"/>
  <c r="BE124" i="2"/>
  <c r="BE129" i="2"/>
  <c r="BE131" i="2"/>
  <c r="BE141" i="2"/>
  <c r="BE146" i="2"/>
  <c r="BE123" i="2"/>
  <c r="BE126" i="2"/>
  <c r="BE130" i="2"/>
  <c r="BE132" i="2"/>
  <c r="BE134" i="2"/>
  <c r="BE136" i="2"/>
  <c r="BE138" i="2"/>
  <c r="BE150" i="2"/>
  <c r="BE153" i="2"/>
  <c r="F90" i="2"/>
  <c r="BE122" i="2"/>
  <c r="BE125" i="2"/>
  <c r="BE127" i="2"/>
  <c r="BE135" i="2"/>
  <c r="BE139" i="2"/>
  <c r="BE140" i="2"/>
  <c r="BE142" i="2"/>
  <c r="BE144" i="2"/>
  <c r="BE145" i="2"/>
  <c r="BE147" i="2"/>
  <c r="BE148" i="2"/>
  <c r="BE149" i="2"/>
  <c r="BE151" i="2"/>
  <c r="BK152" i="2"/>
  <c r="J152" i="2" s="1"/>
  <c r="J100" i="2" s="1"/>
  <c r="F33" i="2"/>
  <c r="BB95" i="1" s="1"/>
  <c r="BB94" i="1" s="1"/>
  <c r="W31" i="1" s="1"/>
  <c r="J32" i="2"/>
  <c r="AW95" i="1" s="1"/>
  <c r="F35" i="2"/>
  <c r="BD95" i="1" s="1"/>
  <c r="BD94" i="1" s="1"/>
  <c r="W33" i="1" s="1"/>
  <c r="F32" i="2"/>
  <c r="BA95" i="1" s="1"/>
  <c r="BA94" i="1" s="1"/>
  <c r="AW94" i="1" s="1"/>
  <c r="AK30" i="1" s="1"/>
  <c r="F34" i="2"/>
  <c r="BC95" i="1" s="1"/>
  <c r="BC94" i="1" s="1"/>
  <c r="W32" i="1" s="1"/>
  <c r="P119" i="2" l="1"/>
  <c r="P118" i="2"/>
  <c r="AU95" i="1"/>
  <c r="AU94" i="1" s="1"/>
  <c r="T119" i="2"/>
  <c r="T118" i="2"/>
  <c r="R119" i="2"/>
  <c r="R118" i="2"/>
  <c r="BK119" i="2"/>
  <c r="J119" i="2" s="1"/>
  <c r="J95" i="2" s="1"/>
  <c r="AX94" i="1"/>
  <c r="AY94" i="1"/>
  <c r="F31" i="2"/>
  <c r="AZ95" i="1" s="1"/>
  <c r="AZ94" i="1" s="1"/>
  <c r="W29" i="1" s="1"/>
  <c r="W30" i="1"/>
  <c r="J31" i="2"/>
  <c r="AV95" i="1" s="1"/>
  <c r="AT95" i="1" s="1"/>
  <c r="BK118" i="2" l="1"/>
  <c r="J118" i="2" s="1"/>
  <c r="J94" i="2" s="1"/>
  <c r="AV94" i="1"/>
  <c r="AK29" i="1" s="1"/>
  <c r="J28" i="2" l="1"/>
  <c r="AG95" i="1" s="1"/>
  <c r="AG94" i="1" s="1"/>
  <c r="AT94" i="1"/>
  <c r="AN95" i="1" l="1"/>
  <c r="J37" i="2"/>
  <c r="AN94" i="1"/>
  <c r="AK26" i="1"/>
  <c r="AK35" i="1" s="1"/>
</calcChain>
</file>

<file path=xl/sharedStrings.xml><?xml version="1.0" encoding="utf-8"?>
<sst xmlns="http://schemas.openxmlformats.org/spreadsheetml/2006/main" count="688" uniqueCount="231">
  <si>
    <t>Export Komplet</t>
  </si>
  <si>
    <t/>
  </si>
  <si>
    <t>2.0</t>
  </si>
  <si>
    <t>False</t>
  </si>
  <si>
    <t>{d37a3a65-2bc4-4dbf-a5d7-60578235a9f7}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</si>
  <si>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</si>
  <si>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</si>
  <si>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</si>
  <si>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</si>
  <si>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</si>
  <si>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</si>
  <si>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</si>
  <si>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</si>
  <si>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</si>
  <si>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Řešení prostranství u OÚ v Zašové</t>
  </si>
  <si>
    <t>KSO:</t>
  </si>
  <si>
    <t>CC-CZ:</t>
  </si>
  <si>
    <t>Místo:</t>
  </si>
  <si>
    <t xml:space="preserve"> </t>
  </si>
  <si>
    <t>Datum:</t>
  </si>
  <si>
    <t>14. 7. 2020</t>
  </si>
  <si>
    <t>Zadavatel:</t>
  </si>
  <si>
    <t>IČ:</t>
  </si>
  <si>
    <t>Obec Zašová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</si>
  <si>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</si>
  <si>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</si>
  <si>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</si>
  <si>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</si>
  <si>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</si>
  <si>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</si>
  <si>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</si>
  <si>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</si>
  <si>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</si>
  <si>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</si>
  <si>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</si>
  <si>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</si>
  <si>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</si>
  <si>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</si>
  <si>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</si>
  <si>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</si>
  <si>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</si>
  <si>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</si>
  <si>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</si>
  <si>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</si>
  <si>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</si>
  <si>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</si>
  <si>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</si>
  <si>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</si>
  <si>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</si>
  <si>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</si>
  <si>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</si>
  <si>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</si>
  <si>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</si>
  <si>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</si>
  <si>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</si>
  <si>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</si>
  <si>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</si>
  <si>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</si>
  <si>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</si>
  <si>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</si>
  <si>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</si>
  <si>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</si>
  <si>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</si>
  <si>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</si>
  <si>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</si>
  <si>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</si>
  <si>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</si>
  <si>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</si>
  <si>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</si>
  <si>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</si>
  <si>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</si>
  <si>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</si>
  <si>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</si>
  <si>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</si>
  <si>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</si>
  <si>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</si>
  <si>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</si>
  <si>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</si>
  <si>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</si>
  <si>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</si>
  <si>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</si>
  <si>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</si>
  <si>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</si>
  <si>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</si>
  <si>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</si>
  <si>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</si>
  <si>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</si>
  <si>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</si>
  <si>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</si>
  <si>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</si>
  <si>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</si>
  <si>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</si>
  <si>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</si>
  <si>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</si>
  <si>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</si>
  <si>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</si>
  <si>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</si>
  <si>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</si>
  <si>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</si>
  <si>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</si>
  <si>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</si>
  <si>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</si>
  <si>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</si>
  <si>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</si>
  <si>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</si>
  <si>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</si>
  <si>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</si>
  <si>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</si>
  <si>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122251102</t>
  </si>
  <si>
    <t>Odkopávky a prokopávky nezapažené v hornině třídy těžitelnosti I, skupiny 3 objem do 50 m3 strojně</t>
  </si>
  <si>
    <t>m3</t>
  </si>
  <si>
    <t>4</t>
  </si>
  <si>
    <t>-1442789965</t>
  </si>
  <si>
    <t>162751117</t>
  </si>
  <si>
    <t>Vodorovné přemístění do 10000 m výkopku/sypaniny z horniny třídy těžitelnosti I, skupiny 1 až 3</t>
  </si>
  <si>
    <t>2110579743</t>
  </si>
  <si>
    <t>3</t>
  </si>
  <si>
    <t>171201221</t>
  </si>
  <si>
    <t>Poplatek za uložení na skládce (skládkovné) zeminy a kamení kód odpadu 17 05 04</t>
  </si>
  <si>
    <t>t</t>
  </si>
  <si>
    <t>624153082</t>
  </si>
  <si>
    <t>171251201</t>
  </si>
  <si>
    <t>Uložení sypaniny na skládky nebo meziskládky</t>
  </si>
  <si>
    <t>-2023386576</t>
  </si>
  <si>
    <t>5</t>
  </si>
  <si>
    <t>181252305</t>
  </si>
  <si>
    <t>Úprava pláně v hor. 1-4, se zhutněním</t>
  </si>
  <si>
    <t>m2</t>
  </si>
  <si>
    <t>1406457519</t>
  </si>
  <si>
    <t>6</t>
  </si>
  <si>
    <t>181111111</t>
  </si>
  <si>
    <t>Plošná úprava terénu, nerovnosti do 10 cm v rovině</t>
  </si>
  <si>
    <t>1788542606</t>
  </si>
  <si>
    <t>7</t>
  </si>
  <si>
    <t>215901101</t>
  </si>
  <si>
    <t xml:space="preserve">Zhutnění podloži vibrační deskou </t>
  </si>
  <si>
    <t>-1572251878</t>
  </si>
  <si>
    <t>Zakládání</t>
  </si>
  <si>
    <t>8</t>
  </si>
  <si>
    <t>274311611</t>
  </si>
  <si>
    <t>Základové pásy prokládané kamenem z betonu tř. C 16/20</t>
  </si>
  <si>
    <t>1353549650</t>
  </si>
  <si>
    <t>9</t>
  </si>
  <si>
    <t>274351121</t>
  </si>
  <si>
    <t>Zřízení bednění základových pasů rovného</t>
  </si>
  <si>
    <t>1113995794</t>
  </si>
  <si>
    <t>10</t>
  </si>
  <si>
    <t>274351122</t>
  </si>
  <si>
    <t>Odstranění bednění základových pasů rovného</t>
  </si>
  <si>
    <t>226262798</t>
  </si>
  <si>
    <t>11</t>
  </si>
  <si>
    <t>274362021</t>
  </si>
  <si>
    <t>Výztuž základových pásů svařovanými sítěmi Kari</t>
  </si>
  <si>
    <t>592077081</t>
  </si>
  <si>
    <t>Komunikace pozemní</t>
  </si>
  <si>
    <t>12</t>
  </si>
  <si>
    <t>564831111</t>
  </si>
  <si>
    <t>Podklad ze štěrkodrtě ŠD tl 100 mm</t>
  </si>
  <si>
    <t>-392331112</t>
  </si>
  <si>
    <t>13</t>
  </si>
  <si>
    <t>564851111</t>
  </si>
  <si>
    <t>Podklad ze štěrkodrtě ŠD tl 150 mm</t>
  </si>
  <si>
    <t>1016621528</t>
  </si>
  <si>
    <t>14</t>
  </si>
  <si>
    <t>564871111</t>
  </si>
  <si>
    <t>Podklad ze štěrkodrtě ŠD tl 250 mm</t>
  </si>
  <si>
    <t>1683825595</t>
  </si>
  <si>
    <t>564921411</t>
  </si>
  <si>
    <t>Podklad z asfaltového recyklátu tl 60 mm</t>
  </si>
  <si>
    <t>-1017120132</t>
  </si>
  <si>
    <t>16</t>
  </si>
  <si>
    <t>577154111</t>
  </si>
  <si>
    <t>Asfaltový beton vrstva obrusná ACO 11 (ABS) tř. I tl 60 mm š do 3 m z nemodifikovaného asfaltu</t>
  </si>
  <si>
    <t>-2075051100</t>
  </si>
  <si>
    <t>17</t>
  </si>
  <si>
    <t>596211211</t>
  </si>
  <si>
    <t>Kladení zámkové dlažby komunikací pro pěší tl 80 mm skupiny A pl do 100 m2</t>
  </si>
  <si>
    <t>-1487583252</t>
  </si>
  <si>
    <t>18</t>
  </si>
  <si>
    <t>M</t>
  </si>
  <si>
    <t>59245020</t>
  </si>
  <si>
    <t>dlažba tvar obdélník betonová 200x100x80mm přírodní</t>
  </si>
  <si>
    <t>1096682040</t>
  </si>
  <si>
    <t>19</t>
  </si>
  <si>
    <t>596921114</t>
  </si>
  <si>
    <t>Kladení bet.veget.dlaždic,bez lože pl.nad 500 m2</t>
  </si>
  <si>
    <t>512785128</t>
  </si>
  <si>
    <t>20</t>
  </si>
  <si>
    <t>50010010</t>
  </si>
  <si>
    <t>Dlažba zatravňovací 200x200x80 mm povrch přírodní, hladký</t>
  </si>
  <si>
    <t>889416845</t>
  </si>
  <si>
    <t>Ostatní konstrukce a práce, bourání</t>
  </si>
  <si>
    <t>921101101</t>
  </si>
  <si>
    <t>Oprava stávající podezdívky - otrýskání a očištění</t>
  </si>
  <si>
    <t>m</t>
  </si>
  <si>
    <t>1038561044</t>
  </si>
  <si>
    <t>22</t>
  </si>
  <si>
    <t>922251121</t>
  </si>
  <si>
    <t>Demontáž a likvidace stávajícího oplocení</t>
  </si>
  <si>
    <t>380361336</t>
  </si>
  <si>
    <t>23</t>
  </si>
  <si>
    <t>925211102</t>
  </si>
  <si>
    <t>Objekt pro úschovu kol - ocelová pergola s plechovou střechou 2300x6600x2200 mm</t>
  </si>
  <si>
    <t>kus</t>
  </si>
  <si>
    <t>-1535777779</t>
  </si>
  <si>
    <t>24</t>
  </si>
  <si>
    <t>DP0</t>
  </si>
  <si>
    <t>Kovový plot na betonové podezdívce včetně 2x brána</t>
  </si>
  <si>
    <t>-388746062</t>
  </si>
  <si>
    <t>25</t>
  </si>
  <si>
    <t>DP1</t>
  </si>
  <si>
    <t>Kovový plot na betonové podezdívce</t>
  </si>
  <si>
    <t>-1519337724</t>
  </si>
  <si>
    <t>26</t>
  </si>
  <si>
    <t>DP2</t>
  </si>
  <si>
    <t>Betonové oplocení s podezdívkou</t>
  </si>
  <si>
    <t>-1985269111</t>
  </si>
  <si>
    <t>27</t>
  </si>
  <si>
    <t>DP3</t>
  </si>
  <si>
    <t>Drátěné oplocení bez podezdívky s podhrabovou deskou</t>
  </si>
  <si>
    <t>-117984818</t>
  </si>
  <si>
    <t>28</t>
  </si>
  <si>
    <t>DP4</t>
  </si>
  <si>
    <t>Drátěné oplocení s podezdívkou</t>
  </si>
  <si>
    <t>-2102235399</t>
  </si>
  <si>
    <t>998</t>
  </si>
  <si>
    <t>Přesun hmot</t>
  </si>
  <si>
    <t>29</t>
  </si>
  <si>
    <t>998223011</t>
  </si>
  <si>
    <t>Přesun hmot pro pozemní komunikace s krytem dlážděným</t>
  </si>
  <si>
    <t>1211383526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</si>
</sst>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9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6" fillId="0" borderId="12" xfId="0" applyNumberFormat="1" applyFont="1" applyBorder="1" applyAlignment="1"/>
    <xf numFmtId="166" fontId="26" fillId="0" borderId="13" xfId="0" applyNumberFormat="1" applyFont="1" applyBorder="1" applyAlignment="1"/>
    <xf numFmtId="4" fontId="27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49" fontId="28" fillId="0" borderId="22" xfId="0" applyNumberFormat="1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167" fontId="28" fillId="0" borderId="22" xfId="0" applyNumberFormat="1" applyFont="1" applyBorder="1" applyAlignment="1" applyProtection="1">
      <alignment vertical="center"/>
      <protection locked="0"/>
    </xf>
    <xf numFmtId="4" fontId="28" fillId="0" borderId="22" xfId="0" applyNumberFormat="1" applyFont="1" applyBorder="1" applyAlignment="1" applyProtection="1">
      <alignment vertical="center"/>
      <protection locked="0"/>
    </xf>
    <xf numFmtId="0" fontId="29" fillId="0" borderId="22" xfId="0" applyFont="1" applyBorder="1" applyAlignment="1" applyProtection="1">
      <alignment vertical="center"/>
      <protection locked="0"/>
    </xf>
    <xf numFmtId="0" fontId="29" fillId="0" borderId="3" xfId="0" applyFont="1" applyBorder="1" applyAlignment="1">
      <alignment vertical="center"/>
    </xf>
    <xf numFmtId="0" fontId="28" fillId="0" borderId="14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>
      <selection activeCell="D95" sqref="D95:H95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76" t="s">
        <v>5</v>
      </c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1:74" s="1" customFormat="1" ht="24.95" customHeight="1">
      <c r="B4" s="17"/>
      <c r="D4" s="18" t="s">
        <v>9</v>
      </c>
      <c r="AR4" s="17"/>
      <c r="AS4" s="19" t="s">
        <v>10</v>
      </c>
      <c r="BS4" s="14" t="s">
        <v>11</v>
      </c>
    </row>
    <row r="5" spans="1:74" s="1" customFormat="1" ht="12" customHeight="1">
      <c r="B5" s="17"/>
      <c r="D5" s="20" t="s">
        <v>12</v>
      </c>
      <c r="K5" s="161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163" t="s">
        <v>14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23</v>
      </c>
      <c r="AK11" s="23" t="s">
        <v>24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25</v>
      </c>
      <c r="AK13" s="23" t="s">
        <v>22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18</v>
      </c>
      <c r="AK14" s="23" t="s">
        <v>24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26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18</v>
      </c>
      <c r="AK17" s="23" t="s">
        <v>24</v>
      </c>
      <c r="AN17" s="21" t="s">
        <v>1</v>
      </c>
      <c r="AR17" s="17"/>
      <c r="BS17" s="14" t="s">
        <v>27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28</v>
      </c>
      <c r="AK19" s="23" t="s">
        <v>22</v>
      </c>
      <c r="AN19" s="21" t="s">
        <v>1</v>
      </c>
      <c r="AR19" s="17"/>
      <c r="BS19" s="14" t="s">
        <v>6</v>
      </c>
    </row>
    <row r="20" spans="1:71" s="1" customFormat="1" ht="18.399999999999999" customHeight="1">
      <c r="B20" s="17"/>
      <c r="E20" s="21" t="s">
        <v>18</v>
      </c>
      <c r="AK20" s="23" t="s">
        <v>24</v>
      </c>
      <c r="AN20" s="21" t="s">
        <v>1</v>
      </c>
      <c r="AR20" s="17"/>
      <c r="BS20" s="14" t="s">
        <v>27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29</v>
      </c>
      <c r="AR22" s="17"/>
    </row>
    <row r="23" spans="1:71" s="1" customFormat="1" ht="16.5" customHeight="1">
      <c r="B23" s="17"/>
      <c r="E23" s="164" t="s">
        <v>1</v>
      </c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65">
        <f>ROUND(AG94,2)</f>
        <v>0</v>
      </c>
      <c r="AL26" s="166"/>
      <c r="AM26" s="166"/>
      <c r="AN26" s="166"/>
      <c r="AO26" s="166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67" t="s">
        <v>31</v>
      </c>
      <c r="M28" s="167"/>
      <c r="N28" s="167"/>
      <c r="O28" s="167"/>
      <c r="P28" s="167"/>
      <c r="Q28" s="26"/>
      <c r="R28" s="26"/>
      <c r="S28" s="26"/>
      <c r="T28" s="26"/>
      <c r="U28" s="26"/>
      <c r="V28" s="26"/>
      <c r="W28" s="167" t="s">
        <v>32</v>
      </c>
      <c r="X28" s="167"/>
      <c r="Y28" s="167"/>
      <c r="Z28" s="167"/>
      <c r="AA28" s="167"/>
      <c r="AB28" s="167"/>
      <c r="AC28" s="167"/>
      <c r="AD28" s="167"/>
      <c r="AE28" s="167"/>
      <c r="AF28" s="26"/>
      <c r="AG28" s="26"/>
      <c r="AH28" s="26"/>
      <c r="AI28" s="26"/>
      <c r="AJ28" s="26"/>
      <c r="AK28" s="167" t="s">
        <v>33</v>
      </c>
      <c r="AL28" s="167"/>
      <c r="AM28" s="167"/>
      <c r="AN28" s="167"/>
      <c r="AO28" s="167"/>
      <c r="AP28" s="26"/>
      <c r="AQ28" s="26"/>
      <c r="AR28" s="27"/>
      <c r="BE28" s="26"/>
    </row>
    <row r="29" spans="1:71" s="3" customFormat="1" ht="14.45" customHeight="1">
      <c r="B29" s="31"/>
      <c r="D29" s="23" t="s">
        <v>34</v>
      </c>
      <c r="F29" s="23" t="s">
        <v>35</v>
      </c>
      <c r="L29" s="170">
        <v>0.21</v>
      </c>
      <c r="M29" s="169"/>
      <c r="N29" s="169"/>
      <c r="O29" s="169"/>
      <c r="P29" s="169"/>
      <c r="W29" s="168">
        <f>ROUND(AZ94, 2)</f>
        <v>0</v>
      </c>
      <c r="X29" s="169"/>
      <c r="Y29" s="169"/>
      <c r="Z29" s="169"/>
      <c r="AA29" s="169"/>
      <c r="AB29" s="169"/>
      <c r="AC29" s="169"/>
      <c r="AD29" s="169"/>
      <c r="AE29" s="169"/>
      <c r="AK29" s="168">
        <f>ROUND(AV94, 2)</f>
        <v>0</v>
      </c>
      <c r="AL29" s="169"/>
      <c r="AM29" s="169"/>
      <c r="AN29" s="169"/>
      <c r="AO29" s="169"/>
      <c r="AR29" s="31"/>
    </row>
    <row r="30" spans="1:71" s="3" customFormat="1" ht="14.45" customHeight="1">
      <c r="B30" s="31"/>
      <c r="F30" s="23" t="s">
        <v>36</v>
      </c>
      <c r="L30" s="170">
        <v>0.15</v>
      </c>
      <c r="M30" s="169"/>
      <c r="N30" s="169"/>
      <c r="O30" s="169"/>
      <c r="P30" s="169"/>
      <c r="W30" s="168">
        <f>ROUND(BA94, 2)</f>
        <v>0</v>
      </c>
      <c r="X30" s="169"/>
      <c r="Y30" s="169"/>
      <c r="Z30" s="169"/>
      <c r="AA30" s="169"/>
      <c r="AB30" s="169"/>
      <c r="AC30" s="169"/>
      <c r="AD30" s="169"/>
      <c r="AE30" s="169"/>
      <c r="AK30" s="168">
        <f>ROUND(AW94, 2)</f>
        <v>0</v>
      </c>
      <c r="AL30" s="169"/>
      <c r="AM30" s="169"/>
      <c r="AN30" s="169"/>
      <c r="AO30" s="169"/>
      <c r="AR30" s="31"/>
    </row>
    <row r="31" spans="1:71" s="3" customFormat="1" ht="14.45" hidden="1" customHeight="1">
      <c r="B31" s="31"/>
      <c r="F31" s="23" t="s">
        <v>37</v>
      </c>
      <c r="L31" s="170">
        <v>0.21</v>
      </c>
      <c r="M31" s="169"/>
      <c r="N31" s="169"/>
      <c r="O31" s="169"/>
      <c r="P31" s="169"/>
      <c r="W31" s="168">
        <f>ROUND(BB94, 2)</f>
        <v>0</v>
      </c>
      <c r="X31" s="169"/>
      <c r="Y31" s="169"/>
      <c r="Z31" s="169"/>
      <c r="AA31" s="169"/>
      <c r="AB31" s="169"/>
      <c r="AC31" s="169"/>
      <c r="AD31" s="169"/>
      <c r="AE31" s="169"/>
      <c r="AK31" s="168">
        <v>0</v>
      </c>
      <c r="AL31" s="169"/>
      <c r="AM31" s="169"/>
      <c r="AN31" s="169"/>
      <c r="AO31" s="169"/>
      <c r="AR31" s="31"/>
    </row>
    <row r="32" spans="1:71" s="3" customFormat="1" ht="14.45" hidden="1" customHeight="1">
      <c r="B32" s="31"/>
      <c r="F32" s="23" t="s">
        <v>38</v>
      </c>
      <c r="L32" s="170">
        <v>0.15</v>
      </c>
      <c r="M32" s="169"/>
      <c r="N32" s="169"/>
      <c r="O32" s="169"/>
      <c r="P32" s="169"/>
      <c r="W32" s="168">
        <f>ROUND(BC94, 2)</f>
        <v>0</v>
      </c>
      <c r="X32" s="169"/>
      <c r="Y32" s="169"/>
      <c r="Z32" s="169"/>
      <c r="AA32" s="169"/>
      <c r="AB32" s="169"/>
      <c r="AC32" s="169"/>
      <c r="AD32" s="169"/>
      <c r="AE32" s="169"/>
      <c r="AK32" s="168">
        <v>0</v>
      </c>
      <c r="AL32" s="169"/>
      <c r="AM32" s="169"/>
      <c r="AN32" s="169"/>
      <c r="AO32" s="169"/>
      <c r="AR32" s="31"/>
    </row>
    <row r="33" spans="1:57" s="3" customFormat="1" ht="14.45" hidden="1" customHeight="1">
      <c r="B33" s="31"/>
      <c r="F33" s="23" t="s">
        <v>39</v>
      </c>
      <c r="L33" s="170">
        <v>0</v>
      </c>
      <c r="M33" s="169"/>
      <c r="N33" s="169"/>
      <c r="O33" s="169"/>
      <c r="P33" s="169"/>
      <c r="W33" s="168">
        <f>ROUND(BD94, 2)</f>
        <v>0</v>
      </c>
      <c r="X33" s="169"/>
      <c r="Y33" s="169"/>
      <c r="Z33" s="169"/>
      <c r="AA33" s="169"/>
      <c r="AB33" s="169"/>
      <c r="AC33" s="169"/>
      <c r="AD33" s="169"/>
      <c r="AE33" s="169"/>
      <c r="AK33" s="168">
        <v>0</v>
      </c>
      <c r="AL33" s="169"/>
      <c r="AM33" s="169"/>
      <c r="AN33" s="169"/>
      <c r="AO33" s="169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40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41</v>
      </c>
      <c r="U35" s="34"/>
      <c r="V35" s="34"/>
      <c r="W35" s="34"/>
      <c r="X35" s="191" t="s">
        <v>42</v>
      </c>
      <c r="Y35" s="192"/>
      <c r="Z35" s="192"/>
      <c r="AA35" s="192"/>
      <c r="AB35" s="192"/>
      <c r="AC35" s="34"/>
      <c r="AD35" s="34"/>
      <c r="AE35" s="34"/>
      <c r="AF35" s="34"/>
      <c r="AG35" s="34"/>
      <c r="AH35" s="34"/>
      <c r="AI35" s="34"/>
      <c r="AJ35" s="34"/>
      <c r="AK35" s="193">
        <f>SUM(AK26:AK33)</f>
        <v>0</v>
      </c>
      <c r="AL35" s="192"/>
      <c r="AM35" s="192"/>
      <c r="AN35" s="192"/>
      <c r="AO35" s="194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43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44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45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46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45</v>
      </c>
      <c r="AI60" s="29"/>
      <c r="AJ60" s="29"/>
      <c r="AK60" s="29"/>
      <c r="AL60" s="29"/>
      <c r="AM60" s="39" t="s">
        <v>46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47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48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45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46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45</v>
      </c>
      <c r="AI75" s="29"/>
      <c r="AJ75" s="29"/>
      <c r="AK75" s="29"/>
      <c r="AL75" s="29"/>
      <c r="AM75" s="39" t="s">
        <v>46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0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0" s="2" customFormat="1" ht="24.95" customHeight="1">
      <c r="A82" s="26"/>
      <c r="B82" s="27"/>
      <c r="C82" s="18" t="s">
        <v>49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0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0" s="4" customFormat="1" ht="12" customHeight="1">
      <c r="B84" s="45"/>
      <c r="C84" s="23" t="s">
        <v>12</v>
      </c>
      <c r="AR84" s="45"/>
    </row>
    <row r="85" spans="1:90" s="5" customFormat="1" ht="36.950000000000003" customHeight="1">
      <c r="B85" s="46"/>
      <c r="C85" s="47" t="s">
        <v>13</v>
      </c>
      <c r="L85" s="182" t="str">
        <f>K6</f>
        <v>Řešení prostranství u OÚ v Zašové</v>
      </c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R85" s="46"/>
    </row>
    <row r="86" spans="1:90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0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84" t="str">
        <f>IF(AN8= "","",AN8)</f>
        <v>14. 7. 2020</v>
      </c>
      <c r="AN87" s="184"/>
      <c r="AO87" s="26"/>
      <c r="AP87" s="26"/>
      <c r="AQ87" s="26"/>
      <c r="AR87" s="27"/>
      <c r="BE87" s="26"/>
    </row>
    <row r="88" spans="1:90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0" s="2" customFormat="1" ht="15.2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Obec Zašová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26</v>
      </c>
      <c r="AJ89" s="26"/>
      <c r="AK89" s="26"/>
      <c r="AL89" s="26"/>
      <c r="AM89" s="185" t="str">
        <f>IF(E17="","",E17)</f>
        <v xml:space="preserve"> </v>
      </c>
      <c r="AN89" s="186"/>
      <c r="AO89" s="186"/>
      <c r="AP89" s="186"/>
      <c r="AQ89" s="26"/>
      <c r="AR89" s="27"/>
      <c r="AS89" s="187" t="s">
        <v>50</v>
      </c>
      <c r="AT89" s="188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0" s="2" customFormat="1" ht="15.2" customHeight="1">
      <c r="A90" s="26"/>
      <c r="B90" s="27"/>
      <c r="C90" s="23" t="s">
        <v>25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28</v>
      </c>
      <c r="AJ90" s="26"/>
      <c r="AK90" s="26"/>
      <c r="AL90" s="26"/>
      <c r="AM90" s="185" t="str">
        <f>IF(E20="","",E20)</f>
        <v xml:space="preserve"> </v>
      </c>
      <c r="AN90" s="186"/>
      <c r="AO90" s="186"/>
      <c r="AP90" s="186"/>
      <c r="AQ90" s="26"/>
      <c r="AR90" s="27"/>
      <c r="AS90" s="189"/>
      <c r="AT90" s="190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0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9"/>
      <c r="AT91" s="190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0" s="2" customFormat="1" ht="29.25" customHeight="1">
      <c r="A92" s="26"/>
      <c r="B92" s="27"/>
      <c r="C92" s="177" t="s">
        <v>51</v>
      </c>
      <c r="D92" s="178"/>
      <c r="E92" s="178"/>
      <c r="F92" s="178"/>
      <c r="G92" s="178"/>
      <c r="H92" s="54"/>
      <c r="I92" s="179" t="s">
        <v>52</v>
      </c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80" t="s">
        <v>53</v>
      </c>
      <c r="AH92" s="178"/>
      <c r="AI92" s="178"/>
      <c r="AJ92" s="178"/>
      <c r="AK92" s="178"/>
      <c r="AL92" s="178"/>
      <c r="AM92" s="178"/>
      <c r="AN92" s="179" t="s">
        <v>54</v>
      </c>
      <c r="AO92" s="178"/>
      <c r="AP92" s="181"/>
      <c r="AQ92" s="55" t="s">
        <v>55</v>
      </c>
      <c r="AR92" s="27"/>
      <c r="AS92" s="56" t="s">
        <v>56</v>
      </c>
      <c r="AT92" s="57" t="s">
        <v>57</v>
      </c>
      <c r="AU92" s="57" t="s">
        <v>58</v>
      </c>
      <c r="AV92" s="57" t="s">
        <v>59</v>
      </c>
      <c r="AW92" s="57" t="s">
        <v>60</v>
      </c>
      <c r="AX92" s="57" t="s">
        <v>61</v>
      </c>
      <c r="AY92" s="57" t="s">
        <v>62</v>
      </c>
      <c r="AZ92" s="57" t="s">
        <v>63</v>
      </c>
      <c r="BA92" s="57" t="s">
        <v>64</v>
      </c>
      <c r="BB92" s="57" t="s">
        <v>65</v>
      </c>
      <c r="BC92" s="57" t="s">
        <v>66</v>
      </c>
      <c r="BD92" s="58" t="s">
        <v>67</v>
      </c>
      <c r="BE92" s="26"/>
    </row>
    <row r="93" spans="1:90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0" s="6" customFormat="1" ht="32.450000000000003" customHeight="1">
      <c r="B94" s="62"/>
      <c r="C94" s="63" t="s">
        <v>68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74">
        <f>ROUND(AG95,2)</f>
        <v>0</v>
      </c>
      <c r="AH94" s="174"/>
      <c r="AI94" s="174"/>
      <c r="AJ94" s="174"/>
      <c r="AK94" s="174"/>
      <c r="AL94" s="174"/>
      <c r="AM94" s="174"/>
      <c r="AN94" s="175">
        <f>SUM(AG94,AT94)</f>
        <v>0</v>
      </c>
      <c r="AO94" s="175"/>
      <c r="AP94" s="175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162.77268000000001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69</v>
      </c>
      <c r="BT94" s="71" t="s">
        <v>70</v>
      </c>
      <c r="BV94" s="71" t="s">
        <v>71</v>
      </c>
      <c r="BW94" s="71" t="s">
        <v>4</v>
      </c>
      <c r="BX94" s="71" t="s">
        <v>72</v>
      </c>
      <c r="CL94" s="71" t="s">
        <v>1</v>
      </c>
    </row>
    <row r="95" spans="1:90" s="7" customFormat="1" ht="24.75" customHeight="1">
      <c r="A95" s="72" t="s">
        <v>73</v>
      </c>
      <c r="B95" s="73"/>
      <c r="C95" s="74"/>
      <c r="D95" s="173"/>
      <c r="E95" s="173"/>
      <c r="F95" s="173"/>
      <c r="G95" s="173"/>
      <c r="H95" s="173"/>
      <c r="I95" s="75"/>
      <c r="J95" s="173" t="s">
        <v>14</v>
      </c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1">
        <f>'Řešení prostra...'!J28</f>
        <v>0</v>
      </c>
      <c r="AH95" s="172"/>
      <c r="AI95" s="172"/>
      <c r="AJ95" s="172"/>
      <c r="AK95" s="172"/>
      <c r="AL95" s="172"/>
      <c r="AM95" s="172"/>
      <c r="AN95" s="171">
        <f>SUM(AG95,AT95)</f>
        <v>0</v>
      </c>
      <c r="AO95" s="172"/>
      <c r="AP95" s="172"/>
      <c r="AQ95" s="76" t="s">
        <v>74</v>
      </c>
      <c r="AR95" s="73"/>
      <c r="AS95" s="77">
        <v>0</v>
      </c>
      <c r="AT95" s="78">
        <f>ROUND(SUM(AV95:AW95),2)</f>
        <v>0</v>
      </c>
      <c r="AU95" s="79">
        <f>'Řešení prostra...'!P118</f>
        <v>162.77267800000001</v>
      </c>
      <c r="AV95" s="78">
        <f>'Řešení prostra...'!J31</f>
        <v>0</v>
      </c>
      <c r="AW95" s="78">
        <f>'Řešení prostra...'!J32</f>
        <v>0</v>
      </c>
      <c r="AX95" s="78">
        <f>'Řešení prostra...'!J33</f>
        <v>0</v>
      </c>
      <c r="AY95" s="78">
        <f>'Řešení prostra...'!J34</f>
        <v>0</v>
      </c>
      <c r="AZ95" s="78">
        <f>'Řešení prostra...'!F31</f>
        <v>0</v>
      </c>
      <c r="BA95" s="78">
        <f>'Řešení prostra...'!F32</f>
        <v>0</v>
      </c>
      <c r="BB95" s="78">
        <f>'Řešení prostra...'!F33</f>
        <v>0</v>
      </c>
      <c r="BC95" s="78">
        <f>'Řešení prostra...'!F34</f>
        <v>0</v>
      </c>
      <c r="BD95" s="80">
        <f>'Řešení prostra...'!F35</f>
        <v>0</v>
      </c>
      <c r="BT95" s="81" t="s">
        <v>75</v>
      </c>
      <c r="BU95" s="81" t="s">
        <v>76</v>
      </c>
      <c r="BV95" s="81" t="s">
        <v>71</v>
      </c>
      <c r="BW95" s="81" t="s">
        <v>4</v>
      </c>
      <c r="BX95" s="81" t="s">
        <v>72</v>
      </c>
      <c r="CL95" s="81" t="s">
        <v>1</v>
      </c>
    </row>
    <row r="96" spans="1:90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N2020095 - Řešení prostra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54"/>
  <sheetViews>
    <sheetView showGridLines="0" topLeftCell="A166" workbookViewId="0">
      <selection activeCell="I160" sqref="I160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2"/>
    </row>
    <row r="2" spans="1:46" s="1" customFormat="1" ht="36.950000000000003" customHeight="1">
      <c r="L2" s="176" t="s">
        <v>5</v>
      </c>
      <c r="M2" s="162"/>
      <c r="N2" s="162"/>
      <c r="O2" s="162"/>
      <c r="P2" s="162"/>
      <c r="Q2" s="162"/>
      <c r="R2" s="162"/>
      <c r="S2" s="162"/>
      <c r="T2" s="162"/>
      <c r="U2" s="162"/>
      <c r="V2" s="162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77</v>
      </c>
    </row>
    <row r="4" spans="1:46" s="1" customFormat="1" ht="24.95" customHeight="1">
      <c r="B4" s="17"/>
      <c r="D4" s="18" t="s">
        <v>78</v>
      </c>
      <c r="L4" s="17"/>
      <c r="M4" s="83" t="s">
        <v>10</v>
      </c>
      <c r="AT4" s="14" t="s">
        <v>3</v>
      </c>
    </row>
    <row r="5" spans="1:46" s="1" customFormat="1" ht="6.95" customHeight="1">
      <c r="B5" s="17"/>
      <c r="L5" s="17"/>
    </row>
    <row r="6" spans="1:46" s="2" customFormat="1" ht="12" customHeight="1">
      <c r="A6" s="26"/>
      <c r="B6" s="27"/>
      <c r="C6" s="26"/>
      <c r="D6" s="23" t="s">
        <v>13</v>
      </c>
      <c r="E6" s="26"/>
      <c r="F6" s="26"/>
      <c r="G6" s="26"/>
      <c r="H6" s="26"/>
      <c r="I6" s="26"/>
      <c r="J6" s="26"/>
      <c r="K6" s="26"/>
      <c r="L6" s="3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46" s="2" customFormat="1" ht="16.5" customHeight="1">
      <c r="A7" s="26"/>
      <c r="B7" s="27"/>
      <c r="C7" s="26"/>
      <c r="D7" s="26"/>
      <c r="E7" s="182" t="s">
        <v>14</v>
      </c>
      <c r="F7" s="195"/>
      <c r="G7" s="195"/>
      <c r="H7" s="195"/>
      <c r="I7" s="26"/>
      <c r="J7" s="26"/>
      <c r="K7" s="26"/>
      <c r="L7" s="3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46" s="2" customFormat="1">
      <c r="A8" s="26"/>
      <c r="B8" s="27"/>
      <c r="C8" s="26"/>
      <c r="D8" s="26"/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2" customHeight="1">
      <c r="A9" s="26"/>
      <c r="B9" s="27"/>
      <c r="C9" s="26"/>
      <c r="D9" s="23" t="s">
        <v>15</v>
      </c>
      <c r="E9" s="26"/>
      <c r="F9" s="21" t="s">
        <v>1</v>
      </c>
      <c r="G9" s="26"/>
      <c r="H9" s="26"/>
      <c r="I9" s="23" t="s">
        <v>16</v>
      </c>
      <c r="J9" s="21" t="s">
        <v>1</v>
      </c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17</v>
      </c>
      <c r="E10" s="26"/>
      <c r="F10" s="21" t="s">
        <v>18</v>
      </c>
      <c r="G10" s="26"/>
      <c r="H10" s="26"/>
      <c r="I10" s="23" t="s">
        <v>19</v>
      </c>
      <c r="J10" s="49" t="str">
        <f>'Rekapitulace stavby'!AN8</f>
        <v>14. 7. 2020</v>
      </c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0.9" customHeight="1">
      <c r="A11" s="26"/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21</v>
      </c>
      <c r="E12" s="26"/>
      <c r="F12" s="26"/>
      <c r="G12" s="26"/>
      <c r="H12" s="26"/>
      <c r="I12" s="23" t="s">
        <v>22</v>
      </c>
      <c r="J12" s="21" t="s">
        <v>1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8" customHeight="1">
      <c r="A13" s="26"/>
      <c r="B13" s="27"/>
      <c r="C13" s="26"/>
      <c r="D13" s="26"/>
      <c r="E13" s="21" t="s">
        <v>23</v>
      </c>
      <c r="F13" s="26"/>
      <c r="G13" s="26"/>
      <c r="H13" s="26"/>
      <c r="I13" s="23" t="s">
        <v>24</v>
      </c>
      <c r="J13" s="21" t="s">
        <v>1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6.95" customHeigh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25</v>
      </c>
      <c r="E15" s="26"/>
      <c r="F15" s="26"/>
      <c r="G15" s="26"/>
      <c r="H15" s="26"/>
      <c r="I15" s="23" t="s">
        <v>22</v>
      </c>
      <c r="J15" s="21" t="str">
        <f>'Rekapitulace stavby'!AN13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8" customHeight="1">
      <c r="A16" s="26"/>
      <c r="B16" s="27"/>
      <c r="C16" s="26"/>
      <c r="D16" s="26"/>
      <c r="E16" s="161" t="str">
        <f>'Rekapitulace stavby'!E14</f>
        <v xml:space="preserve"> </v>
      </c>
      <c r="F16" s="161"/>
      <c r="G16" s="161"/>
      <c r="H16" s="161"/>
      <c r="I16" s="23" t="s">
        <v>24</v>
      </c>
      <c r="J16" s="21" t="str">
        <f>'Rekapitulace stavby'!AN14</f>
        <v/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6.95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26</v>
      </c>
      <c r="E18" s="26"/>
      <c r="F18" s="26"/>
      <c r="G18" s="26"/>
      <c r="H18" s="26"/>
      <c r="I18" s="23" t="s">
        <v>22</v>
      </c>
      <c r="J18" s="21" t="str">
        <f>IF('Rekapitulace stavby'!AN16="","",'Rekapitulace stavby'!AN16)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tr">
        <f>IF('Rekapitulace stavby'!E17="","",'Rekapitulace stavby'!E17)</f>
        <v xml:space="preserve"> </v>
      </c>
      <c r="F19" s="26"/>
      <c r="G19" s="26"/>
      <c r="H19" s="26"/>
      <c r="I19" s="23" t="s">
        <v>24</v>
      </c>
      <c r="J19" s="21" t="str">
        <f>IF('Rekapitulace stavby'!AN17="","",'Rekapitulace stavby'!AN17)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28</v>
      </c>
      <c r="E21" s="26"/>
      <c r="F21" s="26"/>
      <c r="G21" s="26"/>
      <c r="H21" s="26"/>
      <c r="I21" s="23" t="s">
        <v>22</v>
      </c>
      <c r="J21" s="21" t="str">
        <f>IF('Rekapitulace stavby'!AN19="","",'Rekapitulace stavby'!AN19)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1" t="str">
        <f>IF('Rekapitulace stavby'!E20="","",'Rekapitulace stavby'!E20)</f>
        <v xml:space="preserve"> </v>
      </c>
      <c r="F22" s="26"/>
      <c r="G22" s="26"/>
      <c r="H22" s="26"/>
      <c r="I22" s="23" t="s">
        <v>24</v>
      </c>
      <c r="J22" s="21" t="str">
        <f>IF('Rekapitulace stavby'!AN20="","",'Rekapitulace stavby'!AN20)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29</v>
      </c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8" customFormat="1" ht="16.5" customHeight="1">
      <c r="A25" s="84"/>
      <c r="B25" s="85"/>
      <c r="C25" s="84"/>
      <c r="D25" s="84"/>
      <c r="E25" s="164" t="s">
        <v>1</v>
      </c>
      <c r="F25" s="164"/>
      <c r="G25" s="164"/>
      <c r="H25" s="164"/>
      <c r="I25" s="84"/>
      <c r="J25" s="84"/>
      <c r="K25" s="84"/>
      <c r="L25" s="86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60"/>
      <c r="E27" s="60"/>
      <c r="F27" s="60"/>
      <c r="G27" s="60"/>
      <c r="H27" s="60"/>
      <c r="I27" s="60"/>
      <c r="J27" s="60"/>
      <c r="K27" s="60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25.35" customHeight="1">
      <c r="A28" s="26"/>
      <c r="B28" s="27"/>
      <c r="C28" s="26"/>
      <c r="D28" s="87" t="s">
        <v>30</v>
      </c>
      <c r="E28" s="26"/>
      <c r="F28" s="26"/>
      <c r="G28" s="26"/>
      <c r="H28" s="26"/>
      <c r="I28" s="26"/>
      <c r="J28" s="65">
        <f>ROUND(J118, 2)</f>
        <v>0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5" customHeight="1">
      <c r="A30" s="26"/>
      <c r="B30" s="27"/>
      <c r="C30" s="26"/>
      <c r="D30" s="26"/>
      <c r="E30" s="26"/>
      <c r="F30" s="30" t="s">
        <v>32</v>
      </c>
      <c r="G30" s="26"/>
      <c r="H30" s="26"/>
      <c r="I30" s="30" t="s">
        <v>31</v>
      </c>
      <c r="J30" s="30" t="s">
        <v>33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5" customHeight="1">
      <c r="A31" s="26"/>
      <c r="B31" s="27"/>
      <c r="C31" s="26"/>
      <c r="D31" s="88" t="s">
        <v>34</v>
      </c>
      <c r="E31" s="23" t="s">
        <v>35</v>
      </c>
      <c r="F31" s="89">
        <f>ROUND((SUM(BE118:BE153)),  2)</f>
        <v>0</v>
      </c>
      <c r="G31" s="26"/>
      <c r="H31" s="26"/>
      <c r="I31" s="90">
        <v>0.21</v>
      </c>
      <c r="J31" s="89">
        <f>ROUND(((SUM(BE118:BE153))*I31),  2)</f>
        <v>0</v>
      </c>
      <c r="K31" s="26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3" t="s">
        <v>36</v>
      </c>
      <c r="F32" s="89">
        <f>ROUND((SUM(BF118:BF153)),  2)</f>
        <v>0</v>
      </c>
      <c r="G32" s="26"/>
      <c r="H32" s="26"/>
      <c r="I32" s="90">
        <v>0.15</v>
      </c>
      <c r="J32" s="89">
        <f>ROUND(((SUM(BF118:BF153))*I32), 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hidden="1" customHeight="1">
      <c r="A33" s="26"/>
      <c r="B33" s="27"/>
      <c r="C33" s="26"/>
      <c r="D33" s="26"/>
      <c r="E33" s="23" t="s">
        <v>37</v>
      </c>
      <c r="F33" s="89">
        <f>ROUND((SUM(BG118:BG153)),  2)</f>
        <v>0</v>
      </c>
      <c r="G33" s="26"/>
      <c r="H33" s="26"/>
      <c r="I33" s="90">
        <v>0.21</v>
      </c>
      <c r="J33" s="89">
        <f>0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>
      <c r="A34" s="26"/>
      <c r="B34" s="27"/>
      <c r="C34" s="26"/>
      <c r="D34" s="26"/>
      <c r="E34" s="23" t="s">
        <v>38</v>
      </c>
      <c r="F34" s="89">
        <f>ROUND((SUM(BH118:BH153)),  2)</f>
        <v>0</v>
      </c>
      <c r="G34" s="26"/>
      <c r="H34" s="26"/>
      <c r="I34" s="90">
        <v>0.15</v>
      </c>
      <c r="J34" s="89">
        <f>0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39</v>
      </c>
      <c r="F35" s="89">
        <f>ROUND((SUM(BI118:BI153)),  2)</f>
        <v>0</v>
      </c>
      <c r="G35" s="26"/>
      <c r="H35" s="26"/>
      <c r="I35" s="90">
        <v>0</v>
      </c>
      <c r="J35" s="89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25.35" customHeight="1">
      <c r="A37" s="26"/>
      <c r="B37" s="27"/>
      <c r="C37" s="91"/>
      <c r="D37" s="92" t="s">
        <v>40</v>
      </c>
      <c r="E37" s="54"/>
      <c r="F37" s="54"/>
      <c r="G37" s="93" t="s">
        <v>41</v>
      </c>
      <c r="H37" s="94" t="s">
        <v>42</v>
      </c>
      <c r="I37" s="54"/>
      <c r="J37" s="95">
        <f>SUM(J28:J35)</f>
        <v>0</v>
      </c>
      <c r="K37" s="9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1" customFormat="1" ht="14.45" customHeight="1">
      <c r="B39" s="17"/>
      <c r="L39" s="17"/>
    </row>
    <row r="40" spans="1:31" s="1" customFormat="1" ht="14.45" customHeight="1">
      <c r="B40" s="17"/>
      <c r="L40" s="17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45</v>
      </c>
      <c r="E61" s="29"/>
      <c r="F61" s="97" t="s">
        <v>46</v>
      </c>
      <c r="G61" s="39" t="s">
        <v>45</v>
      </c>
      <c r="H61" s="29"/>
      <c r="I61" s="29"/>
      <c r="J61" s="98" t="s">
        <v>46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47</v>
      </c>
      <c r="E65" s="40"/>
      <c r="F65" s="40"/>
      <c r="G65" s="37" t="s">
        <v>48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45</v>
      </c>
      <c r="E76" s="29"/>
      <c r="F76" s="97" t="s">
        <v>46</v>
      </c>
      <c r="G76" s="39" t="s">
        <v>45</v>
      </c>
      <c r="H76" s="29"/>
      <c r="I76" s="29"/>
      <c r="J76" s="98" t="s">
        <v>46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hidden="1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>
      <c r="A82" s="26"/>
      <c r="B82" s="27"/>
      <c r="C82" s="18" t="s">
        <v>79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182" t="str">
        <f>E7</f>
        <v>Řešení prostranství u OÚ v Zašové</v>
      </c>
      <c r="F85" s="195"/>
      <c r="G85" s="195"/>
      <c r="H85" s="195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6.95" hidden="1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2" hidden="1" customHeight="1">
      <c r="A87" s="26"/>
      <c r="B87" s="27"/>
      <c r="C87" s="23" t="s">
        <v>17</v>
      </c>
      <c r="D87" s="26"/>
      <c r="E87" s="26"/>
      <c r="F87" s="21" t="str">
        <f>F10</f>
        <v xml:space="preserve"> </v>
      </c>
      <c r="G87" s="26"/>
      <c r="H87" s="26"/>
      <c r="I87" s="23" t="s">
        <v>19</v>
      </c>
      <c r="J87" s="49" t="str">
        <f>IF(J10="","",J10)</f>
        <v>14. 7. 2020</v>
      </c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5.2" hidden="1" customHeight="1">
      <c r="A89" s="26"/>
      <c r="B89" s="27"/>
      <c r="C89" s="23" t="s">
        <v>21</v>
      </c>
      <c r="D89" s="26"/>
      <c r="E89" s="26"/>
      <c r="F89" s="21" t="str">
        <f>E13</f>
        <v>Obec Zašová</v>
      </c>
      <c r="G89" s="26"/>
      <c r="H89" s="26"/>
      <c r="I89" s="23" t="s">
        <v>26</v>
      </c>
      <c r="J89" s="24" t="str">
        <f>E19</f>
        <v xml:space="preserve"> 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15.2" hidden="1" customHeight="1">
      <c r="A90" s="26"/>
      <c r="B90" s="27"/>
      <c r="C90" s="23" t="s">
        <v>25</v>
      </c>
      <c r="D90" s="26"/>
      <c r="E90" s="26"/>
      <c r="F90" s="21" t="str">
        <f>IF(E16="","",E16)</f>
        <v xml:space="preserve"> </v>
      </c>
      <c r="G90" s="26"/>
      <c r="H90" s="26"/>
      <c r="I90" s="23" t="s">
        <v>28</v>
      </c>
      <c r="J90" s="24" t="str">
        <f>E22</f>
        <v xml:space="preserve"> </v>
      </c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0.35" hidden="1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9.25" hidden="1" customHeight="1">
      <c r="A92" s="26"/>
      <c r="B92" s="27"/>
      <c r="C92" s="99" t="s">
        <v>80</v>
      </c>
      <c r="D92" s="91"/>
      <c r="E92" s="91"/>
      <c r="F92" s="91"/>
      <c r="G92" s="91"/>
      <c r="H92" s="91"/>
      <c r="I92" s="91"/>
      <c r="J92" s="100" t="s">
        <v>81</v>
      </c>
      <c r="K92" s="91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2.9" hidden="1" customHeight="1">
      <c r="A94" s="26"/>
      <c r="B94" s="27"/>
      <c r="C94" s="101" t="s">
        <v>82</v>
      </c>
      <c r="D94" s="26"/>
      <c r="E94" s="26"/>
      <c r="F94" s="26"/>
      <c r="G94" s="26"/>
      <c r="H94" s="26"/>
      <c r="I94" s="26"/>
      <c r="J94" s="65">
        <f>J118</f>
        <v>0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U94" s="14" t="s">
        <v>83</v>
      </c>
    </row>
    <row r="95" spans="1:47" s="9" customFormat="1" ht="24.95" hidden="1" customHeight="1">
      <c r="B95" s="102"/>
      <c r="D95" s="103" t="s">
        <v>84</v>
      </c>
      <c r="E95" s="104"/>
      <c r="F95" s="104"/>
      <c r="G95" s="104"/>
      <c r="H95" s="104"/>
      <c r="I95" s="104"/>
      <c r="J95" s="105">
        <f>J119</f>
        <v>0</v>
      </c>
      <c r="L95" s="102"/>
    </row>
    <row r="96" spans="1:47" s="10" customFormat="1" ht="19.899999999999999" hidden="1" customHeight="1">
      <c r="B96" s="106"/>
      <c r="D96" s="107" t="s">
        <v>85</v>
      </c>
      <c r="E96" s="108"/>
      <c r="F96" s="108"/>
      <c r="G96" s="108"/>
      <c r="H96" s="108"/>
      <c r="I96" s="108"/>
      <c r="J96" s="109">
        <f>J120</f>
        <v>0</v>
      </c>
      <c r="L96" s="106"/>
    </row>
    <row r="97" spans="1:31" s="10" customFormat="1" ht="19.899999999999999" hidden="1" customHeight="1">
      <c r="B97" s="106"/>
      <c r="D97" s="107" t="s">
        <v>86</v>
      </c>
      <c r="E97" s="108"/>
      <c r="F97" s="108"/>
      <c r="G97" s="108"/>
      <c r="H97" s="108"/>
      <c r="I97" s="108"/>
      <c r="J97" s="109">
        <f>J128</f>
        <v>0</v>
      </c>
      <c r="L97" s="106"/>
    </row>
    <row r="98" spans="1:31" s="10" customFormat="1" ht="19.899999999999999" hidden="1" customHeight="1">
      <c r="B98" s="106"/>
      <c r="D98" s="107" t="s">
        <v>87</v>
      </c>
      <c r="E98" s="108"/>
      <c r="F98" s="108"/>
      <c r="G98" s="108"/>
      <c r="H98" s="108"/>
      <c r="I98" s="108"/>
      <c r="J98" s="109">
        <f>J133</f>
        <v>0</v>
      </c>
      <c r="L98" s="106"/>
    </row>
    <row r="99" spans="1:31" s="10" customFormat="1" ht="19.899999999999999" hidden="1" customHeight="1">
      <c r="B99" s="106"/>
      <c r="D99" s="107" t="s">
        <v>88</v>
      </c>
      <c r="E99" s="108"/>
      <c r="F99" s="108"/>
      <c r="G99" s="108"/>
      <c r="H99" s="108"/>
      <c r="I99" s="108"/>
      <c r="J99" s="109">
        <f>J143</f>
        <v>0</v>
      </c>
      <c r="L99" s="106"/>
    </row>
    <row r="100" spans="1:31" s="10" customFormat="1" ht="19.899999999999999" hidden="1" customHeight="1">
      <c r="B100" s="106"/>
      <c r="D100" s="107" t="s">
        <v>89</v>
      </c>
      <c r="E100" s="108"/>
      <c r="F100" s="108"/>
      <c r="G100" s="108"/>
      <c r="H100" s="108"/>
      <c r="I100" s="108"/>
      <c r="J100" s="109">
        <f>J152</f>
        <v>0</v>
      </c>
      <c r="L100" s="106"/>
    </row>
    <row r="101" spans="1:31" s="2" customFormat="1" ht="21.75" hidden="1" customHeight="1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2" customFormat="1" ht="6.95" hidden="1" customHeight="1">
      <c r="A102" s="26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3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hidden="1"/>
    <row r="104" spans="1:31" hidden="1"/>
    <row r="105" spans="1:31" hidden="1"/>
    <row r="106" spans="1:31" s="2" customFormat="1" ht="6.95" customHeight="1">
      <c r="A106" s="26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24.95" customHeight="1">
      <c r="A107" s="26"/>
      <c r="B107" s="27"/>
      <c r="C107" s="18" t="s">
        <v>90</v>
      </c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13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>
      <c r="A110" s="26"/>
      <c r="B110" s="27"/>
      <c r="C110" s="26"/>
      <c r="D110" s="26"/>
      <c r="E110" s="182" t="str">
        <f>E7</f>
        <v>Řešení prostranství u OÚ v Zašové</v>
      </c>
      <c r="F110" s="195"/>
      <c r="G110" s="195"/>
      <c r="H110" s="195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17</v>
      </c>
      <c r="D112" s="26"/>
      <c r="E112" s="26"/>
      <c r="F112" s="21" t="str">
        <f>F10</f>
        <v xml:space="preserve"> </v>
      </c>
      <c r="G112" s="26"/>
      <c r="H112" s="26"/>
      <c r="I112" s="23" t="s">
        <v>19</v>
      </c>
      <c r="J112" s="49" t="str">
        <f>IF(J10="","",J10)</f>
        <v>14. 7. 2020</v>
      </c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5.2" customHeight="1">
      <c r="A114" s="26"/>
      <c r="B114" s="27"/>
      <c r="C114" s="23" t="s">
        <v>21</v>
      </c>
      <c r="D114" s="26"/>
      <c r="E114" s="26"/>
      <c r="F114" s="21" t="str">
        <f>E13</f>
        <v>Obec Zašová</v>
      </c>
      <c r="G114" s="26"/>
      <c r="H114" s="26"/>
      <c r="I114" s="23" t="s">
        <v>26</v>
      </c>
      <c r="J114" s="24" t="str">
        <f>E19</f>
        <v xml:space="preserve"> </v>
      </c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5.2" customHeight="1">
      <c r="A115" s="26"/>
      <c r="B115" s="27"/>
      <c r="C115" s="23" t="s">
        <v>25</v>
      </c>
      <c r="D115" s="26"/>
      <c r="E115" s="26"/>
      <c r="F115" s="21" t="str">
        <f>IF(E16="","",E16)</f>
        <v xml:space="preserve"> </v>
      </c>
      <c r="G115" s="26"/>
      <c r="H115" s="26"/>
      <c r="I115" s="23" t="s">
        <v>28</v>
      </c>
      <c r="J115" s="24" t="str">
        <f>E22</f>
        <v xml:space="preserve"> </v>
      </c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0.3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11" customFormat="1" ht="29.25" customHeight="1">
      <c r="A117" s="110"/>
      <c r="B117" s="111"/>
      <c r="C117" s="112" t="s">
        <v>91</v>
      </c>
      <c r="D117" s="113" t="s">
        <v>55</v>
      </c>
      <c r="E117" s="113" t="s">
        <v>51</v>
      </c>
      <c r="F117" s="113" t="s">
        <v>52</v>
      </c>
      <c r="G117" s="113" t="s">
        <v>92</v>
      </c>
      <c r="H117" s="113" t="s">
        <v>93</v>
      </c>
      <c r="I117" s="113" t="s">
        <v>94</v>
      </c>
      <c r="J117" s="114" t="s">
        <v>81</v>
      </c>
      <c r="K117" s="115" t="s">
        <v>95</v>
      </c>
      <c r="L117" s="116"/>
      <c r="M117" s="56" t="s">
        <v>1</v>
      </c>
      <c r="N117" s="57" t="s">
        <v>34</v>
      </c>
      <c r="O117" s="57" t="s">
        <v>96</v>
      </c>
      <c r="P117" s="57" t="s">
        <v>97</v>
      </c>
      <c r="Q117" s="57" t="s">
        <v>98</v>
      </c>
      <c r="R117" s="57" t="s">
        <v>99</v>
      </c>
      <c r="S117" s="57" t="s">
        <v>100</v>
      </c>
      <c r="T117" s="58" t="s">
        <v>101</v>
      </c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</row>
    <row r="118" spans="1:65" s="2" customFormat="1" ht="22.9" customHeight="1">
      <c r="A118" s="26"/>
      <c r="B118" s="27"/>
      <c r="C118" s="63" t="s">
        <v>102</v>
      </c>
      <c r="D118" s="26"/>
      <c r="E118" s="26"/>
      <c r="F118" s="26"/>
      <c r="G118" s="26"/>
      <c r="H118" s="26"/>
      <c r="I118" s="26"/>
      <c r="J118" s="117">
        <f>BK118</f>
        <v>0</v>
      </c>
      <c r="K118" s="26"/>
      <c r="L118" s="27"/>
      <c r="M118" s="59"/>
      <c r="N118" s="50"/>
      <c r="O118" s="60"/>
      <c r="P118" s="118">
        <f>P119</f>
        <v>162.77267800000001</v>
      </c>
      <c r="Q118" s="60"/>
      <c r="R118" s="118">
        <f>R119</f>
        <v>109.56117067</v>
      </c>
      <c r="S118" s="60"/>
      <c r="T118" s="119">
        <f>T119</f>
        <v>0</v>
      </c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T118" s="14" t="s">
        <v>69</v>
      </c>
      <c r="AU118" s="14" t="s">
        <v>83</v>
      </c>
      <c r="BK118" s="120">
        <f>BK119</f>
        <v>0</v>
      </c>
    </row>
    <row r="119" spans="1:65" s="12" customFormat="1" ht="25.9" customHeight="1">
      <c r="B119" s="121"/>
      <c r="D119" s="122" t="s">
        <v>69</v>
      </c>
      <c r="E119" s="123" t="s">
        <v>103</v>
      </c>
      <c r="F119" s="123" t="s">
        <v>104</v>
      </c>
      <c r="J119" s="124">
        <f>BK119</f>
        <v>0</v>
      </c>
      <c r="L119" s="121"/>
      <c r="M119" s="125"/>
      <c r="N119" s="126"/>
      <c r="O119" s="126"/>
      <c r="P119" s="127">
        <f>P120+P128+P133+P143+P152</f>
        <v>162.77267800000001</v>
      </c>
      <c r="Q119" s="126"/>
      <c r="R119" s="127">
        <f>R120+R128+R133+R143+R152</f>
        <v>109.56117067</v>
      </c>
      <c r="S119" s="126"/>
      <c r="T119" s="128">
        <f>T120+T128+T133+T143+T152</f>
        <v>0</v>
      </c>
      <c r="AR119" s="122" t="s">
        <v>75</v>
      </c>
      <c r="AT119" s="129" t="s">
        <v>69</v>
      </c>
      <c r="AU119" s="129" t="s">
        <v>70</v>
      </c>
      <c r="AY119" s="122" t="s">
        <v>105</v>
      </c>
      <c r="BK119" s="130">
        <f>BK120+BK128+BK133+BK143+BK152</f>
        <v>0</v>
      </c>
    </row>
    <row r="120" spans="1:65" s="12" customFormat="1" ht="22.9" customHeight="1">
      <c r="B120" s="121"/>
      <c r="D120" s="122" t="s">
        <v>69</v>
      </c>
      <c r="E120" s="131" t="s">
        <v>75</v>
      </c>
      <c r="F120" s="131" t="s">
        <v>106</v>
      </c>
      <c r="J120" s="132">
        <f>BK120</f>
        <v>0</v>
      </c>
      <c r="L120" s="121"/>
      <c r="M120" s="125"/>
      <c r="N120" s="126"/>
      <c r="O120" s="126"/>
      <c r="P120" s="127">
        <f>SUM(P121:P127)</f>
        <v>28.983359999999998</v>
      </c>
      <c r="Q120" s="126"/>
      <c r="R120" s="127">
        <f>SUM(R121:R127)</f>
        <v>0</v>
      </c>
      <c r="S120" s="126"/>
      <c r="T120" s="128">
        <f>SUM(T121:T127)</f>
        <v>0</v>
      </c>
      <c r="AR120" s="122" t="s">
        <v>75</v>
      </c>
      <c r="AT120" s="129" t="s">
        <v>69</v>
      </c>
      <c r="AU120" s="129" t="s">
        <v>75</v>
      </c>
      <c r="AY120" s="122" t="s">
        <v>105</v>
      </c>
      <c r="BK120" s="130">
        <f>SUM(BK121:BK127)</f>
        <v>0</v>
      </c>
    </row>
    <row r="121" spans="1:65" s="2" customFormat="1" ht="21.75" customHeight="1">
      <c r="A121" s="26"/>
      <c r="B121" s="133"/>
      <c r="C121" s="134" t="s">
        <v>75</v>
      </c>
      <c r="D121" s="134" t="s">
        <v>107</v>
      </c>
      <c r="E121" s="135" t="s">
        <v>108</v>
      </c>
      <c r="F121" s="136" t="s">
        <v>109</v>
      </c>
      <c r="G121" s="137" t="s">
        <v>110</v>
      </c>
      <c r="H121" s="138">
        <v>49.12</v>
      </c>
      <c r="I121" s="139"/>
      <c r="J121" s="139">
        <f t="shared" ref="J121:J127" si="0">ROUND(I121*H121,2)</f>
        <v>0</v>
      </c>
      <c r="K121" s="140"/>
      <c r="L121" s="27"/>
      <c r="M121" s="141" t="s">
        <v>1</v>
      </c>
      <c r="N121" s="142" t="s">
        <v>35</v>
      </c>
      <c r="O121" s="143">
        <v>0.28199999999999997</v>
      </c>
      <c r="P121" s="143">
        <f t="shared" ref="P121:P127" si="1">O121*H121</f>
        <v>13.851839999999997</v>
      </c>
      <c r="Q121" s="143">
        <v>0</v>
      </c>
      <c r="R121" s="143">
        <f t="shared" ref="R121:R127" si="2">Q121*H121</f>
        <v>0</v>
      </c>
      <c r="S121" s="143">
        <v>0</v>
      </c>
      <c r="T121" s="144">
        <f t="shared" ref="T121:T127" si="3">S121*H121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45" t="s">
        <v>111</v>
      </c>
      <c r="AT121" s="145" t="s">
        <v>107</v>
      </c>
      <c r="AU121" s="145" t="s">
        <v>77</v>
      </c>
      <c r="AY121" s="14" t="s">
        <v>105</v>
      </c>
      <c r="BE121" s="146">
        <f t="shared" ref="BE121:BE127" si="4">IF(N121="základní",J121,0)</f>
        <v>0</v>
      </c>
      <c r="BF121" s="146">
        <f t="shared" ref="BF121:BF127" si="5">IF(N121="snížená",J121,0)</f>
        <v>0</v>
      </c>
      <c r="BG121" s="146">
        <f t="shared" ref="BG121:BG127" si="6">IF(N121="zákl. přenesená",J121,0)</f>
        <v>0</v>
      </c>
      <c r="BH121" s="146">
        <f t="shared" ref="BH121:BH127" si="7">IF(N121="sníž. přenesená",J121,0)</f>
        <v>0</v>
      </c>
      <c r="BI121" s="146">
        <f t="shared" ref="BI121:BI127" si="8">IF(N121="nulová",J121,0)</f>
        <v>0</v>
      </c>
      <c r="BJ121" s="14" t="s">
        <v>75</v>
      </c>
      <c r="BK121" s="146">
        <f t="shared" ref="BK121:BK127" si="9">ROUND(I121*H121,2)</f>
        <v>0</v>
      </c>
      <c r="BL121" s="14" t="s">
        <v>111</v>
      </c>
      <c r="BM121" s="145" t="s">
        <v>112</v>
      </c>
    </row>
    <row r="122" spans="1:65" s="2" customFormat="1" ht="21.75" customHeight="1">
      <c r="A122" s="26"/>
      <c r="B122" s="133"/>
      <c r="C122" s="134" t="s">
        <v>77</v>
      </c>
      <c r="D122" s="134" t="s">
        <v>107</v>
      </c>
      <c r="E122" s="135" t="s">
        <v>113</v>
      </c>
      <c r="F122" s="136" t="s">
        <v>114</v>
      </c>
      <c r="G122" s="137" t="s">
        <v>110</v>
      </c>
      <c r="H122" s="138">
        <v>49.12</v>
      </c>
      <c r="I122" s="139"/>
      <c r="J122" s="139">
        <f t="shared" si="0"/>
        <v>0</v>
      </c>
      <c r="K122" s="140"/>
      <c r="L122" s="27"/>
      <c r="M122" s="141" t="s">
        <v>1</v>
      </c>
      <c r="N122" s="142" t="s">
        <v>35</v>
      </c>
      <c r="O122" s="143">
        <v>8.6999999999999994E-2</v>
      </c>
      <c r="P122" s="143">
        <f t="shared" si="1"/>
        <v>4.2734399999999999</v>
      </c>
      <c r="Q122" s="143">
        <v>0</v>
      </c>
      <c r="R122" s="143">
        <f t="shared" si="2"/>
        <v>0</v>
      </c>
      <c r="S122" s="143">
        <v>0</v>
      </c>
      <c r="T122" s="144">
        <f t="shared" si="3"/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45" t="s">
        <v>111</v>
      </c>
      <c r="AT122" s="145" t="s">
        <v>107</v>
      </c>
      <c r="AU122" s="145" t="s">
        <v>77</v>
      </c>
      <c r="AY122" s="14" t="s">
        <v>105</v>
      </c>
      <c r="BE122" s="146">
        <f t="shared" si="4"/>
        <v>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4" t="s">
        <v>75</v>
      </c>
      <c r="BK122" s="146">
        <f t="shared" si="9"/>
        <v>0</v>
      </c>
      <c r="BL122" s="14" t="s">
        <v>111</v>
      </c>
      <c r="BM122" s="145" t="s">
        <v>115</v>
      </c>
    </row>
    <row r="123" spans="1:65" s="2" customFormat="1" ht="21.75" customHeight="1">
      <c r="A123" s="26"/>
      <c r="B123" s="133"/>
      <c r="C123" s="134" t="s">
        <v>116</v>
      </c>
      <c r="D123" s="134" t="s">
        <v>107</v>
      </c>
      <c r="E123" s="135" t="s">
        <v>117</v>
      </c>
      <c r="F123" s="136" t="s">
        <v>118</v>
      </c>
      <c r="G123" s="137" t="s">
        <v>119</v>
      </c>
      <c r="H123" s="138">
        <v>88.415999999999997</v>
      </c>
      <c r="I123" s="139"/>
      <c r="J123" s="139">
        <f t="shared" si="0"/>
        <v>0</v>
      </c>
      <c r="K123" s="140"/>
      <c r="L123" s="27"/>
      <c r="M123" s="141" t="s">
        <v>1</v>
      </c>
      <c r="N123" s="142" t="s">
        <v>35</v>
      </c>
      <c r="O123" s="143">
        <v>0</v>
      </c>
      <c r="P123" s="143">
        <f t="shared" si="1"/>
        <v>0</v>
      </c>
      <c r="Q123" s="143">
        <v>0</v>
      </c>
      <c r="R123" s="143">
        <f t="shared" si="2"/>
        <v>0</v>
      </c>
      <c r="S123" s="143">
        <v>0</v>
      </c>
      <c r="T123" s="144">
        <f t="shared" si="3"/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45" t="s">
        <v>111</v>
      </c>
      <c r="AT123" s="145" t="s">
        <v>107</v>
      </c>
      <c r="AU123" s="145" t="s">
        <v>77</v>
      </c>
      <c r="AY123" s="14" t="s">
        <v>105</v>
      </c>
      <c r="BE123" s="146">
        <f t="shared" si="4"/>
        <v>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4" t="s">
        <v>75</v>
      </c>
      <c r="BK123" s="146">
        <f t="shared" si="9"/>
        <v>0</v>
      </c>
      <c r="BL123" s="14" t="s">
        <v>111</v>
      </c>
      <c r="BM123" s="145" t="s">
        <v>120</v>
      </c>
    </row>
    <row r="124" spans="1:65" s="2" customFormat="1" ht="16.5" customHeight="1">
      <c r="A124" s="26"/>
      <c r="B124" s="133"/>
      <c r="C124" s="134" t="s">
        <v>111</v>
      </c>
      <c r="D124" s="134" t="s">
        <v>107</v>
      </c>
      <c r="E124" s="135" t="s">
        <v>121</v>
      </c>
      <c r="F124" s="136" t="s">
        <v>122</v>
      </c>
      <c r="G124" s="137" t="s">
        <v>110</v>
      </c>
      <c r="H124" s="138">
        <v>49.12</v>
      </c>
      <c r="I124" s="139"/>
      <c r="J124" s="139">
        <f t="shared" si="0"/>
        <v>0</v>
      </c>
      <c r="K124" s="140"/>
      <c r="L124" s="27"/>
      <c r="M124" s="141" t="s">
        <v>1</v>
      </c>
      <c r="N124" s="142" t="s">
        <v>35</v>
      </c>
      <c r="O124" s="143">
        <v>8.9999999999999993E-3</v>
      </c>
      <c r="P124" s="143">
        <f t="shared" si="1"/>
        <v>0.44207999999999992</v>
      </c>
      <c r="Q124" s="143">
        <v>0</v>
      </c>
      <c r="R124" s="143">
        <f t="shared" si="2"/>
        <v>0</v>
      </c>
      <c r="S124" s="143">
        <v>0</v>
      </c>
      <c r="T124" s="144">
        <f t="shared" si="3"/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45" t="s">
        <v>111</v>
      </c>
      <c r="AT124" s="145" t="s">
        <v>107</v>
      </c>
      <c r="AU124" s="145" t="s">
        <v>77</v>
      </c>
      <c r="AY124" s="14" t="s">
        <v>105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4" t="s">
        <v>75</v>
      </c>
      <c r="BK124" s="146">
        <f t="shared" si="9"/>
        <v>0</v>
      </c>
      <c r="BL124" s="14" t="s">
        <v>111</v>
      </c>
      <c r="BM124" s="145" t="s">
        <v>123</v>
      </c>
    </row>
    <row r="125" spans="1:65" s="2" customFormat="1" ht="16.5" customHeight="1">
      <c r="A125" s="26"/>
      <c r="B125" s="133"/>
      <c r="C125" s="134" t="s">
        <v>124</v>
      </c>
      <c r="D125" s="134" t="s">
        <v>107</v>
      </c>
      <c r="E125" s="135" t="s">
        <v>125</v>
      </c>
      <c r="F125" s="136" t="s">
        <v>126</v>
      </c>
      <c r="G125" s="137" t="s">
        <v>127</v>
      </c>
      <c r="H125" s="138">
        <v>84</v>
      </c>
      <c r="I125" s="139"/>
      <c r="J125" s="139">
        <f t="shared" si="0"/>
        <v>0</v>
      </c>
      <c r="K125" s="140"/>
      <c r="L125" s="27"/>
      <c r="M125" s="141" t="s">
        <v>1</v>
      </c>
      <c r="N125" s="142" t="s">
        <v>35</v>
      </c>
      <c r="O125" s="143">
        <v>2.9000000000000001E-2</v>
      </c>
      <c r="P125" s="143">
        <f t="shared" si="1"/>
        <v>2.4359999999999999</v>
      </c>
      <c r="Q125" s="143">
        <v>0</v>
      </c>
      <c r="R125" s="143">
        <f t="shared" si="2"/>
        <v>0</v>
      </c>
      <c r="S125" s="143">
        <v>0</v>
      </c>
      <c r="T125" s="144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45" t="s">
        <v>111</v>
      </c>
      <c r="AT125" s="145" t="s">
        <v>107</v>
      </c>
      <c r="AU125" s="145" t="s">
        <v>77</v>
      </c>
      <c r="AY125" s="14" t="s">
        <v>105</v>
      </c>
      <c r="BE125" s="146">
        <f t="shared" si="4"/>
        <v>0</v>
      </c>
      <c r="BF125" s="146">
        <f t="shared" si="5"/>
        <v>0</v>
      </c>
      <c r="BG125" s="146">
        <f t="shared" si="6"/>
        <v>0</v>
      </c>
      <c r="BH125" s="146">
        <f t="shared" si="7"/>
        <v>0</v>
      </c>
      <c r="BI125" s="146">
        <f t="shared" si="8"/>
        <v>0</v>
      </c>
      <c r="BJ125" s="14" t="s">
        <v>75</v>
      </c>
      <c r="BK125" s="146">
        <f t="shared" si="9"/>
        <v>0</v>
      </c>
      <c r="BL125" s="14" t="s">
        <v>111</v>
      </c>
      <c r="BM125" s="145" t="s">
        <v>128</v>
      </c>
    </row>
    <row r="126" spans="1:65" s="2" customFormat="1" ht="16.5" customHeight="1">
      <c r="A126" s="26"/>
      <c r="B126" s="133"/>
      <c r="C126" s="134" t="s">
        <v>129</v>
      </c>
      <c r="D126" s="134" t="s">
        <v>107</v>
      </c>
      <c r="E126" s="135" t="s">
        <v>130</v>
      </c>
      <c r="F126" s="136" t="s">
        <v>131</v>
      </c>
      <c r="G126" s="137" t="s">
        <v>127</v>
      </c>
      <c r="H126" s="138">
        <v>84</v>
      </c>
      <c r="I126" s="139"/>
      <c r="J126" s="139">
        <f t="shared" si="0"/>
        <v>0</v>
      </c>
      <c r="K126" s="140"/>
      <c r="L126" s="27"/>
      <c r="M126" s="141" t="s">
        <v>1</v>
      </c>
      <c r="N126" s="142" t="s">
        <v>35</v>
      </c>
      <c r="O126" s="143">
        <v>0.09</v>
      </c>
      <c r="P126" s="143">
        <f t="shared" si="1"/>
        <v>7.56</v>
      </c>
      <c r="Q126" s="143">
        <v>0</v>
      </c>
      <c r="R126" s="143">
        <f t="shared" si="2"/>
        <v>0</v>
      </c>
      <c r="S126" s="143">
        <v>0</v>
      </c>
      <c r="T126" s="144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5" t="s">
        <v>111</v>
      </c>
      <c r="AT126" s="145" t="s">
        <v>107</v>
      </c>
      <c r="AU126" s="145" t="s">
        <v>77</v>
      </c>
      <c r="AY126" s="14" t="s">
        <v>105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4" t="s">
        <v>75</v>
      </c>
      <c r="BK126" s="146">
        <f t="shared" si="9"/>
        <v>0</v>
      </c>
      <c r="BL126" s="14" t="s">
        <v>111</v>
      </c>
      <c r="BM126" s="145" t="s">
        <v>132</v>
      </c>
    </row>
    <row r="127" spans="1:65" s="2" customFormat="1" ht="16.5" customHeight="1">
      <c r="A127" s="26"/>
      <c r="B127" s="133"/>
      <c r="C127" s="134" t="s">
        <v>133</v>
      </c>
      <c r="D127" s="134" t="s">
        <v>107</v>
      </c>
      <c r="E127" s="135" t="s">
        <v>134</v>
      </c>
      <c r="F127" s="136" t="s">
        <v>135</v>
      </c>
      <c r="G127" s="137" t="s">
        <v>127</v>
      </c>
      <c r="H127" s="138">
        <v>84</v>
      </c>
      <c r="I127" s="139"/>
      <c r="J127" s="139">
        <f t="shared" si="0"/>
        <v>0</v>
      </c>
      <c r="K127" s="140"/>
      <c r="L127" s="27"/>
      <c r="M127" s="141" t="s">
        <v>1</v>
      </c>
      <c r="N127" s="142" t="s">
        <v>35</v>
      </c>
      <c r="O127" s="143">
        <v>5.0000000000000001E-3</v>
      </c>
      <c r="P127" s="143">
        <f t="shared" si="1"/>
        <v>0.42</v>
      </c>
      <c r="Q127" s="143">
        <v>0</v>
      </c>
      <c r="R127" s="143">
        <f t="shared" si="2"/>
        <v>0</v>
      </c>
      <c r="S127" s="143">
        <v>0</v>
      </c>
      <c r="T127" s="144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5" t="s">
        <v>111</v>
      </c>
      <c r="AT127" s="145" t="s">
        <v>107</v>
      </c>
      <c r="AU127" s="145" t="s">
        <v>77</v>
      </c>
      <c r="AY127" s="14" t="s">
        <v>105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4" t="s">
        <v>75</v>
      </c>
      <c r="BK127" s="146">
        <f t="shared" si="9"/>
        <v>0</v>
      </c>
      <c r="BL127" s="14" t="s">
        <v>111</v>
      </c>
      <c r="BM127" s="145" t="s">
        <v>136</v>
      </c>
    </row>
    <row r="128" spans="1:65" s="12" customFormat="1" ht="22.9" customHeight="1">
      <c r="B128" s="121"/>
      <c r="D128" s="122" t="s">
        <v>69</v>
      </c>
      <c r="E128" s="131" t="s">
        <v>77</v>
      </c>
      <c r="F128" s="131" t="s">
        <v>137</v>
      </c>
      <c r="J128" s="132">
        <f>BK128</f>
        <v>0</v>
      </c>
      <c r="L128" s="121"/>
      <c r="M128" s="125"/>
      <c r="N128" s="126"/>
      <c r="O128" s="126"/>
      <c r="P128" s="127">
        <f>SUM(P129:P132)</f>
        <v>48.553600999999993</v>
      </c>
      <c r="Q128" s="126"/>
      <c r="R128" s="127">
        <f>SUM(R129:R132)</f>
        <v>48.456270669999995</v>
      </c>
      <c r="S128" s="126"/>
      <c r="T128" s="128">
        <f>SUM(T129:T132)</f>
        <v>0</v>
      </c>
      <c r="AR128" s="122" t="s">
        <v>75</v>
      </c>
      <c r="AT128" s="129" t="s">
        <v>69</v>
      </c>
      <c r="AU128" s="129" t="s">
        <v>75</v>
      </c>
      <c r="AY128" s="122" t="s">
        <v>105</v>
      </c>
      <c r="BK128" s="130">
        <f>SUM(BK129:BK132)</f>
        <v>0</v>
      </c>
    </row>
    <row r="129" spans="1:65" s="2" customFormat="1" ht="21.75" customHeight="1">
      <c r="A129" s="26"/>
      <c r="B129" s="133"/>
      <c r="C129" s="134" t="s">
        <v>138</v>
      </c>
      <c r="D129" s="134" t="s">
        <v>107</v>
      </c>
      <c r="E129" s="135" t="s">
        <v>139</v>
      </c>
      <c r="F129" s="136" t="s">
        <v>140</v>
      </c>
      <c r="G129" s="137" t="s">
        <v>110</v>
      </c>
      <c r="H129" s="138">
        <v>19.399999999999999</v>
      </c>
      <c r="I129" s="139"/>
      <c r="J129" s="139">
        <f>ROUND(I129*H129,2)</f>
        <v>0</v>
      </c>
      <c r="K129" s="140"/>
      <c r="L129" s="27"/>
      <c r="M129" s="141" t="s">
        <v>1</v>
      </c>
      <c r="N129" s="142" t="s">
        <v>35</v>
      </c>
      <c r="O129" s="143">
        <v>0.97</v>
      </c>
      <c r="P129" s="143">
        <f>O129*H129</f>
        <v>18.817999999999998</v>
      </c>
      <c r="Q129" s="143">
        <v>2.47214</v>
      </c>
      <c r="R129" s="143">
        <f>Q129*H129</f>
        <v>47.959515999999994</v>
      </c>
      <c r="S129" s="143">
        <v>0</v>
      </c>
      <c r="T129" s="144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5" t="s">
        <v>111</v>
      </c>
      <c r="AT129" s="145" t="s">
        <v>107</v>
      </c>
      <c r="AU129" s="145" t="s">
        <v>77</v>
      </c>
      <c r="AY129" s="14" t="s">
        <v>105</v>
      </c>
      <c r="BE129" s="146">
        <f>IF(N129="základní",J129,0)</f>
        <v>0</v>
      </c>
      <c r="BF129" s="146">
        <f>IF(N129="snížená",J129,0)</f>
        <v>0</v>
      </c>
      <c r="BG129" s="146">
        <f>IF(N129="zákl. přenesená",J129,0)</f>
        <v>0</v>
      </c>
      <c r="BH129" s="146">
        <f>IF(N129="sníž. přenesená",J129,0)</f>
        <v>0</v>
      </c>
      <c r="BI129" s="146">
        <f>IF(N129="nulová",J129,0)</f>
        <v>0</v>
      </c>
      <c r="BJ129" s="14" t="s">
        <v>75</v>
      </c>
      <c r="BK129" s="146">
        <f>ROUND(I129*H129,2)</f>
        <v>0</v>
      </c>
      <c r="BL129" s="14" t="s">
        <v>111</v>
      </c>
      <c r="BM129" s="145" t="s">
        <v>141</v>
      </c>
    </row>
    <row r="130" spans="1:65" s="2" customFormat="1" ht="16.5" customHeight="1">
      <c r="A130" s="26"/>
      <c r="B130" s="133"/>
      <c r="C130" s="134" t="s">
        <v>142</v>
      </c>
      <c r="D130" s="134" t="s">
        <v>107</v>
      </c>
      <c r="E130" s="135" t="s">
        <v>143</v>
      </c>
      <c r="F130" s="136" t="s">
        <v>144</v>
      </c>
      <c r="G130" s="137" t="s">
        <v>127</v>
      </c>
      <c r="H130" s="138">
        <v>77.599999999999994</v>
      </c>
      <c r="I130" s="139"/>
      <c r="J130" s="139">
        <f>ROUND(I130*H130,2)</f>
        <v>0</v>
      </c>
      <c r="K130" s="140"/>
      <c r="L130" s="27"/>
      <c r="M130" s="141" t="s">
        <v>1</v>
      </c>
      <c r="N130" s="142" t="s">
        <v>35</v>
      </c>
      <c r="O130" s="143">
        <v>0.247</v>
      </c>
      <c r="P130" s="143">
        <f>O130*H130</f>
        <v>19.167199999999998</v>
      </c>
      <c r="Q130" s="143">
        <v>2.6900000000000001E-3</v>
      </c>
      <c r="R130" s="143">
        <f>Q130*H130</f>
        <v>0.20874399999999999</v>
      </c>
      <c r="S130" s="143">
        <v>0</v>
      </c>
      <c r="T130" s="144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5" t="s">
        <v>111</v>
      </c>
      <c r="AT130" s="145" t="s">
        <v>107</v>
      </c>
      <c r="AU130" s="145" t="s">
        <v>77</v>
      </c>
      <c r="AY130" s="14" t="s">
        <v>105</v>
      </c>
      <c r="BE130" s="146">
        <f>IF(N130="základní",J130,0)</f>
        <v>0</v>
      </c>
      <c r="BF130" s="146">
        <f>IF(N130="snížená",J130,0)</f>
        <v>0</v>
      </c>
      <c r="BG130" s="146">
        <f>IF(N130="zákl. přenesená",J130,0)</f>
        <v>0</v>
      </c>
      <c r="BH130" s="146">
        <f>IF(N130="sníž. přenesená",J130,0)</f>
        <v>0</v>
      </c>
      <c r="BI130" s="146">
        <f>IF(N130="nulová",J130,0)</f>
        <v>0</v>
      </c>
      <c r="BJ130" s="14" t="s">
        <v>75</v>
      </c>
      <c r="BK130" s="146">
        <f>ROUND(I130*H130,2)</f>
        <v>0</v>
      </c>
      <c r="BL130" s="14" t="s">
        <v>111</v>
      </c>
      <c r="BM130" s="145" t="s">
        <v>145</v>
      </c>
    </row>
    <row r="131" spans="1:65" s="2" customFormat="1" ht="16.5" customHeight="1">
      <c r="A131" s="26"/>
      <c r="B131" s="133"/>
      <c r="C131" s="134" t="s">
        <v>146</v>
      </c>
      <c r="D131" s="134" t="s">
        <v>107</v>
      </c>
      <c r="E131" s="135" t="s">
        <v>147</v>
      </c>
      <c r="F131" s="136" t="s">
        <v>148</v>
      </c>
      <c r="G131" s="137" t="s">
        <v>127</v>
      </c>
      <c r="H131" s="138">
        <v>77.599999999999994</v>
      </c>
      <c r="I131" s="139"/>
      <c r="J131" s="139">
        <f>ROUND(I131*H131,2)</f>
        <v>0</v>
      </c>
      <c r="K131" s="140"/>
      <c r="L131" s="27"/>
      <c r="M131" s="141" t="s">
        <v>1</v>
      </c>
      <c r="N131" s="142" t="s">
        <v>35</v>
      </c>
      <c r="O131" s="143">
        <v>8.3000000000000004E-2</v>
      </c>
      <c r="P131" s="143">
        <f>O131*H131</f>
        <v>6.4408000000000003</v>
      </c>
      <c r="Q131" s="143">
        <v>0</v>
      </c>
      <c r="R131" s="143">
        <f>Q131*H131</f>
        <v>0</v>
      </c>
      <c r="S131" s="143">
        <v>0</v>
      </c>
      <c r="T131" s="144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5" t="s">
        <v>111</v>
      </c>
      <c r="AT131" s="145" t="s">
        <v>107</v>
      </c>
      <c r="AU131" s="145" t="s">
        <v>77</v>
      </c>
      <c r="AY131" s="14" t="s">
        <v>105</v>
      </c>
      <c r="BE131" s="146">
        <f>IF(N131="základní",J131,0)</f>
        <v>0</v>
      </c>
      <c r="BF131" s="146">
        <f>IF(N131="snížená",J131,0)</f>
        <v>0</v>
      </c>
      <c r="BG131" s="146">
        <f>IF(N131="zákl. přenesená",J131,0)</f>
        <v>0</v>
      </c>
      <c r="BH131" s="146">
        <f>IF(N131="sníž. přenesená",J131,0)</f>
        <v>0</v>
      </c>
      <c r="BI131" s="146">
        <f>IF(N131="nulová",J131,0)</f>
        <v>0</v>
      </c>
      <c r="BJ131" s="14" t="s">
        <v>75</v>
      </c>
      <c r="BK131" s="146">
        <f>ROUND(I131*H131,2)</f>
        <v>0</v>
      </c>
      <c r="BL131" s="14" t="s">
        <v>111</v>
      </c>
      <c r="BM131" s="145" t="s">
        <v>149</v>
      </c>
    </row>
    <row r="132" spans="1:65" s="2" customFormat="1" ht="16.5" customHeight="1">
      <c r="A132" s="26"/>
      <c r="B132" s="133"/>
      <c r="C132" s="134" t="s">
        <v>150</v>
      </c>
      <c r="D132" s="134" t="s">
        <v>107</v>
      </c>
      <c r="E132" s="135" t="s">
        <v>151</v>
      </c>
      <c r="F132" s="136" t="s">
        <v>152</v>
      </c>
      <c r="G132" s="137" t="s">
        <v>119</v>
      </c>
      <c r="H132" s="138">
        <v>0.27100000000000002</v>
      </c>
      <c r="I132" s="139"/>
      <c r="J132" s="139">
        <f>ROUND(I132*H132,2)</f>
        <v>0</v>
      </c>
      <c r="K132" s="140"/>
      <c r="L132" s="27"/>
      <c r="M132" s="141" t="s">
        <v>1</v>
      </c>
      <c r="N132" s="142" t="s">
        <v>35</v>
      </c>
      <c r="O132" s="143">
        <v>15.231</v>
      </c>
      <c r="P132" s="143">
        <f>O132*H132</f>
        <v>4.1276010000000003</v>
      </c>
      <c r="Q132" s="143">
        <v>1.06277</v>
      </c>
      <c r="R132" s="143">
        <f>Q132*H132</f>
        <v>0.28801067000000002</v>
      </c>
      <c r="S132" s="143">
        <v>0</v>
      </c>
      <c r="T132" s="144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5" t="s">
        <v>111</v>
      </c>
      <c r="AT132" s="145" t="s">
        <v>107</v>
      </c>
      <c r="AU132" s="145" t="s">
        <v>77</v>
      </c>
      <c r="AY132" s="14" t="s">
        <v>105</v>
      </c>
      <c r="BE132" s="146">
        <f>IF(N132="základní",J132,0)</f>
        <v>0</v>
      </c>
      <c r="BF132" s="146">
        <f>IF(N132="snížená",J132,0)</f>
        <v>0</v>
      </c>
      <c r="BG132" s="146">
        <f>IF(N132="zákl. přenesená",J132,0)</f>
        <v>0</v>
      </c>
      <c r="BH132" s="146">
        <f>IF(N132="sníž. přenesená",J132,0)</f>
        <v>0</v>
      </c>
      <c r="BI132" s="146">
        <f>IF(N132="nulová",J132,0)</f>
        <v>0</v>
      </c>
      <c r="BJ132" s="14" t="s">
        <v>75</v>
      </c>
      <c r="BK132" s="146">
        <f>ROUND(I132*H132,2)</f>
        <v>0</v>
      </c>
      <c r="BL132" s="14" t="s">
        <v>111</v>
      </c>
      <c r="BM132" s="145" t="s">
        <v>153</v>
      </c>
    </row>
    <row r="133" spans="1:65" s="12" customFormat="1" ht="22.9" customHeight="1">
      <c r="B133" s="121"/>
      <c r="D133" s="122" t="s">
        <v>69</v>
      </c>
      <c r="E133" s="131" t="s">
        <v>124</v>
      </c>
      <c r="F133" s="131" t="s">
        <v>154</v>
      </c>
      <c r="J133" s="132">
        <f>BK133</f>
        <v>0</v>
      </c>
      <c r="L133" s="121"/>
      <c r="M133" s="125"/>
      <c r="N133" s="126"/>
      <c r="O133" s="126"/>
      <c r="P133" s="127">
        <f>SUM(P134:P142)</f>
        <v>41.74</v>
      </c>
      <c r="Q133" s="126"/>
      <c r="R133" s="127">
        <f>SUM(R134:R142)</f>
        <v>61.104900000000001</v>
      </c>
      <c r="S133" s="126"/>
      <c r="T133" s="128">
        <f>SUM(T134:T142)</f>
        <v>0</v>
      </c>
      <c r="AR133" s="122" t="s">
        <v>75</v>
      </c>
      <c r="AT133" s="129" t="s">
        <v>69</v>
      </c>
      <c r="AU133" s="129" t="s">
        <v>75</v>
      </c>
      <c r="AY133" s="122" t="s">
        <v>105</v>
      </c>
      <c r="BK133" s="130">
        <f>SUM(BK134:BK142)</f>
        <v>0</v>
      </c>
    </row>
    <row r="134" spans="1:65" s="2" customFormat="1" ht="16.5" customHeight="1">
      <c r="A134" s="26"/>
      <c r="B134" s="133"/>
      <c r="C134" s="134" t="s">
        <v>155</v>
      </c>
      <c r="D134" s="134" t="s">
        <v>107</v>
      </c>
      <c r="E134" s="135" t="s">
        <v>156</v>
      </c>
      <c r="F134" s="136" t="s">
        <v>157</v>
      </c>
      <c r="G134" s="137" t="s">
        <v>127</v>
      </c>
      <c r="H134" s="138">
        <v>70</v>
      </c>
      <c r="I134" s="139"/>
      <c r="J134" s="139">
        <f t="shared" ref="J134:J142" si="10">ROUND(I134*H134,2)</f>
        <v>0</v>
      </c>
      <c r="K134" s="140"/>
      <c r="L134" s="27"/>
      <c r="M134" s="141" t="s">
        <v>1</v>
      </c>
      <c r="N134" s="142" t="s">
        <v>35</v>
      </c>
      <c r="O134" s="143">
        <v>2.3E-2</v>
      </c>
      <c r="P134" s="143">
        <f t="shared" ref="P134:P142" si="11">O134*H134</f>
        <v>1.6099999999999999</v>
      </c>
      <c r="Q134" s="143">
        <v>0.23</v>
      </c>
      <c r="R134" s="143">
        <f t="shared" ref="R134:R142" si="12">Q134*H134</f>
        <v>16.100000000000001</v>
      </c>
      <c r="S134" s="143">
        <v>0</v>
      </c>
      <c r="T134" s="144">
        <f t="shared" ref="T134:T142" si="13"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5" t="s">
        <v>111</v>
      </c>
      <c r="AT134" s="145" t="s">
        <v>107</v>
      </c>
      <c r="AU134" s="145" t="s">
        <v>77</v>
      </c>
      <c r="AY134" s="14" t="s">
        <v>105</v>
      </c>
      <c r="BE134" s="146">
        <f t="shared" ref="BE134:BE142" si="14">IF(N134="základní",J134,0)</f>
        <v>0</v>
      </c>
      <c r="BF134" s="146">
        <f t="shared" ref="BF134:BF142" si="15">IF(N134="snížená",J134,0)</f>
        <v>0</v>
      </c>
      <c r="BG134" s="146">
        <f t="shared" ref="BG134:BG142" si="16">IF(N134="zákl. přenesená",J134,0)</f>
        <v>0</v>
      </c>
      <c r="BH134" s="146">
        <f t="shared" ref="BH134:BH142" si="17">IF(N134="sníž. přenesená",J134,0)</f>
        <v>0</v>
      </c>
      <c r="BI134" s="146">
        <f t="shared" ref="BI134:BI142" si="18">IF(N134="nulová",J134,0)</f>
        <v>0</v>
      </c>
      <c r="BJ134" s="14" t="s">
        <v>75</v>
      </c>
      <c r="BK134" s="146">
        <f t="shared" ref="BK134:BK142" si="19">ROUND(I134*H134,2)</f>
        <v>0</v>
      </c>
      <c r="BL134" s="14" t="s">
        <v>111</v>
      </c>
      <c r="BM134" s="145" t="s">
        <v>158</v>
      </c>
    </row>
    <row r="135" spans="1:65" s="2" customFormat="1" ht="16.5" customHeight="1">
      <c r="A135" s="26"/>
      <c r="B135" s="133"/>
      <c r="C135" s="134" t="s">
        <v>159</v>
      </c>
      <c r="D135" s="134" t="s">
        <v>107</v>
      </c>
      <c r="E135" s="135" t="s">
        <v>160</v>
      </c>
      <c r="F135" s="136" t="s">
        <v>161</v>
      </c>
      <c r="G135" s="137" t="s">
        <v>127</v>
      </c>
      <c r="H135" s="138">
        <v>60</v>
      </c>
      <c r="I135" s="139"/>
      <c r="J135" s="139">
        <f t="shared" si="10"/>
        <v>0</v>
      </c>
      <c r="K135" s="140"/>
      <c r="L135" s="27"/>
      <c r="M135" s="141" t="s">
        <v>1</v>
      </c>
      <c r="N135" s="142" t="s">
        <v>35</v>
      </c>
      <c r="O135" s="143">
        <v>2.5999999999999999E-2</v>
      </c>
      <c r="P135" s="143">
        <f t="shared" si="11"/>
        <v>1.5599999999999998</v>
      </c>
      <c r="Q135" s="143">
        <v>0.34499999999999997</v>
      </c>
      <c r="R135" s="143">
        <f t="shared" si="12"/>
        <v>20.7</v>
      </c>
      <c r="S135" s="143">
        <v>0</v>
      </c>
      <c r="T135" s="144">
        <f t="shared" si="1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5" t="s">
        <v>111</v>
      </c>
      <c r="AT135" s="145" t="s">
        <v>107</v>
      </c>
      <c r="AU135" s="145" t="s">
        <v>77</v>
      </c>
      <c r="AY135" s="14" t="s">
        <v>105</v>
      </c>
      <c r="BE135" s="146">
        <f t="shared" si="14"/>
        <v>0</v>
      </c>
      <c r="BF135" s="146">
        <f t="shared" si="15"/>
        <v>0</v>
      </c>
      <c r="BG135" s="146">
        <f t="shared" si="16"/>
        <v>0</v>
      </c>
      <c r="BH135" s="146">
        <f t="shared" si="17"/>
        <v>0</v>
      </c>
      <c r="BI135" s="146">
        <f t="shared" si="18"/>
        <v>0</v>
      </c>
      <c r="BJ135" s="14" t="s">
        <v>75</v>
      </c>
      <c r="BK135" s="146">
        <f t="shared" si="19"/>
        <v>0</v>
      </c>
      <c r="BL135" s="14" t="s">
        <v>111</v>
      </c>
      <c r="BM135" s="145" t="s">
        <v>162</v>
      </c>
    </row>
    <row r="136" spans="1:65" s="2" customFormat="1" ht="16.5" customHeight="1">
      <c r="A136" s="26"/>
      <c r="B136" s="133"/>
      <c r="C136" s="134" t="s">
        <v>163</v>
      </c>
      <c r="D136" s="134" t="s">
        <v>107</v>
      </c>
      <c r="E136" s="135" t="s">
        <v>164</v>
      </c>
      <c r="F136" s="136" t="s">
        <v>165</v>
      </c>
      <c r="G136" s="137" t="s">
        <v>127</v>
      </c>
      <c r="H136" s="138">
        <v>10</v>
      </c>
      <c r="I136" s="139"/>
      <c r="J136" s="139">
        <f t="shared" si="10"/>
        <v>0</v>
      </c>
      <c r="K136" s="140"/>
      <c r="L136" s="27"/>
      <c r="M136" s="141" t="s">
        <v>1</v>
      </c>
      <c r="N136" s="142" t="s">
        <v>35</v>
      </c>
      <c r="O136" s="143">
        <v>3.1E-2</v>
      </c>
      <c r="P136" s="143">
        <f t="shared" si="11"/>
        <v>0.31</v>
      </c>
      <c r="Q136" s="143">
        <v>0.57499999999999996</v>
      </c>
      <c r="R136" s="143">
        <f t="shared" si="12"/>
        <v>5.75</v>
      </c>
      <c r="S136" s="143">
        <v>0</v>
      </c>
      <c r="T136" s="144">
        <f t="shared" si="1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5" t="s">
        <v>111</v>
      </c>
      <c r="AT136" s="145" t="s">
        <v>107</v>
      </c>
      <c r="AU136" s="145" t="s">
        <v>77</v>
      </c>
      <c r="AY136" s="14" t="s">
        <v>105</v>
      </c>
      <c r="BE136" s="146">
        <f t="shared" si="14"/>
        <v>0</v>
      </c>
      <c r="BF136" s="146">
        <f t="shared" si="15"/>
        <v>0</v>
      </c>
      <c r="BG136" s="146">
        <f t="shared" si="16"/>
        <v>0</v>
      </c>
      <c r="BH136" s="146">
        <f t="shared" si="17"/>
        <v>0</v>
      </c>
      <c r="BI136" s="146">
        <f t="shared" si="18"/>
        <v>0</v>
      </c>
      <c r="BJ136" s="14" t="s">
        <v>75</v>
      </c>
      <c r="BK136" s="146">
        <f t="shared" si="19"/>
        <v>0</v>
      </c>
      <c r="BL136" s="14" t="s">
        <v>111</v>
      </c>
      <c r="BM136" s="145" t="s">
        <v>166</v>
      </c>
    </row>
    <row r="137" spans="1:65" s="2" customFormat="1" ht="16.5" customHeight="1">
      <c r="A137" s="26"/>
      <c r="B137" s="133"/>
      <c r="C137" s="134" t="s">
        <v>8</v>
      </c>
      <c r="D137" s="134" t="s">
        <v>107</v>
      </c>
      <c r="E137" s="135" t="s">
        <v>167</v>
      </c>
      <c r="F137" s="136" t="s">
        <v>168</v>
      </c>
      <c r="G137" s="137" t="s">
        <v>127</v>
      </c>
      <c r="H137" s="138">
        <v>10</v>
      </c>
      <c r="I137" s="139"/>
      <c r="J137" s="139">
        <f t="shared" si="10"/>
        <v>0</v>
      </c>
      <c r="K137" s="140"/>
      <c r="L137" s="27"/>
      <c r="M137" s="141" t="s">
        <v>1</v>
      </c>
      <c r="N137" s="142" t="s">
        <v>35</v>
      </c>
      <c r="O137" s="143">
        <v>2.3E-2</v>
      </c>
      <c r="P137" s="143">
        <f t="shared" si="11"/>
        <v>0.22999999999999998</v>
      </c>
      <c r="Q137" s="143">
        <v>0.13</v>
      </c>
      <c r="R137" s="143">
        <f t="shared" si="12"/>
        <v>1.3</v>
      </c>
      <c r="S137" s="143">
        <v>0</v>
      </c>
      <c r="T137" s="144">
        <f t="shared" si="1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5" t="s">
        <v>111</v>
      </c>
      <c r="AT137" s="145" t="s">
        <v>107</v>
      </c>
      <c r="AU137" s="145" t="s">
        <v>77</v>
      </c>
      <c r="AY137" s="14" t="s">
        <v>105</v>
      </c>
      <c r="BE137" s="146">
        <f t="shared" si="14"/>
        <v>0</v>
      </c>
      <c r="BF137" s="146">
        <f t="shared" si="15"/>
        <v>0</v>
      </c>
      <c r="BG137" s="146">
        <f t="shared" si="16"/>
        <v>0</v>
      </c>
      <c r="BH137" s="146">
        <f t="shared" si="17"/>
        <v>0</v>
      </c>
      <c r="BI137" s="146">
        <f t="shared" si="18"/>
        <v>0</v>
      </c>
      <c r="BJ137" s="14" t="s">
        <v>75</v>
      </c>
      <c r="BK137" s="146">
        <f t="shared" si="19"/>
        <v>0</v>
      </c>
      <c r="BL137" s="14" t="s">
        <v>111</v>
      </c>
      <c r="BM137" s="145" t="s">
        <v>169</v>
      </c>
    </row>
    <row r="138" spans="1:65" s="2" customFormat="1" ht="21.75" customHeight="1">
      <c r="A138" s="26"/>
      <c r="B138" s="133"/>
      <c r="C138" s="134" t="s">
        <v>170</v>
      </c>
      <c r="D138" s="134" t="s">
        <v>107</v>
      </c>
      <c r="E138" s="135" t="s">
        <v>171</v>
      </c>
      <c r="F138" s="136" t="s">
        <v>172</v>
      </c>
      <c r="G138" s="137" t="s">
        <v>127</v>
      </c>
      <c r="H138" s="138">
        <v>10</v>
      </c>
      <c r="I138" s="139"/>
      <c r="J138" s="139">
        <f t="shared" si="10"/>
        <v>0</v>
      </c>
      <c r="K138" s="140"/>
      <c r="L138" s="27"/>
      <c r="M138" s="141" t="s">
        <v>1</v>
      </c>
      <c r="N138" s="142" t="s">
        <v>35</v>
      </c>
      <c r="O138" s="143">
        <v>8.3000000000000004E-2</v>
      </c>
      <c r="P138" s="143">
        <f t="shared" si="11"/>
        <v>0.83000000000000007</v>
      </c>
      <c r="Q138" s="143">
        <v>0.15559000000000001</v>
      </c>
      <c r="R138" s="143">
        <f t="shared" si="12"/>
        <v>1.5559000000000001</v>
      </c>
      <c r="S138" s="143">
        <v>0</v>
      </c>
      <c r="T138" s="144">
        <f t="shared" si="1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5" t="s">
        <v>111</v>
      </c>
      <c r="AT138" s="145" t="s">
        <v>107</v>
      </c>
      <c r="AU138" s="145" t="s">
        <v>77</v>
      </c>
      <c r="AY138" s="14" t="s">
        <v>105</v>
      </c>
      <c r="BE138" s="146">
        <f t="shared" si="14"/>
        <v>0</v>
      </c>
      <c r="BF138" s="146">
        <f t="shared" si="15"/>
        <v>0</v>
      </c>
      <c r="BG138" s="146">
        <f t="shared" si="16"/>
        <v>0</v>
      </c>
      <c r="BH138" s="146">
        <f t="shared" si="17"/>
        <v>0</v>
      </c>
      <c r="BI138" s="146">
        <f t="shared" si="18"/>
        <v>0</v>
      </c>
      <c r="BJ138" s="14" t="s">
        <v>75</v>
      </c>
      <c r="BK138" s="146">
        <f t="shared" si="19"/>
        <v>0</v>
      </c>
      <c r="BL138" s="14" t="s">
        <v>111</v>
      </c>
      <c r="BM138" s="145" t="s">
        <v>173</v>
      </c>
    </row>
    <row r="139" spans="1:65" s="2" customFormat="1" ht="21.75" customHeight="1">
      <c r="A139" s="26"/>
      <c r="B139" s="133"/>
      <c r="C139" s="134" t="s">
        <v>174</v>
      </c>
      <c r="D139" s="134" t="s">
        <v>107</v>
      </c>
      <c r="E139" s="135" t="s">
        <v>175</v>
      </c>
      <c r="F139" s="136" t="s">
        <v>176</v>
      </c>
      <c r="G139" s="137" t="s">
        <v>127</v>
      </c>
      <c r="H139" s="138">
        <v>60</v>
      </c>
      <c r="I139" s="139"/>
      <c r="J139" s="139">
        <f t="shared" si="10"/>
        <v>0</v>
      </c>
      <c r="K139" s="140"/>
      <c r="L139" s="27"/>
      <c r="M139" s="141" t="s">
        <v>1</v>
      </c>
      <c r="N139" s="142" t="s">
        <v>35</v>
      </c>
      <c r="O139" s="143">
        <v>0.62</v>
      </c>
      <c r="P139" s="143">
        <f t="shared" si="11"/>
        <v>37.200000000000003</v>
      </c>
      <c r="Q139" s="143">
        <v>8.5650000000000004E-2</v>
      </c>
      <c r="R139" s="143">
        <f t="shared" si="12"/>
        <v>5.1390000000000002</v>
      </c>
      <c r="S139" s="143">
        <v>0</v>
      </c>
      <c r="T139" s="144">
        <f t="shared" si="1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5" t="s">
        <v>111</v>
      </c>
      <c r="AT139" s="145" t="s">
        <v>107</v>
      </c>
      <c r="AU139" s="145" t="s">
        <v>77</v>
      </c>
      <c r="AY139" s="14" t="s">
        <v>105</v>
      </c>
      <c r="BE139" s="146">
        <f t="shared" si="14"/>
        <v>0</v>
      </c>
      <c r="BF139" s="146">
        <f t="shared" si="15"/>
        <v>0</v>
      </c>
      <c r="BG139" s="146">
        <f t="shared" si="16"/>
        <v>0</v>
      </c>
      <c r="BH139" s="146">
        <f t="shared" si="17"/>
        <v>0</v>
      </c>
      <c r="BI139" s="146">
        <f t="shared" si="18"/>
        <v>0</v>
      </c>
      <c r="BJ139" s="14" t="s">
        <v>75</v>
      </c>
      <c r="BK139" s="146">
        <f t="shared" si="19"/>
        <v>0</v>
      </c>
      <c r="BL139" s="14" t="s">
        <v>111</v>
      </c>
      <c r="BM139" s="145" t="s">
        <v>177</v>
      </c>
    </row>
    <row r="140" spans="1:65" s="2" customFormat="1" ht="16.5" customHeight="1">
      <c r="A140" s="26"/>
      <c r="B140" s="133"/>
      <c r="C140" s="147" t="s">
        <v>178</v>
      </c>
      <c r="D140" s="147" t="s">
        <v>179</v>
      </c>
      <c r="E140" s="148" t="s">
        <v>180</v>
      </c>
      <c r="F140" s="149" t="s">
        <v>181</v>
      </c>
      <c r="G140" s="150" t="s">
        <v>127</v>
      </c>
      <c r="H140" s="151">
        <v>60</v>
      </c>
      <c r="I140" s="152"/>
      <c r="J140" s="152">
        <f t="shared" si="10"/>
        <v>0</v>
      </c>
      <c r="K140" s="153"/>
      <c r="L140" s="154"/>
      <c r="M140" s="155" t="s">
        <v>1</v>
      </c>
      <c r="N140" s="156" t="s">
        <v>35</v>
      </c>
      <c r="O140" s="143">
        <v>0</v>
      </c>
      <c r="P140" s="143">
        <f t="shared" si="11"/>
        <v>0</v>
      </c>
      <c r="Q140" s="143">
        <v>0.17599999999999999</v>
      </c>
      <c r="R140" s="143">
        <f t="shared" si="12"/>
        <v>10.559999999999999</v>
      </c>
      <c r="S140" s="143">
        <v>0</v>
      </c>
      <c r="T140" s="144">
        <f t="shared" si="1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5" t="s">
        <v>138</v>
      </c>
      <c r="AT140" s="145" t="s">
        <v>179</v>
      </c>
      <c r="AU140" s="145" t="s">
        <v>77</v>
      </c>
      <c r="AY140" s="14" t="s">
        <v>105</v>
      </c>
      <c r="BE140" s="146">
        <f t="shared" si="14"/>
        <v>0</v>
      </c>
      <c r="BF140" s="146">
        <f t="shared" si="15"/>
        <v>0</v>
      </c>
      <c r="BG140" s="146">
        <f t="shared" si="16"/>
        <v>0</v>
      </c>
      <c r="BH140" s="146">
        <f t="shared" si="17"/>
        <v>0</v>
      </c>
      <c r="BI140" s="146">
        <f t="shared" si="18"/>
        <v>0</v>
      </c>
      <c r="BJ140" s="14" t="s">
        <v>75</v>
      </c>
      <c r="BK140" s="146">
        <f t="shared" si="19"/>
        <v>0</v>
      </c>
      <c r="BL140" s="14" t="s">
        <v>111</v>
      </c>
      <c r="BM140" s="145" t="s">
        <v>182</v>
      </c>
    </row>
    <row r="141" spans="1:65" s="2" customFormat="1" ht="16.5" customHeight="1">
      <c r="A141" s="26"/>
      <c r="B141" s="133"/>
      <c r="C141" s="134" t="s">
        <v>183</v>
      </c>
      <c r="D141" s="134" t="s">
        <v>107</v>
      </c>
      <c r="E141" s="135" t="s">
        <v>184</v>
      </c>
      <c r="F141" s="136" t="s">
        <v>185</v>
      </c>
      <c r="G141" s="137" t="s">
        <v>127</v>
      </c>
      <c r="H141" s="138">
        <v>14</v>
      </c>
      <c r="I141" s="139"/>
      <c r="J141" s="139">
        <f t="shared" si="10"/>
        <v>0</v>
      </c>
      <c r="K141" s="140"/>
      <c r="L141" s="27"/>
      <c r="M141" s="141" t="s">
        <v>1</v>
      </c>
      <c r="N141" s="142" t="s">
        <v>35</v>
      </c>
      <c r="O141" s="143">
        <v>0</v>
      </c>
      <c r="P141" s="143">
        <f t="shared" si="11"/>
        <v>0</v>
      </c>
      <c r="Q141" s="143">
        <v>0</v>
      </c>
      <c r="R141" s="143">
        <f t="shared" si="12"/>
        <v>0</v>
      </c>
      <c r="S141" s="143">
        <v>0</v>
      </c>
      <c r="T141" s="144">
        <f t="shared" si="1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5" t="s">
        <v>111</v>
      </c>
      <c r="AT141" s="145" t="s">
        <v>107</v>
      </c>
      <c r="AU141" s="145" t="s">
        <v>77</v>
      </c>
      <c r="AY141" s="14" t="s">
        <v>105</v>
      </c>
      <c r="BE141" s="146">
        <f t="shared" si="14"/>
        <v>0</v>
      </c>
      <c r="BF141" s="146">
        <f t="shared" si="15"/>
        <v>0</v>
      </c>
      <c r="BG141" s="146">
        <f t="shared" si="16"/>
        <v>0</v>
      </c>
      <c r="BH141" s="146">
        <f t="shared" si="17"/>
        <v>0</v>
      </c>
      <c r="BI141" s="146">
        <f t="shared" si="18"/>
        <v>0</v>
      </c>
      <c r="BJ141" s="14" t="s">
        <v>75</v>
      </c>
      <c r="BK141" s="146">
        <f t="shared" si="19"/>
        <v>0</v>
      </c>
      <c r="BL141" s="14" t="s">
        <v>111</v>
      </c>
      <c r="BM141" s="145" t="s">
        <v>186</v>
      </c>
    </row>
    <row r="142" spans="1:65" s="2" customFormat="1" ht="21.75" customHeight="1">
      <c r="A142" s="26"/>
      <c r="B142" s="133"/>
      <c r="C142" s="147" t="s">
        <v>187</v>
      </c>
      <c r="D142" s="147" t="s">
        <v>179</v>
      </c>
      <c r="E142" s="148" t="s">
        <v>188</v>
      </c>
      <c r="F142" s="149" t="s">
        <v>189</v>
      </c>
      <c r="G142" s="150" t="s">
        <v>127</v>
      </c>
      <c r="H142" s="151">
        <v>14</v>
      </c>
      <c r="I142" s="152"/>
      <c r="J142" s="152">
        <f t="shared" si="10"/>
        <v>0</v>
      </c>
      <c r="K142" s="153"/>
      <c r="L142" s="154"/>
      <c r="M142" s="155" t="s">
        <v>1</v>
      </c>
      <c r="N142" s="156" t="s">
        <v>35</v>
      </c>
      <c r="O142" s="143">
        <v>0</v>
      </c>
      <c r="P142" s="143">
        <f t="shared" si="11"/>
        <v>0</v>
      </c>
      <c r="Q142" s="143">
        <v>0</v>
      </c>
      <c r="R142" s="143">
        <f t="shared" si="12"/>
        <v>0</v>
      </c>
      <c r="S142" s="143">
        <v>0</v>
      </c>
      <c r="T142" s="144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5" t="s">
        <v>138</v>
      </c>
      <c r="AT142" s="145" t="s">
        <v>179</v>
      </c>
      <c r="AU142" s="145" t="s">
        <v>77</v>
      </c>
      <c r="AY142" s="14" t="s">
        <v>105</v>
      </c>
      <c r="BE142" s="146">
        <f t="shared" si="14"/>
        <v>0</v>
      </c>
      <c r="BF142" s="146">
        <f t="shared" si="15"/>
        <v>0</v>
      </c>
      <c r="BG142" s="146">
        <f t="shared" si="16"/>
        <v>0</v>
      </c>
      <c r="BH142" s="146">
        <f t="shared" si="17"/>
        <v>0</v>
      </c>
      <c r="BI142" s="146">
        <f t="shared" si="18"/>
        <v>0</v>
      </c>
      <c r="BJ142" s="14" t="s">
        <v>75</v>
      </c>
      <c r="BK142" s="146">
        <f t="shared" si="19"/>
        <v>0</v>
      </c>
      <c r="BL142" s="14" t="s">
        <v>111</v>
      </c>
      <c r="BM142" s="145" t="s">
        <v>190</v>
      </c>
    </row>
    <row r="143" spans="1:65" s="12" customFormat="1" ht="22.9" customHeight="1">
      <c r="B143" s="121"/>
      <c r="D143" s="122" t="s">
        <v>69</v>
      </c>
      <c r="E143" s="131" t="s">
        <v>142</v>
      </c>
      <c r="F143" s="131" t="s">
        <v>191</v>
      </c>
      <c r="J143" s="132">
        <f>BK143</f>
        <v>0</v>
      </c>
      <c r="L143" s="121"/>
      <c r="M143" s="125"/>
      <c r="N143" s="126"/>
      <c r="O143" s="126"/>
      <c r="P143" s="127">
        <f>SUM(P144:P151)</f>
        <v>0</v>
      </c>
      <c r="Q143" s="126"/>
      <c r="R143" s="127">
        <f>SUM(R144:R151)</f>
        <v>0</v>
      </c>
      <c r="S143" s="126"/>
      <c r="T143" s="128">
        <f>SUM(T144:T151)</f>
        <v>0</v>
      </c>
      <c r="AR143" s="122" t="s">
        <v>75</v>
      </c>
      <c r="AT143" s="129" t="s">
        <v>69</v>
      </c>
      <c r="AU143" s="129" t="s">
        <v>75</v>
      </c>
      <c r="AY143" s="122" t="s">
        <v>105</v>
      </c>
      <c r="BK143" s="130">
        <f>SUM(BK144:BK151)</f>
        <v>0</v>
      </c>
    </row>
    <row r="144" spans="1:65" s="2" customFormat="1" ht="16.5" customHeight="1">
      <c r="A144" s="26"/>
      <c r="B144" s="133"/>
      <c r="C144" s="134" t="s">
        <v>7</v>
      </c>
      <c r="D144" s="134" t="s">
        <v>107</v>
      </c>
      <c r="E144" s="135" t="s">
        <v>192</v>
      </c>
      <c r="F144" s="136" t="s">
        <v>193</v>
      </c>
      <c r="G144" s="137" t="s">
        <v>194</v>
      </c>
      <c r="H144" s="138">
        <v>53</v>
      </c>
      <c r="I144" s="139"/>
      <c r="J144" s="139">
        <f t="shared" ref="J144:J151" si="20">ROUND(I144*H144,2)</f>
        <v>0</v>
      </c>
      <c r="K144" s="140"/>
      <c r="L144" s="27"/>
      <c r="M144" s="141" t="s">
        <v>1</v>
      </c>
      <c r="N144" s="142" t="s">
        <v>35</v>
      </c>
      <c r="O144" s="143">
        <v>0</v>
      </c>
      <c r="P144" s="143">
        <f t="shared" ref="P144:P151" si="21">O144*H144</f>
        <v>0</v>
      </c>
      <c r="Q144" s="143">
        <v>0</v>
      </c>
      <c r="R144" s="143">
        <f t="shared" ref="R144:R151" si="22">Q144*H144</f>
        <v>0</v>
      </c>
      <c r="S144" s="143">
        <v>0</v>
      </c>
      <c r="T144" s="144">
        <f t="shared" ref="T144:T151" si="23"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5" t="s">
        <v>111</v>
      </c>
      <c r="AT144" s="145" t="s">
        <v>107</v>
      </c>
      <c r="AU144" s="145" t="s">
        <v>77</v>
      </c>
      <c r="AY144" s="14" t="s">
        <v>105</v>
      </c>
      <c r="BE144" s="146">
        <f t="shared" ref="BE144:BE151" si="24">IF(N144="základní",J144,0)</f>
        <v>0</v>
      </c>
      <c r="BF144" s="146">
        <f t="shared" ref="BF144:BF151" si="25">IF(N144="snížená",J144,0)</f>
        <v>0</v>
      </c>
      <c r="BG144" s="146">
        <f t="shared" ref="BG144:BG151" si="26">IF(N144="zákl. přenesená",J144,0)</f>
        <v>0</v>
      </c>
      <c r="BH144" s="146">
        <f t="shared" ref="BH144:BH151" si="27">IF(N144="sníž. přenesená",J144,0)</f>
        <v>0</v>
      </c>
      <c r="BI144" s="146">
        <f t="shared" ref="BI144:BI151" si="28">IF(N144="nulová",J144,0)</f>
        <v>0</v>
      </c>
      <c r="BJ144" s="14" t="s">
        <v>75</v>
      </c>
      <c r="BK144" s="146">
        <f t="shared" ref="BK144:BK151" si="29">ROUND(I144*H144,2)</f>
        <v>0</v>
      </c>
      <c r="BL144" s="14" t="s">
        <v>111</v>
      </c>
      <c r="BM144" s="145" t="s">
        <v>195</v>
      </c>
    </row>
    <row r="145" spans="1:65" s="2" customFormat="1" ht="16.5" customHeight="1">
      <c r="A145" s="26"/>
      <c r="B145" s="133"/>
      <c r="C145" s="134" t="s">
        <v>196</v>
      </c>
      <c r="D145" s="134" t="s">
        <v>107</v>
      </c>
      <c r="E145" s="135" t="s">
        <v>197</v>
      </c>
      <c r="F145" s="136" t="s">
        <v>198</v>
      </c>
      <c r="G145" s="137" t="s">
        <v>194</v>
      </c>
      <c r="H145" s="138">
        <v>110.4</v>
      </c>
      <c r="I145" s="139"/>
      <c r="J145" s="139">
        <f t="shared" si="20"/>
        <v>0</v>
      </c>
      <c r="K145" s="140"/>
      <c r="L145" s="27"/>
      <c r="M145" s="141" t="s">
        <v>1</v>
      </c>
      <c r="N145" s="142" t="s">
        <v>35</v>
      </c>
      <c r="O145" s="143">
        <v>0</v>
      </c>
      <c r="P145" s="143">
        <f t="shared" si="21"/>
        <v>0</v>
      </c>
      <c r="Q145" s="143">
        <v>0</v>
      </c>
      <c r="R145" s="143">
        <f t="shared" si="22"/>
        <v>0</v>
      </c>
      <c r="S145" s="143">
        <v>0</v>
      </c>
      <c r="T145" s="144">
        <f t="shared" si="2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5" t="s">
        <v>111</v>
      </c>
      <c r="AT145" s="145" t="s">
        <v>107</v>
      </c>
      <c r="AU145" s="145" t="s">
        <v>77</v>
      </c>
      <c r="AY145" s="14" t="s">
        <v>105</v>
      </c>
      <c r="BE145" s="146">
        <f t="shared" si="24"/>
        <v>0</v>
      </c>
      <c r="BF145" s="146">
        <f t="shared" si="25"/>
        <v>0</v>
      </c>
      <c r="BG145" s="146">
        <f t="shared" si="26"/>
        <v>0</v>
      </c>
      <c r="BH145" s="146">
        <f t="shared" si="27"/>
        <v>0</v>
      </c>
      <c r="BI145" s="146">
        <f t="shared" si="28"/>
        <v>0</v>
      </c>
      <c r="BJ145" s="14" t="s">
        <v>75</v>
      </c>
      <c r="BK145" s="146">
        <f t="shared" si="29"/>
        <v>0</v>
      </c>
      <c r="BL145" s="14" t="s">
        <v>111</v>
      </c>
      <c r="BM145" s="145" t="s">
        <v>199</v>
      </c>
    </row>
    <row r="146" spans="1:65" s="2" customFormat="1" ht="21.75" customHeight="1">
      <c r="A146" s="26"/>
      <c r="B146" s="133"/>
      <c r="C146" s="134" t="s">
        <v>200</v>
      </c>
      <c r="D146" s="134" t="s">
        <v>107</v>
      </c>
      <c r="E146" s="135" t="s">
        <v>201</v>
      </c>
      <c r="F146" s="136" t="s">
        <v>202</v>
      </c>
      <c r="G146" s="137" t="s">
        <v>203</v>
      </c>
      <c r="H146" s="138">
        <v>1</v>
      </c>
      <c r="I146" s="139"/>
      <c r="J146" s="139">
        <f t="shared" si="20"/>
        <v>0</v>
      </c>
      <c r="K146" s="140"/>
      <c r="L146" s="27"/>
      <c r="M146" s="141" t="s">
        <v>1</v>
      </c>
      <c r="N146" s="142" t="s">
        <v>35</v>
      </c>
      <c r="O146" s="143">
        <v>0</v>
      </c>
      <c r="P146" s="143">
        <f t="shared" si="21"/>
        <v>0</v>
      </c>
      <c r="Q146" s="143">
        <v>0</v>
      </c>
      <c r="R146" s="143">
        <f t="shared" si="22"/>
        <v>0</v>
      </c>
      <c r="S146" s="143">
        <v>0</v>
      </c>
      <c r="T146" s="144">
        <f t="shared" si="2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5" t="s">
        <v>111</v>
      </c>
      <c r="AT146" s="145" t="s">
        <v>107</v>
      </c>
      <c r="AU146" s="145" t="s">
        <v>77</v>
      </c>
      <c r="AY146" s="14" t="s">
        <v>105</v>
      </c>
      <c r="BE146" s="146">
        <f t="shared" si="24"/>
        <v>0</v>
      </c>
      <c r="BF146" s="146">
        <f t="shared" si="25"/>
        <v>0</v>
      </c>
      <c r="BG146" s="146">
        <f t="shared" si="26"/>
        <v>0</v>
      </c>
      <c r="BH146" s="146">
        <f t="shared" si="27"/>
        <v>0</v>
      </c>
      <c r="BI146" s="146">
        <f t="shared" si="28"/>
        <v>0</v>
      </c>
      <c r="BJ146" s="14" t="s">
        <v>75</v>
      </c>
      <c r="BK146" s="146">
        <f t="shared" si="29"/>
        <v>0</v>
      </c>
      <c r="BL146" s="14" t="s">
        <v>111</v>
      </c>
      <c r="BM146" s="145" t="s">
        <v>204</v>
      </c>
    </row>
    <row r="147" spans="1:65" s="2" customFormat="1" ht="16.5" customHeight="1">
      <c r="A147" s="26"/>
      <c r="B147" s="133"/>
      <c r="C147" s="134" t="s">
        <v>205</v>
      </c>
      <c r="D147" s="134" t="s">
        <v>107</v>
      </c>
      <c r="E147" s="135" t="s">
        <v>206</v>
      </c>
      <c r="F147" s="136" t="s">
        <v>207</v>
      </c>
      <c r="G147" s="137" t="s">
        <v>194</v>
      </c>
      <c r="H147" s="138">
        <v>14.6</v>
      </c>
      <c r="I147" s="139"/>
      <c r="J147" s="139">
        <f t="shared" si="20"/>
        <v>0</v>
      </c>
      <c r="K147" s="140"/>
      <c r="L147" s="27"/>
      <c r="M147" s="141" t="s">
        <v>1</v>
      </c>
      <c r="N147" s="142" t="s">
        <v>35</v>
      </c>
      <c r="O147" s="143">
        <v>0</v>
      </c>
      <c r="P147" s="143">
        <f t="shared" si="21"/>
        <v>0</v>
      </c>
      <c r="Q147" s="143">
        <v>0</v>
      </c>
      <c r="R147" s="143">
        <f t="shared" si="22"/>
        <v>0</v>
      </c>
      <c r="S147" s="143">
        <v>0</v>
      </c>
      <c r="T147" s="144">
        <f t="shared" si="2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5" t="s">
        <v>111</v>
      </c>
      <c r="AT147" s="145" t="s">
        <v>107</v>
      </c>
      <c r="AU147" s="145" t="s">
        <v>77</v>
      </c>
      <c r="AY147" s="14" t="s">
        <v>105</v>
      </c>
      <c r="BE147" s="146">
        <f t="shared" si="24"/>
        <v>0</v>
      </c>
      <c r="BF147" s="146">
        <f t="shared" si="25"/>
        <v>0</v>
      </c>
      <c r="BG147" s="146">
        <f t="shared" si="26"/>
        <v>0</v>
      </c>
      <c r="BH147" s="146">
        <f t="shared" si="27"/>
        <v>0</v>
      </c>
      <c r="BI147" s="146">
        <f t="shared" si="28"/>
        <v>0</v>
      </c>
      <c r="BJ147" s="14" t="s">
        <v>75</v>
      </c>
      <c r="BK147" s="146">
        <f t="shared" si="29"/>
        <v>0</v>
      </c>
      <c r="BL147" s="14" t="s">
        <v>111</v>
      </c>
      <c r="BM147" s="145" t="s">
        <v>208</v>
      </c>
    </row>
    <row r="148" spans="1:65" s="2" customFormat="1" ht="16.5" customHeight="1">
      <c r="A148" s="26"/>
      <c r="B148" s="133"/>
      <c r="C148" s="134" t="s">
        <v>209</v>
      </c>
      <c r="D148" s="134" t="s">
        <v>107</v>
      </c>
      <c r="E148" s="135" t="s">
        <v>210</v>
      </c>
      <c r="F148" s="136" t="s">
        <v>211</v>
      </c>
      <c r="G148" s="137" t="s">
        <v>194</v>
      </c>
      <c r="H148" s="138">
        <v>7</v>
      </c>
      <c r="I148" s="139"/>
      <c r="J148" s="139">
        <f t="shared" si="20"/>
        <v>0</v>
      </c>
      <c r="K148" s="140"/>
      <c r="L148" s="27"/>
      <c r="M148" s="141" t="s">
        <v>1</v>
      </c>
      <c r="N148" s="142" t="s">
        <v>35</v>
      </c>
      <c r="O148" s="143">
        <v>0</v>
      </c>
      <c r="P148" s="143">
        <f t="shared" si="21"/>
        <v>0</v>
      </c>
      <c r="Q148" s="143">
        <v>0</v>
      </c>
      <c r="R148" s="143">
        <f t="shared" si="22"/>
        <v>0</v>
      </c>
      <c r="S148" s="143">
        <v>0</v>
      </c>
      <c r="T148" s="144">
        <f t="shared" si="2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5" t="s">
        <v>111</v>
      </c>
      <c r="AT148" s="145" t="s">
        <v>107</v>
      </c>
      <c r="AU148" s="145" t="s">
        <v>77</v>
      </c>
      <c r="AY148" s="14" t="s">
        <v>105</v>
      </c>
      <c r="BE148" s="146">
        <f t="shared" si="24"/>
        <v>0</v>
      </c>
      <c r="BF148" s="146">
        <f t="shared" si="25"/>
        <v>0</v>
      </c>
      <c r="BG148" s="146">
        <f t="shared" si="26"/>
        <v>0</v>
      </c>
      <c r="BH148" s="146">
        <f t="shared" si="27"/>
        <v>0</v>
      </c>
      <c r="BI148" s="146">
        <f t="shared" si="28"/>
        <v>0</v>
      </c>
      <c r="BJ148" s="14" t="s">
        <v>75</v>
      </c>
      <c r="BK148" s="146">
        <f t="shared" si="29"/>
        <v>0</v>
      </c>
      <c r="BL148" s="14" t="s">
        <v>111</v>
      </c>
      <c r="BM148" s="145" t="s">
        <v>212</v>
      </c>
    </row>
    <row r="149" spans="1:65" s="2" customFormat="1" ht="16.5" customHeight="1">
      <c r="A149" s="26"/>
      <c r="B149" s="133"/>
      <c r="C149" s="134" t="s">
        <v>213</v>
      </c>
      <c r="D149" s="134" t="s">
        <v>107</v>
      </c>
      <c r="E149" s="135" t="s">
        <v>214</v>
      </c>
      <c r="F149" s="136" t="s">
        <v>215</v>
      </c>
      <c r="G149" s="137" t="s">
        <v>194</v>
      </c>
      <c r="H149" s="138">
        <v>24.2</v>
      </c>
      <c r="I149" s="139"/>
      <c r="J149" s="139">
        <f t="shared" si="20"/>
        <v>0</v>
      </c>
      <c r="K149" s="140"/>
      <c r="L149" s="27"/>
      <c r="M149" s="141" t="s">
        <v>1</v>
      </c>
      <c r="N149" s="142" t="s">
        <v>35</v>
      </c>
      <c r="O149" s="143">
        <v>0</v>
      </c>
      <c r="P149" s="143">
        <f t="shared" si="21"/>
        <v>0</v>
      </c>
      <c r="Q149" s="143">
        <v>0</v>
      </c>
      <c r="R149" s="143">
        <f t="shared" si="22"/>
        <v>0</v>
      </c>
      <c r="S149" s="143">
        <v>0</v>
      </c>
      <c r="T149" s="144">
        <f t="shared" si="2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45" t="s">
        <v>111</v>
      </c>
      <c r="AT149" s="145" t="s">
        <v>107</v>
      </c>
      <c r="AU149" s="145" t="s">
        <v>77</v>
      </c>
      <c r="AY149" s="14" t="s">
        <v>105</v>
      </c>
      <c r="BE149" s="146">
        <f t="shared" si="24"/>
        <v>0</v>
      </c>
      <c r="BF149" s="146">
        <f t="shared" si="25"/>
        <v>0</v>
      </c>
      <c r="BG149" s="146">
        <f t="shared" si="26"/>
        <v>0</v>
      </c>
      <c r="BH149" s="146">
        <f t="shared" si="27"/>
        <v>0</v>
      </c>
      <c r="BI149" s="146">
        <f t="shared" si="28"/>
        <v>0</v>
      </c>
      <c r="BJ149" s="14" t="s">
        <v>75</v>
      </c>
      <c r="BK149" s="146">
        <f t="shared" si="29"/>
        <v>0</v>
      </c>
      <c r="BL149" s="14" t="s">
        <v>111</v>
      </c>
      <c r="BM149" s="145" t="s">
        <v>216</v>
      </c>
    </row>
    <row r="150" spans="1:65" s="2" customFormat="1" ht="21.75" customHeight="1">
      <c r="A150" s="26"/>
      <c r="B150" s="133"/>
      <c r="C150" s="134" t="s">
        <v>217</v>
      </c>
      <c r="D150" s="134" t="s">
        <v>107</v>
      </c>
      <c r="E150" s="135" t="s">
        <v>218</v>
      </c>
      <c r="F150" s="136" t="s">
        <v>219</v>
      </c>
      <c r="G150" s="137" t="s">
        <v>194</v>
      </c>
      <c r="H150" s="138">
        <v>11.6</v>
      </c>
      <c r="I150" s="139"/>
      <c r="J150" s="139">
        <f t="shared" si="20"/>
        <v>0</v>
      </c>
      <c r="K150" s="140"/>
      <c r="L150" s="27"/>
      <c r="M150" s="141" t="s">
        <v>1</v>
      </c>
      <c r="N150" s="142" t="s">
        <v>35</v>
      </c>
      <c r="O150" s="143">
        <v>0</v>
      </c>
      <c r="P150" s="143">
        <f t="shared" si="21"/>
        <v>0</v>
      </c>
      <c r="Q150" s="143">
        <v>0</v>
      </c>
      <c r="R150" s="143">
        <f t="shared" si="22"/>
        <v>0</v>
      </c>
      <c r="S150" s="143">
        <v>0</v>
      </c>
      <c r="T150" s="144">
        <f t="shared" si="2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45" t="s">
        <v>111</v>
      </c>
      <c r="AT150" s="145" t="s">
        <v>107</v>
      </c>
      <c r="AU150" s="145" t="s">
        <v>77</v>
      </c>
      <c r="AY150" s="14" t="s">
        <v>105</v>
      </c>
      <c r="BE150" s="146">
        <f t="shared" si="24"/>
        <v>0</v>
      </c>
      <c r="BF150" s="146">
        <f t="shared" si="25"/>
        <v>0</v>
      </c>
      <c r="BG150" s="146">
        <f t="shared" si="26"/>
        <v>0</v>
      </c>
      <c r="BH150" s="146">
        <f t="shared" si="27"/>
        <v>0</v>
      </c>
      <c r="BI150" s="146">
        <f t="shared" si="28"/>
        <v>0</v>
      </c>
      <c r="BJ150" s="14" t="s">
        <v>75</v>
      </c>
      <c r="BK150" s="146">
        <f t="shared" si="29"/>
        <v>0</v>
      </c>
      <c r="BL150" s="14" t="s">
        <v>111</v>
      </c>
      <c r="BM150" s="145" t="s">
        <v>220</v>
      </c>
    </row>
    <row r="151" spans="1:65" s="2" customFormat="1" ht="16.5" customHeight="1">
      <c r="A151" s="26"/>
      <c r="B151" s="133"/>
      <c r="C151" s="134" t="s">
        <v>221</v>
      </c>
      <c r="D151" s="134" t="s">
        <v>107</v>
      </c>
      <c r="E151" s="135" t="s">
        <v>222</v>
      </c>
      <c r="F151" s="136" t="s">
        <v>223</v>
      </c>
      <c r="G151" s="137" t="s">
        <v>194</v>
      </c>
      <c r="H151" s="138">
        <v>53</v>
      </c>
      <c r="I151" s="139"/>
      <c r="J151" s="139">
        <f t="shared" si="20"/>
        <v>0</v>
      </c>
      <c r="K151" s="140"/>
      <c r="L151" s="27"/>
      <c r="M151" s="141" t="s">
        <v>1</v>
      </c>
      <c r="N151" s="142" t="s">
        <v>35</v>
      </c>
      <c r="O151" s="143">
        <v>0</v>
      </c>
      <c r="P151" s="143">
        <f t="shared" si="21"/>
        <v>0</v>
      </c>
      <c r="Q151" s="143">
        <v>0</v>
      </c>
      <c r="R151" s="143">
        <f t="shared" si="22"/>
        <v>0</v>
      </c>
      <c r="S151" s="143">
        <v>0</v>
      </c>
      <c r="T151" s="144">
        <f t="shared" si="2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45" t="s">
        <v>111</v>
      </c>
      <c r="AT151" s="145" t="s">
        <v>107</v>
      </c>
      <c r="AU151" s="145" t="s">
        <v>77</v>
      </c>
      <c r="AY151" s="14" t="s">
        <v>105</v>
      </c>
      <c r="BE151" s="146">
        <f t="shared" si="24"/>
        <v>0</v>
      </c>
      <c r="BF151" s="146">
        <f t="shared" si="25"/>
        <v>0</v>
      </c>
      <c r="BG151" s="146">
        <f t="shared" si="26"/>
        <v>0</v>
      </c>
      <c r="BH151" s="146">
        <f t="shared" si="27"/>
        <v>0</v>
      </c>
      <c r="BI151" s="146">
        <f t="shared" si="28"/>
        <v>0</v>
      </c>
      <c r="BJ151" s="14" t="s">
        <v>75</v>
      </c>
      <c r="BK151" s="146">
        <f t="shared" si="29"/>
        <v>0</v>
      </c>
      <c r="BL151" s="14" t="s">
        <v>111</v>
      </c>
      <c r="BM151" s="145" t="s">
        <v>224</v>
      </c>
    </row>
    <row r="152" spans="1:65" s="12" customFormat="1" ht="22.9" customHeight="1">
      <c r="B152" s="121"/>
      <c r="D152" s="122" t="s">
        <v>69</v>
      </c>
      <c r="E152" s="131" t="s">
        <v>225</v>
      </c>
      <c r="F152" s="131" t="s">
        <v>226</v>
      </c>
      <c r="J152" s="132">
        <f>BK152</f>
        <v>0</v>
      </c>
      <c r="L152" s="121"/>
      <c r="M152" s="125"/>
      <c r="N152" s="126"/>
      <c r="O152" s="126"/>
      <c r="P152" s="127">
        <f>P153</f>
        <v>43.495717000000006</v>
      </c>
      <c r="Q152" s="126"/>
      <c r="R152" s="127">
        <f>R153</f>
        <v>0</v>
      </c>
      <c r="S152" s="126"/>
      <c r="T152" s="128">
        <f>T153</f>
        <v>0</v>
      </c>
      <c r="AR152" s="122" t="s">
        <v>75</v>
      </c>
      <c r="AT152" s="129" t="s">
        <v>69</v>
      </c>
      <c r="AU152" s="129" t="s">
        <v>75</v>
      </c>
      <c r="AY152" s="122" t="s">
        <v>105</v>
      </c>
      <c r="BK152" s="130">
        <f>BK153</f>
        <v>0</v>
      </c>
    </row>
    <row r="153" spans="1:65" s="2" customFormat="1" ht="21.75" customHeight="1">
      <c r="A153" s="26"/>
      <c r="B153" s="133"/>
      <c r="C153" s="134" t="s">
        <v>227</v>
      </c>
      <c r="D153" s="134" t="s">
        <v>107</v>
      </c>
      <c r="E153" s="135" t="s">
        <v>228</v>
      </c>
      <c r="F153" s="136" t="s">
        <v>229</v>
      </c>
      <c r="G153" s="137" t="s">
        <v>119</v>
      </c>
      <c r="H153" s="138">
        <v>109.56100000000001</v>
      </c>
      <c r="I153" s="139"/>
      <c r="J153" s="139">
        <f>ROUND(I153*H153,2)</f>
        <v>0</v>
      </c>
      <c r="K153" s="140"/>
      <c r="L153" s="27"/>
      <c r="M153" s="157" t="s">
        <v>1</v>
      </c>
      <c r="N153" s="158" t="s">
        <v>35</v>
      </c>
      <c r="O153" s="159">
        <v>0.39700000000000002</v>
      </c>
      <c r="P153" s="159">
        <f>O153*H153</f>
        <v>43.495717000000006</v>
      </c>
      <c r="Q153" s="159">
        <v>0</v>
      </c>
      <c r="R153" s="159">
        <f>Q153*H153</f>
        <v>0</v>
      </c>
      <c r="S153" s="159">
        <v>0</v>
      </c>
      <c r="T153" s="160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45" t="s">
        <v>111</v>
      </c>
      <c r="AT153" s="145" t="s">
        <v>107</v>
      </c>
      <c r="AU153" s="145" t="s">
        <v>77</v>
      </c>
      <c r="AY153" s="14" t="s">
        <v>105</v>
      </c>
      <c r="BE153" s="146">
        <f>IF(N153="základní",J153,0)</f>
        <v>0</v>
      </c>
      <c r="BF153" s="146">
        <f>IF(N153="snížená",J153,0)</f>
        <v>0</v>
      </c>
      <c r="BG153" s="146">
        <f>IF(N153="zákl. přenesená",J153,0)</f>
        <v>0</v>
      </c>
      <c r="BH153" s="146">
        <f>IF(N153="sníž. přenesená",J153,0)</f>
        <v>0</v>
      </c>
      <c r="BI153" s="146">
        <f>IF(N153="nulová",J153,0)</f>
        <v>0</v>
      </c>
      <c r="BJ153" s="14" t="s">
        <v>75</v>
      </c>
      <c r="BK153" s="146">
        <f>ROUND(I153*H153,2)</f>
        <v>0</v>
      </c>
      <c r="BL153" s="14" t="s">
        <v>111</v>
      </c>
      <c r="BM153" s="145" t="s">
        <v>230</v>
      </c>
    </row>
    <row r="154" spans="1:65" s="2" customFormat="1" ht="6.95" customHeight="1">
      <c r="A154" s="26"/>
      <c r="B154" s="41"/>
      <c r="C154" s="42"/>
      <c r="D154" s="42"/>
      <c r="E154" s="42"/>
      <c r="F154" s="42"/>
      <c r="G154" s="42"/>
      <c r="H154" s="42"/>
      <c r="I154" s="42"/>
      <c r="J154" s="42"/>
      <c r="K154" s="42"/>
      <c r="L154" s="27"/>
      <c r="M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</row>
  </sheetData>
  <autoFilter ref="C117:K153" xr:uid="{00000000-0009-0000-0000-000001000000}"/>
  <mergeCells count="6">
    <mergeCell ref="E110:H110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Řešení prostra...</vt:lpstr>
      <vt:lpstr>'Rekapitulace stavby'!Názvy_tisku</vt:lpstr>
      <vt:lpstr>'Řešení prostra...'!Názvy_tisku</vt:lpstr>
      <vt:lpstr>'Rekapitulace stavby'!Oblast_tisku</vt:lpstr>
      <vt:lpstr>'Řešení prostra...'!Oblast_tisku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ADÁMEK\Adamek</dc:creator>
  <cp:lastModifiedBy>Tereza Podzemná</cp:lastModifiedBy>
  <dcterms:created xsi:type="dcterms:W3CDTF">2020-07-14T11:29:06Z</dcterms:created>
  <dcterms:modified xsi:type="dcterms:W3CDTF">2021-07-17T09:32:03Z</dcterms:modified>
</cp:coreProperties>
</file>