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#OÚ Valeč\##tendry\2102 chodník ke škole\"/>
    </mc:Choice>
  </mc:AlternateContent>
  <xr:revisionPtr revIDLastSave="0" documentId="13_ncr:1_{76166A1A-C5FA-474C-B4EB-6E166242B35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Krycí list" sheetId="1" r:id="rId1"/>
    <sheet name="Rekapitulace" sheetId="2" r:id="rId2"/>
    <sheet name="Položky" sheetId="3" r:id="rId3"/>
  </sheets>
  <definedNames>
    <definedName name="_BPK1">Položky!#REF!</definedName>
    <definedName name="_BPK2">Položky!#REF!</definedName>
    <definedName name="_BPK3">Položky!#REF!</definedName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Rekapitulace!$G$12</definedName>
    <definedName name="Dodavka0">Položky!#REF!</definedName>
    <definedName name="HSV">Rekapitulace!$E$12</definedName>
    <definedName name="HSV0">Položky!#REF!</definedName>
    <definedName name="HZS">Rekapitulace!$I$12</definedName>
    <definedName name="HZS0">Položky!#REF!</definedName>
    <definedName name="JKSO">'Krycí list'!$F$5</definedName>
    <definedName name="MJ">'Krycí list'!$G$5</definedName>
    <definedName name="Mont">Rekapitulace!$H$12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list'!$C$9</definedName>
    <definedName name="_xlnm.Print_Area" localSheetId="0">'Krycí list'!$A$1:$G$45</definedName>
    <definedName name="_xlnm.Print_Area" localSheetId="2">Položky!$A$1:$L$118</definedName>
    <definedName name="_xlnm.Print_Area" localSheetId="1">Rekapitulace!$A$1:$I$26</definedName>
    <definedName name="PocetMJ">'Krycí list'!$G$8</definedName>
    <definedName name="Poznamka">'Krycí list'!$B$37</definedName>
    <definedName name="Projektant">'Krycí list'!$C$8</definedName>
    <definedName name="PSV">Rekapitulace!$F$12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Rekapitulace!$H$25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list'!$G$10</definedName>
    <definedName name="Zaklad22">'Krycí list'!$F$32</definedName>
    <definedName name="Zaklad5">'Krycí list'!$F$30</definedName>
    <definedName name="Zhotovitel">'Krycí list'!$E$12</definedName>
  </definedNames>
  <calcPr calcId="181029"/>
</workbook>
</file>

<file path=xl/calcChain.xml><?xml version="1.0" encoding="utf-8"?>
<calcChain xmlns="http://schemas.openxmlformats.org/spreadsheetml/2006/main">
  <c r="K105" i="3" l="1"/>
  <c r="I24" i="3" l="1"/>
  <c r="I17" i="3"/>
  <c r="K17" i="3" s="1"/>
  <c r="I52" i="3"/>
  <c r="K52" i="3" s="1"/>
  <c r="L52" i="3" s="1"/>
  <c r="I15" i="3"/>
  <c r="K15" i="3" s="1"/>
  <c r="L15" i="3" s="1"/>
  <c r="K113" i="3"/>
  <c r="L113" i="3" s="1"/>
  <c r="K110" i="3"/>
  <c r="L110" i="3" s="1"/>
  <c r="K107" i="3"/>
  <c r="K102" i="3"/>
  <c r="L102" i="3" s="1"/>
  <c r="K101" i="3"/>
  <c r="K44" i="3"/>
  <c r="K45" i="3"/>
  <c r="K46" i="3"/>
  <c r="L46" i="3" s="1"/>
  <c r="K47" i="3"/>
  <c r="K48" i="3"/>
  <c r="K49" i="3"/>
  <c r="K50" i="3"/>
  <c r="L50" i="3" s="1"/>
  <c r="K51" i="3"/>
  <c r="K53" i="3"/>
  <c r="K54" i="3"/>
  <c r="K55" i="3"/>
  <c r="K56" i="3"/>
  <c r="K57" i="3"/>
  <c r="K58" i="3"/>
  <c r="K59" i="3"/>
  <c r="L59" i="3" s="1"/>
  <c r="K60" i="3"/>
  <c r="K61" i="3"/>
  <c r="L61" i="3" s="1"/>
  <c r="K62" i="3"/>
  <c r="K63" i="3"/>
  <c r="L63" i="3" s="1"/>
  <c r="K64" i="3"/>
  <c r="K65" i="3"/>
  <c r="L65" i="3" s="1"/>
  <c r="K66" i="3"/>
  <c r="K67" i="3"/>
  <c r="L67" i="3" s="1"/>
  <c r="K68" i="3"/>
  <c r="K69" i="3"/>
  <c r="L69" i="3" s="1"/>
  <c r="K70" i="3"/>
  <c r="L70" i="3" s="1"/>
  <c r="K71" i="3"/>
  <c r="L71" i="3" s="1"/>
  <c r="K72" i="3"/>
  <c r="K73" i="3"/>
  <c r="K74" i="3"/>
  <c r="K75" i="3"/>
  <c r="L75" i="3" s="1"/>
  <c r="K76" i="3"/>
  <c r="K77" i="3"/>
  <c r="K78" i="3"/>
  <c r="L78" i="3" s="1"/>
  <c r="K79" i="3"/>
  <c r="L79" i="3" s="1"/>
  <c r="K80" i="3"/>
  <c r="K81" i="3"/>
  <c r="L81" i="3" s="1"/>
  <c r="K82" i="3"/>
  <c r="L82" i="3" s="1"/>
  <c r="K83" i="3"/>
  <c r="K84" i="3"/>
  <c r="L84" i="3" s="1"/>
  <c r="K85" i="3"/>
  <c r="K86" i="3"/>
  <c r="K87" i="3"/>
  <c r="L87" i="3" s="1"/>
  <c r="K88" i="3"/>
  <c r="K89" i="3"/>
  <c r="K90" i="3"/>
  <c r="K91" i="3"/>
  <c r="K92" i="3"/>
  <c r="K93" i="3"/>
  <c r="K94" i="3"/>
  <c r="K95" i="3"/>
  <c r="K96" i="3"/>
  <c r="K97" i="3"/>
  <c r="K98" i="3"/>
  <c r="K43" i="3"/>
  <c r="L43" i="3" s="1"/>
  <c r="K40" i="3"/>
  <c r="K39" i="3"/>
  <c r="K38" i="3"/>
  <c r="K22" i="3"/>
  <c r="L22" i="3" s="1"/>
  <c r="K23" i="3"/>
  <c r="K24" i="3"/>
  <c r="L24" i="3" s="1"/>
  <c r="K25" i="3"/>
  <c r="L25" i="3" s="1"/>
  <c r="K26" i="3"/>
  <c r="L26" i="3" s="1"/>
  <c r="K27" i="3"/>
  <c r="L27" i="3" s="1"/>
  <c r="K28" i="3"/>
  <c r="K29" i="3"/>
  <c r="L29" i="3" s="1"/>
  <c r="K30" i="3"/>
  <c r="K31" i="3"/>
  <c r="K32" i="3"/>
  <c r="L32" i="3" s="1"/>
  <c r="K33" i="3"/>
  <c r="L33" i="3" s="1"/>
  <c r="K34" i="3"/>
  <c r="K35" i="3"/>
  <c r="K21" i="3"/>
  <c r="K19" i="3"/>
  <c r="L19" i="3" s="1"/>
  <c r="K18" i="3"/>
  <c r="K14" i="3"/>
  <c r="K13" i="3"/>
  <c r="K12" i="3"/>
  <c r="L12" i="3" s="1"/>
  <c r="K11" i="3"/>
  <c r="L11" i="3" s="1"/>
  <c r="K10" i="3"/>
  <c r="K8" i="3"/>
  <c r="L8" i="3" s="1"/>
  <c r="L107" i="3"/>
  <c r="L105" i="3"/>
  <c r="L101" i="3"/>
  <c r="L98" i="3"/>
  <c r="L92" i="3"/>
  <c r="L80" i="3"/>
  <c r="L77" i="3"/>
  <c r="L76" i="3"/>
  <c r="L72" i="3"/>
  <c r="L68" i="3"/>
  <c r="L38" i="3"/>
  <c r="L41" i="3" s="1"/>
  <c r="L35" i="3"/>
  <c r="L31" i="3"/>
  <c r="L23" i="3"/>
  <c r="L21" i="3"/>
  <c r="J113" i="3"/>
  <c r="J110" i="3"/>
  <c r="J107" i="3"/>
  <c r="J105" i="3"/>
  <c r="J102" i="3"/>
  <c r="J101" i="3"/>
  <c r="J103" i="3" s="1"/>
  <c r="J98" i="3"/>
  <c r="J92" i="3"/>
  <c r="J87" i="3"/>
  <c r="J84" i="3"/>
  <c r="J82" i="3"/>
  <c r="J81" i="3"/>
  <c r="J80" i="3"/>
  <c r="J79" i="3"/>
  <c r="J78" i="3"/>
  <c r="J77" i="3"/>
  <c r="J76" i="3"/>
  <c r="J75" i="3"/>
  <c r="J72" i="3"/>
  <c r="J71" i="3"/>
  <c r="J70" i="3"/>
  <c r="J69" i="3"/>
  <c r="J68" i="3"/>
  <c r="J67" i="3"/>
  <c r="J65" i="3"/>
  <c r="J63" i="3"/>
  <c r="J61" i="3"/>
  <c r="J59" i="3"/>
  <c r="J50" i="3"/>
  <c r="J46" i="3"/>
  <c r="J43" i="3"/>
  <c r="J38" i="3"/>
  <c r="J35" i="3"/>
  <c r="J33" i="3"/>
  <c r="J32" i="3"/>
  <c r="J31" i="3"/>
  <c r="J29" i="3"/>
  <c r="J27" i="3"/>
  <c r="J26" i="3"/>
  <c r="J25" i="3"/>
  <c r="J24" i="3"/>
  <c r="J23" i="3"/>
  <c r="J22" i="3"/>
  <c r="J21" i="3"/>
  <c r="J19" i="3"/>
  <c r="J12" i="3"/>
  <c r="J11" i="3"/>
  <c r="J8" i="3"/>
  <c r="J41" i="3"/>
  <c r="G80" i="3"/>
  <c r="G79" i="3"/>
  <c r="J52" i="3" l="1"/>
  <c r="L103" i="3"/>
  <c r="J99" i="3"/>
  <c r="L116" i="3"/>
  <c r="J15" i="3"/>
  <c r="J36" i="3"/>
  <c r="L99" i="3"/>
  <c r="L36" i="3"/>
  <c r="J116" i="3"/>
  <c r="G78" i="3"/>
  <c r="J118" i="3" l="1"/>
  <c r="J119" i="3" s="1"/>
  <c r="L118" i="3"/>
  <c r="L119" i="3" s="1"/>
  <c r="D21" i="1"/>
  <c r="D20" i="1"/>
  <c r="D19" i="1"/>
  <c r="D18" i="1"/>
  <c r="D17" i="1"/>
  <c r="D16" i="1"/>
  <c r="D15" i="1"/>
  <c r="BE113" i="3"/>
  <c r="BC113" i="3"/>
  <c r="BB113" i="3"/>
  <c r="BA113" i="3"/>
  <c r="G113" i="3"/>
  <c r="BD113" i="3" s="1"/>
  <c r="BE110" i="3"/>
  <c r="BC110" i="3"/>
  <c r="BB110" i="3"/>
  <c r="BA110" i="3"/>
  <c r="G110" i="3"/>
  <c r="BD110" i="3" s="1"/>
  <c r="BE107" i="3"/>
  <c r="BC107" i="3"/>
  <c r="BB107" i="3"/>
  <c r="BA107" i="3"/>
  <c r="G107" i="3"/>
  <c r="BD107" i="3" s="1"/>
  <c r="BE105" i="3"/>
  <c r="BC105" i="3"/>
  <c r="BB105" i="3"/>
  <c r="BA105" i="3"/>
  <c r="G105" i="3"/>
  <c r="B11" i="2"/>
  <c r="A11" i="2"/>
  <c r="C116" i="3"/>
  <c r="BE102" i="3"/>
  <c r="BD102" i="3"/>
  <c r="BC102" i="3"/>
  <c r="BA102" i="3"/>
  <c r="BA103" i="3" s="1"/>
  <c r="E10" i="2" s="1"/>
  <c r="G102" i="3"/>
  <c r="BB102" i="3" s="1"/>
  <c r="BE101" i="3"/>
  <c r="BD101" i="3"/>
  <c r="BC101" i="3"/>
  <c r="BC103" i="3" s="1"/>
  <c r="G10" i="2" s="1"/>
  <c r="BA101" i="3"/>
  <c r="G101" i="3"/>
  <c r="BB101" i="3" s="1"/>
  <c r="B10" i="2"/>
  <c r="A10" i="2"/>
  <c r="C103" i="3"/>
  <c r="BE98" i="3"/>
  <c r="BD98" i="3"/>
  <c r="BC98" i="3"/>
  <c r="BB98" i="3"/>
  <c r="G98" i="3"/>
  <c r="BA98" i="3" s="1"/>
  <c r="BE92" i="3"/>
  <c r="BD92" i="3"/>
  <c r="BC92" i="3"/>
  <c r="BB92" i="3"/>
  <c r="G92" i="3"/>
  <c r="BA92" i="3" s="1"/>
  <c r="BE87" i="3"/>
  <c r="BD87" i="3"/>
  <c r="BC87" i="3"/>
  <c r="BB87" i="3"/>
  <c r="G87" i="3"/>
  <c r="BA87" i="3" s="1"/>
  <c r="BE84" i="3"/>
  <c r="BD84" i="3"/>
  <c r="BC84" i="3"/>
  <c r="BB84" i="3"/>
  <c r="G84" i="3"/>
  <c r="BA84" i="3" s="1"/>
  <c r="BE82" i="3"/>
  <c r="BD82" i="3"/>
  <c r="BC82" i="3"/>
  <c r="BB82" i="3"/>
  <c r="G82" i="3"/>
  <c r="BA82" i="3" s="1"/>
  <c r="BE81" i="3"/>
  <c r="BD81" i="3"/>
  <c r="BC81" i="3"/>
  <c r="BB81" i="3"/>
  <c r="G81" i="3"/>
  <c r="BA81" i="3" s="1"/>
  <c r="BE77" i="3"/>
  <c r="BD77" i="3"/>
  <c r="BC77" i="3"/>
  <c r="BB77" i="3"/>
  <c r="G77" i="3"/>
  <c r="BA77" i="3" s="1"/>
  <c r="BE76" i="3"/>
  <c r="BD76" i="3"/>
  <c r="BC76" i="3"/>
  <c r="BB76" i="3"/>
  <c r="G76" i="3"/>
  <c r="BA76" i="3" s="1"/>
  <c r="BE75" i="3"/>
  <c r="BD75" i="3"/>
  <c r="BC75" i="3"/>
  <c r="BB75" i="3"/>
  <c r="G75" i="3"/>
  <c r="BA75" i="3" s="1"/>
  <c r="BE72" i="3"/>
  <c r="BD72" i="3"/>
  <c r="BC72" i="3"/>
  <c r="BB72" i="3"/>
  <c r="G72" i="3"/>
  <c r="BA72" i="3" s="1"/>
  <c r="BE71" i="3"/>
  <c r="BD71" i="3"/>
  <c r="BC71" i="3"/>
  <c r="BB71" i="3"/>
  <c r="G71" i="3"/>
  <c r="BA71" i="3" s="1"/>
  <c r="BE70" i="3"/>
  <c r="BD70" i="3"/>
  <c r="BC70" i="3"/>
  <c r="BB70" i="3"/>
  <c r="G70" i="3"/>
  <c r="BA70" i="3" s="1"/>
  <c r="BE69" i="3"/>
  <c r="BD69" i="3"/>
  <c r="BC69" i="3"/>
  <c r="BB69" i="3"/>
  <c r="G69" i="3"/>
  <c r="BA69" i="3" s="1"/>
  <c r="BE68" i="3"/>
  <c r="BD68" i="3"/>
  <c r="BC68" i="3"/>
  <c r="BB68" i="3"/>
  <c r="G68" i="3"/>
  <c r="BA68" i="3" s="1"/>
  <c r="BE67" i="3"/>
  <c r="BD67" i="3"/>
  <c r="BC67" i="3"/>
  <c r="BB67" i="3"/>
  <c r="G67" i="3"/>
  <c r="BA67" i="3" s="1"/>
  <c r="BE65" i="3"/>
  <c r="BD65" i="3"/>
  <c r="BC65" i="3"/>
  <c r="BB65" i="3"/>
  <c r="G65" i="3"/>
  <c r="BA65" i="3" s="1"/>
  <c r="BE63" i="3"/>
  <c r="BD63" i="3"/>
  <c r="BC63" i="3"/>
  <c r="BB63" i="3"/>
  <c r="G63" i="3"/>
  <c r="BA63" i="3" s="1"/>
  <c r="BE61" i="3"/>
  <c r="BD61" i="3"/>
  <c r="BC61" i="3"/>
  <c r="BB61" i="3"/>
  <c r="G61" i="3"/>
  <c r="BA61" i="3" s="1"/>
  <c r="BE59" i="3"/>
  <c r="BD59" i="3"/>
  <c r="BC59" i="3"/>
  <c r="BB59" i="3"/>
  <c r="G59" i="3"/>
  <c r="BA59" i="3" s="1"/>
  <c r="BE52" i="3"/>
  <c r="BD52" i="3"/>
  <c r="BC52" i="3"/>
  <c r="BB52" i="3"/>
  <c r="G52" i="3"/>
  <c r="BA52" i="3" s="1"/>
  <c r="BE50" i="3"/>
  <c r="BD50" i="3"/>
  <c r="BC50" i="3"/>
  <c r="BB50" i="3"/>
  <c r="G50" i="3"/>
  <c r="BA50" i="3" s="1"/>
  <c r="BE46" i="3"/>
  <c r="BD46" i="3"/>
  <c r="BC46" i="3"/>
  <c r="BB46" i="3"/>
  <c r="G46" i="3"/>
  <c r="BA46" i="3" s="1"/>
  <c r="BE43" i="3"/>
  <c r="BD43" i="3"/>
  <c r="BC43" i="3"/>
  <c r="BB43" i="3"/>
  <c r="G43" i="3"/>
  <c r="BA43" i="3" s="1"/>
  <c r="B9" i="2"/>
  <c r="A9" i="2"/>
  <c r="C99" i="3"/>
  <c r="BE38" i="3"/>
  <c r="BE41" i="3" s="1"/>
  <c r="I8" i="2" s="1"/>
  <c r="BD38" i="3"/>
  <c r="BD41" i="3" s="1"/>
  <c r="H8" i="2" s="1"/>
  <c r="BC38" i="3"/>
  <c r="BC41" i="3" s="1"/>
  <c r="G8" i="2" s="1"/>
  <c r="BB38" i="3"/>
  <c r="BB41" i="3" s="1"/>
  <c r="F8" i="2" s="1"/>
  <c r="G38" i="3"/>
  <c r="BA38" i="3" s="1"/>
  <c r="BA41" i="3" s="1"/>
  <c r="B8" i="2"/>
  <c r="A8" i="2"/>
  <c r="C41" i="3"/>
  <c r="BE35" i="3"/>
  <c r="BD35" i="3"/>
  <c r="BC35" i="3"/>
  <c r="BB35" i="3"/>
  <c r="G35" i="3"/>
  <c r="BA35" i="3" s="1"/>
  <c r="BE33" i="3"/>
  <c r="BD33" i="3"/>
  <c r="BC33" i="3"/>
  <c r="BB33" i="3"/>
  <c r="G33" i="3"/>
  <c r="BA33" i="3" s="1"/>
  <c r="BE32" i="3"/>
  <c r="BD32" i="3"/>
  <c r="BC32" i="3"/>
  <c r="BB32" i="3"/>
  <c r="G32" i="3"/>
  <c r="BA32" i="3" s="1"/>
  <c r="BE31" i="3"/>
  <c r="BD31" i="3"/>
  <c r="BC31" i="3"/>
  <c r="BB31" i="3"/>
  <c r="G31" i="3"/>
  <c r="BA31" i="3" s="1"/>
  <c r="BE29" i="3"/>
  <c r="BD29" i="3"/>
  <c r="BC29" i="3"/>
  <c r="BB29" i="3"/>
  <c r="G29" i="3"/>
  <c r="BA29" i="3" s="1"/>
  <c r="BE27" i="3"/>
  <c r="BD27" i="3"/>
  <c r="BC27" i="3"/>
  <c r="BB27" i="3"/>
  <c r="G27" i="3"/>
  <c r="BA27" i="3" s="1"/>
  <c r="BE26" i="3"/>
  <c r="BD26" i="3"/>
  <c r="BC26" i="3"/>
  <c r="BB26" i="3"/>
  <c r="G26" i="3"/>
  <c r="BA26" i="3" s="1"/>
  <c r="BE25" i="3"/>
  <c r="BD25" i="3"/>
  <c r="BC25" i="3"/>
  <c r="BB25" i="3"/>
  <c r="G25" i="3"/>
  <c r="BA25" i="3" s="1"/>
  <c r="BE24" i="3"/>
  <c r="BD24" i="3"/>
  <c r="BC24" i="3"/>
  <c r="BB24" i="3"/>
  <c r="G24" i="3"/>
  <c r="BA24" i="3" s="1"/>
  <c r="BE23" i="3"/>
  <c r="BD23" i="3"/>
  <c r="BC23" i="3"/>
  <c r="BB23" i="3"/>
  <c r="G23" i="3"/>
  <c r="BA23" i="3" s="1"/>
  <c r="BE22" i="3"/>
  <c r="BD22" i="3"/>
  <c r="BC22" i="3"/>
  <c r="BB22" i="3"/>
  <c r="G22" i="3"/>
  <c r="BA22" i="3" s="1"/>
  <c r="BE21" i="3"/>
  <c r="BD21" i="3"/>
  <c r="BC21" i="3"/>
  <c r="BB21" i="3"/>
  <c r="G21" i="3"/>
  <c r="BA21" i="3" s="1"/>
  <c r="BE19" i="3"/>
  <c r="BD19" i="3"/>
  <c r="BC19" i="3"/>
  <c r="BB19" i="3"/>
  <c r="G19" i="3"/>
  <c r="BA19" i="3" s="1"/>
  <c r="BE15" i="3"/>
  <c r="BD15" i="3"/>
  <c r="BC15" i="3"/>
  <c r="BB15" i="3"/>
  <c r="G15" i="3"/>
  <c r="BA15" i="3" s="1"/>
  <c r="BE12" i="3"/>
  <c r="BD12" i="3"/>
  <c r="BC12" i="3"/>
  <c r="BB12" i="3"/>
  <c r="G12" i="3"/>
  <c r="BA12" i="3" s="1"/>
  <c r="BE11" i="3"/>
  <c r="BD11" i="3"/>
  <c r="BC11" i="3"/>
  <c r="BB11" i="3"/>
  <c r="G11" i="3"/>
  <c r="BA11" i="3" s="1"/>
  <c r="BE8" i="3"/>
  <c r="BD8" i="3"/>
  <c r="BC8" i="3"/>
  <c r="BB8" i="3"/>
  <c r="G8" i="3"/>
  <c r="BA8" i="3" s="1"/>
  <c r="B7" i="2"/>
  <c r="A7" i="2"/>
  <c r="C36" i="3"/>
  <c r="E4" i="3"/>
  <c r="C4" i="3"/>
  <c r="F3" i="3"/>
  <c r="C3" i="3"/>
  <c r="C2" i="2"/>
  <c r="C1" i="2"/>
  <c r="C33" i="1"/>
  <c r="F33" i="1" s="1"/>
  <c r="C31" i="1"/>
  <c r="BB103" i="3" l="1"/>
  <c r="BB116" i="3"/>
  <c r="F11" i="2" s="1"/>
  <c r="BE116" i="3"/>
  <c r="I11" i="2" s="1"/>
  <c r="BA116" i="3"/>
  <c r="E11" i="2" s="1"/>
  <c r="BE36" i="3"/>
  <c r="I7" i="2" s="1"/>
  <c r="BD99" i="3"/>
  <c r="H9" i="2" s="1"/>
  <c r="BE103" i="3"/>
  <c r="I10" i="2" s="1"/>
  <c r="BE99" i="3"/>
  <c r="I9" i="2" s="1"/>
  <c r="BC99" i="3"/>
  <c r="G9" i="2" s="1"/>
  <c r="BD36" i="3"/>
  <c r="H7" i="2" s="1"/>
  <c r="BC36" i="3"/>
  <c r="G7" i="2" s="1"/>
  <c r="BB36" i="3"/>
  <c r="F7" i="2" s="1"/>
  <c r="BB99" i="3"/>
  <c r="F9" i="2" s="1"/>
  <c r="G103" i="3"/>
  <c r="F10" i="2" s="1"/>
  <c r="BD103" i="3"/>
  <c r="H10" i="2" s="1"/>
  <c r="G116" i="3"/>
  <c r="H11" i="2" s="1"/>
  <c r="BC116" i="3"/>
  <c r="G11" i="2" s="1"/>
  <c r="BA36" i="3"/>
  <c r="BA99" i="3"/>
  <c r="BD105" i="3"/>
  <c r="BD116" i="3" s="1"/>
  <c r="G36" i="3"/>
  <c r="E7" i="2" s="1"/>
  <c r="G41" i="3"/>
  <c r="E8" i="2" s="1"/>
  <c r="G99" i="3"/>
  <c r="E9" i="2" s="1"/>
  <c r="I12" i="2" l="1"/>
  <c r="C21" i="1" s="1"/>
  <c r="H12" i="2"/>
  <c r="C16" i="1" s="1"/>
  <c r="G12" i="2"/>
  <c r="C15" i="1" s="1"/>
  <c r="F12" i="2"/>
  <c r="C18" i="1" s="1"/>
  <c r="E12" i="2"/>
  <c r="C17" i="1" l="1"/>
  <c r="C19" i="1" s="1"/>
  <c r="C22" i="1" s="1"/>
  <c r="G24" i="2"/>
  <c r="I24" i="2" s="1"/>
  <c r="G23" i="2"/>
  <c r="I23" i="2" s="1"/>
  <c r="G21" i="1" s="1"/>
  <c r="G22" i="2"/>
  <c r="I22" i="2" s="1"/>
  <c r="G20" i="1" s="1"/>
  <c r="G21" i="2"/>
  <c r="I21" i="2" s="1"/>
  <c r="G19" i="1" s="1"/>
  <c r="G20" i="2"/>
  <c r="I20" i="2" s="1"/>
  <c r="G18" i="1" s="1"/>
  <c r="G19" i="2"/>
  <c r="I19" i="2" s="1"/>
  <c r="G17" i="1" s="1"/>
  <c r="G18" i="2"/>
  <c r="I18" i="2" s="1"/>
  <c r="G16" i="1" s="1"/>
  <c r="G17" i="2"/>
  <c r="I17" i="2" s="1"/>
  <c r="H25" i="2" l="1"/>
  <c r="G23" i="1" s="1"/>
  <c r="G15" i="1"/>
  <c r="G22" i="1" l="1"/>
  <c r="C23" i="1"/>
  <c r="F30" i="1" s="1"/>
  <c r="F31" i="1" l="1"/>
  <c r="F34" i="1" s="1"/>
</calcChain>
</file>

<file path=xl/sharedStrings.xml><?xml version="1.0" encoding="utf-8"?>
<sst xmlns="http://schemas.openxmlformats.org/spreadsheetml/2006/main" count="356" uniqueCount="245">
  <si>
    <t>POLOŽKOVÝ ROZPOČET</t>
  </si>
  <si>
    <t>Rozpočet:</t>
  </si>
  <si>
    <t>Objekt :</t>
  </si>
  <si>
    <t>Název objektu :</t>
  </si>
  <si>
    <t>JKSO :</t>
  </si>
  <si>
    <t xml:space="preserve"> </t>
  </si>
  <si>
    <t>Stavba :</t>
  </si>
  <si>
    <t>Název stavby :</t>
  </si>
  <si>
    <t>SKP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</si>
  <si>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</si>
  <si>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</si>
  <si>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</si>
  <si>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</si>
  <si>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</si>
  <si>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</si>
  <si>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</si>
  <si>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</si>
  <si>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</si>
  <si>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</si>
  <si>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</si>
  <si>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</si>
  <si>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</t>
  </si>
  <si>
    <t>Montáž celkem</t>
  </si>
  <si>
    <t>R</t>
  </si>
  <si>
    <t>HSV celkem</t>
  </si>
  <si>
    <t>N</t>
  </si>
  <si>
    <t>PSV celkem</t>
  </si>
  <si>
    <t>ZRN celkem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</si>
  <si>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</si>
  <si>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</si>
  <si>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</si>
  <si>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</si>
  <si>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</si>
  <si>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</si>
  <si>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</si>
  <si>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</si>
  <si>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</si>
  <si>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</si>
  <si>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</si>
  <si>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</si>
  <si>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</si>
  <si>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</si>
  <si>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</si>
  <si>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</si>
  <si>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</si>
  <si>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>Rozpočet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</si>
  <si>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</si>
  <si>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</si>
  <si>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</si>
  <si>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</si>
  <si>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</si>
  <si>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</si>
  <si>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</si>
  <si>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</si>
  <si>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</si>
  <si>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</si>
  <si>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</si>
  <si>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</si>
  <si>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</si>
  <si>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</si>
  <si>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</si>
  <si>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</si>
  <si>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</si>
  <si>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</si>
  <si>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</si>
  <si>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</si>
  <si>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</si>
  <si>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</si>
  <si>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</si>
  <si>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Zemní práce</t>
  </si>
  <si>
    <t>Celkem za</t>
  </si>
  <si>
    <t>Chodník ke škole ve Valči</t>
  </si>
  <si>
    <t>121101103R00</t>
  </si>
  <si>
    <t>Sejmutí ornice s přemístěním přes 100 do 250 m</t>
  </si>
  <si>
    <t>m3</t>
  </si>
  <si>
    <t>odvoz na deponii a zpět</t>
  </si>
  <si>
    <t>31,0*2</t>
  </si>
  <si>
    <t>122201102R00</t>
  </si>
  <si>
    <t>Odkopávky nezapažené v hor. 3 do 1000 m3</t>
  </si>
  <si>
    <t>139601102R00</t>
  </si>
  <si>
    <t>Ruční výkop jam  v hornině tř. 3</t>
  </si>
  <si>
    <t>0,8*0,3*0,80*16</t>
  </si>
  <si>
    <t>0,40*0,60*0,80*7</t>
  </si>
  <si>
    <t>162301102R00</t>
  </si>
  <si>
    <t>Vodorovné přemístění výkopku z hor.1-4 do 1000 m</t>
  </si>
  <si>
    <t>na deponii a zpět - zemina bude použita pro modelaaci terénu</t>
  </si>
  <si>
    <t>160,0*2</t>
  </si>
  <si>
    <t>4,416*2</t>
  </si>
  <si>
    <t>171101105R00</t>
  </si>
  <si>
    <t>Uložení sypaniny do násypů zhutněných</t>
  </si>
  <si>
    <t>zemina bude použita pro modelaaci terénu</t>
  </si>
  <si>
    <t>180402111R00</t>
  </si>
  <si>
    <t>Založení trávníku parkového výsevem v rovině</t>
  </si>
  <si>
    <t>m2</t>
  </si>
  <si>
    <t>181101102R00</t>
  </si>
  <si>
    <t>Úprava pláně v zářezech v hor. 1-4, se zhutněním</t>
  </si>
  <si>
    <t>181301104R00</t>
  </si>
  <si>
    <t>Rozprostření ornice, rovina, tl. 20-25 cm,do 500m2</t>
  </si>
  <si>
    <t>182001111R00</t>
  </si>
  <si>
    <t>Plošná úprava terénu, nerovnosti do 10 cm v rovině</t>
  </si>
  <si>
    <t>184102115R00</t>
  </si>
  <si>
    <t>Výsadba dřevin s balem  v rovině</t>
  </si>
  <si>
    <t>kus</t>
  </si>
  <si>
    <t>184202112R00</t>
  </si>
  <si>
    <t>Ukotvení dřeviny kůly</t>
  </si>
  <si>
    <t>184807111R00</t>
  </si>
  <si>
    <t>Ochrana stromu bedněním - zřízení</t>
  </si>
  <si>
    <t>stávající stromy</t>
  </si>
  <si>
    <t>184807112R00</t>
  </si>
  <si>
    <t>Ochrana stromu bedněním - odstranění</t>
  </si>
  <si>
    <t>185803111R00</t>
  </si>
  <si>
    <t>Ošetření trávníku v rovině</t>
  </si>
  <si>
    <t>185803211R00</t>
  </si>
  <si>
    <t>Uválcování trávníku v rovině</t>
  </si>
  <si>
    <t>00572400</t>
  </si>
  <si>
    <t>Směs travní parková I. běžná zátěž PROFI</t>
  </si>
  <si>
    <t>kg</t>
  </si>
  <si>
    <t>155*0,035</t>
  </si>
  <si>
    <t>0265</t>
  </si>
  <si>
    <t>Pyrus calleryana (hrušeň calleriova) 14-16, zb. koruna 3m</t>
  </si>
  <si>
    <t>2</t>
  </si>
  <si>
    <t>Základy a zvláštní zakládání</t>
  </si>
  <si>
    <t>275313621R00</t>
  </si>
  <si>
    <t>Beton základových patek prostý C 20/25</t>
  </si>
  <si>
    <t>5</t>
  </si>
  <si>
    <t>Komunikace</t>
  </si>
  <si>
    <t>113106222R00</t>
  </si>
  <si>
    <t>Rozebrání dlažeb z drobných kostek</t>
  </si>
  <si>
    <t>k dalšímu použití</t>
  </si>
  <si>
    <t>14,5*5,5+2,5*5,5+1,5*5,5</t>
  </si>
  <si>
    <t>113202111R00</t>
  </si>
  <si>
    <t>Vytrhání obrub obrubníků žulových</t>
  </si>
  <si>
    <t>m</t>
  </si>
  <si>
    <t>1,65+9,35+20,65+14,5+2,50+10,95+1,5+10,85</t>
  </si>
  <si>
    <t>5,0*2+5,50*2+5,8*2</t>
  </si>
  <si>
    <t>564722111R00</t>
  </si>
  <si>
    <t>Podklad z kam.drceného fr.4/8 tl. 40</t>
  </si>
  <si>
    <t>S2,S3</t>
  </si>
  <si>
    <t>564791111R00</t>
  </si>
  <si>
    <t>Podklad pro zpevněné plochy z kam.drceného 4/8</t>
  </si>
  <si>
    <t>S2,tl. 40, S3 tl. 30</t>
  </si>
  <si>
    <t>;S2</t>
  </si>
  <si>
    <t>(11,0*5,0+14,20*5,0)*0,04</t>
  </si>
  <si>
    <t>(4,80+8,20)/2*0,70*2*0,04</t>
  </si>
  <si>
    <t>;S3</t>
  </si>
  <si>
    <t>(691,0-135,10)*0,03</t>
  </si>
  <si>
    <t>564851111R00</t>
  </si>
  <si>
    <t>Podklad ze štěrkodrti po zhutnění tloušťky 15 cm</t>
  </si>
  <si>
    <t>ozn. S3</t>
  </si>
  <si>
    <t>564871111R00</t>
  </si>
  <si>
    <t>Podklad ze štěrkodrti po zhutnění tloušťky 25 cm</t>
  </si>
  <si>
    <t>S2</t>
  </si>
  <si>
    <t>591211111R00</t>
  </si>
  <si>
    <t>Kladení žulové dlažby lože z kamene</t>
  </si>
  <si>
    <t>591411111U00</t>
  </si>
  <si>
    <t>Klad žulové dlažby mozaika - 60/60</t>
  </si>
  <si>
    <t>S3</t>
  </si>
  <si>
    <t>914001121RT6</t>
  </si>
  <si>
    <t>Osaz.sloupku dopr.značky vč. bet.základu+Al patka včetně dodávky sloupku a značky</t>
  </si>
  <si>
    <t>917762111R00</t>
  </si>
  <si>
    <t>Osazení  obrubníku do bet.lože</t>
  </si>
  <si>
    <t>979024441R00</t>
  </si>
  <si>
    <t>Očištění vybour. obrubníků všech loží a výplní</t>
  </si>
  <si>
    <t>979071122R00</t>
  </si>
  <si>
    <t>Očištění vybour.kostek drobných</t>
  </si>
  <si>
    <t>979081111R00</t>
  </si>
  <si>
    <t>t</t>
  </si>
  <si>
    <t>979084212R00</t>
  </si>
  <si>
    <t>Vodorovná doprava vybour. hmot po suchu do 50 m</t>
  </si>
  <si>
    <t>na meziskládku a zpět k dalšímu použití</t>
  </si>
  <si>
    <t>57,479*2</t>
  </si>
  <si>
    <t>979087213R00</t>
  </si>
  <si>
    <t>Nakládání vybouraných hmot na dopravní prostředky</t>
  </si>
  <si>
    <t>979098113U00</t>
  </si>
  <si>
    <t>Skládkovné beton, asfalt,štěrk</t>
  </si>
  <si>
    <t>597101020RAA</t>
  </si>
  <si>
    <t>113107615R09</t>
  </si>
  <si>
    <t>Odstranění zpevněných ploch (zbytky asfaltu,štěrk, beton)</t>
  </si>
  <si>
    <t>40444972.A1</t>
  </si>
  <si>
    <t>Značka dopravní IP 12+O1 vyhrazené parkoviště pro invalidy</t>
  </si>
  <si>
    <t>ozn.M7</t>
  </si>
  <si>
    <t>5838005910</t>
  </si>
  <si>
    <t>Žulová dlažba 180/300, tl. 100</t>
  </si>
  <si>
    <t>S2,O3,O5</t>
  </si>
  <si>
    <t>135,10*1,15</t>
  </si>
  <si>
    <t>58380190</t>
  </si>
  <si>
    <t>Mozaika žulová  60/60</t>
  </si>
  <si>
    <t>555,90*1,15</t>
  </si>
  <si>
    <t>;odpočet stávající vybourané dlažby</t>
  </si>
  <si>
    <t>-101,75</t>
  </si>
  <si>
    <t>58380303</t>
  </si>
  <si>
    <t>O1</t>
  </si>
  <si>
    <t>(7,62+24,63+11,0+6,53+12,80+37,05+11,0+3,0*5+24,0+18,0)*1,15</t>
  </si>
  <si>
    <t>(3,20+6,40+5,15*2+11,30+20,70+3,20+5,15*2+14,50+7,62+2,90)*1,15</t>
  </si>
  <si>
    <t>;odpočet stávajících vybouraných obrubníků</t>
  </si>
  <si>
    <t>-104,55</t>
  </si>
  <si>
    <t>998223011R00</t>
  </si>
  <si>
    <t xml:space="preserve">Přesun hmot, pozemní komunikace, kryt dlážděný </t>
  </si>
  <si>
    <t>728</t>
  </si>
  <si>
    <t>Elektroinstalace</t>
  </si>
  <si>
    <t>210500010RAA</t>
  </si>
  <si>
    <t>Venkovní osvětlení stožár parkový stožár ocelový</t>
  </si>
  <si>
    <t>21051050RAA</t>
  </si>
  <si>
    <t>Demontáž venkovního osvětlení stožár ocelový, vč. odvozu</t>
  </si>
  <si>
    <t>D101</t>
  </si>
  <si>
    <t>Mobiliář</t>
  </si>
  <si>
    <t>100-1</t>
  </si>
  <si>
    <t>D+M lavice s opěradlem 650/808/1848 dřevo akát - přírodní, kov - RAL 7037</t>
  </si>
  <si>
    <t>kpl</t>
  </si>
  <si>
    <t>ozn.M3</t>
  </si>
  <si>
    <t>100-2</t>
  </si>
  <si>
    <t>Parkový stůl 710/720/1820 dřevo akát - přírodní, kov - RAL 7037</t>
  </si>
  <si>
    <t>ozn.M8</t>
  </si>
  <si>
    <t>100-3</t>
  </si>
  <si>
    <t>D+M odpadkový koš 250/930/350 dřevo akát - přírodní, kov - RAL 7037</t>
  </si>
  <si>
    <t>ozn.M10</t>
  </si>
  <si>
    <t>100-4</t>
  </si>
  <si>
    <t>D+M stojan na kola 60/1100/600 přírodní, kov - RAL 7037</t>
  </si>
  <si>
    <t>ozn.M9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</si>
  <si>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</si>
  <si>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</si>
  <si>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</si>
  <si>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</si>
  <si>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</si>
  <si>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</si>
  <si>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</si>
  <si>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</si>
  <si>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SO 101 Chodník a parkování</t>
  </si>
  <si>
    <t>J.Štádlerová</t>
  </si>
  <si>
    <t>Datum :25.10.2019</t>
  </si>
  <si>
    <t>Cena bude upřesněna dle výběru dodavatele</t>
  </si>
  <si>
    <t>ks</t>
  </si>
  <si>
    <t>721242110RT2</t>
  </si>
  <si>
    <t>55244420R</t>
  </si>
  <si>
    <t>Poklop litinový D400, SN600, kanalizační kruhový, vč. rámu a montáže</t>
  </si>
  <si>
    <t>899331111R00</t>
  </si>
  <si>
    <t>Lapač střešních splavenin DN110, litinový horní díl</t>
  </si>
  <si>
    <t>Žlab odvodňovací s litinovým roštěm včetně úpravy  dna pro spád na komunikaci a vč. napojení dešť. svodů</t>
  </si>
  <si>
    <t>Způsobilé výdaje</t>
  </si>
  <si>
    <t>Nezpůsobilé výdaje</t>
  </si>
  <si>
    <t>Celkem s 21% DPH</t>
  </si>
  <si>
    <t>Odvoz suti a vybour. hmot na skládku do 6 km</t>
  </si>
  <si>
    <t>Výšková úprava stávající šachty do 20 cm, zvýšení poklopu</t>
  </si>
  <si>
    <t>Celkem chodník bez DPH</t>
  </si>
  <si>
    <t>Obrubník žulový 150/250- sv.šedý - pemrlovaná obnažená hrana (nerovnost vč. spár do 2cm)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</si>
</sst>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0.0"/>
    <numFmt numFmtId="166" formatCode="#,##0\ &quot;Kč&quot;"/>
  </numFmts>
  <fonts count="30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10"/>
      <name val="Arial CE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9"/>
      <name val="Arial CE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9"/>
      <name val="Arial CE"/>
    </font>
    <font>
      <sz val="10"/>
      <color indexed="9"/>
      <name val="Arial CE"/>
      <family val="2"/>
      <charset val="238"/>
    </font>
    <font>
      <sz val="8"/>
      <name val="Arial CE"/>
    </font>
    <font>
      <sz val="8"/>
      <color indexed="17"/>
      <name val="Arial CE"/>
      <family val="2"/>
      <charset val="238"/>
    </font>
    <font>
      <sz val="10"/>
      <color indexed="17"/>
      <name val="Arial CE"/>
      <family val="2"/>
      <charset val="238"/>
    </font>
    <font>
      <sz val="8"/>
      <color indexed="9"/>
      <name val="Arial CE"/>
    </font>
    <font>
      <sz val="8"/>
      <color indexed="12"/>
      <name val="Arial CE"/>
      <family val="2"/>
      <charset val="238"/>
    </font>
    <font>
      <sz val="10"/>
      <color indexed="12"/>
      <name val="Arial CE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  <font>
      <sz val="12"/>
      <name val="Arial CE"/>
      <charset val="238"/>
    </font>
    <font>
      <sz val="8"/>
      <color rgb="FFFF0000"/>
      <name val="Arial CE"/>
    </font>
    <font>
      <sz val="8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4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223">
    <xf numFmtId="0" fontId="0" fillId="0" borderId="0" xfId="0"/>
    <xf numFmtId="0" fontId="2" fillId="0" borderId="0" xfId="0" applyFont="1" applyAlignment="1">
      <alignment horizontal="centerContinuous" vertical="top"/>
    </xf>
    <xf numFmtId="0" fontId="0" fillId="0" borderId="0" xfId="0" applyAlignment="1">
      <alignment horizontal="centerContinuous"/>
    </xf>
    <xf numFmtId="0" fontId="1" fillId="0" borderId="1" xfId="0" applyFont="1" applyBorder="1" applyAlignment="1">
      <alignment horizontal="left"/>
    </xf>
    <xf numFmtId="0" fontId="0" fillId="0" borderId="2" xfId="0" applyBorder="1" applyAlignment="1">
      <alignment horizontal="centerContinuous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4" xfId="0" applyBorder="1" applyAlignment="1">
      <alignment horizontal="centerContinuous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49" fontId="4" fillId="2" borderId="8" xfId="0" applyNumberFormat="1" applyFont="1" applyFill="1" applyBorder="1"/>
    <xf numFmtId="49" fontId="0" fillId="2" borderId="9" xfId="0" applyNumberFormat="1" applyFill="1" applyBorder="1"/>
    <xf numFmtId="0" fontId="5" fillId="2" borderId="0" xfId="0" applyFont="1" applyFill="1" applyBorder="1"/>
    <xf numFmtId="0" fontId="0" fillId="2" borderId="0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49" fontId="0" fillId="0" borderId="16" xfId="0" applyNumberFormat="1" applyBorder="1" applyAlignment="1">
      <alignment horizontal="left"/>
    </xf>
    <xf numFmtId="0" fontId="0" fillId="0" borderId="14" xfId="0" applyNumberFormat="1" applyBorder="1"/>
    <xf numFmtId="0" fontId="0" fillId="0" borderId="13" xfId="0" applyNumberFormat="1" applyBorder="1"/>
    <xf numFmtId="0" fontId="0" fillId="0" borderId="15" xfId="0" applyNumberFormat="1" applyBorder="1"/>
    <xf numFmtId="0" fontId="0" fillId="0" borderId="0" xfId="0" applyNumberFormat="1"/>
    <xf numFmtId="3" fontId="0" fillId="0" borderId="15" xfId="0" applyNumberFormat="1" applyBorder="1"/>
    <xf numFmtId="0" fontId="0" fillId="0" borderId="19" xfId="0" applyBorder="1"/>
    <xf numFmtId="0" fontId="0" fillId="0" borderId="17" xfId="0" applyBorder="1"/>
    <xf numFmtId="0" fontId="0" fillId="0" borderId="20" xfId="0" applyBorder="1"/>
    <xf numFmtId="0" fontId="0" fillId="0" borderId="21" xfId="0" applyBorder="1"/>
    <xf numFmtId="0" fontId="0" fillId="0" borderId="16" xfId="0" applyBorder="1"/>
    <xf numFmtId="3" fontId="0" fillId="0" borderId="0" xfId="0" applyNumberFormat="1"/>
    <xf numFmtId="0" fontId="2" fillId="0" borderId="23" xfId="0" applyFont="1" applyBorder="1" applyAlignment="1">
      <alignment horizontal="centerContinuous" vertical="center"/>
    </xf>
    <xf numFmtId="0" fontId="8" fillId="0" borderId="24" xfId="0" applyFont="1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0" fillId="0" borderId="25" xfId="0" applyBorder="1" applyAlignment="1">
      <alignment horizontal="centerContinuous" vertical="center"/>
    </xf>
    <xf numFmtId="0" fontId="7" fillId="0" borderId="26" xfId="0" applyFont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centerContinuous"/>
    </xf>
    <xf numFmtId="0" fontId="7" fillId="0" borderId="27" xfId="0" applyFont="1" applyBorder="1" applyAlignment="1">
      <alignment horizontal="centerContinuous"/>
    </xf>
    <xf numFmtId="0" fontId="0" fillId="0" borderId="27" xfId="0" applyBorder="1" applyAlignment="1">
      <alignment horizontal="centerContinuous"/>
    </xf>
    <xf numFmtId="0" fontId="0" fillId="0" borderId="29" xfId="0" applyBorder="1"/>
    <xf numFmtId="3" fontId="0" fillId="0" borderId="30" xfId="0" applyNumberFormat="1" applyBorder="1"/>
    <xf numFmtId="0" fontId="0" fillId="0" borderId="31" xfId="0" applyBorder="1"/>
    <xf numFmtId="3" fontId="0" fillId="0" borderId="32" xfId="0" applyNumberFormat="1" applyBorder="1"/>
    <xf numFmtId="0" fontId="0" fillId="0" borderId="33" xfId="0" applyBorder="1"/>
    <xf numFmtId="3" fontId="0" fillId="0" borderId="17" xfId="0" applyNumberFormat="1" applyBorder="1"/>
    <xf numFmtId="0" fontId="0" fillId="0" borderId="18" xfId="0" applyBorder="1"/>
    <xf numFmtId="0" fontId="0" fillId="0" borderId="34" xfId="0" applyBorder="1"/>
    <xf numFmtId="0" fontId="0" fillId="0" borderId="35" xfId="0" applyBorder="1"/>
    <xf numFmtId="0" fontId="9" fillId="0" borderId="19" xfId="0" applyFont="1" applyBorder="1"/>
    <xf numFmtId="3" fontId="0" fillId="0" borderId="36" xfId="0" applyNumberFormat="1" applyBorder="1"/>
    <xf numFmtId="0" fontId="0" fillId="0" borderId="37" xfId="0" applyBorder="1"/>
    <xf numFmtId="3" fontId="0" fillId="0" borderId="38" xfId="0" applyNumberFormat="1" applyBorder="1"/>
    <xf numFmtId="0" fontId="0" fillId="0" borderId="39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165" fontId="0" fillId="0" borderId="14" xfId="0" applyNumberFormat="1" applyBorder="1" applyAlignment="1">
      <alignment horizontal="right"/>
    </xf>
    <xf numFmtId="166" fontId="0" fillId="0" borderId="17" xfId="0" applyNumberFormat="1" applyBorder="1"/>
    <xf numFmtId="166" fontId="0" fillId="0" borderId="0" xfId="0" applyNumberFormat="1" applyBorder="1"/>
    <xf numFmtId="0" fontId="8" fillId="2" borderId="37" xfId="0" applyFont="1" applyFill="1" applyBorder="1"/>
    <xf numFmtId="0" fontId="8" fillId="2" borderId="38" xfId="0" applyFont="1" applyFill="1" applyBorder="1"/>
    <xf numFmtId="0" fontId="8" fillId="2" borderId="40" xfId="0" applyFont="1" applyFill="1" applyBorder="1"/>
    <xf numFmtId="166" fontId="8" fillId="2" borderId="38" xfId="0" applyNumberFormat="1" applyFont="1" applyFill="1" applyBorder="1"/>
    <xf numFmtId="0" fontId="8" fillId="2" borderId="41" xfId="0" applyFont="1" applyFill="1" applyBorder="1"/>
    <xf numFmtId="0" fontId="8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5" fillId="0" borderId="44" xfId="1" applyFont="1" applyBorder="1"/>
    <xf numFmtId="0" fontId="11" fillId="0" borderId="44" xfId="1" applyBorder="1"/>
    <xf numFmtId="0" fontId="11" fillId="0" borderId="44" xfId="1" applyBorder="1" applyAlignment="1">
      <alignment horizontal="right"/>
    </xf>
    <xf numFmtId="0" fontId="11" fillId="0" borderId="45" xfId="1" applyFont="1" applyBorder="1"/>
    <xf numFmtId="0" fontId="0" fillId="0" borderId="44" xfId="0" applyNumberFormat="1" applyBorder="1" applyAlignment="1">
      <alignment horizontal="left"/>
    </xf>
    <xf numFmtId="0" fontId="0" fillId="0" borderId="46" xfId="0" applyNumberFormat="1" applyBorder="1"/>
    <xf numFmtId="0" fontId="5" fillId="0" borderId="49" xfId="1" applyFont="1" applyBorder="1"/>
    <xf numFmtId="0" fontId="11" fillId="0" borderId="49" xfId="1" applyBorder="1"/>
    <xf numFmtId="0" fontId="11" fillId="0" borderId="49" xfId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7" fillId="3" borderId="26" xfId="0" applyNumberFormat="1" applyFont="1" applyFill="1" applyBorder="1"/>
    <xf numFmtId="0" fontId="7" fillId="3" borderId="27" xfId="0" applyFont="1" applyFill="1" applyBorder="1"/>
    <xf numFmtId="0" fontId="7" fillId="3" borderId="28" xfId="0" applyFont="1" applyFill="1" applyBorder="1"/>
    <xf numFmtId="0" fontId="7" fillId="3" borderId="52" xfId="0" applyFont="1" applyFill="1" applyBorder="1"/>
    <xf numFmtId="0" fontId="7" fillId="3" borderId="53" xfId="0" applyFont="1" applyFill="1" applyBorder="1"/>
    <xf numFmtId="0" fontId="7" fillId="3" borderId="54" xfId="0" applyFont="1" applyFill="1" applyBorder="1"/>
    <xf numFmtId="0" fontId="12" fillId="0" borderId="0" xfId="0" applyFont="1" applyBorder="1"/>
    <xf numFmtId="3" fontId="9" fillId="0" borderId="10" xfId="0" applyNumberFormat="1" applyFont="1" applyBorder="1"/>
    <xf numFmtId="0" fontId="7" fillId="2" borderId="26" xfId="0" applyFont="1" applyFill="1" applyBorder="1"/>
    <xf numFmtId="0" fontId="7" fillId="2" borderId="27" xfId="0" applyFont="1" applyFill="1" applyBorder="1"/>
    <xf numFmtId="3" fontId="7" fillId="2" borderId="28" xfId="0" applyNumberFormat="1" applyFont="1" applyFill="1" applyBorder="1"/>
    <xf numFmtId="3" fontId="7" fillId="2" borderId="52" xfId="0" applyNumberFormat="1" applyFont="1" applyFill="1" applyBorder="1"/>
    <xf numFmtId="3" fontId="7" fillId="2" borderId="53" xfId="0" applyNumberFormat="1" applyFont="1" applyFill="1" applyBorder="1"/>
    <xf numFmtId="3" fontId="7" fillId="2" borderId="54" xfId="0" applyNumberFormat="1" applyFont="1" applyFill="1" applyBorder="1"/>
    <xf numFmtId="0" fontId="7" fillId="0" borderId="0" xfId="0" applyFont="1"/>
    <xf numFmtId="3" fontId="2" fillId="0" borderId="0" xfId="0" applyNumberFormat="1" applyFont="1" applyAlignment="1">
      <alignment horizontal="centerContinuous"/>
    </xf>
    <xf numFmtId="0" fontId="3" fillId="4" borderId="31" xfId="0" applyFont="1" applyFill="1" applyBorder="1"/>
    <xf numFmtId="0" fontId="3" fillId="4" borderId="32" xfId="0" applyFont="1" applyFill="1" applyBorder="1"/>
    <xf numFmtId="0" fontId="0" fillId="4" borderId="57" xfId="0" applyFill="1" applyBorder="1"/>
    <xf numFmtId="0" fontId="3" fillId="4" borderId="58" xfId="0" applyFont="1" applyFill="1" applyBorder="1" applyAlignment="1">
      <alignment horizontal="right"/>
    </xf>
    <xf numFmtId="0" fontId="3" fillId="4" borderId="32" xfId="0" applyFont="1" applyFill="1" applyBorder="1" applyAlignment="1">
      <alignment horizontal="right"/>
    </xf>
    <xf numFmtId="0" fontId="3" fillId="4" borderId="33" xfId="0" applyFont="1" applyFill="1" applyBorder="1" applyAlignment="1">
      <alignment horizontal="center"/>
    </xf>
    <xf numFmtId="4" fontId="13" fillId="4" borderId="32" xfId="0" applyNumberFormat="1" applyFont="1" applyFill="1" applyBorder="1" applyAlignment="1">
      <alignment horizontal="right"/>
    </xf>
    <xf numFmtId="4" fontId="13" fillId="4" borderId="57" xfId="0" applyNumberFormat="1" applyFont="1" applyFill="1" applyBorder="1" applyAlignment="1">
      <alignment horizontal="right"/>
    </xf>
    <xf numFmtId="0" fontId="9" fillId="0" borderId="35" xfId="0" applyFont="1" applyBorder="1"/>
    <xf numFmtId="0" fontId="9" fillId="0" borderId="5" xfId="0" applyFont="1" applyBorder="1"/>
    <xf numFmtId="0" fontId="9" fillId="0" borderId="7" xfId="0" applyFont="1" applyBorder="1"/>
    <xf numFmtId="3" fontId="9" fillId="0" borderId="34" xfId="0" applyNumberFormat="1" applyFont="1" applyBorder="1" applyAlignment="1">
      <alignment horizontal="right"/>
    </xf>
    <xf numFmtId="165" fontId="9" fillId="0" borderId="59" xfId="0" applyNumberFormat="1" applyFont="1" applyBorder="1" applyAlignment="1">
      <alignment horizontal="right"/>
    </xf>
    <xf numFmtId="3" fontId="9" fillId="0" borderId="6" xfId="0" applyNumberFormat="1" applyFont="1" applyBorder="1" applyAlignment="1">
      <alignment horizontal="right"/>
    </xf>
    <xf numFmtId="4" fontId="9" fillId="0" borderId="5" xfId="0" applyNumberFormat="1" applyFont="1" applyBorder="1" applyAlignment="1">
      <alignment horizontal="right"/>
    </xf>
    <xf numFmtId="3" fontId="9" fillId="0" borderId="7" xfId="0" applyNumberFormat="1" applyFont="1" applyBorder="1" applyAlignment="1">
      <alignment horizontal="right"/>
    </xf>
    <xf numFmtId="0" fontId="0" fillId="2" borderId="37" xfId="0" applyFill="1" applyBorder="1"/>
    <xf numFmtId="0" fontId="7" fillId="2" borderId="38" xfId="0" applyFont="1" applyFill="1" applyBorder="1"/>
    <xf numFmtId="0" fontId="0" fillId="2" borderId="38" xfId="0" applyFill="1" applyBorder="1"/>
    <xf numFmtId="4" fontId="0" fillId="2" borderId="60" xfId="0" applyNumberFormat="1" applyFill="1" applyBorder="1"/>
    <xf numFmtId="4" fontId="0" fillId="2" borderId="37" xfId="0" applyNumberFormat="1" applyFill="1" applyBorder="1"/>
    <xf numFmtId="4" fontId="0" fillId="2" borderId="38" xfId="0" applyNumberFormat="1" applyFill="1" applyBorder="1"/>
    <xf numFmtId="3" fontId="12" fillId="0" borderId="0" xfId="0" applyNumberFormat="1" applyFont="1"/>
    <xf numFmtId="4" fontId="12" fillId="0" borderId="0" xfId="0" applyNumberFormat="1" applyFont="1"/>
    <xf numFmtId="4" fontId="0" fillId="0" borderId="0" xfId="0" applyNumberFormat="1"/>
    <xf numFmtId="0" fontId="11" fillId="0" borderId="0" xfId="1"/>
    <xf numFmtId="0" fontId="15" fillId="0" borderId="0" xfId="1" applyFont="1" applyAlignment="1">
      <alignment horizontal="centerContinuous"/>
    </xf>
    <xf numFmtId="0" fontId="16" fillId="0" borderId="0" xfId="1" applyFont="1" applyAlignment="1">
      <alignment horizontal="centerContinuous"/>
    </xf>
    <xf numFmtId="0" fontId="16" fillId="0" borderId="0" xfId="1" applyFont="1" applyAlignment="1">
      <alignment horizontal="right"/>
    </xf>
    <xf numFmtId="0" fontId="12" fillId="0" borderId="45" xfId="1" applyFont="1" applyBorder="1" applyAlignment="1">
      <alignment horizontal="right"/>
    </xf>
    <xf numFmtId="0" fontId="11" fillId="0" borderId="44" xfId="1" applyBorder="1" applyAlignment="1">
      <alignment horizontal="left"/>
    </xf>
    <xf numFmtId="0" fontId="11" fillId="0" borderId="46" xfId="1" applyBorder="1"/>
    <xf numFmtId="0" fontId="12" fillId="0" borderId="0" xfId="1" applyFont="1"/>
    <xf numFmtId="0" fontId="11" fillId="0" borderId="0" xfId="1" applyFont="1"/>
    <xf numFmtId="0" fontId="11" fillId="0" borderId="0" xfId="1" applyAlignment="1">
      <alignment horizontal="right"/>
    </xf>
    <xf numFmtId="0" fontId="11" fillId="0" borderId="0" xfId="1" applyAlignment="1"/>
    <xf numFmtId="49" fontId="17" fillId="3" borderId="59" xfId="1" applyNumberFormat="1" applyFont="1" applyFill="1" applyBorder="1"/>
    <xf numFmtId="0" fontId="17" fillId="3" borderId="18" xfId="1" applyFont="1" applyFill="1" applyBorder="1" applyAlignment="1">
      <alignment horizontal="center"/>
    </xf>
    <xf numFmtId="0" fontId="17" fillId="3" borderId="18" xfId="1" applyNumberFormat="1" applyFont="1" applyFill="1" applyBorder="1" applyAlignment="1">
      <alignment horizontal="center"/>
    </xf>
    <xf numFmtId="0" fontId="17" fillId="3" borderId="59" xfId="1" applyFont="1" applyFill="1" applyBorder="1" applyAlignment="1">
      <alignment horizontal="center"/>
    </xf>
    <xf numFmtId="0" fontId="7" fillId="0" borderId="55" xfId="1" applyFont="1" applyBorder="1" applyAlignment="1">
      <alignment horizontal="center"/>
    </xf>
    <xf numFmtId="49" fontId="7" fillId="0" borderId="55" xfId="1" applyNumberFormat="1" applyFont="1" applyBorder="1" applyAlignment="1">
      <alignment horizontal="left"/>
    </xf>
    <xf numFmtId="0" fontId="7" fillId="0" borderId="55" xfId="1" applyFont="1" applyBorder="1"/>
    <xf numFmtId="0" fontId="11" fillId="0" borderId="55" xfId="1" applyBorder="1" applyAlignment="1">
      <alignment horizontal="center"/>
    </xf>
    <xf numFmtId="0" fontId="11" fillId="0" borderId="55" xfId="1" applyNumberFormat="1" applyBorder="1" applyAlignment="1">
      <alignment horizontal="right"/>
    </xf>
    <xf numFmtId="0" fontId="11" fillId="0" borderId="55" xfId="1" applyNumberFormat="1" applyBorder="1"/>
    <xf numFmtId="0" fontId="11" fillId="0" borderId="0" xfId="1" applyNumberFormat="1"/>
    <xf numFmtId="0" fontId="18" fillId="0" borderId="0" xfId="1" applyFont="1"/>
    <xf numFmtId="0" fontId="9" fillId="0" borderId="55" xfId="1" applyFont="1" applyBorder="1" applyAlignment="1">
      <alignment horizontal="center" vertical="top"/>
    </xf>
    <xf numFmtId="49" fontId="10" fillId="0" borderId="55" xfId="1" applyNumberFormat="1" applyFont="1" applyBorder="1" applyAlignment="1">
      <alignment horizontal="left" vertical="top"/>
    </xf>
    <xf numFmtId="0" fontId="10" fillId="0" borderId="55" xfId="1" applyFont="1" applyBorder="1" applyAlignment="1">
      <alignment wrapText="1"/>
    </xf>
    <xf numFmtId="49" fontId="19" fillId="0" borderId="55" xfId="1" applyNumberFormat="1" applyFont="1" applyBorder="1" applyAlignment="1">
      <alignment horizontal="center" shrinkToFit="1"/>
    </xf>
    <xf numFmtId="4" fontId="19" fillId="0" borderId="55" xfId="1" applyNumberFormat="1" applyFont="1" applyBorder="1" applyAlignment="1">
      <alignment horizontal="right"/>
    </xf>
    <xf numFmtId="4" fontId="19" fillId="0" borderId="55" xfId="1" applyNumberFormat="1" applyFont="1" applyBorder="1"/>
    <xf numFmtId="0" fontId="12" fillId="0" borderId="55" xfId="1" applyFont="1" applyBorder="1" applyAlignment="1">
      <alignment horizontal="center"/>
    </xf>
    <xf numFmtId="49" fontId="12" fillId="0" borderId="55" xfId="1" applyNumberFormat="1" applyFont="1" applyBorder="1" applyAlignment="1">
      <alignment horizontal="left"/>
    </xf>
    <xf numFmtId="0" fontId="22" fillId="0" borderId="0" xfId="1" applyFont="1" applyAlignment="1">
      <alignment wrapText="1"/>
    </xf>
    <xf numFmtId="4" fontId="23" fillId="5" borderId="55" xfId="1" applyNumberFormat="1" applyFont="1" applyFill="1" applyBorder="1" applyAlignment="1">
      <alignment horizontal="right" wrapText="1"/>
    </xf>
    <xf numFmtId="0" fontId="23" fillId="5" borderId="55" xfId="1" applyFont="1" applyFill="1" applyBorder="1" applyAlignment="1">
      <alignment horizontal="left" wrapText="1"/>
    </xf>
    <xf numFmtId="0" fontId="23" fillId="0" borderId="55" xfId="0" applyFont="1" applyBorder="1" applyAlignment="1">
      <alignment horizontal="right"/>
    </xf>
    <xf numFmtId="0" fontId="11" fillId="2" borderId="61" xfId="1" applyFill="1" applyBorder="1" applyAlignment="1">
      <alignment horizontal="center"/>
    </xf>
    <xf numFmtId="49" fontId="5" fillId="2" borderId="61" xfId="1" applyNumberFormat="1" applyFont="1" applyFill="1" applyBorder="1" applyAlignment="1">
      <alignment horizontal="left"/>
    </xf>
    <xf numFmtId="0" fontId="5" fillId="2" borderId="61" xfId="1" applyFont="1" applyFill="1" applyBorder="1"/>
    <xf numFmtId="4" fontId="11" fillId="2" borderId="61" xfId="1" applyNumberFormat="1" applyFill="1" applyBorder="1" applyAlignment="1">
      <alignment horizontal="right"/>
    </xf>
    <xf numFmtId="4" fontId="7" fillId="2" borderId="61" xfId="1" applyNumberFormat="1" applyFont="1" applyFill="1" applyBorder="1"/>
    <xf numFmtId="3" fontId="11" fillId="0" borderId="0" xfId="1" applyNumberFormat="1"/>
    <xf numFmtId="0" fontId="11" fillId="0" borderId="0" xfId="1" applyBorder="1"/>
    <xf numFmtId="0" fontId="25" fillId="0" borderId="0" xfId="1" applyFont="1" applyAlignment="1"/>
    <xf numFmtId="0" fontId="26" fillId="0" borderId="0" xfId="1" applyFont="1" applyBorder="1"/>
    <xf numFmtId="3" fontId="26" fillId="0" borderId="0" xfId="1" applyNumberFormat="1" applyFont="1" applyBorder="1" applyAlignment="1">
      <alignment horizontal="right"/>
    </xf>
    <xf numFmtId="4" fontId="26" fillId="0" borderId="0" xfId="1" applyNumberFormat="1" applyFont="1" applyBorder="1"/>
    <xf numFmtId="0" fontId="25" fillId="0" borderId="0" xfId="1" applyFont="1" applyBorder="1" applyAlignment="1"/>
    <xf numFmtId="0" fontId="11" fillId="0" borderId="0" xfId="1" applyBorder="1" applyAlignment="1">
      <alignment horizontal="right"/>
    </xf>
    <xf numFmtId="49" fontId="12" fillId="0" borderId="8" xfId="0" applyNumberFormat="1" applyFont="1" applyBorder="1"/>
    <xf numFmtId="3" fontId="9" fillId="0" borderId="9" xfId="0" applyNumberFormat="1" applyFont="1" applyBorder="1"/>
    <xf numFmtId="3" fontId="9" fillId="0" borderId="55" xfId="0" applyNumberFormat="1" applyFont="1" applyBorder="1"/>
    <xf numFmtId="3" fontId="9" fillId="0" borderId="56" xfId="0" applyNumberFormat="1" applyFont="1" applyBorder="1"/>
    <xf numFmtId="4" fontId="28" fillId="0" borderId="55" xfId="1" applyNumberFormat="1" applyFont="1" applyBorder="1"/>
    <xf numFmtId="0" fontId="11" fillId="0" borderId="12" xfId="1" applyBorder="1"/>
    <xf numFmtId="0" fontId="11" fillId="0" borderId="22" xfId="1" applyBorder="1"/>
    <xf numFmtId="0" fontId="11" fillId="0" borderId="6" xfId="1" applyBorder="1"/>
    <xf numFmtId="0" fontId="17" fillId="3" borderId="59" xfId="1" applyNumberFormat="1" applyFont="1" applyFill="1" applyBorder="1" applyAlignment="1">
      <alignment horizontal="center"/>
    </xf>
    <xf numFmtId="0" fontId="11" fillId="0" borderId="16" xfId="1" applyBorder="1"/>
    <xf numFmtId="0" fontId="11" fillId="0" borderId="9" xfId="1" applyBorder="1"/>
    <xf numFmtId="0" fontId="12" fillId="0" borderId="14" xfId="1" applyFont="1" applyBorder="1" applyAlignment="1">
      <alignment horizontal="left" vertical="center"/>
    </xf>
    <xf numFmtId="3" fontId="3" fillId="6" borderId="59" xfId="1" applyNumberFormat="1" applyFont="1" applyFill="1" applyBorder="1"/>
    <xf numFmtId="3" fontId="3" fillId="0" borderId="59" xfId="1" applyNumberFormat="1" applyFont="1" applyFill="1" applyBorder="1"/>
    <xf numFmtId="4" fontId="19" fillId="7" borderId="55" xfId="1" applyNumberFormat="1" applyFont="1" applyFill="1" applyBorder="1" applyAlignment="1">
      <alignment horizontal="right"/>
    </xf>
    <xf numFmtId="0" fontId="19" fillId="0" borderId="55" xfId="1" applyFont="1" applyBorder="1" applyAlignment="1">
      <alignment wrapText="1"/>
    </xf>
    <xf numFmtId="0" fontId="11" fillId="0" borderId="55" xfId="1" applyFont="1" applyBorder="1" applyAlignment="1">
      <alignment horizontal="center" vertical="top"/>
    </xf>
    <xf numFmtId="49" fontId="19" fillId="0" borderId="55" xfId="1" applyNumberFormat="1" applyFont="1" applyBorder="1" applyAlignment="1">
      <alignment horizontal="left" vertical="top"/>
    </xf>
    <xf numFmtId="0" fontId="29" fillId="0" borderId="55" xfId="1" applyFont="1" applyBorder="1" applyAlignment="1">
      <alignment wrapText="1"/>
    </xf>
    <xf numFmtId="0" fontId="0" fillId="0" borderId="0" xfId="0" applyAlignment="1">
      <alignment horizontal="left" wrapText="1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27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1" fillId="0" borderId="42" xfId="1" applyFont="1" applyBorder="1" applyAlignment="1">
      <alignment horizontal="center"/>
    </xf>
    <xf numFmtId="0" fontId="11" fillId="0" borderId="43" xfId="1" applyFont="1" applyBorder="1" applyAlignment="1">
      <alignment horizontal="center"/>
    </xf>
    <xf numFmtId="0" fontId="11" fillId="0" borderId="47" xfId="1" applyFont="1" applyBorder="1" applyAlignment="1">
      <alignment horizontal="center"/>
    </xf>
    <xf numFmtId="0" fontId="11" fillId="0" borderId="48" xfId="1" applyFont="1" applyBorder="1" applyAlignment="1">
      <alignment horizontal="center"/>
    </xf>
    <xf numFmtId="0" fontId="11" fillId="0" borderId="50" xfId="1" applyFont="1" applyBorder="1" applyAlignment="1">
      <alignment horizontal="left"/>
    </xf>
    <xf numFmtId="0" fontId="11" fillId="0" borderId="49" xfId="1" applyFont="1" applyBorder="1" applyAlignment="1">
      <alignment horizontal="left"/>
    </xf>
    <xf numFmtId="0" fontId="11" fillId="0" borderId="51" xfId="1" applyFont="1" applyBorder="1" applyAlignment="1">
      <alignment horizontal="left"/>
    </xf>
    <xf numFmtId="3" fontId="7" fillId="2" borderId="38" xfId="0" applyNumberFormat="1" applyFont="1" applyFill="1" applyBorder="1" applyAlignment="1">
      <alignment horizontal="right"/>
    </xf>
    <xf numFmtId="3" fontId="7" fillId="2" borderId="60" xfId="0" applyNumberFormat="1" applyFont="1" applyFill="1" applyBorder="1" applyAlignment="1">
      <alignment horizontal="right"/>
    </xf>
    <xf numFmtId="0" fontId="20" fillId="5" borderId="16" xfId="1" applyNumberFormat="1" applyFont="1" applyFill="1" applyBorder="1" applyAlignment="1">
      <alignment horizontal="left" wrapText="1" indent="1"/>
    </xf>
    <xf numFmtId="0" fontId="21" fillId="0" borderId="0" xfId="0" applyNumberFormat="1" applyFont="1"/>
    <xf numFmtId="0" fontId="21" fillId="0" borderId="9" xfId="0" applyNumberFormat="1" applyFont="1" applyBorder="1"/>
    <xf numFmtId="49" fontId="23" fillId="5" borderId="16" xfId="1" applyNumberFormat="1" applyFont="1" applyFill="1" applyBorder="1" applyAlignment="1">
      <alignment horizontal="left" wrapText="1"/>
    </xf>
    <xf numFmtId="49" fontId="24" fillId="0" borderId="0" xfId="0" applyNumberFormat="1" applyFont="1" applyAlignment="1">
      <alignment horizontal="left" wrapText="1"/>
    </xf>
    <xf numFmtId="0" fontId="14" fillId="0" borderId="0" xfId="1" applyFont="1" applyAlignment="1">
      <alignment horizontal="center"/>
    </xf>
    <xf numFmtId="49" fontId="11" fillId="0" borderId="47" xfId="1" applyNumberFormat="1" applyFont="1" applyBorder="1" applyAlignment="1">
      <alignment horizontal="center"/>
    </xf>
    <xf numFmtId="0" fontId="11" fillId="0" borderId="50" xfId="1" applyBorder="1" applyAlignment="1">
      <alignment horizontal="center" shrinkToFit="1"/>
    </xf>
    <xf numFmtId="0" fontId="11" fillId="0" borderId="49" xfId="1" applyBorder="1" applyAlignment="1">
      <alignment horizontal="center" shrinkToFit="1"/>
    </xf>
    <xf numFmtId="0" fontId="11" fillId="0" borderId="51" xfId="1" applyBorder="1" applyAlignment="1">
      <alignment horizontal="center" shrinkToFit="1"/>
    </xf>
  </cellXfs>
  <cellStyles count="2">
    <cellStyle name="Normální" xfId="0" builtinId="0"/>
    <cellStyle name="normální_POL.XLS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1"/>
  <dimension ref="A1:BE55"/>
  <sheetViews>
    <sheetView tabSelected="1" workbookViewId="0">
      <selection activeCell="B37" sqref="B37:G45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 x14ac:dyDescent="0.25">
      <c r="A1" s="1" t="s">
        <v>0</v>
      </c>
      <c r="B1" s="2"/>
      <c r="C1" s="2"/>
      <c r="D1" s="2"/>
      <c r="E1" s="2"/>
      <c r="F1" s="2"/>
      <c r="G1" s="2"/>
    </row>
    <row r="2" spans="1:57" ht="12.95" customHeight="1" x14ac:dyDescent="0.2">
      <c r="A2" s="3" t="s">
        <v>1</v>
      </c>
      <c r="B2" s="4"/>
      <c r="C2" s="5"/>
      <c r="D2" s="6"/>
      <c r="E2" s="4"/>
      <c r="F2" s="4"/>
      <c r="G2" s="7"/>
    </row>
    <row r="3" spans="1:57" ht="3" hidden="1" customHeight="1" x14ac:dyDescent="0.2">
      <c r="A3" s="8"/>
      <c r="B3" s="9"/>
      <c r="C3" s="8"/>
      <c r="D3" s="8"/>
      <c r="E3" s="8"/>
      <c r="F3" s="8"/>
      <c r="G3" s="10"/>
    </row>
    <row r="4" spans="1:57" ht="12" customHeight="1" x14ac:dyDescent="0.2">
      <c r="A4" s="11" t="s">
        <v>2</v>
      </c>
      <c r="B4" s="12"/>
      <c r="C4" s="13" t="s">
        <v>3</v>
      </c>
      <c r="D4" s="13"/>
      <c r="E4" s="13"/>
      <c r="F4" s="13" t="s">
        <v>4</v>
      </c>
      <c r="G4" s="14"/>
    </row>
    <row r="5" spans="1:57" ht="12.95" customHeight="1" x14ac:dyDescent="0.2">
      <c r="A5" s="15"/>
      <c r="B5" s="16"/>
      <c r="C5" s="17" t="s">
        <v>227</v>
      </c>
      <c r="D5" s="18"/>
      <c r="E5" s="18"/>
      <c r="F5" s="13"/>
      <c r="G5" s="14"/>
    </row>
    <row r="6" spans="1:57" ht="12.95" customHeight="1" x14ac:dyDescent="0.2">
      <c r="A6" s="19" t="s">
        <v>6</v>
      </c>
      <c r="B6" s="20"/>
      <c r="C6" s="21" t="s">
        <v>7</v>
      </c>
      <c r="D6" s="21"/>
      <c r="E6" s="21"/>
      <c r="F6" s="22" t="s">
        <v>8</v>
      </c>
      <c r="G6" s="23"/>
    </row>
    <row r="7" spans="1:57" ht="12.95" customHeight="1" x14ac:dyDescent="0.2">
      <c r="A7" s="15"/>
      <c r="B7" s="16"/>
      <c r="C7" s="17" t="s">
        <v>71</v>
      </c>
      <c r="D7" s="18"/>
      <c r="E7" s="18"/>
      <c r="F7" s="24"/>
      <c r="G7" s="14"/>
    </row>
    <row r="8" spans="1:57" x14ac:dyDescent="0.2">
      <c r="A8" s="19" t="s">
        <v>9</v>
      </c>
      <c r="B8" s="21"/>
      <c r="C8" s="197"/>
      <c r="D8" s="198"/>
      <c r="E8" s="25" t="s">
        <v>10</v>
      </c>
      <c r="F8" s="26"/>
      <c r="G8" s="27"/>
      <c r="H8" s="28"/>
      <c r="I8" s="28"/>
    </row>
    <row r="9" spans="1:57" x14ac:dyDescent="0.2">
      <c r="A9" s="19" t="s">
        <v>11</v>
      </c>
      <c r="B9" s="21"/>
      <c r="C9" s="197"/>
      <c r="D9" s="198"/>
      <c r="E9" s="22" t="s">
        <v>12</v>
      </c>
      <c r="F9" s="21"/>
      <c r="G9" s="29"/>
    </row>
    <row r="10" spans="1:57" x14ac:dyDescent="0.2">
      <c r="A10" s="30" t="s">
        <v>13</v>
      </c>
      <c r="B10" s="31"/>
      <c r="C10" s="31"/>
      <c r="D10" s="31"/>
      <c r="E10" s="32" t="s">
        <v>14</v>
      </c>
      <c r="F10" s="31"/>
      <c r="G10" s="33"/>
    </row>
    <row r="11" spans="1:57" x14ac:dyDescent="0.2">
      <c r="A11" s="11" t="s">
        <v>15</v>
      </c>
      <c r="B11" s="13"/>
      <c r="C11" s="13"/>
      <c r="D11" s="13"/>
      <c r="E11" s="34" t="s">
        <v>16</v>
      </c>
      <c r="F11" s="13"/>
      <c r="G11" s="14"/>
      <c r="BA11" s="35"/>
      <c r="BB11" s="35"/>
      <c r="BC11" s="35"/>
      <c r="BD11" s="35"/>
      <c r="BE11" s="35"/>
    </row>
    <row r="12" spans="1:57" x14ac:dyDescent="0.2">
      <c r="A12" s="11"/>
      <c r="B12" s="13"/>
      <c r="C12" s="13"/>
      <c r="D12" s="13"/>
      <c r="E12" s="199"/>
      <c r="F12" s="200"/>
      <c r="G12" s="201"/>
    </row>
    <row r="13" spans="1:57" ht="28.5" customHeight="1" thickBot="1" x14ac:dyDescent="0.25">
      <c r="A13" s="36" t="s">
        <v>17</v>
      </c>
      <c r="B13" s="37"/>
      <c r="C13" s="37"/>
      <c r="D13" s="37"/>
      <c r="E13" s="38"/>
      <c r="F13" s="38"/>
      <c r="G13" s="39"/>
    </row>
    <row r="14" spans="1:57" ht="17.25" customHeight="1" thickBot="1" x14ac:dyDescent="0.25">
      <c r="A14" s="40" t="s">
        <v>18</v>
      </c>
      <c r="B14" s="41"/>
      <c r="C14" s="42"/>
      <c r="D14" s="43" t="s">
        <v>19</v>
      </c>
      <c r="E14" s="44"/>
      <c r="F14" s="44"/>
      <c r="G14" s="42"/>
    </row>
    <row r="15" spans="1:57" ht="15.95" customHeight="1" x14ac:dyDescent="0.2">
      <c r="A15" s="45"/>
      <c r="B15" s="8" t="s">
        <v>20</v>
      </c>
      <c r="C15" s="46">
        <f>Dodavka</f>
        <v>0</v>
      </c>
      <c r="D15" s="47" t="str">
        <f>Rekapitulace!A17</f>
        <v>Ztížené výrobní podmínky</v>
      </c>
      <c r="E15" s="48"/>
      <c r="F15" s="49"/>
      <c r="G15" s="46">
        <f>Rekapitulace!I17</f>
        <v>0</v>
      </c>
    </row>
    <row r="16" spans="1:57" ht="15.95" customHeight="1" x14ac:dyDescent="0.2">
      <c r="A16" s="45" t="s">
        <v>21</v>
      </c>
      <c r="B16" s="8" t="s">
        <v>22</v>
      </c>
      <c r="C16" s="46">
        <f>Mont</f>
        <v>0</v>
      </c>
      <c r="D16" s="30" t="str">
        <f>Rekapitulace!A18</f>
        <v>Oborová přirážka</v>
      </c>
      <c r="E16" s="50"/>
      <c r="F16" s="51"/>
      <c r="G16" s="46">
        <f>Rekapitulace!I18</f>
        <v>0</v>
      </c>
    </row>
    <row r="17" spans="1:7" ht="15.95" customHeight="1" x14ac:dyDescent="0.2">
      <c r="A17" s="45" t="s">
        <v>23</v>
      </c>
      <c r="B17" s="8" t="s">
        <v>24</v>
      </c>
      <c r="C17" s="46">
        <f>HSV</f>
        <v>0</v>
      </c>
      <c r="D17" s="30" t="str">
        <f>Rekapitulace!A19</f>
        <v>Přesun stavebních kapacit</v>
      </c>
      <c r="E17" s="50"/>
      <c r="F17" s="51"/>
      <c r="G17" s="46">
        <f>Rekapitulace!I19</f>
        <v>0</v>
      </c>
    </row>
    <row r="18" spans="1:7" ht="15.95" customHeight="1" x14ac:dyDescent="0.2">
      <c r="A18" s="52" t="s">
        <v>25</v>
      </c>
      <c r="B18" s="8" t="s">
        <v>26</v>
      </c>
      <c r="C18" s="46">
        <f>PSV</f>
        <v>0</v>
      </c>
      <c r="D18" s="30" t="str">
        <f>Rekapitulace!A20</f>
        <v>Mimostaveništní doprava</v>
      </c>
      <c r="E18" s="50"/>
      <c r="F18" s="51"/>
      <c r="G18" s="46">
        <f>Rekapitulace!I20</f>
        <v>0</v>
      </c>
    </row>
    <row r="19" spans="1:7" ht="15.95" customHeight="1" x14ac:dyDescent="0.2">
      <c r="A19" s="53" t="s">
        <v>27</v>
      </c>
      <c r="B19" s="8"/>
      <c r="C19" s="46">
        <f>SUM(C15:C18)</f>
        <v>0</v>
      </c>
      <c r="D19" s="54" t="str">
        <f>Rekapitulace!A21</f>
        <v>Zařízení staveniště</v>
      </c>
      <c r="E19" s="50"/>
      <c r="F19" s="51"/>
      <c r="G19" s="46">
        <f>Rekapitulace!I21</f>
        <v>0</v>
      </c>
    </row>
    <row r="20" spans="1:7" ht="15.95" customHeight="1" x14ac:dyDescent="0.2">
      <c r="A20" s="53"/>
      <c r="B20" s="8"/>
      <c r="C20" s="46"/>
      <c r="D20" s="30" t="str">
        <f>Rekapitulace!A22</f>
        <v>Provoz investora</v>
      </c>
      <c r="E20" s="50"/>
      <c r="F20" s="51"/>
      <c r="G20" s="46">
        <f>Rekapitulace!I22</f>
        <v>0</v>
      </c>
    </row>
    <row r="21" spans="1:7" ht="15.95" customHeight="1" x14ac:dyDescent="0.2">
      <c r="A21" s="53" t="s">
        <v>28</v>
      </c>
      <c r="B21" s="8"/>
      <c r="C21" s="46">
        <f>HZS</f>
        <v>0</v>
      </c>
      <c r="D21" s="30" t="str">
        <f>Rekapitulace!A23</f>
        <v>Kompletační činnost (IČD)</v>
      </c>
      <c r="E21" s="50"/>
      <c r="F21" s="51"/>
      <c r="G21" s="46">
        <f>Rekapitulace!I23</f>
        <v>0</v>
      </c>
    </row>
    <row r="22" spans="1:7" ht="15.95" customHeight="1" x14ac:dyDescent="0.2">
      <c r="A22" s="11" t="s">
        <v>29</v>
      </c>
      <c r="B22" s="13"/>
      <c r="C22" s="46">
        <f>C19+C21</f>
        <v>0</v>
      </c>
      <c r="D22" s="30" t="s">
        <v>30</v>
      </c>
      <c r="E22" s="50"/>
      <c r="F22" s="51"/>
      <c r="G22" s="46">
        <f>G23-SUM(G15:G21)</f>
        <v>0</v>
      </c>
    </row>
    <row r="23" spans="1:7" ht="15.95" customHeight="1" thickBot="1" x14ac:dyDescent="0.25">
      <c r="A23" s="30" t="s">
        <v>31</v>
      </c>
      <c r="B23" s="31"/>
      <c r="C23" s="55">
        <f>C22+G23</f>
        <v>0</v>
      </c>
      <c r="D23" s="56" t="s">
        <v>32</v>
      </c>
      <c r="E23" s="57"/>
      <c r="F23" s="58"/>
      <c r="G23" s="46">
        <f>VRN</f>
        <v>0</v>
      </c>
    </row>
    <row r="24" spans="1:7" x14ac:dyDescent="0.2">
      <c r="A24" s="59" t="s">
        <v>33</v>
      </c>
      <c r="B24" s="60"/>
      <c r="C24" s="61" t="s">
        <v>34</v>
      </c>
      <c r="D24" s="60"/>
      <c r="E24" s="61" t="s">
        <v>35</v>
      </c>
      <c r="F24" s="60"/>
      <c r="G24" s="62"/>
    </row>
    <row r="25" spans="1:7" x14ac:dyDescent="0.2">
      <c r="A25" s="19" t="s">
        <v>228</v>
      </c>
      <c r="B25" s="21"/>
      <c r="C25" s="22" t="s">
        <v>36</v>
      </c>
      <c r="D25" s="21"/>
      <c r="E25" s="22" t="s">
        <v>36</v>
      </c>
      <c r="F25" s="21"/>
      <c r="G25" s="23"/>
    </row>
    <row r="26" spans="1:7" x14ac:dyDescent="0.2">
      <c r="A26" s="11" t="s">
        <v>229</v>
      </c>
      <c r="B26" s="63"/>
      <c r="C26" s="34" t="s">
        <v>37</v>
      </c>
      <c r="D26" s="13"/>
      <c r="E26" s="34" t="s">
        <v>37</v>
      </c>
      <c r="F26" s="13"/>
      <c r="G26" s="14"/>
    </row>
    <row r="27" spans="1:7" x14ac:dyDescent="0.2">
      <c r="A27" s="11"/>
      <c r="B27" s="64"/>
      <c r="C27" s="34" t="s">
        <v>38</v>
      </c>
      <c r="D27" s="13"/>
      <c r="E27" s="34" t="s">
        <v>39</v>
      </c>
      <c r="F27" s="13"/>
      <c r="G27" s="14"/>
    </row>
    <row r="28" spans="1:7" x14ac:dyDescent="0.2">
      <c r="A28" s="11"/>
      <c r="B28" s="13"/>
      <c r="C28" s="34"/>
      <c r="D28" s="13"/>
      <c r="E28" s="34"/>
      <c r="F28" s="13"/>
      <c r="G28" s="14"/>
    </row>
    <row r="29" spans="1:7" ht="94.5" customHeight="1" x14ac:dyDescent="0.2">
      <c r="A29" s="11"/>
      <c r="B29" s="13"/>
      <c r="C29" s="34"/>
      <c r="D29" s="13"/>
      <c r="E29" s="34"/>
      <c r="F29" s="13"/>
      <c r="G29" s="14"/>
    </row>
    <row r="30" spans="1:7" x14ac:dyDescent="0.2">
      <c r="A30" s="19" t="s">
        <v>40</v>
      </c>
      <c r="B30" s="21"/>
      <c r="C30" s="65">
        <v>21</v>
      </c>
      <c r="D30" s="21" t="s">
        <v>41</v>
      </c>
      <c r="E30" s="22"/>
      <c r="F30" s="66">
        <f>ROUND(C23-F32,0)</f>
        <v>0</v>
      </c>
      <c r="G30" s="23"/>
    </row>
    <row r="31" spans="1:7" x14ac:dyDescent="0.2">
      <c r="A31" s="19" t="s">
        <v>42</v>
      </c>
      <c r="B31" s="21"/>
      <c r="C31" s="65">
        <f>SazbaDPH1</f>
        <v>21</v>
      </c>
      <c r="D31" s="21" t="s">
        <v>41</v>
      </c>
      <c r="E31" s="22"/>
      <c r="F31" s="67">
        <f>ROUND(PRODUCT(F30,C31/100),1)</f>
        <v>0</v>
      </c>
      <c r="G31" s="33"/>
    </row>
    <row r="32" spans="1:7" x14ac:dyDescent="0.2">
      <c r="A32" s="19" t="s">
        <v>40</v>
      </c>
      <c r="B32" s="21"/>
      <c r="C32" s="65">
        <v>0</v>
      </c>
      <c r="D32" s="21" t="s">
        <v>41</v>
      </c>
      <c r="E32" s="22"/>
      <c r="F32" s="66">
        <v>0</v>
      </c>
      <c r="G32" s="23"/>
    </row>
    <row r="33" spans="1:8" x14ac:dyDescent="0.2">
      <c r="A33" s="19" t="s">
        <v>42</v>
      </c>
      <c r="B33" s="21"/>
      <c r="C33" s="65">
        <f>SazbaDPH2</f>
        <v>0</v>
      </c>
      <c r="D33" s="21" t="s">
        <v>41</v>
      </c>
      <c r="E33" s="22"/>
      <c r="F33" s="67">
        <f>ROUND(PRODUCT(F32,C33/100),1)</f>
        <v>0</v>
      </c>
      <c r="G33" s="33"/>
    </row>
    <row r="34" spans="1:8" s="73" customFormat="1" ht="19.7" customHeight="1" thickBot="1" x14ac:dyDescent="0.3">
      <c r="A34" s="68" t="s">
        <v>43</v>
      </c>
      <c r="B34" s="69"/>
      <c r="C34" s="69"/>
      <c r="D34" s="69"/>
      <c r="E34" s="70"/>
      <c r="F34" s="71">
        <f>CEILING(SUM(F30:F33),1)</f>
        <v>0</v>
      </c>
      <c r="G34" s="72"/>
    </row>
    <row r="36" spans="1:8" x14ac:dyDescent="0.2">
      <c r="A36" s="74" t="s">
        <v>44</v>
      </c>
      <c r="B36" s="74"/>
      <c r="C36" s="74"/>
      <c r="D36" s="74"/>
      <c r="E36" s="74"/>
      <c r="F36" s="74"/>
      <c r="G36" s="74"/>
      <c r="H36" t="s">
        <v>5</v>
      </c>
    </row>
    <row r="37" spans="1:8" ht="14.25" customHeight="1" x14ac:dyDescent="0.2">
      <c r="A37" s="74"/>
      <c r="B37" s="202"/>
      <c r="C37" s="203"/>
      <c r="D37" s="203"/>
      <c r="E37" s="203"/>
      <c r="F37" s="203"/>
      <c r="G37" s="203"/>
      <c r="H37" t="s">
        <v>5</v>
      </c>
    </row>
    <row r="38" spans="1:8" ht="12.75" customHeight="1" x14ac:dyDescent="0.2">
      <c r="A38" s="75"/>
      <c r="B38" s="203"/>
      <c r="C38" s="203"/>
      <c r="D38" s="203"/>
      <c r="E38" s="203"/>
      <c r="F38" s="203"/>
      <c r="G38" s="203"/>
      <c r="H38" t="s">
        <v>5</v>
      </c>
    </row>
    <row r="39" spans="1:8" x14ac:dyDescent="0.2">
      <c r="A39" s="75"/>
      <c r="B39" s="203"/>
      <c r="C39" s="203"/>
      <c r="D39" s="203"/>
      <c r="E39" s="203"/>
      <c r="F39" s="203"/>
      <c r="G39" s="203"/>
      <c r="H39" t="s">
        <v>5</v>
      </c>
    </row>
    <row r="40" spans="1:8" x14ac:dyDescent="0.2">
      <c r="A40" s="75"/>
      <c r="B40" s="203"/>
      <c r="C40" s="203"/>
      <c r="D40" s="203"/>
      <c r="E40" s="203"/>
      <c r="F40" s="203"/>
      <c r="G40" s="203"/>
      <c r="H40" t="s">
        <v>5</v>
      </c>
    </row>
    <row r="41" spans="1:8" x14ac:dyDescent="0.2">
      <c r="A41" s="75"/>
      <c r="B41" s="203"/>
      <c r="C41" s="203"/>
      <c r="D41" s="203"/>
      <c r="E41" s="203"/>
      <c r="F41" s="203"/>
      <c r="G41" s="203"/>
      <c r="H41" t="s">
        <v>5</v>
      </c>
    </row>
    <row r="42" spans="1:8" x14ac:dyDescent="0.2">
      <c r="A42" s="75"/>
      <c r="B42" s="203"/>
      <c r="C42" s="203"/>
      <c r="D42" s="203"/>
      <c r="E42" s="203"/>
      <c r="F42" s="203"/>
      <c r="G42" s="203"/>
      <c r="H42" t="s">
        <v>5</v>
      </c>
    </row>
    <row r="43" spans="1:8" x14ac:dyDescent="0.2">
      <c r="A43" s="75"/>
      <c r="B43" s="203"/>
      <c r="C43" s="203"/>
      <c r="D43" s="203"/>
      <c r="E43" s="203"/>
      <c r="F43" s="203"/>
      <c r="G43" s="203"/>
      <c r="H43" t="s">
        <v>5</v>
      </c>
    </row>
    <row r="44" spans="1:8" x14ac:dyDescent="0.2">
      <c r="A44" s="75"/>
      <c r="B44" s="203"/>
      <c r="C44" s="203"/>
      <c r="D44" s="203"/>
      <c r="E44" s="203"/>
      <c r="F44" s="203"/>
      <c r="G44" s="203"/>
      <c r="H44" t="s">
        <v>5</v>
      </c>
    </row>
    <row r="45" spans="1:8" ht="0.75" customHeight="1" x14ac:dyDescent="0.2">
      <c r="A45" s="75"/>
      <c r="B45" s="203"/>
      <c r="C45" s="203"/>
      <c r="D45" s="203"/>
      <c r="E45" s="203"/>
      <c r="F45" s="203"/>
      <c r="G45" s="203"/>
      <c r="H45" t="s">
        <v>5</v>
      </c>
    </row>
    <row r="46" spans="1:8" x14ac:dyDescent="0.2">
      <c r="B46" s="196"/>
      <c r="C46" s="196"/>
      <c r="D46" s="196"/>
      <c r="E46" s="196"/>
      <c r="F46" s="196"/>
      <c r="G46" s="196"/>
    </row>
    <row r="47" spans="1:8" x14ac:dyDescent="0.2">
      <c r="B47" s="196"/>
      <c r="C47" s="196"/>
      <c r="D47" s="196"/>
      <c r="E47" s="196"/>
      <c r="F47" s="196"/>
      <c r="G47" s="196"/>
    </row>
    <row r="48" spans="1:8" x14ac:dyDescent="0.2">
      <c r="B48" s="196"/>
      <c r="C48" s="196"/>
      <c r="D48" s="196"/>
      <c r="E48" s="196"/>
      <c r="F48" s="196"/>
      <c r="G48" s="196"/>
    </row>
    <row r="49" spans="2:7" x14ac:dyDescent="0.2">
      <c r="B49" s="196"/>
      <c r="C49" s="196"/>
      <c r="D49" s="196"/>
      <c r="E49" s="196"/>
      <c r="F49" s="196"/>
      <c r="G49" s="196"/>
    </row>
    <row r="50" spans="2:7" x14ac:dyDescent="0.2">
      <c r="B50" s="196"/>
      <c r="C50" s="196"/>
      <c r="D50" s="196"/>
      <c r="E50" s="196"/>
      <c r="F50" s="196"/>
      <c r="G50" s="196"/>
    </row>
    <row r="51" spans="2:7" x14ac:dyDescent="0.2">
      <c r="B51" s="196"/>
      <c r="C51" s="196"/>
      <c r="D51" s="196"/>
      <c r="E51" s="196"/>
      <c r="F51" s="196"/>
      <c r="G51" s="196"/>
    </row>
    <row r="52" spans="2:7" x14ac:dyDescent="0.2">
      <c r="B52" s="196"/>
      <c r="C52" s="196"/>
      <c r="D52" s="196"/>
      <c r="E52" s="196"/>
      <c r="F52" s="196"/>
      <c r="G52" s="196"/>
    </row>
    <row r="53" spans="2:7" x14ac:dyDescent="0.2">
      <c r="B53" s="196"/>
      <c r="C53" s="196"/>
      <c r="D53" s="196"/>
      <c r="E53" s="196"/>
      <c r="F53" s="196"/>
      <c r="G53" s="196"/>
    </row>
    <row r="54" spans="2:7" x14ac:dyDescent="0.2">
      <c r="B54" s="196"/>
      <c r="C54" s="196"/>
      <c r="D54" s="196"/>
      <c r="E54" s="196"/>
      <c r="F54" s="196"/>
      <c r="G54" s="196"/>
    </row>
    <row r="55" spans="2:7" x14ac:dyDescent="0.2">
      <c r="B55" s="196"/>
      <c r="C55" s="196"/>
      <c r="D55" s="196"/>
      <c r="E55" s="196"/>
      <c r="F55" s="196"/>
      <c r="G55" s="196"/>
    </row>
  </sheetData>
  <mergeCells count="14">
    <mergeCell ref="B47:G47"/>
    <mergeCell ref="C8:D8"/>
    <mergeCell ref="C9:D9"/>
    <mergeCell ref="E12:G12"/>
    <mergeCell ref="B37:G45"/>
    <mergeCell ref="B46:G46"/>
    <mergeCell ref="B54:G54"/>
    <mergeCell ref="B55:G55"/>
    <mergeCell ref="B48:G48"/>
    <mergeCell ref="B49:G49"/>
    <mergeCell ref="B50:G50"/>
    <mergeCell ref="B51:G51"/>
    <mergeCell ref="B52:G52"/>
    <mergeCell ref="B53:G53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31"/>
  <dimension ref="A1:BE76"/>
  <sheetViews>
    <sheetView topLeftCell="A5" workbookViewId="0">
      <selection activeCell="F11" sqref="F11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57" ht="13.5" thickTop="1" x14ac:dyDescent="0.2">
      <c r="A1" s="204" t="s">
        <v>6</v>
      </c>
      <c r="B1" s="205"/>
      <c r="C1" s="76" t="str">
        <f>CONCATENATE(cislostavby," ",nazevstavby)</f>
        <v xml:space="preserve"> Chodník ke škole ve Valči</v>
      </c>
      <c r="D1" s="77"/>
      <c r="E1" s="78"/>
      <c r="F1" s="77"/>
      <c r="G1" s="79" t="s">
        <v>45</v>
      </c>
      <c r="H1" s="80"/>
      <c r="I1" s="81"/>
    </row>
    <row r="2" spans="1:57" ht="13.5" thickBot="1" x14ac:dyDescent="0.25">
      <c r="A2" s="206" t="s">
        <v>2</v>
      </c>
      <c r="B2" s="207"/>
      <c r="C2" s="82" t="str">
        <f>CONCATENATE(cisloobjektu," ",nazevobjektu)</f>
        <v xml:space="preserve"> SO 101 Chodník a parkování</v>
      </c>
      <c r="D2" s="83"/>
      <c r="E2" s="84"/>
      <c r="F2" s="83"/>
      <c r="G2" s="208"/>
      <c r="H2" s="209"/>
      <c r="I2" s="210"/>
    </row>
    <row r="3" spans="1:57" ht="13.5" thickTop="1" x14ac:dyDescent="0.2">
      <c r="F3" s="13"/>
    </row>
    <row r="4" spans="1:57" ht="19.7" customHeight="1" x14ac:dyDescent="0.25">
      <c r="A4" s="85" t="s">
        <v>46</v>
      </c>
      <c r="B4" s="86"/>
      <c r="C4" s="86"/>
      <c r="D4" s="86"/>
      <c r="E4" s="87"/>
      <c r="F4" s="86"/>
      <c r="G4" s="86"/>
      <c r="H4" s="86"/>
      <c r="I4" s="86"/>
    </row>
    <row r="5" spans="1:57" ht="13.5" thickBot="1" x14ac:dyDescent="0.25"/>
    <row r="6" spans="1:57" s="13" customFormat="1" ht="13.5" thickBot="1" x14ac:dyDescent="0.25">
      <c r="A6" s="88"/>
      <c r="B6" s="89" t="s">
        <v>47</v>
      </c>
      <c r="C6" s="89"/>
      <c r="D6" s="90"/>
      <c r="E6" s="91" t="s">
        <v>48</v>
      </c>
      <c r="F6" s="92" t="s">
        <v>49</v>
      </c>
      <c r="G6" s="92" t="s">
        <v>50</v>
      </c>
      <c r="H6" s="92" t="s">
        <v>51</v>
      </c>
      <c r="I6" s="93" t="s">
        <v>28</v>
      </c>
    </row>
    <row r="7" spans="1:57" s="13" customFormat="1" x14ac:dyDescent="0.2">
      <c r="A7" s="177" t="str">
        <f>Položky!B7</f>
        <v>1</v>
      </c>
      <c r="B7" s="94" t="str">
        <f>Položky!C7</f>
        <v>Zemní práce</v>
      </c>
      <c r="D7" s="95"/>
      <c r="E7" s="178">
        <f>Položky!G36</f>
        <v>0</v>
      </c>
      <c r="F7" s="179">
        <f>Položky!BB36</f>
        <v>0</v>
      </c>
      <c r="G7" s="179">
        <f>Položky!BC36</f>
        <v>0</v>
      </c>
      <c r="H7" s="179">
        <f>Položky!BD36</f>
        <v>0</v>
      </c>
      <c r="I7" s="180">
        <f>Položky!BE36</f>
        <v>0</v>
      </c>
    </row>
    <row r="8" spans="1:57" s="13" customFormat="1" x14ac:dyDescent="0.2">
      <c r="A8" s="177" t="str">
        <f>Položky!B37</f>
        <v>2</v>
      </c>
      <c r="B8" s="94" t="str">
        <f>Položky!C37</f>
        <v>Základy a zvláštní zakládání</v>
      </c>
      <c r="D8" s="95"/>
      <c r="E8" s="178">
        <f>Položky!G41</f>
        <v>0</v>
      </c>
      <c r="F8" s="179">
        <f>Položky!BB41</f>
        <v>0</v>
      </c>
      <c r="G8" s="179">
        <f>Položky!BC41</f>
        <v>0</v>
      </c>
      <c r="H8" s="179">
        <f>Položky!BD41</f>
        <v>0</v>
      </c>
      <c r="I8" s="180">
        <f>Položky!BE41</f>
        <v>0</v>
      </c>
    </row>
    <row r="9" spans="1:57" s="13" customFormat="1" x14ac:dyDescent="0.2">
      <c r="A9" s="177" t="str">
        <f>Položky!B42</f>
        <v>5</v>
      </c>
      <c r="B9" s="94" t="str">
        <f>Položky!C42</f>
        <v>Komunikace</v>
      </c>
      <c r="D9" s="95"/>
      <c r="E9" s="178">
        <f>Položky!G99</f>
        <v>0</v>
      </c>
      <c r="F9" s="179">
        <f>Položky!BB99</f>
        <v>0</v>
      </c>
      <c r="G9" s="179">
        <f>Položky!BC99</f>
        <v>0</v>
      </c>
      <c r="H9" s="179">
        <f>Položky!BD99</f>
        <v>0</v>
      </c>
      <c r="I9" s="180">
        <f>Položky!BE99</f>
        <v>0</v>
      </c>
    </row>
    <row r="10" spans="1:57" s="13" customFormat="1" x14ac:dyDescent="0.2">
      <c r="A10" s="177" t="str">
        <f>Položky!B100</f>
        <v>728</v>
      </c>
      <c r="B10" s="94" t="str">
        <f>Položky!C100</f>
        <v>Elektroinstalace</v>
      </c>
      <c r="D10" s="95"/>
      <c r="E10" s="178">
        <f>Položky!BA103</f>
        <v>0</v>
      </c>
      <c r="F10" s="179">
        <f>Položky!G103</f>
        <v>0</v>
      </c>
      <c r="G10" s="179">
        <f>Položky!BC103</f>
        <v>0</v>
      </c>
      <c r="H10" s="179">
        <f>Položky!BD103</f>
        <v>0</v>
      </c>
      <c r="I10" s="180">
        <f>Položky!BE103</f>
        <v>0</v>
      </c>
    </row>
    <row r="11" spans="1:57" s="13" customFormat="1" ht="13.5" thickBot="1" x14ac:dyDescent="0.25">
      <c r="A11" s="177" t="str">
        <f>Položky!B104</f>
        <v>D101</v>
      </c>
      <c r="B11" s="94" t="str">
        <f>Položky!C104</f>
        <v>Mobiliář</v>
      </c>
      <c r="D11" s="95"/>
      <c r="E11" s="178">
        <f>Položky!BA116</f>
        <v>0</v>
      </c>
      <c r="F11" s="179">
        <f>Položky!BB116</f>
        <v>0</v>
      </c>
      <c r="G11" s="179">
        <f>Položky!BC116</f>
        <v>0</v>
      </c>
      <c r="H11" s="179">
        <f>Položky!G116</f>
        <v>0</v>
      </c>
      <c r="I11" s="180">
        <f>Položky!BE116</f>
        <v>0</v>
      </c>
    </row>
    <row r="12" spans="1:57" s="102" customFormat="1" ht="13.5" thickBot="1" x14ac:dyDescent="0.25">
      <c r="A12" s="96"/>
      <c r="B12" s="97" t="s">
        <v>52</v>
      </c>
      <c r="C12" s="97"/>
      <c r="D12" s="98"/>
      <c r="E12" s="99">
        <f>SUM(E7:E11)</f>
        <v>0</v>
      </c>
      <c r="F12" s="100">
        <f>SUM(F7:F11)</f>
        <v>0</v>
      </c>
      <c r="G12" s="100">
        <f>SUM(G7:G11)</f>
        <v>0</v>
      </c>
      <c r="H12" s="100">
        <f>SUM(H7:H11)</f>
        <v>0</v>
      </c>
      <c r="I12" s="101">
        <f>SUM(I7:I11)</f>
        <v>0</v>
      </c>
    </row>
    <row r="13" spans="1:57" x14ac:dyDescent="0.2">
      <c r="A13" s="13"/>
      <c r="B13" s="13"/>
      <c r="C13" s="13"/>
      <c r="D13" s="13"/>
      <c r="E13" s="13"/>
      <c r="F13" s="13"/>
      <c r="G13" s="13"/>
      <c r="H13" s="13"/>
      <c r="I13" s="13"/>
    </row>
    <row r="14" spans="1:57" ht="19.7" customHeight="1" x14ac:dyDescent="0.25">
      <c r="A14" s="86" t="s">
        <v>53</v>
      </c>
      <c r="B14" s="86"/>
      <c r="C14" s="86"/>
      <c r="D14" s="86"/>
      <c r="E14" s="86"/>
      <c r="F14" s="86"/>
      <c r="G14" s="103"/>
      <c r="H14" s="86"/>
      <c r="I14" s="86"/>
      <c r="BA14" s="35"/>
      <c r="BB14" s="35"/>
      <c r="BC14" s="35"/>
      <c r="BD14" s="35"/>
      <c r="BE14" s="35"/>
    </row>
    <row r="15" spans="1:57" ht="13.5" thickBot="1" x14ac:dyDescent="0.25"/>
    <row r="16" spans="1:57" x14ac:dyDescent="0.2">
      <c r="A16" s="104" t="s">
        <v>54</v>
      </c>
      <c r="B16" s="105"/>
      <c r="C16" s="105"/>
      <c r="D16" s="106"/>
      <c r="E16" s="107" t="s">
        <v>55</v>
      </c>
      <c r="F16" s="108" t="s">
        <v>56</v>
      </c>
      <c r="G16" s="109" t="s">
        <v>57</v>
      </c>
      <c r="H16" s="110"/>
      <c r="I16" s="111" t="s">
        <v>55</v>
      </c>
    </row>
    <row r="17" spans="1:53" x14ac:dyDescent="0.2">
      <c r="A17" s="112" t="s">
        <v>219</v>
      </c>
      <c r="B17" s="113"/>
      <c r="C17" s="113"/>
      <c r="D17" s="114"/>
      <c r="E17" s="115">
        <v>0</v>
      </c>
      <c r="F17" s="116">
        <v>0</v>
      </c>
      <c r="G17" s="117">
        <f t="shared" ref="G17:G24" si="0">CHOOSE(BA17+1,HSV+PSV,HSV+PSV+Mont,HSV+PSV+Dodavka+Mont,HSV,PSV,Mont,Dodavka,Mont+Dodavka,0)</f>
        <v>0</v>
      </c>
      <c r="H17" s="118"/>
      <c r="I17" s="119">
        <f t="shared" ref="I17:I24" si="1">E17+F17*G17/100</f>
        <v>0</v>
      </c>
      <c r="BA17">
        <v>0</v>
      </c>
    </row>
    <row r="18" spans="1:53" x14ac:dyDescent="0.2">
      <c r="A18" s="112" t="s">
        <v>220</v>
      </c>
      <c r="B18" s="113"/>
      <c r="C18" s="113"/>
      <c r="D18" s="114"/>
      <c r="E18" s="115">
        <v>0</v>
      </c>
      <c r="F18" s="116">
        <v>0</v>
      </c>
      <c r="G18" s="117">
        <f t="shared" si="0"/>
        <v>0</v>
      </c>
      <c r="H18" s="118"/>
      <c r="I18" s="119">
        <f t="shared" si="1"/>
        <v>0</v>
      </c>
      <c r="BA18">
        <v>0</v>
      </c>
    </row>
    <row r="19" spans="1:53" x14ac:dyDescent="0.2">
      <c r="A19" s="112" t="s">
        <v>221</v>
      </c>
      <c r="B19" s="113"/>
      <c r="C19" s="113"/>
      <c r="D19" s="114"/>
      <c r="E19" s="115">
        <v>0</v>
      </c>
      <c r="F19" s="116">
        <v>0</v>
      </c>
      <c r="G19" s="117">
        <f t="shared" si="0"/>
        <v>0</v>
      </c>
      <c r="H19" s="118"/>
      <c r="I19" s="119">
        <f t="shared" si="1"/>
        <v>0</v>
      </c>
      <c r="BA19">
        <v>0</v>
      </c>
    </row>
    <row r="20" spans="1:53" x14ac:dyDescent="0.2">
      <c r="A20" s="112" t="s">
        <v>222</v>
      </c>
      <c r="B20" s="113"/>
      <c r="C20" s="113"/>
      <c r="D20" s="114"/>
      <c r="E20" s="115">
        <v>0</v>
      </c>
      <c r="F20" s="116">
        <v>0</v>
      </c>
      <c r="G20" s="117">
        <f t="shared" si="0"/>
        <v>0</v>
      </c>
      <c r="H20" s="118"/>
      <c r="I20" s="119">
        <f t="shared" si="1"/>
        <v>0</v>
      </c>
      <c r="BA20">
        <v>0</v>
      </c>
    </row>
    <row r="21" spans="1:53" x14ac:dyDescent="0.2">
      <c r="A21" s="112" t="s">
        <v>223</v>
      </c>
      <c r="B21" s="113"/>
      <c r="C21" s="113"/>
      <c r="D21" s="114"/>
      <c r="E21" s="115">
        <v>0</v>
      </c>
      <c r="F21" s="116">
        <v>0</v>
      </c>
      <c r="G21" s="117">
        <f t="shared" si="0"/>
        <v>0</v>
      </c>
      <c r="H21" s="118"/>
      <c r="I21" s="119">
        <f t="shared" si="1"/>
        <v>0</v>
      </c>
      <c r="BA21">
        <v>1</v>
      </c>
    </row>
    <row r="22" spans="1:53" x14ac:dyDescent="0.2">
      <c r="A22" s="112" t="s">
        <v>224</v>
      </c>
      <c r="B22" s="113"/>
      <c r="C22" s="113"/>
      <c r="D22" s="114"/>
      <c r="E22" s="115">
        <v>0</v>
      </c>
      <c r="F22" s="116">
        <v>0</v>
      </c>
      <c r="G22" s="117">
        <f t="shared" si="0"/>
        <v>0</v>
      </c>
      <c r="H22" s="118"/>
      <c r="I22" s="119">
        <f t="shared" si="1"/>
        <v>0</v>
      </c>
      <c r="BA22">
        <v>1</v>
      </c>
    </row>
    <row r="23" spans="1:53" x14ac:dyDescent="0.2">
      <c r="A23" s="112" t="s">
        <v>225</v>
      </c>
      <c r="B23" s="113"/>
      <c r="C23" s="113"/>
      <c r="D23" s="114"/>
      <c r="E23" s="115">
        <v>0</v>
      </c>
      <c r="F23" s="116">
        <v>0</v>
      </c>
      <c r="G23" s="117">
        <f t="shared" si="0"/>
        <v>0</v>
      </c>
      <c r="H23" s="118"/>
      <c r="I23" s="119">
        <f t="shared" si="1"/>
        <v>0</v>
      </c>
      <c r="BA23">
        <v>2</v>
      </c>
    </row>
    <row r="24" spans="1:53" x14ac:dyDescent="0.2">
      <c r="A24" s="112" t="s">
        <v>226</v>
      </c>
      <c r="B24" s="113"/>
      <c r="C24" s="113"/>
      <c r="D24" s="114"/>
      <c r="E24" s="115">
        <v>0</v>
      </c>
      <c r="F24" s="116">
        <v>0</v>
      </c>
      <c r="G24" s="117">
        <f t="shared" si="0"/>
        <v>0</v>
      </c>
      <c r="H24" s="118"/>
      <c r="I24" s="119">
        <f t="shared" si="1"/>
        <v>0</v>
      </c>
      <c r="BA24">
        <v>2</v>
      </c>
    </row>
    <row r="25" spans="1:53" ht="13.5" thickBot="1" x14ac:dyDescent="0.25">
      <c r="A25" s="120"/>
      <c r="B25" s="121" t="s">
        <v>58</v>
      </c>
      <c r="C25" s="122"/>
      <c r="D25" s="123"/>
      <c r="E25" s="124"/>
      <c r="F25" s="125"/>
      <c r="G25" s="125"/>
      <c r="H25" s="211">
        <f>SUM(I17:I24)</f>
        <v>0</v>
      </c>
      <c r="I25" s="212"/>
    </row>
    <row r="27" spans="1:53" x14ac:dyDescent="0.2">
      <c r="B27" s="102"/>
      <c r="F27" s="126"/>
      <c r="G27" s="127"/>
      <c r="H27" s="127"/>
      <c r="I27" s="128"/>
    </row>
    <row r="28" spans="1:53" x14ac:dyDescent="0.2">
      <c r="F28" s="126"/>
      <c r="G28" s="127"/>
      <c r="H28" s="127"/>
      <c r="I28" s="128"/>
    </row>
    <row r="29" spans="1:53" x14ac:dyDescent="0.2">
      <c r="F29" s="126"/>
      <c r="G29" s="127"/>
      <c r="H29" s="127"/>
      <c r="I29" s="128"/>
    </row>
    <row r="30" spans="1:53" x14ac:dyDescent="0.2">
      <c r="F30" s="126"/>
      <c r="G30" s="127"/>
      <c r="H30" s="127"/>
      <c r="I30" s="128"/>
    </row>
    <row r="31" spans="1:53" x14ac:dyDescent="0.2">
      <c r="F31" s="126"/>
      <c r="G31" s="127"/>
      <c r="H31" s="127"/>
      <c r="I31" s="128"/>
    </row>
    <row r="32" spans="1:53" x14ac:dyDescent="0.2">
      <c r="F32" s="126"/>
      <c r="G32" s="127"/>
      <c r="H32" s="127"/>
      <c r="I32" s="128"/>
    </row>
    <row r="33" spans="6:9" x14ac:dyDescent="0.2">
      <c r="F33" s="126"/>
      <c r="G33" s="127"/>
      <c r="H33" s="127"/>
      <c r="I33" s="128"/>
    </row>
    <row r="34" spans="6:9" x14ac:dyDescent="0.2">
      <c r="F34" s="126"/>
      <c r="G34" s="127"/>
      <c r="H34" s="127"/>
      <c r="I34" s="128"/>
    </row>
    <row r="35" spans="6:9" x14ac:dyDescent="0.2">
      <c r="F35" s="126"/>
      <c r="G35" s="127"/>
      <c r="H35" s="127"/>
      <c r="I35" s="128"/>
    </row>
    <row r="36" spans="6:9" x14ac:dyDescent="0.2">
      <c r="F36" s="126"/>
      <c r="G36" s="127"/>
      <c r="H36" s="127"/>
      <c r="I36" s="128"/>
    </row>
    <row r="37" spans="6:9" x14ac:dyDescent="0.2">
      <c r="F37" s="126"/>
      <c r="G37" s="127"/>
      <c r="H37" s="127"/>
      <c r="I37" s="128"/>
    </row>
    <row r="38" spans="6:9" x14ac:dyDescent="0.2">
      <c r="F38" s="126"/>
      <c r="G38" s="127"/>
      <c r="H38" s="127"/>
      <c r="I38" s="128"/>
    </row>
    <row r="39" spans="6:9" x14ac:dyDescent="0.2">
      <c r="F39" s="126"/>
      <c r="G39" s="127"/>
      <c r="H39" s="127"/>
      <c r="I39" s="128"/>
    </row>
    <row r="40" spans="6:9" x14ac:dyDescent="0.2">
      <c r="F40" s="126"/>
      <c r="G40" s="127"/>
      <c r="H40" s="127"/>
      <c r="I40" s="128"/>
    </row>
    <row r="41" spans="6:9" x14ac:dyDescent="0.2">
      <c r="F41" s="126"/>
      <c r="G41" s="127"/>
      <c r="H41" s="127"/>
      <c r="I41" s="128"/>
    </row>
    <row r="42" spans="6:9" x14ac:dyDescent="0.2">
      <c r="F42" s="126"/>
      <c r="G42" s="127"/>
      <c r="H42" s="127"/>
      <c r="I42" s="128"/>
    </row>
    <row r="43" spans="6:9" x14ac:dyDescent="0.2">
      <c r="F43" s="126"/>
      <c r="G43" s="127"/>
      <c r="H43" s="127"/>
      <c r="I43" s="128"/>
    </row>
    <row r="44" spans="6:9" x14ac:dyDescent="0.2">
      <c r="F44" s="126"/>
      <c r="G44" s="127"/>
      <c r="H44" s="127"/>
      <c r="I44" s="128"/>
    </row>
    <row r="45" spans="6:9" x14ac:dyDescent="0.2">
      <c r="F45" s="126"/>
      <c r="G45" s="127"/>
      <c r="H45" s="127"/>
      <c r="I45" s="128"/>
    </row>
    <row r="46" spans="6:9" x14ac:dyDescent="0.2">
      <c r="F46" s="126"/>
      <c r="G46" s="127"/>
      <c r="H46" s="127"/>
      <c r="I46" s="128"/>
    </row>
    <row r="47" spans="6:9" x14ac:dyDescent="0.2">
      <c r="F47" s="126"/>
      <c r="G47" s="127"/>
      <c r="H47" s="127"/>
      <c r="I47" s="128"/>
    </row>
    <row r="48" spans="6:9" x14ac:dyDescent="0.2">
      <c r="F48" s="126"/>
      <c r="G48" s="127"/>
      <c r="H48" s="127"/>
      <c r="I48" s="128"/>
    </row>
    <row r="49" spans="6:9" x14ac:dyDescent="0.2">
      <c r="F49" s="126"/>
      <c r="G49" s="127"/>
      <c r="H49" s="127"/>
      <c r="I49" s="128"/>
    </row>
    <row r="50" spans="6:9" x14ac:dyDescent="0.2">
      <c r="F50" s="126"/>
      <c r="G50" s="127"/>
      <c r="H50" s="127"/>
      <c r="I50" s="128"/>
    </row>
    <row r="51" spans="6:9" x14ac:dyDescent="0.2">
      <c r="F51" s="126"/>
      <c r="G51" s="127"/>
      <c r="H51" s="127"/>
      <c r="I51" s="128"/>
    </row>
    <row r="52" spans="6:9" x14ac:dyDescent="0.2">
      <c r="F52" s="126"/>
      <c r="G52" s="127"/>
      <c r="H52" s="127"/>
      <c r="I52" s="128"/>
    </row>
    <row r="53" spans="6:9" x14ac:dyDescent="0.2">
      <c r="F53" s="126"/>
      <c r="G53" s="127"/>
      <c r="H53" s="127"/>
      <c r="I53" s="128"/>
    </row>
    <row r="54" spans="6:9" x14ac:dyDescent="0.2">
      <c r="F54" s="126"/>
      <c r="G54" s="127"/>
      <c r="H54" s="127"/>
      <c r="I54" s="128"/>
    </row>
    <row r="55" spans="6:9" x14ac:dyDescent="0.2">
      <c r="F55" s="126"/>
      <c r="G55" s="127"/>
      <c r="H55" s="127"/>
      <c r="I55" s="128"/>
    </row>
    <row r="56" spans="6:9" x14ac:dyDescent="0.2">
      <c r="F56" s="126"/>
      <c r="G56" s="127"/>
      <c r="H56" s="127"/>
      <c r="I56" s="128"/>
    </row>
    <row r="57" spans="6:9" x14ac:dyDescent="0.2">
      <c r="F57" s="126"/>
      <c r="G57" s="127"/>
      <c r="H57" s="127"/>
      <c r="I57" s="128"/>
    </row>
    <row r="58" spans="6:9" x14ac:dyDescent="0.2">
      <c r="F58" s="126"/>
      <c r="G58" s="127"/>
      <c r="H58" s="127"/>
      <c r="I58" s="128"/>
    </row>
    <row r="59" spans="6:9" x14ac:dyDescent="0.2">
      <c r="F59" s="126"/>
      <c r="G59" s="127"/>
      <c r="H59" s="127"/>
      <c r="I59" s="128"/>
    </row>
    <row r="60" spans="6:9" x14ac:dyDescent="0.2">
      <c r="F60" s="126"/>
      <c r="G60" s="127"/>
      <c r="H60" s="127"/>
      <c r="I60" s="128"/>
    </row>
    <row r="61" spans="6:9" x14ac:dyDescent="0.2">
      <c r="F61" s="126"/>
      <c r="G61" s="127"/>
      <c r="H61" s="127"/>
      <c r="I61" s="128"/>
    </row>
    <row r="62" spans="6:9" x14ac:dyDescent="0.2">
      <c r="F62" s="126"/>
      <c r="G62" s="127"/>
      <c r="H62" s="127"/>
      <c r="I62" s="128"/>
    </row>
    <row r="63" spans="6:9" x14ac:dyDescent="0.2">
      <c r="F63" s="126"/>
      <c r="G63" s="127"/>
      <c r="H63" s="127"/>
      <c r="I63" s="128"/>
    </row>
    <row r="64" spans="6:9" x14ac:dyDescent="0.2">
      <c r="F64" s="126"/>
      <c r="G64" s="127"/>
      <c r="H64" s="127"/>
      <c r="I64" s="128"/>
    </row>
    <row r="65" spans="6:9" x14ac:dyDescent="0.2">
      <c r="F65" s="126"/>
      <c r="G65" s="127"/>
      <c r="H65" s="127"/>
      <c r="I65" s="128"/>
    </row>
    <row r="66" spans="6:9" x14ac:dyDescent="0.2">
      <c r="F66" s="126"/>
      <c r="G66" s="127"/>
      <c r="H66" s="127"/>
      <c r="I66" s="128"/>
    </row>
    <row r="67" spans="6:9" x14ac:dyDescent="0.2">
      <c r="F67" s="126"/>
      <c r="G67" s="127"/>
      <c r="H67" s="127"/>
      <c r="I67" s="128"/>
    </row>
    <row r="68" spans="6:9" x14ac:dyDescent="0.2">
      <c r="F68" s="126"/>
      <c r="G68" s="127"/>
      <c r="H68" s="127"/>
      <c r="I68" s="128"/>
    </row>
    <row r="69" spans="6:9" x14ac:dyDescent="0.2">
      <c r="F69" s="126"/>
      <c r="G69" s="127"/>
      <c r="H69" s="127"/>
      <c r="I69" s="128"/>
    </row>
    <row r="70" spans="6:9" x14ac:dyDescent="0.2">
      <c r="F70" s="126"/>
      <c r="G70" s="127"/>
      <c r="H70" s="127"/>
      <c r="I70" s="128"/>
    </row>
    <row r="71" spans="6:9" x14ac:dyDescent="0.2">
      <c r="F71" s="126"/>
      <c r="G71" s="127"/>
      <c r="H71" s="127"/>
      <c r="I71" s="128"/>
    </row>
    <row r="72" spans="6:9" x14ac:dyDescent="0.2">
      <c r="F72" s="126"/>
      <c r="G72" s="127"/>
      <c r="H72" s="127"/>
      <c r="I72" s="128"/>
    </row>
    <row r="73" spans="6:9" x14ac:dyDescent="0.2">
      <c r="F73" s="126"/>
      <c r="G73" s="127"/>
      <c r="H73" s="127"/>
      <c r="I73" s="128"/>
    </row>
    <row r="74" spans="6:9" x14ac:dyDescent="0.2">
      <c r="F74" s="126"/>
      <c r="G74" s="127"/>
      <c r="H74" s="127"/>
      <c r="I74" s="128"/>
    </row>
    <row r="75" spans="6:9" x14ac:dyDescent="0.2">
      <c r="F75" s="126"/>
      <c r="G75" s="127"/>
      <c r="H75" s="127"/>
      <c r="I75" s="128"/>
    </row>
    <row r="76" spans="6:9" x14ac:dyDescent="0.2">
      <c r="F76" s="126"/>
      <c r="G76" s="127"/>
      <c r="H76" s="127"/>
      <c r="I76" s="128"/>
    </row>
  </sheetData>
  <mergeCells count="4">
    <mergeCell ref="A1:B1"/>
    <mergeCell ref="A2:B2"/>
    <mergeCell ref="G2:I2"/>
    <mergeCell ref="H25:I25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/>
  <dimension ref="A1:CZ187"/>
  <sheetViews>
    <sheetView showGridLines="0" showZeros="0" topLeftCell="A22" zoomScaleNormal="100" workbookViewId="0">
      <selection activeCell="F107" sqref="F107"/>
    </sheetView>
  </sheetViews>
  <sheetFormatPr defaultColWidth="9.140625" defaultRowHeight="12.75" x14ac:dyDescent="0.2"/>
  <cols>
    <col min="1" max="1" width="4.42578125" style="129" customWidth="1"/>
    <col min="2" max="2" width="11.5703125" style="129" customWidth="1"/>
    <col min="3" max="3" width="40.42578125" style="129" customWidth="1"/>
    <col min="4" max="4" width="5.5703125" style="129" customWidth="1"/>
    <col min="5" max="5" width="8.5703125" style="138" customWidth="1"/>
    <col min="6" max="6" width="9.85546875" style="129" customWidth="1"/>
    <col min="7" max="7" width="13.85546875" style="129" customWidth="1"/>
    <col min="8" max="8" width="3.28515625" style="129" customWidth="1"/>
    <col min="9" max="9" width="8.5703125" style="138" customWidth="1"/>
    <col min="10" max="10" width="12.42578125" style="129" customWidth="1"/>
    <col min="11" max="11" width="8.5703125" style="138" customWidth="1"/>
    <col min="12" max="12" width="12.7109375" style="129" customWidth="1"/>
    <col min="13" max="13" width="45.28515625" style="129" customWidth="1"/>
    <col min="14" max="16384" width="9.140625" style="129"/>
  </cols>
  <sheetData>
    <row r="1" spans="1:104" ht="15.75" x14ac:dyDescent="0.25">
      <c r="A1" s="218" t="s">
        <v>59</v>
      </c>
      <c r="B1" s="218"/>
      <c r="C1" s="218"/>
      <c r="D1" s="218"/>
      <c r="E1" s="218"/>
      <c r="F1" s="218"/>
      <c r="G1" s="218"/>
      <c r="I1" s="129"/>
      <c r="K1" s="129"/>
    </row>
    <row r="2" spans="1:104" ht="14.25" customHeight="1" thickBot="1" x14ac:dyDescent="0.25">
      <c r="B2" s="130"/>
      <c r="C2" s="131"/>
      <c r="D2" s="131"/>
      <c r="E2" s="132"/>
      <c r="F2" s="131"/>
      <c r="G2" s="131"/>
      <c r="I2" s="132"/>
      <c r="J2" s="131"/>
      <c r="K2" s="132"/>
      <c r="L2" s="131"/>
    </row>
    <row r="3" spans="1:104" ht="13.5" thickTop="1" x14ac:dyDescent="0.2">
      <c r="A3" s="204" t="s">
        <v>6</v>
      </c>
      <c r="B3" s="205"/>
      <c r="C3" s="76" t="str">
        <f>CONCATENATE(cislostavby," ",nazevstavby)</f>
        <v xml:space="preserve"> Chodník ke škole ve Valči</v>
      </c>
      <c r="D3" s="77"/>
      <c r="E3" s="133" t="s">
        <v>1</v>
      </c>
      <c r="F3" s="134">
        <f>Rekapitulace!H1</f>
        <v>0</v>
      </c>
      <c r="G3" s="135"/>
      <c r="I3" s="188" t="s">
        <v>238</v>
      </c>
      <c r="J3" s="182"/>
      <c r="K3" s="188" t="s">
        <v>239</v>
      </c>
      <c r="L3" s="182"/>
    </row>
    <row r="4" spans="1:104" ht="13.5" thickBot="1" x14ac:dyDescent="0.25">
      <c r="A4" s="219" t="s">
        <v>2</v>
      </c>
      <c r="B4" s="207"/>
      <c r="C4" s="82" t="str">
        <f>CONCATENATE(cisloobjektu," ",nazevobjektu)</f>
        <v xml:space="preserve"> SO 101 Chodník a parkování</v>
      </c>
      <c r="D4" s="83"/>
      <c r="E4" s="220">
        <f>Rekapitulace!G2</f>
        <v>0</v>
      </c>
      <c r="F4" s="221"/>
      <c r="G4" s="222"/>
      <c r="I4" s="183"/>
      <c r="J4" s="184"/>
      <c r="K4" s="183"/>
      <c r="L4" s="184"/>
    </row>
    <row r="5" spans="1:104" ht="13.5" thickTop="1" x14ac:dyDescent="0.2">
      <c r="A5" s="136"/>
      <c r="B5" s="137"/>
      <c r="C5" s="137"/>
      <c r="G5" s="139"/>
      <c r="J5" s="139"/>
      <c r="L5" s="139"/>
    </row>
    <row r="6" spans="1:104" x14ac:dyDescent="0.2">
      <c r="A6" s="140" t="s">
        <v>60</v>
      </c>
      <c r="B6" s="141" t="s">
        <v>61</v>
      </c>
      <c r="C6" s="141" t="s">
        <v>62</v>
      </c>
      <c r="D6" s="141" t="s">
        <v>63</v>
      </c>
      <c r="E6" s="142" t="s">
        <v>64</v>
      </c>
      <c r="F6" s="141" t="s">
        <v>65</v>
      </c>
      <c r="G6" s="143" t="s">
        <v>66</v>
      </c>
      <c r="I6" s="185" t="s">
        <v>64</v>
      </c>
      <c r="J6" s="143" t="s">
        <v>66</v>
      </c>
      <c r="K6" s="185" t="s">
        <v>64</v>
      </c>
      <c r="L6" s="143" t="s">
        <v>66</v>
      </c>
    </row>
    <row r="7" spans="1:104" x14ac:dyDescent="0.2">
      <c r="A7" s="144" t="s">
        <v>67</v>
      </c>
      <c r="B7" s="145" t="s">
        <v>68</v>
      </c>
      <c r="C7" s="146" t="s">
        <v>69</v>
      </c>
      <c r="D7" s="147"/>
      <c r="E7" s="148"/>
      <c r="F7" s="148"/>
      <c r="G7" s="149"/>
      <c r="H7" s="150"/>
      <c r="I7" s="148"/>
      <c r="J7" s="149"/>
      <c r="K7" s="148"/>
      <c r="L7" s="149"/>
      <c r="O7" s="151">
        <v>1</v>
      </c>
    </row>
    <row r="8" spans="1:104" x14ac:dyDescent="0.2">
      <c r="A8" s="152">
        <v>1</v>
      </c>
      <c r="B8" s="153" t="s">
        <v>72</v>
      </c>
      <c r="C8" s="154" t="s">
        <v>73</v>
      </c>
      <c r="D8" s="155" t="s">
        <v>74</v>
      </c>
      <c r="E8" s="156">
        <v>62</v>
      </c>
      <c r="F8" s="191"/>
      <c r="G8" s="157">
        <f>E8*F8</f>
        <v>0</v>
      </c>
      <c r="I8" s="156">
        <v>62</v>
      </c>
      <c r="J8" s="157">
        <f>$F8*I8</f>
        <v>0</v>
      </c>
      <c r="K8" s="156">
        <f>E8-I8</f>
        <v>0</v>
      </c>
      <c r="L8" s="157">
        <f>$F8*K8</f>
        <v>0</v>
      </c>
      <c r="O8" s="151">
        <v>2</v>
      </c>
      <c r="AA8" s="129">
        <v>1</v>
      </c>
      <c r="AB8" s="129">
        <v>1</v>
      </c>
      <c r="AC8" s="129">
        <v>1</v>
      </c>
      <c r="AZ8" s="129">
        <v>1</v>
      </c>
      <c r="BA8" s="129">
        <f>IF(AZ8=1,G8,0)</f>
        <v>0</v>
      </c>
      <c r="BB8" s="129">
        <f>IF(AZ8=2,G8,0)</f>
        <v>0</v>
      </c>
      <c r="BC8" s="129">
        <f>IF(AZ8=3,G8,0)</f>
        <v>0</v>
      </c>
      <c r="BD8" s="129">
        <f>IF(AZ8=4,G8,0)</f>
        <v>0</v>
      </c>
      <c r="BE8" s="129">
        <f>IF(AZ8=5,G8,0)</f>
        <v>0</v>
      </c>
      <c r="CZ8" s="129">
        <v>0</v>
      </c>
    </row>
    <row r="9" spans="1:104" x14ac:dyDescent="0.2">
      <c r="A9" s="158"/>
      <c r="B9" s="159"/>
      <c r="C9" s="213" t="s">
        <v>75</v>
      </c>
      <c r="D9" s="214"/>
      <c r="E9" s="214"/>
      <c r="F9" s="214"/>
      <c r="G9" s="215"/>
      <c r="I9" s="186"/>
      <c r="J9" s="187"/>
      <c r="K9" s="186"/>
      <c r="L9" s="187"/>
      <c r="O9" s="151">
        <v>3</v>
      </c>
    </row>
    <row r="10" spans="1:104" x14ac:dyDescent="0.2">
      <c r="A10" s="158"/>
      <c r="B10" s="159"/>
      <c r="C10" s="216" t="s">
        <v>76</v>
      </c>
      <c r="D10" s="217"/>
      <c r="E10" s="161">
        <v>62</v>
      </c>
      <c r="F10" s="162"/>
      <c r="G10" s="163"/>
      <c r="I10" s="161">
        <v>62</v>
      </c>
      <c r="J10" s="163"/>
      <c r="K10" s="156">
        <f t="shared" ref="K10:K15" si="0">E10-I10</f>
        <v>0</v>
      </c>
      <c r="L10" s="163"/>
      <c r="M10" s="160" t="s">
        <v>76</v>
      </c>
      <c r="O10" s="151"/>
    </row>
    <row r="11" spans="1:104" x14ac:dyDescent="0.2">
      <c r="A11" s="152">
        <v>2</v>
      </c>
      <c r="B11" s="153" t="s">
        <v>77</v>
      </c>
      <c r="C11" s="154" t="s">
        <v>78</v>
      </c>
      <c r="D11" s="155" t="s">
        <v>74</v>
      </c>
      <c r="E11" s="156">
        <v>160</v>
      </c>
      <c r="F11" s="191"/>
      <c r="G11" s="157">
        <f>E11*F11</f>
        <v>0</v>
      </c>
      <c r="I11" s="156">
        <v>113.8</v>
      </c>
      <c r="J11" s="157">
        <f>$F11*I11</f>
        <v>0</v>
      </c>
      <c r="K11" s="156">
        <f t="shared" si="0"/>
        <v>46.2</v>
      </c>
      <c r="L11" s="157">
        <f>$F11*K11</f>
        <v>0</v>
      </c>
      <c r="O11" s="151">
        <v>2</v>
      </c>
      <c r="AA11" s="129">
        <v>1</v>
      </c>
      <c r="AB11" s="129">
        <v>1</v>
      </c>
      <c r="AC11" s="129">
        <v>1</v>
      </c>
      <c r="AZ11" s="129">
        <v>1</v>
      </c>
      <c r="BA11" s="129">
        <f>IF(AZ11=1,G11,0)</f>
        <v>0</v>
      </c>
      <c r="BB11" s="129">
        <f>IF(AZ11=2,G11,0)</f>
        <v>0</v>
      </c>
      <c r="BC11" s="129">
        <f>IF(AZ11=3,G11,0)</f>
        <v>0</v>
      </c>
      <c r="BD11" s="129">
        <f>IF(AZ11=4,G11,0)</f>
        <v>0</v>
      </c>
      <c r="BE11" s="129">
        <f>IF(AZ11=5,G11,0)</f>
        <v>0</v>
      </c>
      <c r="CZ11" s="129">
        <v>0</v>
      </c>
    </row>
    <row r="12" spans="1:104" x14ac:dyDescent="0.2">
      <c r="A12" s="152">
        <v>3</v>
      </c>
      <c r="B12" s="153" t="s">
        <v>79</v>
      </c>
      <c r="C12" s="154" t="s">
        <v>80</v>
      </c>
      <c r="D12" s="155" t="s">
        <v>74</v>
      </c>
      <c r="E12" s="156">
        <v>4.4160000000000004</v>
      </c>
      <c r="F12" s="191"/>
      <c r="G12" s="157">
        <f>E12*F12</f>
        <v>0</v>
      </c>
      <c r="I12" s="156">
        <v>4.4160000000000004</v>
      </c>
      <c r="J12" s="157">
        <f>$F12*I12</f>
        <v>0</v>
      </c>
      <c r="K12" s="156">
        <f t="shared" si="0"/>
        <v>0</v>
      </c>
      <c r="L12" s="157">
        <f>$F12*K12</f>
        <v>0</v>
      </c>
      <c r="O12" s="151">
        <v>2</v>
      </c>
      <c r="AA12" s="129">
        <v>1</v>
      </c>
      <c r="AB12" s="129">
        <v>1</v>
      </c>
      <c r="AC12" s="129">
        <v>1</v>
      </c>
      <c r="AZ12" s="129">
        <v>1</v>
      </c>
      <c r="BA12" s="129">
        <f>IF(AZ12=1,G12,0)</f>
        <v>0</v>
      </c>
      <c r="BB12" s="129">
        <f>IF(AZ12=2,G12,0)</f>
        <v>0</v>
      </c>
      <c r="BC12" s="129">
        <f>IF(AZ12=3,G12,0)</f>
        <v>0</v>
      </c>
      <c r="BD12" s="129">
        <f>IF(AZ12=4,G12,0)</f>
        <v>0</v>
      </c>
      <c r="BE12" s="129">
        <f>IF(AZ12=5,G12,0)</f>
        <v>0</v>
      </c>
      <c r="CZ12" s="129">
        <v>0</v>
      </c>
    </row>
    <row r="13" spans="1:104" x14ac:dyDescent="0.2">
      <c r="A13" s="158"/>
      <c r="B13" s="159"/>
      <c r="C13" s="216" t="s">
        <v>81</v>
      </c>
      <c r="D13" s="217"/>
      <c r="E13" s="161">
        <v>3.0720000000000001</v>
      </c>
      <c r="F13" s="162"/>
      <c r="G13" s="163"/>
      <c r="I13" s="161">
        <v>3.0720000000000001</v>
      </c>
      <c r="J13" s="163"/>
      <c r="K13" s="156">
        <f t="shared" si="0"/>
        <v>0</v>
      </c>
      <c r="L13" s="163"/>
      <c r="M13" s="160" t="s">
        <v>81</v>
      </c>
      <c r="O13" s="151"/>
    </row>
    <row r="14" spans="1:104" x14ac:dyDescent="0.2">
      <c r="A14" s="158"/>
      <c r="B14" s="159"/>
      <c r="C14" s="216" t="s">
        <v>82</v>
      </c>
      <c r="D14" s="217"/>
      <c r="E14" s="161">
        <v>1.3440000000000001</v>
      </c>
      <c r="F14" s="162"/>
      <c r="G14" s="163"/>
      <c r="I14" s="161">
        <v>1.3440000000000001</v>
      </c>
      <c r="J14" s="163"/>
      <c r="K14" s="156">
        <f t="shared" si="0"/>
        <v>0</v>
      </c>
      <c r="L14" s="163"/>
      <c r="M14" s="160" t="s">
        <v>82</v>
      </c>
      <c r="O14" s="151"/>
    </row>
    <row r="15" spans="1:104" x14ac:dyDescent="0.2">
      <c r="A15" s="152">
        <v>4</v>
      </c>
      <c r="B15" s="153" t="s">
        <v>83</v>
      </c>
      <c r="C15" s="154" t="s">
        <v>84</v>
      </c>
      <c r="D15" s="155" t="s">
        <v>74</v>
      </c>
      <c r="E15" s="156">
        <v>328.83199999999999</v>
      </c>
      <c r="F15" s="191"/>
      <c r="G15" s="157">
        <f>E15*F15</f>
        <v>0</v>
      </c>
      <c r="I15" s="156">
        <f>I17+I18</f>
        <v>236.43199999999999</v>
      </c>
      <c r="J15" s="157">
        <f>$F15*I15</f>
        <v>0</v>
      </c>
      <c r="K15" s="156">
        <f t="shared" si="0"/>
        <v>92.4</v>
      </c>
      <c r="L15" s="157">
        <f>$F15*K15</f>
        <v>0</v>
      </c>
      <c r="O15" s="151">
        <v>2</v>
      </c>
      <c r="AA15" s="129">
        <v>1</v>
      </c>
      <c r="AB15" s="129">
        <v>1</v>
      </c>
      <c r="AC15" s="129">
        <v>1</v>
      </c>
      <c r="AZ15" s="129">
        <v>1</v>
      </c>
      <c r="BA15" s="129">
        <f>IF(AZ15=1,G15,0)</f>
        <v>0</v>
      </c>
      <c r="BB15" s="129">
        <f>IF(AZ15=2,G15,0)</f>
        <v>0</v>
      </c>
      <c r="BC15" s="129">
        <f>IF(AZ15=3,G15,0)</f>
        <v>0</v>
      </c>
      <c r="BD15" s="129">
        <f>IF(AZ15=4,G15,0)</f>
        <v>0</v>
      </c>
      <c r="BE15" s="129">
        <f>IF(AZ15=5,G15,0)</f>
        <v>0</v>
      </c>
      <c r="CZ15" s="129">
        <v>0</v>
      </c>
    </row>
    <row r="16" spans="1:104" x14ac:dyDescent="0.2">
      <c r="A16" s="158"/>
      <c r="B16" s="159"/>
      <c r="C16" s="213" t="s">
        <v>85</v>
      </c>
      <c r="D16" s="214"/>
      <c r="E16" s="214"/>
      <c r="F16" s="214"/>
      <c r="G16" s="215"/>
      <c r="I16" s="186"/>
      <c r="J16" s="187"/>
      <c r="K16" s="186"/>
      <c r="L16" s="187"/>
      <c r="O16" s="151">
        <v>3</v>
      </c>
    </row>
    <row r="17" spans="1:104" x14ac:dyDescent="0.2">
      <c r="A17" s="158"/>
      <c r="B17" s="159"/>
      <c r="C17" s="216" t="s">
        <v>86</v>
      </c>
      <c r="D17" s="217"/>
      <c r="E17" s="161">
        <v>320</v>
      </c>
      <c r="F17" s="162"/>
      <c r="G17" s="163"/>
      <c r="I17" s="161">
        <f>I11*2</f>
        <v>227.6</v>
      </c>
      <c r="J17" s="163"/>
      <c r="K17" s="161">
        <f>E17-I17</f>
        <v>92.4</v>
      </c>
      <c r="L17" s="163"/>
      <c r="M17" s="160" t="s">
        <v>86</v>
      </c>
      <c r="O17" s="151"/>
    </row>
    <row r="18" spans="1:104" x14ac:dyDescent="0.2">
      <c r="A18" s="158"/>
      <c r="B18" s="159"/>
      <c r="C18" s="216" t="s">
        <v>87</v>
      </c>
      <c r="D18" s="217"/>
      <c r="E18" s="161">
        <v>8.8320000000000007</v>
      </c>
      <c r="F18" s="162"/>
      <c r="G18" s="163"/>
      <c r="I18" s="161">
        <v>8.8320000000000007</v>
      </c>
      <c r="J18" s="163"/>
      <c r="K18" s="156">
        <f>E18-I18</f>
        <v>0</v>
      </c>
      <c r="L18" s="163"/>
      <c r="M18" s="160" t="s">
        <v>87</v>
      </c>
      <c r="O18" s="151"/>
    </row>
    <row r="19" spans="1:104" x14ac:dyDescent="0.2">
      <c r="A19" s="152">
        <v>5</v>
      </c>
      <c r="B19" s="153" t="s">
        <v>88</v>
      </c>
      <c r="C19" s="154" t="s">
        <v>89</v>
      </c>
      <c r="D19" s="155" t="s">
        <v>74</v>
      </c>
      <c r="E19" s="156">
        <v>160</v>
      </c>
      <c r="F19" s="191"/>
      <c r="G19" s="157">
        <f>E19*F19</f>
        <v>0</v>
      </c>
      <c r="I19" s="156">
        <v>110.86</v>
      </c>
      <c r="J19" s="157">
        <f>$F19*I19</f>
        <v>0</v>
      </c>
      <c r="K19" s="156">
        <f>E19-I19</f>
        <v>49.14</v>
      </c>
      <c r="L19" s="157">
        <f>$F19*K19</f>
        <v>0</v>
      </c>
      <c r="O19" s="151">
        <v>2</v>
      </c>
      <c r="AA19" s="129">
        <v>1</v>
      </c>
      <c r="AB19" s="129">
        <v>1</v>
      </c>
      <c r="AC19" s="129">
        <v>1</v>
      </c>
      <c r="AZ19" s="129">
        <v>1</v>
      </c>
      <c r="BA19" s="129">
        <f>IF(AZ19=1,G19,0)</f>
        <v>0</v>
      </c>
      <c r="BB19" s="129">
        <f>IF(AZ19=2,G19,0)</f>
        <v>0</v>
      </c>
      <c r="BC19" s="129">
        <f>IF(AZ19=3,G19,0)</f>
        <v>0</v>
      </c>
      <c r="BD19" s="129">
        <f>IF(AZ19=4,G19,0)</f>
        <v>0</v>
      </c>
      <c r="BE19" s="129">
        <f>IF(AZ19=5,G19,0)</f>
        <v>0</v>
      </c>
      <c r="CZ19" s="129">
        <v>0</v>
      </c>
    </row>
    <row r="20" spans="1:104" x14ac:dyDescent="0.2">
      <c r="A20" s="158"/>
      <c r="B20" s="159"/>
      <c r="C20" s="213" t="s">
        <v>90</v>
      </c>
      <c r="D20" s="214"/>
      <c r="E20" s="214"/>
      <c r="F20" s="214"/>
      <c r="G20" s="215"/>
      <c r="I20" s="186"/>
      <c r="J20" s="187"/>
      <c r="K20" s="186"/>
      <c r="L20" s="187"/>
      <c r="O20" s="151">
        <v>3</v>
      </c>
    </row>
    <row r="21" spans="1:104" x14ac:dyDescent="0.2">
      <c r="A21" s="152">
        <v>6</v>
      </c>
      <c r="B21" s="153" t="s">
        <v>91</v>
      </c>
      <c r="C21" s="154" t="s">
        <v>92</v>
      </c>
      <c r="D21" s="155" t="s">
        <v>93</v>
      </c>
      <c r="E21" s="156">
        <v>155</v>
      </c>
      <c r="F21" s="191"/>
      <c r="G21" s="157">
        <f t="shared" ref="G21:G27" si="1">E21*F21</f>
        <v>0</v>
      </c>
      <c r="I21" s="156">
        <v>155</v>
      </c>
      <c r="J21" s="157">
        <f t="shared" ref="J21:J27" si="2">$F21*I21</f>
        <v>0</v>
      </c>
      <c r="K21" s="156">
        <f>E21-I21</f>
        <v>0</v>
      </c>
      <c r="L21" s="157">
        <f t="shared" ref="L21:L27" si="3">$F21*K21</f>
        <v>0</v>
      </c>
      <c r="O21" s="151">
        <v>2</v>
      </c>
      <c r="AA21" s="129">
        <v>1</v>
      </c>
      <c r="AB21" s="129">
        <v>1</v>
      </c>
      <c r="AC21" s="129">
        <v>1</v>
      </c>
      <c r="AZ21" s="129">
        <v>1</v>
      </c>
      <c r="BA21" s="129">
        <f t="shared" ref="BA21:BA27" si="4">IF(AZ21=1,G21,0)</f>
        <v>0</v>
      </c>
      <c r="BB21" s="129">
        <f t="shared" ref="BB21:BB27" si="5">IF(AZ21=2,G21,0)</f>
        <v>0</v>
      </c>
      <c r="BC21" s="129">
        <f t="shared" ref="BC21:BC27" si="6">IF(AZ21=3,G21,0)</f>
        <v>0</v>
      </c>
      <c r="BD21" s="129">
        <f t="shared" ref="BD21:BD27" si="7">IF(AZ21=4,G21,0)</f>
        <v>0</v>
      </c>
      <c r="BE21" s="129">
        <f t="shared" ref="BE21:BE27" si="8">IF(AZ21=5,G21,0)</f>
        <v>0</v>
      </c>
      <c r="CZ21" s="129">
        <v>0</v>
      </c>
    </row>
    <row r="22" spans="1:104" x14ac:dyDescent="0.2">
      <c r="A22" s="152">
        <v>7</v>
      </c>
      <c r="B22" s="153" t="s">
        <v>94</v>
      </c>
      <c r="C22" s="154" t="s">
        <v>95</v>
      </c>
      <c r="D22" s="155" t="s">
        <v>93</v>
      </c>
      <c r="E22" s="156">
        <v>860</v>
      </c>
      <c r="F22" s="191"/>
      <c r="G22" s="157">
        <f t="shared" si="1"/>
        <v>0</v>
      </c>
      <c r="I22" s="156">
        <v>741.6</v>
      </c>
      <c r="J22" s="157">
        <f t="shared" si="2"/>
        <v>0</v>
      </c>
      <c r="K22" s="156">
        <f t="shared" ref="K22:K35" si="9">E22-I22</f>
        <v>118.39999999999998</v>
      </c>
      <c r="L22" s="157">
        <f t="shared" si="3"/>
        <v>0</v>
      </c>
      <c r="O22" s="151">
        <v>2</v>
      </c>
      <c r="AA22" s="129">
        <v>1</v>
      </c>
      <c r="AB22" s="129">
        <v>1</v>
      </c>
      <c r="AC22" s="129">
        <v>1</v>
      </c>
      <c r="AZ22" s="129">
        <v>1</v>
      </c>
      <c r="BA22" s="129">
        <f t="shared" si="4"/>
        <v>0</v>
      </c>
      <c r="BB22" s="129">
        <f t="shared" si="5"/>
        <v>0</v>
      </c>
      <c r="BC22" s="129">
        <f t="shared" si="6"/>
        <v>0</v>
      </c>
      <c r="BD22" s="129">
        <f t="shared" si="7"/>
        <v>0</v>
      </c>
      <c r="BE22" s="129">
        <f t="shared" si="8"/>
        <v>0</v>
      </c>
      <c r="CZ22" s="129">
        <v>0</v>
      </c>
    </row>
    <row r="23" spans="1:104" x14ac:dyDescent="0.2">
      <c r="A23" s="152">
        <v>8</v>
      </c>
      <c r="B23" s="153" t="s">
        <v>96</v>
      </c>
      <c r="C23" s="154" t="s">
        <v>97</v>
      </c>
      <c r="D23" s="155" t="s">
        <v>93</v>
      </c>
      <c r="E23" s="156">
        <v>155</v>
      </c>
      <c r="F23" s="191"/>
      <c r="G23" s="157">
        <f t="shared" si="1"/>
        <v>0</v>
      </c>
      <c r="I23" s="156">
        <v>155</v>
      </c>
      <c r="J23" s="157">
        <f t="shared" si="2"/>
        <v>0</v>
      </c>
      <c r="K23" s="156">
        <f t="shared" si="9"/>
        <v>0</v>
      </c>
      <c r="L23" s="157">
        <f t="shared" si="3"/>
        <v>0</v>
      </c>
      <c r="O23" s="151">
        <v>2</v>
      </c>
      <c r="AA23" s="129">
        <v>1</v>
      </c>
      <c r="AB23" s="129">
        <v>1</v>
      </c>
      <c r="AC23" s="129">
        <v>1</v>
      </c>
      <c r="AZ23" s="129">
        <v>1</v>
      </c>
      <c r="BA23" s="129">
        <f t="shared" si="4"/>
        <v>0</v>
      </c>
      <c r="BB23" s="129">
        <f t="shared" si="5"/>
        <v>0</v>
      </c>
      <c r="BC23" s="129">
        <f t="shared" si="6"/>
        <v>0</v>
      </c>
      <c r="BD23" s="129">
        <f t="shared" si="7"/>
        <v>0</v>
      </c>
      <c r="BE23" s="129">
        <f t="shared" si="8"/>
        <v>0</v>
      </c>
      <c r="CZ23" s="129">
        <v>0</v>
      </c>
    </row>
    <row r="24" spans="1:104" x14ac:dyDescent="0.2">
      <c r="A24" s="152">
        <v>9</v>
      </c>
      <c r="B24" s="153" t="s">
        <v>98</v>
      </c>
      <c r="C24" s="154" t="s">
        <v>99</v>
      </c>
      <c r="D24" s="155" t="s">
        <v>93</v>
      </c>
      <c r="E24" s="156">
        <v>860</v>
      </c>
      <c r="F24" s="191"/>
      <c r="G24" s="157">
        <f t="shared" si="1"/>
        <v>0</v>
      </c>
      <c r="I24" s="156">
        <f>I22</f>
        <v>741.6</v>
      </c>
      <c r="J24" s="157">
        <f t="shared" si="2"/>
        <v>0</v>
      </c>
      <c r="K24" s="156">
        <f t="shared" si="9"/>
        <v>118.39999999999998</v>
      </c>
      <c r="L24" s="157">
        <f t="shared" si="3"/>
        <v>0</v>
      </c>
      <c r="O24" s="151">
        <v>2</v>
      </c>
      <c r="AA24" s="129">
        <v>1</v>
      </c>
      <c r="AB24" s="129">
        <v>1</v>
      </c>
      <c r="AC24" s="129">
        <v>1</v>
      </c>
      <c r="AZ24" s="129">
        <v>1</v>
      </c>
      <c r="BA24" s="129">
        <f t="shared" si="4"/>
        <v>0</v>
      </c>
      <c r="BB24" s="129">
        <f t="shared" si="5"/>
        <v>0</v>
      </c>
      <c r="BC24" s="129">
        <f t="shared" si="6"/>
        <v>0</v>
      </c>
      <c r="BD24" s="129">
        <f t="shared" si="7"/>
        <v>0</v>
      </c>
      <c r="BE24" s="129">
        <f t="shared" si="8"/>
        <v>0</v>
      </c>
      <c r="CZ24" s="129">
        <v>0</v>
      </c>
    </row>
    <row r="25" spans="1:104" x14ac:dyDescent="0.2">
      <c r="A25" s="152">
        <v>10</v>
      </c>
      <c r="B25" s="153" t="s">
        <v>100</v>
      </c>
      <c r="C25" s="154" t="s">
        <v>101</v>
      </c>
      <c r="D25" s="155" t="s">
        <v>102</v>
      </c>
      <c r="E25" s="156">
        <v>3</v>
      </c>
      <c r="F25" s="191"/>
      <c r="G25" s="157">
        <f t="shared" si="1"/>
        <v>0</v>
      </c>
      <c r="I25" s="156">
        <v>0</v>
      </c>
      <c r="J25" s="157">
        <f t="shared" si="2"/>
        <v>0</v>
      </c>
      <c r="K25" s="156">
        <f t="shared" si="9"/>
        <v>3</v>
      </c>
      <c r="L25" s="157">
        <f t="shared" si="3"/>
        <v>0</v>
      </c>
      <c r="O25" s="151">
        <v>2</v>
      </c>
      <c r="AA25" s="129">
        <v>1</v>
      </c>
      <c r="AB25" s="129">
        <v>1</v>
      </c>
      <c r="AC25" s="129">
        <v>1</v>
      </c>
      <c r="AZ25" s="129">
        <v>1</v>
      </c>
      <c r="BA25" s="129">
        <f t="shared" si="4"/>
        <v>0</v>
      </c>
      <c r="BB25" s="129">
        <f t="shared" si="5"/>
        <v>0</v>
      </c>
      <c r="BC25" s="129">
        <f t="shared" si="6"/>
        <v>0</v>
      </c>
      <c r="BD25" s="129">
        <f t="shared" si="7"/>
        <v>0</v>
      </c>
      <c r="BE25" s="129">
        <f t="shared" si="8"/>
        <v>0</v>
      </c>
      <c r="CZ25" s="129">
        <v>0</v>
      </c>
    </row>
    <row r="26" spans="1:104" x14ac:dyDescent="0.2">
      <c r="A26" s="152">
        <v>11</v>
      </c>
      <c r="B26" s="153" t="s">
        <v>103</v>
      </c>
      <c r="C26" s="154" t="s">
        <v>104</v>
      </c>
      <c r="D26" s="155" t="s">
        <v>102</v>
      </c>
      <c r="E26" s="156">
        <v>3</v>
      </c>
      <c r="F26" s="191"/>
      <c r="G26" s="157">
        <f t="shared" si="1"/>
        <v>0</v>
      </c>
      <c r="I26" s="156">
        <v>0</v>
      </c>
      <c r="J26" s="157">
        <f t="shared" si="2"/>
        <v>0</v>
      </c>
      <c r="K26" s="156">
        <f t="shared" si="9"/>
        <v>3</v>
      </c>
      <c r="L26" s="157">
        <f t="shared" si="3"/>
        <v>0</v>
      </c>
      <c r="O26" s="151">
        <v>2</v>
      </c>
      <c r="AA26" s="129">
        <v>1</v>
      </c>
      <c r="AB26" s="129">
        <v>1</v>
      </c>
      <c r="AC26" s="129">
        <v>1</v>
      </c>
      <c r="AZ26" s="129">
        <v>1</v>
      </c>
      <c r="BA26" s="129">
        <f t="shared" si="4"/>
        <v>0</v>
      </c>
      <c r="BB26" s="129">
        <f t="shared" si="5"/>
        <v>0</v>
      </c>
      <c r="BC26" s="129">
        <f t="shared" si="6"/>
        <v>0</v>
      </c>
      <c r="BD26" s="129">
        <f t="shared" si="7"/>
        <v>0</v>
      </c>
      <c r="BE26" s="129">
        <f t="shared" si="8"/>
        <v>0</v>
      </c>
      <c r="CZ26" s="129">
        <v>5.5999999999999995E-4</v>
      </c>
    </row>
    <row r="27" spans="1:104" x14ac:dyDescent="0.2">
      <c r="A27" s="152">
        <v>12</v>
      </c>
      <c r="B27" s="153" t="s">
        <v>105</v>
      </c>
      <c r="C27" s="154" t="s">
        <v>106</v>
      </c>
      <c r="D27" s="155" t="s">
        <v>93</v>
      </c>
      <c r="E27" s="156">
        <v>10</v>
      </c>
      <c r="F27" s="191"/>
      <c r="G27" s="157">
        <f t="shared" si="1"/>
        <v>0</v>
      </c>
      <c r="I27" s="156">
        <v>0</v>
      </c>
      <c r="J27" s="157">
        <f t="shared" si="2"/>
        <v>0</v>
      </c>
      <c r="K27" s="156">
        <f t="shared" si="9"/>
        <v>10</v>
      </c>
      <c r="L27" s="157">
        <f t="shared" si="3"/>
        <v>0</v>
      </c>
      <c r="O27" s="151">
        <v>2</v>
      </c>
      <c r="AA27" s="129">
        <v>1</v>
      </c>
      <c r="AB27" s="129">
        <v>1</v>
      </c>
      <c r="AC27" s="129">
        <v>1</v>
      </c>
      <c r="AZ27" s="129">
        <v>1</v>
      </c>
      <c r="BA27" s="129">
        <f t="shared" si="4"/>
        <v>0</v>
      </c>
      <c r="BB27" s="129">
        <f t="shared" si="5"/>
        <v>0</v>
      </c>
      <c r="BC27" s="129">
        <f t="shared" si="6"/>
        <v>0</v>
      </c>
      <c r="BD27" s="129">
        <f t="shared" si="7"/>
        <v>0</v>
      </c>
      <c r="BE27" s="129">
        <f t="shared" si="8"/>
        <v>0</v>
      </c>
      <c r="CZ27" s="129">
        <v>9.4000000000000004E-3</v>
      </c>
    </row>
    <row r="28" spans="1:104" x14ac:dyDescent="0.2">
      <c r="A28" s="158"/>
      <c r="B28" s="159"/>
      <c r="C28" s="213" t="s">
        <v>107</v>
      </c>
      <c r="D28" s="214"/>
      <c r="E28" s="214"/>
      <c r="F28" s="214"/>
      <c r="G28" s="215"/>
      <c r="I28" s="186"/>
      <c r="J28" s="187"/>
      <c r="K28" s="156">
        <f t="shared" si="9"/>
        <v>0</v>
      </c>
      <c r="L28" s="187"/>
      <c r="O28" s="151">
        <v>3</v>
      </c>
    </row>
    <row r="29" spans="1:104" x14ac:dyDescent="0.2">
      <c r="A29" s="152">
        <v>13</v>
      </c>
      <c r="B29" s="153" t="s">
        <v>108</v>
      </c>
      <c r="C29" s="154" t="s">
        <v>109</v>
      </c>
      <c r="D29" s="155" t="s">
        <v>93</v>
      </c>
      <c r="E29" s="156">
        <v>10</v>
      </c>
      <c r="F29" s="191"/>
      <c r="G29" s="157">
        <f>E29*F29</f>
        <v>0</v>
      </c>
      <c r="I29" s="156">
        <v>0</v>
      </c>
      <c r="J29" s="157">
        <f>$F29*I29</f>
        <v>0</v>
      </c>
      <c r="K29" s="156">
        <f t="shared" si="9"/>
        <v>10</v>
      </c>
      <c r="L29" s="157">
        <f>$F29*K29</f>
        <v>0</v>
      </c>
      <c r="O29" s="151">
        <v>2</v>
      </c>
      <c r="AA29" s="129">
        <v>1</v>
      </c>
      <c r="AB29" s="129">
        <v>1</v>
      </c>
      <c r="AC29" s="129">
        <v>1</v>
      </c>
      <c r="AZ29" s="129">
        <v>1</v>
      </c>
      <c r="BA29" s="129">
        <f>IF(AZ29=1,G29,0)</f>
        <v>0</v>
      </c>
      <c r="BB29" s="129">
        <f>IF(AZ29=2,G29,0)</f>
        <v>0</v>
      </c>
      <c r="BC29" s="129">
        <f>IF(AZ29=3,G29,0)</f>
        <v>0</v>
      </c>
      <c r="BD29" s="129">
        <f>IF(AZ29=4,G29,0)</f>
        <v>0</v>
      </c>
      <c r="BE29" s="129">
        <f>IF(AZ29=5,G29,0)</f>
        <v>0</v>
      </c>
      <c r="CZ29" s="129">
        <v>0</v>
      </c>
    </row>
    <row r="30" spans="1:104" x14ac:dyDescent="0.2">
      <c r="A30" s="158"/>
      <c r="B30" s="159"/>
      <c r="C30" s="213" t="s">
        <v>107</v>
      </c>
      <c r="D30" s="214"/>
      <c r="E30" s="214"/>
      <c r="F30" s="214"/>
      <c r="G30" s="215"/>
      <c r="I30" s="186"/>
      <c r="J30" s="187"/>
      <c r="K30" s="156">
        <f t="shared" si="9"/>
        <v>0</v>
      </c>
      <c r="L30" s="187"/>
      <c r="O30" s="151">
        <v>3</v>
      </c>
    </row>
    <row r="31" spans="1:104" x14ac:dyDescent="0.2">
      <c r="A31" s="152">
        <v>14</v>
      </c>
      <c r="B31" s="153" t="s">
        <v>110</v>
      </c>
      <c r="C31" s="154" t="s">
        <v>111</v>
      </c>
      <c r="D31" s="155" t="s">
        <v>93</v>
      </c>
      <c r="E31" s="156">
        <v>155</v>
      </c>
      <c r="F31" s="191"/>
      <c r="G31" s="157">
        <f>E31*F31</f>
        <v>0</v>
      </c>
      <c r="I31" s="156">
        <v>155</v>
      </c>
      <c r="J31" s="157">
        <f>$F31*I31</f>
        <v>0</v>
      </c>
      <c r="K31" s="156">
        <f t="shared" si="9"/>
        <v>0</v>
      </c>
      <c r="L31" s="157">
        <f>$F31*K31</f>
        <v>0</v>
      </c>
      <c r="O31" s="151">
        <v>2</v>
      </c>
      <c r="AA31" s="129">
        <v>1</v>
      </c>
      <c r="AB31" s="129">
        <v>1</v>
      </c>
      <c r="AC31" s="129">
        <v>1</v>
      </c>
      <c r="AZ31" s="129">
        <v>1</v>
      </c>
      <c r="BA31" s="129">
        <f>IF(AZ31=1,G31,0)</f>
        <v>0</v>
      </c>
      <c r="BB31" s="129">
        <f>IF(AZ31=2,G31,0)</f>
        <v>0</v>
      </c>
      <c r="BC31" s="129">
        <f>IF(AZ31=3,G31,0)</f>
        <v>0</v>
      </c>
      <c r="BD31" s="129">
        <f>IF(AZ31=4,G31,0)</f>
        <v>0</v>
      </c>
      <c r="BE31" s="129">
        <f>IF(AZ31=5,G31,0)</f>
        <v>0</v>
      </c>
      <c r="CZ31" s="129">
        <v>0</v>
      </c>
    </row>
    <row r="32" spans="1:104" x14ac:dyDescent="0.2">
      <c r="A32" s="152">
        <v>15</v>
      </c>
      <c r="B32" s="153" t="s">
        <v>112</v>
      </c>
      <c r="C32" s="154" t="s">
        <v>113</v>
      </c>
      <c r="D32" s="155" t="s">
        <v>93</v>
      </c>
      <c r="E32" s="156">
        <v>155</v>
      </c>
      <c r="F32" s="191"/>
      <c r="G32" s="157">
        <f>E32*F32</f>
        <v>0</v>
      </c>
      <c r="I32" s="156">
        <v>155</v>
      </c>
      <c r="J32" s="157">
        <f>$F32*I32</f>
        <v>0</v>
      </c>
      <c r="K32" s="156">
        <f t="shared" si="9"/>
        <v>0</v>
      </c>
      <c r="L32" s="157">
        <f>$F32*K32</f>
        <v>0</v>
      </c>
      <c r="O32" s="151">
        <v>2</v>
      </c>
      <c r="AA32" s="129">
        <v>1</v>
      </c>
      <c r="AB32" s="129">
        <v>1</v>
      </c>
      <c r="AC32" s="129">
        <v>1</v>
      </c>
      <c r="AZ32" s="129">
        <v>1</v>
      </c>
      <c r="BA32" s="129">
        <f>IF(AZ32=1,G32,0)</f>
        <v>0</v>
      </c>
      <c r="BB32" s="129">
        <f>IF(AZ32=2,G32,0)</f>
        <v>0</v>
      </c>
      <c r="BC32" s="129">
        <f>IF(AZ32=3,G32,0)</f>
        <v>0</v>
      </c>
      <c r="BD32" s="129">
        <f>IF(AZ32=4,G32,0)</f>
        <v>0</v>
      </c>
      <c r="BE32" s="129">
        <f>IF(AZ32=5,G32,0)</f>
        <v>0</v>
      </c>
      <c r="CZ32" s="129">
        <v>0</v>
      </c>
    </row>
    <row r="33" spans="1:104" x14ac:dyDescent="0.2">
      <c r="A33" s="152">
        <v>16</v>
      </c>
      <c r="B33" s="153" t="s">
        <v>114</v>
      </c>
      <c r="C33" s="154" t="s">
        <v>115</v>
      </c>
      <c r="D33" s="155" t="s">
        <v>116</v>
      </c>
      <c r="E33" s="156">
        <v>5.4249999999999998</v>
      </c>
      <c r="F33" s="191"/>
      <c r="G33" s="157">
        <f>E33*F33</f>
        <v>0</v>
      </c>
      <c r="I33" s="156">
        <v>5.4249999999999998</v>
      </c>
      <c r="J33" s="157">
        <f>$F33*I33</f>
        <v>0</v>
      </c>
      <c r="K33" s="156">
        <f t="shared" si="9"/>
        <v>0</v>
      </c>
      <c r="L33" s="157">
        <f>$F33*K33</f>
        <v>0</v>
      </c>
      <c r="O33" s="151">
        <v>2</v>
      </c>
      <c r="AA33" s="129">
        <v>3</v>
      </c>
      <c r="AB33" s="129">
        <v>1</v>
      </c>
      <c r="AC33" s="129">
        <v>572400</v>
      </c>
      <c r="AZ33" s="129">
        <v>1</v>
      </c>
      <c r="BA33" s="129">
        <f>IF(AZ33=1,G33,0)</f>
        <v>0</v>
      </c>
      <c r="BB33" s="129">
        <f>IF(AZ33=2,G33,0)</f>
        <v>0</v>
      </c>
      <c r="BC33" s="129">
        <f>IF(AZ33=3,G33,0)</f>
        <v>0</v>
      </c>
      <c r="BD33" s="129">
        <f>IF(AZ33=4,G33,0)</f>
        <v>0</v>
      </c>
      <c r="BE33" s="129">
        <f>IF(AZ33=5,G33,0)</f>
        <v>0</v>
      </c>
      <c r="CZ33" s="129">
        <v>1E-3</v>
      </c>
    </row>
    <row r="34" spans="1:104" x14ac:dyDescent="0.2">
      <c r="A34" s="158"/>
      <c r="B34" s="159"/>
      <c r="C34" s="216" t="s">
        <v>117</v>
      </c>
      <c r="D34" s="217"/>
      <c r="E34" s="161">
        <v>5.4249999999999998</v>
      </c>
      <c r="F34" s="162"/>
      <c r="G34" s="163"/>
      <c r="I34" s="161">
        <v>5.4249999999999998</v>
      </c>
      <c r="J34" s="163"/>
      <c r="K34" s="156">
        <f t="shared" si="9"/>
        <v>0</v>
      </c>
      <c r="L34" s="163"/>
      <c r="M34" s="160" t="s">
        <v>117</v>
      </c>
      <c r="O34" s="151"/>
    </row>
    <row r="35" spans="1:104" ht="22.5" x14ac:dyDescent="0.2">
      <c r="A35" s="152">
        <v>17</v>
      </c>
      <c r="B35" s="153" t="s">
        <v>118</v>
      </c>
      <c r="C35" s="154" t="s">
        <v>119</v>
      </c>
      <c r="D35" s="155" t="s">
        <v>102</v>
      </c>
      <c r="E35" s="156">
        <v>3</v>
      </c>
      <c r="F35" s="191"/>
      <c r="G35" s="157">
        <f>E35*F35</f>
        <v>0</v>
      </c>
      <c r="I35" s="156">
        <v>3</v>
      </c>
      <c r="J35" s="157">
        <f>$F35*I35</f>
        <v>0</v>
      </c>
      <c r="K35" s="156">
        <f t="shared" si="9"/>
        <v>0</v>
      </c>
      <c r="L35" s="157">
        <f>$F35*K35</f>
        <v>0</v>
      </c>
      <c r="O35" s="151">
        <v>2</v>
      </c>
      <c r="AA35" s="129">
        <v>3</v>
      </c>
      <c r="AB35" s="129">
        <v>1</v>
      </c>
      <c r="AC35" s="129">
        <v>265</v>
      </c>
      <c r="AZ35" s="129">
        <v>1</v>
      </c>
      <c r="BA35" s="129">
        <f>IF(AZ35=1,G35,0)</f>
        <v>0</v>
      </c>
      <c r="BB35" s="129">
        <f>IF(AZ35=2,G35,0)</f>
        <v>0</v>
      </c>
      <c r="BC35" s="129">
        <f>IF(AZ35=3,G35,0)</f>
        <v>0</v>
      </c>
      <c r="BD35" s="129">
        <f>IF(AZ35=4,G35,0)</f>
        <v>0</v>
      </c>
      <c r="BE35" s="129">
        <f>IF(AZ35=5,G35,0)</f>
        <v>0</v>
      </c>
      <c r="CZ35" s="129">
        <v>0.01</v>
      </c>
    </row>
    <row r="36" spans="1:104" x14ac:dyDescent="0.2">
      <c r="A36" s="164"/>
      <c r="B36" s="165" t="s">
        <v>70</v>
      </c>
      <c r="C36" s="166" t="str">
        <f>CONCATENATE(B7," ",C7)</f>
        <v>1 Zemní práce</v>
      </c>
      <c r="D36" s="164"/>
      <c r="E36" s="167"/>
      <c r="F36" s="167"/>
      <c r="G36" s="168">
        <f>SUM(G7:G35)</f>
        <v>0</v>
      </c>
      <c r="I36" s="167"/>
      <c r="J36" s="168">
        <f>SUM(J7:J35)</f>
        <v>0</v>
      </c>
      <c r="K36" s="167"/>
      <c r="L36" s="168">
        <f>SUM(L7:L35)</f>
        <v>0</v>
      </c>
      <c r="O36" s="151">
        <v>4</v>
      </c>
      <c r="BA36" s="169">
        <f>SUM(BA7:BA35)</f>
        <v>0</v>
      </c>
      <c r="BB36" s="169">
        <f>SUM(BB7:BB35)</f>
        <v>0</v>
      </c>
      <c r="BC36" s="169">
        <f>SUM(BC7:BC35)</f>
        <v>0</v>
      </c>
      <c r="BD36" s="169">
        <f>SUM(BD7:BD35)</f>
        <v>0</v>
      </c>
      <c r="BE36" s="169">
        <f>SUM(BE7:BE35)</f>
        <v>0</v>
      </c>
    </row>
    <row r="37" spans="1:104" x14ac:dyDescent="0.2">
      <c r="A37" s="144" t="s">
        <v>67</v>
      </c>
      <c r="B37" s="145" t="s">
        <v>120</v>
      </c>
      <c r="C37" s="146" t="s">
        <v>121</v>
      </c>
      <c r="D37" s="147"/>
      <c r="E37" s="148"/>
      <c r="F37" s="148"/>
      <c r="G37" s="149"/>
      <c r="H37" s="150"/>
      <c r="I37" s="148"/>
      <c r="J37" s="149"/>
      <c r="K37" s="148"/>
      <c r="L37" s="149"/>
      <c r="O37" s="151">
        <v>1</v>
      </c>
    </row>
    <row r="38" spans="1:104" x14ac:dyDescent="0.2">
      <c r="A38" s="152">
        <v>18</v>
      </c>
      <c r="B38" s="153" t="s">
        <v>122</v>
      </c>
      <c r="C38" s="154" t="s">
        <v>123</v>
      </c>
      <c r="D38" s="155" t="s">
        <v>74</v>
      </c>
      <c r="E38" s="156">
        <v>4.4160000000000004</v>
      </c>
      <c r="F38" s="191"/>
      <c r="G38" s="157">
        <f>E38*F38</f>
        <v>0</v>
      </c>
      <c r="I38" s="156">
        <v>4.4160000000000004</v>
      </c>
      <c r="J38" s="157">
        <f>$F38*I38</f>
        <v>0</v>
      </c>
      <c r="K38" s="156">
        <f t="shared" ref="K38:K40" si="10">E38-I38</f>
        <v>0</v>
      </c>
      <c r="L38" s="157">
        <f>$F38*K38</f>
        <v>0</v>
      </c>
      <c r="O38" s="151">
        <v>2</v>
      </c>
      <c r="AA38" s="129">
        <v>1</v>
      </c>
      <c r="AB38" s="129">
        <v>1</v>
      </c>
      <c r="AC38" s="129">
        <v>1</v>
      </c>
      <c r="AZ38" s="129">
        <v>1</v>
      </c>
      <c r="BA38" s="129">
        <f>IF(AZ38=1,G38,0)</f>
        <v>0</v>
      </c>
      <c r="BB38" s="129">
        <f>IF(AZ38=2,G38,0)</f>
        <v>0</v>
      </c>
      <c r="BC38" s="129">
        <f>IF(AZ38=3,G38,0)</f>
        <v>0</v>
      </c>
      <c r="BD38" s="129">
        <f>IF(AZ38=4,G38,0)</f>
        <v>0</v>
      </c>
      <c r="BE38" s="129">
        <f>IF(AZ38=5,G38,0)</f>
        <v>0</v>
      </c>
      <c r="CZ38" s="129">
        <v>2.5249999999999999</v>
      </c>
    </row>
    <row r="39" spans="1:104" x14ac:dyDescent="0.2">
      <c r="A39" s="158"/>
      <c r="B39" s="159"/>
      <c r="C39" s="216" t="s">
        <v>81</v>
      </c>
      <c r="D39" s="217"/>
      <c r="E39" s="161">
        <v>3.0720000000000001</v>
      </c>
      <c r="F39" s="162"/>
      <c r="G39" s="163"/>
      <c r="I39" s="161">
        <v>3.0720000000000001</v>
      </c>
      <c r="J39" s="163"/>
      <c r="K39" s="156">
        <f t="shared" si="10"/>
        <v>0</v>
      </c>
      <c r="L39" s="163"/>
      <c r="M39" s="160" t="s">
        <v>81</v>
      </c>
      <c r="O39" s="151"/>
    </row>
    <row r="40" spans="1:104" x14ac:dyDescent="0.2">
      <c r="A40" s="158"/>
      <c r="B40" s="159"/>
      <c r="C40" s="216" t="s">
        <v>82</v>
      </c>
      <c r="D40" s="217"/>
      <c r="E40" s="161">
        <v>1.3440000000000001</v>
      </c>
      <c r="F40" s="162"/>
      <c r="G40" s="163"/>
      <c r="I40" s="161">
        <v>1.3440000000000001</v>
      </c>
      <c r="J40" s="163"/>
      <c r="K40" s="156">
        <f t="shared" si="10"/>
        <v>0</v>
      </c>
      <c r="L40" s="163"/>
      <c r="M40" s="160" t="s">
        <v>82</v>
      </c>
      <c r="O40" s="151"/>
    </row>
    <row r="41" spans="1:104" x14ac:dyDescent="0.2">
      <c r="A41" s="164"/>
      <c r="B41" s="165" t="s">
        <v>70</v>
      </c>
      <c r="C41" s="166" t="str">
        <f>CONCATENATE(B37," ",C37)</f>
        <v>2 Základy a zvláštní zakládání</v>
      </c>
      <c r="D41" s="164"/>
      <c r="E41" s="167"/>
      <c r="F41" s="167"/>
      <c r="G41" s="168">
        <f>SUM(G37:G40)</f>
        <v>0</v>
      </c>
      <c r="I41" s="167"/>
      <c r="J41" s="168">
        <f>SUM(J37:J40)</f>
        <v>0</v>
      </c>
      <c r="K41" s="167"/>
      <c r="L41" s="168">
        <f>SUM(L37:L40)</f>
        <v>0</v>
      </c>
      <c r="O41" s="151">
        <v>4</v>
      </c>
      <c r="BA41" s="169">
        <f>SUM(BA37:BA40)</f>
        <v>0</v>
      </c>
      <c r="BB41" s="169">
        <f>SUM(BB37:BB40)</f>
        <v>0</v>
      </c>
      <c r="BC41" s="169">
        <f>SUM(BC37:BC40)</f>
        <v>0</v>
      </c>
      <c r="BD41" s="169">
        <f>SUM(BD37:BD40)</f>
        <v>0</v>
      </c>
      <c r="BE41" s="169">
        <f>SUM(BE37:BE40)</f>
        <v>0</v>
      </c>
    </row>
    <row r="42" spans="1:104" x14ac:dyDescent="0.2">
      <c r="A42" s="144" t="s">
        <v>67</v>
      </c>
      <c r="B42" s="145" t="s">
        <v>124</v>
      </c>
      <c r="C42" s="146" t="s">
        <v>125</v>
      </c>
      <c r="D42" s="147"/>
      <c r="E42" s="148"/>
      <c r="F42" s="148"/>
      <c r="G42" s="149"/>
      <c r="H42" s="150"/>
      <c r="I42" s="148"/>
      <c r="J42" s="149"/>
      <c r="K42" s="148"/>
      <c r="L42" s="149"/>
      <c r="O42" s="151">
        <v>1</v>
      </c>
    </row>
    <row r="43" spans="1:104" x14ac:dyDescent="0.2">
      <c r="A43" s="152">
        <v>19</v>
      </c>
      <c r="B43" s="153" t="s">
        <v>126</v>
      </c>
      <c r="C43" s="154" t="s">
        <v>127</v>
      </c>
      <c r="D43" s="155" t="s">
        <v>93</v>
      </c>
      <c r="E43" s="156">
        <v>101.75</v>
      </c>
      <c r="F43" s="191"/>
      <c r="G43" s="157">
        <f>E43*F43</f>
        <v>0</v>
      </c>
      <c r="I43" s="156">
        <v>101.75</v>
      </c>
      <c r="J43" s="157">
        <f>$F43*I43</f>
        <v>0</v>
      </c>
      <c r="K43" s="156">
        <f t="shared" ref="K43:K98" si="11">E43-I43</f>
        <v>0</v>
      </c>
      <c r="L43" s="157">
        <f>$F43*K43</f>
        <v>0</v>
      </c>
      <c r="O43" s="151">
        <v>2</v>
      </c>
      <c r="AA43" s="129">
        <v>1</v>
      </c>
      <c r="AB43" s="129">
        <v>1</v>
      </c>
      <c r="AC43" s="129">
        <v>1</v>
      </c>
      <c r="AZ43" s="129">
        <v>1</v>
      </c>
      <c r="BA43" s="129">
        <f>IF(AZ43=1,G43,0)</f>
        <v>0</v>
      </c>
      <c r="BB43" s="129">
        <f>IF(AZ43=2,G43,0)</f>
        <v>0</v>
      </c>
      <c r="BC43" s="129">
        <f>IF(AZ43=3,G43,0)</f>
        <v>0</v>
      </c>
      <c r="BD43" s="129">
        <f>IF(AZ43=4,G43,0)</f>
        <v>0</v>
      </c>
      <c r="BE43" s="129">
        <f>IF(AZ43=5,G43,0)</f>
        <v>0</v>
      </c>
      <c r="CZ43" s="129">
        <v>0</v>
      </c>
    </row>
    <row r="44" spans="1:104" x14ac:dyDescent="0.2">
      <c r="A44" s="158"/>
      <c r="B44" s="159"/>
      <c r="C44" s="213" t="s">
        <v>128</v>
      </c>
      <c r="D44" s="214"/>
      <c r="E44" s="214"/>
      <c r="F44" s="214"/>
      <c r="G44" s="215"/>
      <c r="I44" s="186"/>
      <c r="J44" s="187"/>
      <c r="K44" s="156">
        <f t="shared" si="11"/>
        <v>0</v>
      </c>
      <c r="L44" s="187"/>
      <c r="O44" s="151">
        <v>3</v>
      </c>
    </row>
    <row r="45" spans="1:104" x14ac:dyDescent="0.2">
      <c r="A45" s="158"/>
      <c r="B45" s="159"/>
      <c r="C45" s="216" t="s">
        <v>129</v>
      </c>
      <c r="D45" s="217"/>
      <c r="E45" s="161">
        <v>101.75</v>
      </c>
      <c r="F45" s="162"/>
      <c r="G45" s="163"/>
      <c r="I45" s="161">
        <v>101.75</v>
      </c>
      <c r="J45" s="163"/>
      <c r="K45" s="156">
        <f t="shared" si="11"/>
        <v>0</v>
      </c>
      <c r="L45" s="163"/>
      <c r="M45" s="160" t="s">
        <v>129</v>
      </c>
      <c r="O45" s="151"/>
    </row>
    <row r="46" spans="1:104" x14ac:dyDescent="0.2">
      <c r="A46" s="152">
        <v>20</v>
      </c>
      <c r="B46" s="153" t="s">
        <v>130</v>
      </c>
      <c r="C46" s="154" t="s">
        <v>131</v>
      </c>
      <c r="D46" s="155" t="s">
        <v>132</v>
      </c>
      <c r="E46" s="156">
        <v>104.55</v>
      </c>
      <c r="F46" s="191"/>
      <c r="G46" s="157">
        <f>E46*F46</f>
        <v>0</v>
      </c>
      <c r="I46" s="156">
        <v>79.349999999999994</v>
      </c>
      <c r="J46" s="157">
        <f>$F46*I46</f>
        <v>0</v>
      </c>
      <c r="K46" s="156">
        <f t="shared" si="11"/>
        <v>25.200000000000003</v>
      </c>
      <c r="L46" s="157">
        <f>$F46*K46</f>
        <v>0</v>
      </c>
      <c r="O46" s="151">
        <v>2</v>
      </c>
      <c r="AA46" s="129">
        <v>1</v>
      </c>
      <c r="AB46" s="129">
        <v>1</v>
      </c>
      <c r="AC46" s="129">
        <v>1</v>
      </c>
      <c r="AZ46" s="129">
        <v>1</v>
      </c>
      <c r="BA46" s="129">
        <f>IF(AZ46=1,G46,0)</f>
        <v>0</v>
      </c>
      <c r="BB46" s="129">
        <f>IF(AZ46=2,G46,0)</f>
        <v>0</v>
      </c>
      <c r="BC46" s="129">
        <f>IF(AZ46=3,G46,0)</f>
        <v>0</v>
      </c>
      <c r="BD46" s="129">
        <f>IF(AZ46=4,G46,0)</f>
        <v>0</v>
      </c>
      <c r="BE46" s="129">
        <f>IF(AZ46=5,G46,0)</f>
        <v>0</v>
      </c>
      <c r="CZ46" s="129">
        <v>0</v>
      </c>
    </row>
    <row r="47" spans="1:104" x14ac:dyDescent="0.2">
      <c r="A47" s="158"/>
      <c r="B47" s="159"/>
      <c r="C47" s="213" t="s">
        <v>128</v>
      </c>
      <c r="D47" s="214"/>
      <c r="E47" s="214"/>
      <c r="F47" s="214"/>
      <c r="G47" s="215"/>
      <c r="I47" s="186"/>
      <c r="J47" s="187"/>
      <c r="K47" s="156">
        <f t="shared" si="11"/>
        <v>0</v>
      </c>
      <c r="L47" s="187"/>
      <c r="O47" s="151">
        <v>3</v>
      </c>
    </row>
    <row r="48" spans="1:104" x14ac:dyDescent="0.2">
      <c r="A48" s="158"/>
      <c r="B48" s="159"/>
      <c r="C48" s="216" t="s">
        <v>133</v>
      </c>
      <c r="D48" s="217"/>
      <c r="E48" s="161">
        <v>71.95</v>
      </c>
      <c r="F48" s="162"/>
      <c r="G48" s="163"/>
      <c r="I48" s="161">
        <v>46.75</v>
      </c>
      <c r="J48" s="163"/>
      <c r="K48" s="161">
        <f t="shared" si="11"/>
        <v>25.200000000000003</v>
      </c>
      <c r="L48" s="163"/>
      <c r="M48" s="160" t="s">
        <v>133</v>
      </c>
      <c r="O48" s="151"/>
    </row>
    <row r="49" spans="1:104" x14ac:dyDescent="0.2">
      <c r="A49" s="158"/>
      <c r="B49" s="159"/>
      <c r="C49" s="216" t="s">
        <v>134</v>
      </c>
      <c r="D49" s="217"/>
      <c r="E49" s="161">
        <v>32.6</v>
      </c>
      <c r="F49" s="162"/>
      <c r="G49" s="163"/>
      <c r="I49" s="161">
        <v>32.6</v>
      </c>
      <c r="J49" s="163"/>
      <c r="K49" s="156">
        <f t="shared" si="11"/>
        <v>0</v>
      </c>
      <c r="L49" s="163"/>
      <c r="M49" s="160" t="s">
        <v>134</v>
      </c>
      <c r="O49" s="151"/>
    </row>
    <row r="50" spans="1:104" x14ac:dyDescent="0.2">
      <c r="A50" s="152">
        <v>21</v>
      </c>
      <c r="B50" s="153" t="s">
        <v>135</v>
      </c>
      <c r="C50" s="154" t="s">
        <v>136</v>
      </c>
      <c r="D50" s="155" t="s">
        <v>93</v>
      </c>
      <c r="E50" s="156">
        <v>631</v>
      </c>
      <c r="F50" s="191"/>
      <c r="G50" s="157">
        <f>E50*F50</f>
        <v>0</v>
      </c>
      <c r="I50" s="156">
        <v>512.6</v>
      </c>
      <c r="J50" s="157">
        <f>$F50*I50</f>
        <v>0</v>
      </c>
      <c r="K50" s="156">
        <f t="shared" si="11"/>
        <v>118.39999999999998</v>
      </c>
      <c r="L50" s="157">
        <f>$F50*K50</f>
        <v>0</v>
      </c>
      <c r="O50" s="151">
        <v>2</v>
      </c>
      <c r="AA50" s="129">
        <v>1</v>
      </c>
      <c r="AB50" s="129">
        <v>1</v>
      </c>
      <c r="AC50" s="129">
        <v>1</v>
      </c>
      <c r="AZ50" s="129">
        <v>1</v>
      </c>
      <c r="BA50" s="129">
        <f>IF(AZ50=1,G50,0)</f>
        <v>0</v>
      </c>
      <c r="BB50" s="129">
        <f>IF(AZ50=2,G50,0)</f>
        <v>0</v>
      </c>
      <c r="BC50" s="129">
        <f>IF(AZ50=3,G50,0)</f>
        <v>0</v>
      </c>
      <c r="BD50" s="129">
        <f>IF(AZ50=4,G50,0)</f>
        <v>0</v>
      </c>
      <c r="BE50" s="129">
        <f>IF(AZ50=5,G50,0)</f>
        <v>0</v>
      </c>
      <c r="CZ50" s="129">
        <v>0.20394000000000001</v>
      </c>
    </row>
    <row r="51" spans="1:104" x14ac:dyDescent="0.2">
      <c r="A51" s="158"/>
      <c r="B51" s="159"/>
      <c r="C51" s="213" t="s">
        <v>137</v>
      </c>
      <c r="D51" s="214"/>
      <c r="E51" s="214"/>
      <c r="F51" s="214"/>
      <c r="G51" s="215"/>
      <c r="I51" s="186"/>
      <c r="J51" s="187"/>
      <c r="K51" s="156">
        <f t="shared" si="11"/>
        <v>0</v>
      </c>
      <c r="L51" s="187"/>
      <c r="O51" s="151">
        <v>3</v>
      </c>
    </row>
    <row r="52" spans="1:104" x14ac:dyDescent="0.2">
      <c r="A52" s="152">
        <v>22</v>
      </c>
      <c r="B52" s="153" t="s">
        <v>138</v>
      </c>
      <c r="C52" s="154" t="s">
        <v>139</v>
      </c>
      <c r="D52" s="155" t="s">
        <v>74</v>
      </c>
      <c r="E52" s="156">
        <v>22.081</v>
      </c>
      <c r="F52" s="191"/>
      <c r="G52" s="157">
        <f>E52*F52</f>
        <v>0</v>
      </c>
      <c r="I52" s="156">
        <f>I56+I58</f>
        <v>17.041</v>
      </c>
      <c r="J52" s="157">
        <f>$F52*I52</f>
        <v>0</v>
      </c>
      <c r="K52" s="156">
        <f t="shared" si="11"/>
        <v>5.0399999999999991</v>
      </c>
      <c r="L52" s="157">
        <f>$F52*K52</f>
        <v>0</v>
      </c>
      <c r="O52" s="151">
        <v>2</v>
      </c>
      <c r="AA52" s="129">
        <v>1</v>
      </c>
      <c r="AB52" s="129">
        <v>1</v>
      </c>
      <c r="AC52" s="129">
        <v>1</v>
      </c>
      <c r="AZ52" s="129">
        <v>1</v>
      </c>
      <c r="BA52" s="129">
        <f>IF(AZ52=1,G52,0)</f>
        <v>0</v>
      </c>
      <c r="BB52" s="129">
        <f>IF(AZ52=2,G52,0)</f>
        <v>0</v>
      </c>
      <c r="BC52" s="129">
        <f>IF(AZ52=3,G52,0)</f>
        <v>0</v>
      </c>
      <c r="BD52" s="129">
        <f>IF(AZ52=4,G52,0)</f>
        <v>0</v>
      </c>
      <c r="BE52" s="129">
        <f>IF(AZ52=5,G52,0)</f>
        <v>0</v>
      </c>
      <c r="CZ52" s="129">
        <v>2.2040000000000002</v>
      </c>
    </row>
    <row r="53" spans="1:104" x14ac:dyDescent="0.2">
      <c r="A53" s="158"/>
      <c r="B53" s="159"/>
      <c r="C53" s="213" t="s">
        <v>140</v>
      </c>
      <c r="D53" s="214"/>
      <c r="E53" s="214"/>
      <c r="F53" s="214"/>
      <c r="G53" s="215"/>
      <c r="I53" s="186"/>
      <c r="J53" s="187"/>
      <c r="K53" s="156">
        <f t="shared" si="11"/>
        <v>0</v>
      </c>
      <c r="L53" s="187"/>
      <c r="O53" s="151">
        <v>3</v>
      </c>
    </row>
    <row r="54" spans="1:104" x14ac:dyDescent="0.2">
      <c r="A54" s="158"/>
      <c r="B54" s="159"/>
      <c r="C54" s="216" t="s">
        <v>141</v>
      </c>
      <c r="D54" s="217"/>
      <c r="E54" s="161">
        <v>0</v>
      </c>
      <c r="F54" s="162"/>
      <c r="G54" s="163"/>
      <c r="I54" s="161">
        <v>0</v>
      </c>
      <c r="J54" s="163"/>
      <c r="K54" s="156">
        <f t="shared" si="11"/>
        <v>0</v>
      </c>
      <c r="L54" s="163"/>
      <c r="M54" s="160" t="s">
        <v>141</v>
      </c>
      <c r="O54" s="151"/>
    </row>
    <row r="55" spans="1:104" x14ac:dyDescent="0.2">
      <c r="A55" s="158"/>
      <c r="B55" s="159"/>
      <c r="C55" s="216" t="s">
        <v>142</v>
      </c>
      <c r="D55" s="217"/>
      <c r="E55" s="161">
        <v>5.04</v>
      </c>
      <c r="F55" s="162"/>
      <c r="G55" s="163"/>
      <c r="I55" s="161"/>
      <c r="J55" s="163"/>
      <c r="K55" s="161">
        <f t="shared" si="11"/>
        <v>5.04</v>
      </c>
      <c r="L55" s="163"/>
      <c r="M55" s="160" t="s">
        <v>142</v>
      </c>
      <c r="O55" s="151"/>
    </row>
    <row r="56" spans="1:104" x14ac:dyDescent="0.2">
      <c r="A56" s="158"/>
      <c r="B56" s="159"/>
      <c r="C56" s="216" t="s">
        <v>143</v>
      </c>
      <c r="D56" s="217"/>
      <c r="E56" s="161">
        <v>0.36399999999999999</v>
      </c>
      <c r="F56" s="162"/>
      <c r="G56" s="163"/>
      <c r="I56" s="161">
        <v>0.36399999999999999</v>
      </c>
      <c r="J56" s="163"/>
      <c r="K56" s="156">
        <f t="shared" si="11"/>
        <v>0</v>
      </c>
      <c r="L56" s="163"/>
      <c r="M56" s="160" t="s">
        <v>143</v>
      </c>
      <c r="O56" s="151"/>
    </row>
    <row r="57" spans="1:104" x14ac:dyDescent="0.2">
      <c r="A57" s="158"/>
      <c r="B57" s="159"/>
      <c r="C57" s="216" t="s">
        <v>144</v>
      </c>
      <c r="D57" s="217"/>
      <c r="E57" s="161">
        <v>0</v>
      </c>
      <c r="F57" s="162"/>
      <c r="G57" s="163"/>
      <c r="I57" s="161">
        <v>0</v>
      </c>
      <c r="J57" s="163"/>
      <c r="K57" s="156">
        <f t="shared" si="11"/>
        <v>0</v>
      </c>
      <c r="L57" s="163"/>
      <c r="M57" s="160" t="s">
        <v>144</v>
      </c>
      <c r="O57" s="151"/>
    </row>
    <row r="58" spans="1:104" x14ac:dyDescent="0.2">
      <c r="A58" s="158"/>
      <c r="B58" s="159"/>
      <c r="C58" s="216" t="s">
        <v>145</v>
      </c>
      <c r="D58" s="217"/>
      <c r="E58" s="161">
        <v>16.677</v>
      </c>
      <c r="F58" s="162"/>
      <c r="G58" s="163"/>
      <c r="I58" s="161">
        <v>16.677</v>
      </c>
      <c r="J58" s="163"/>
      <c r="K58" s="156">
        <f t="shared" si="11"/>
        <v>0</v>
      </c>
      <c r="L58" s="163"/>
      <c r="M58" s="160" t="s">
        <v>145</v>
      </c>
      <c r="O58" s="151"/>
    </row>
    <row r="59" spans="1:104" x14ac:dyDescent="0.2">
      <c r="A59" s="152">
        <v>23</v>
      </c>
      <c r="B59" s="153" t="s">
        <v>146</v>
      </c>
      <c r="C59" s="154" t="s">
        <v>147</v>
      </c>
      <c r="D59" s="155" t="s">
        <v>93</v>
      </c>
      <c r="E59" s="156">
        <v>555.9</v>
      </c>
      <c r="F59" s="191"/>
      <c r="G59" s="157">
        <f>E59*F59</f>
        <v>0</v>
      </c>
      <c r="I59" s="156">
        <v>555.9</v>
      </c>
      <c r="J59" s="157">
        <f>$F59*I59</f>
        <v>0</v>
      </c>
      <c r="K59" s="156">
        <f t="shared" si="11"/>
        <v>0</v>
      </c>
      <c r="L59" s="157">
        <f>$F59*K59</f>
        <v>0</v>
      </c>
      <c r="O59" s="151">
        <v>2</v>
      </c>
      <c r="AA59" s="129">
        <v>1</v>
      </c>
      <c r="AB59" s="129">
        <v>1</v>
      </c>
      <c r="AC59" s="129">
        <v>1</v>
      </c>
      <c r="AZ59" s="129">
        <v>1</v>
      </c>
      <c r="BA59" s="129">
        <f>IF(AZ59=1,G59,0)</f>
        <v>0</v>
      </c>
      <c r="BB59" s="129">
        <f>IF(AZ59=2,G59,0)</f>
        <v>0</v>
      </c>
      <c r="BC59" s="129">
        <f>IF(AZ59=3,G59,0)</f>
        <v>0</v>
      </c>
      <c r="BD59" s="129">
        <f>IF(AZ59=4,G59,0)</f>
        <v>0</v>
      </c>
      <c r="BE59" s="129">
        <f>IF(AZ59=5,G59,0)</f>
        <v>0</v>
      </c>
      <c r="CZ59" s="129">
        <v>0.33074999999999999</v>
      </c>
    </row>
    <row r="60" spans="1:104" x14ac:dyDescent="0.2">
      <c r="A60" s="158"/>
      <c r="B60" s="159"/>
      <c r="C60" s="213" t="s">
        <v>148</v>
      </c>
      <c r="D60" s="214"/>
      <c r="E60" s="214"/>
      <c r="F60" s="214"/>
      <c r="G60" s="215"/>
      <c r="I60" s="186"/>
      <c r="J60" s="187"/>
      <c r="K60" s="156">
        <f t="shared" si="11"/>
        <v>0</v>
      </c>
      <c r="L60" s="187"/>
      <c r="O60" s="151">
        <v>3</v>
      </c>
    </row>
    <row r="61" spans="1:104" x14ac:dyDescent="0.2">
      <c r="A61" s="152">
        <v>24</v>
      </c>
      <c r="B61" s="153" t="s">
        <v>149</v>
      </c>
      <c r="C61" s="154" t="s">
        <v>150</v>
      </c>
      <c r="D61" s="155" t="s">
        <v>93</v>
      </c>
      <c r="E61" s="156">
        <v>135.1</v>
      </c>
      <c r="F61" s="191"/>
      <c r="G61" s="157">
        <f>E61*F61</f>
        <v>0</v>
      </c>
      <c r="I61" s="156">
        <v>16.7</v>
      </c>
      <c r="J61" s="157">
        <f>$F61*I61</f>
        <v>0</v>
      </c>
      <c r="K61" s="156">
        <f t="shared" si="11"/>
        <v>118.39999999999999</v>
      </c>
      <c r="L61" s="157">
        <f>$F61*K61</f>
        <v>0</v>
      </c>
      <c r="O61" s="151">
        <v>2</v>
      </c>
      <c r="AA61" s="129">
        <v>1</v>
      </c>
      <c r="AB61" s="129">
        <v>1</v>
      </c>
      <c r="AC61" s="129">
        <v>1</v>
      </c>
      <c r="AZ61" s="129">
        <v>1</v>
      </c>
      <c r="BA61" s="129">
        <f>IF(AZ61=1,G61,0)</f>
        <v>0</v>
      </c>
      <c r="BB61" s="129">
        <f>IF(AZ61=2,G61,0)</f>
        <v>0</v>
      </c>
      <c r="BC61" s="129">
        <f>IF(AZ61=3,G61,0)</f>
        <v>0</v>
      </c>
      <c r="BD61" s="129">
        <f>IF(AZ61=4,G61,0)</f>
        <v>0</v>
      </c>
      <c r="BE61" s="129">
        <f>IF(AZ61=5,G61,0)</f>
        <v>0</v>
      </c>
      <c r="CZ61" s="129">
        <v>0.55125000000000002</v>
      </c>
    </row>
    <row r="62" spans="1:104" x14ac:dyDescent="0.2">
      <c r="A62" s="158"/>
      <c r="B62" s="159"/>
      <c r="C62" s="213" t="s">
        <v>151</v>
      </c>
      <c r="D62" s="214"/>
      <c r="E62" s="214"/>
      <c r="F62" s="214"/>
      <c r="G62" s="215"/>
      <c r="I62" s="186"/>
      <c r="J62" s="187"/>
      <c r="K62" s="156">
        <f t="shared" si="11"/>
        <v>0</v>
      </c>
      <c r="L62" s="187"/>
      <c r="O62" s="151">
        <v>3</v>
      </c>
    </row>
    <row r="63" spans="1:104" x14ac:dyDescent="0.2">
      <c r="A63" s="152">
        <v>25</v>
      </c>
      <c r="B63" s="153" t="s">
        <v>152</v>
      </c>
      <c r="C63" s="154" t="s">
        <v>153</v>
      </c>
      <c r="D63" s="155" t="s">
        <v>93</v>
      </c>
      <c r="E63" s="156">
        <v>135.1</v>
      </c>
      <c r="F63" s="191"/>
      <c r="G63" s="157">
        <f>E63*F63</f>
        <v>0</v>
      </c>
      <c r="I63" s="156">
        <v>16.7</v>
      </c>
      <c r="J63" s="157">
        <f>$F63*I63</f>
        <v>0</v>
      </c>
      <c r="K63" s="156">
        <f t="shared" si="11"/>
        <v>118.39999999999999</v>
      </c>
      <c r="L63" s="157">
        <f>$F63*K63</f>
        <v>0</v>
      </c>
      <c r="O63" s="151">
        <v>2</v>
      </c>
      <c r="AA63" s="129">
        <v>1</v>
      </c>
      <c r="AB63" s="129">
        <v>1</v>
      </c>
      <c r="AC63" s="129">
        <v>1</v>
      </c>
      <c r="AZ63" s="129">
        <v>1</v>
      </c>
      <c r="BA63" s="129">
        <f>IF(AZ63=1,G63,0)</f>
        <v>0</v>
      </c>
      <c r="BB63" s="129">
        <f>IF(AZ63=2,G63,0)</f>
        <v>0</v>
      </c>
      <c r="BC63" s="129">
        <f>IF(AZ63=3,G63,0)</f>
        <v>0</v>
      </c>
      <c r="BD63" s="129">
        <f>IF(AZ63=4,G63,0)</f>
        <v>0</v>
      </c>
      <c r="BE63" s="129">
        <f>IF(AZ63=5,G63,0)</f>
        <v>0</v>
      </c>
      <c r="CZ63" s="129">
        <v>0.11</v>
      </c>
    </row>
    <row r="64" spans="1:104" x14ac:dyDescent="0.2">
      <c r="A64" s="158"/>
      <c r="B64" s="159"/>
      <c r="C64" s="213" t="s">
        <v>151</v>
      </c>
      <c r="D64" s="214"/>
      <c r="E64" s="214"/>
      <c r="F64" s="214"/>
      <c r="G64" s="215"/>
      <c r="I64" s="186"/>
      <c r="J64" s="187"/>
      <c r="K64" s="156">
        <f t="shared" si="11"/>
        <v>0</v>
      </c>
      <c r="L64" s="187"/>
      <c r="O64" s="151">
        <v>3</v>
      </c>
    </row>
    <row r="65" spans="1:104" x14ac:dyDescent="0.2">
      <c r="A65" s="152">
        <v>26</v>
      </c>
      <c r="B65" s="153" t="s">
        <v>154</v>
      </c>
      <c r="C65" s="154" t="s">
        <v>155</v>
      </c>
      <c r="D65" s="155" t="s">
        <v>93</v>
      </c>
      <c r="E65" s="156">
        <v>555.9</v>
      </c>
      <c r="F65" s="191"/>
      <c r="G65" s="157">
        <f>E65*F65</f>
        <v>0</v>
      </c>
      <c r="I65" s="156">
        <v>555.9</v>
      </c>
      <c r="J65" s="157">
        <f>$F65*I65</f>
        <v>0</v>
      </c>
      <c r="K65" s="156">
        <f t="shared" si="11"/>
        <v>0</v>
      </c>
      <c r="L65" s="157">
        <f>$F65*K65</f>
        <v>0</v>
      </c>
      <c r="O65" s="151">
        <v>2</v>
      </c>
      <c r="AA65" s="129">
        <v>1</v>
      </c>
      <c r="AB65" s="129">
        <v>1</v>
      </c>
      <c r="AC65" s="129">
        <v>1</v>
      </c>
      <c r="AZ65" s="129">
        <v>1</v>
      </c>
      <c r="BA65" s="129">
        <f>IF(AZ65=1,G65,0)</f>
        <v>0</v>
      </c>
      <c r="BB65" s="129">
        <f>IF(AZ65=2,G65,0)</f>
        <v>0</v>
      </c>
      <c r="BC65" s="129">
        <f>IF(AZ65=3,G65,0)</f>
        <v>0</v>
      </c>
      <c r="BD65" s="129">
        <f>IF(AZ65=4,G65,0)</f>
        <v>0</v>
      </c>
      <c r="BE65" s="129">
        <f>IF(AZ65=5,G65,0)</f>
        <v>0</v>
      </c>
      <c r="CZ65" s="129">
        <v>0.16700000000000001</v>
      </c>
    </row>
    <row r="66" spans="1:104" x14ac:dyDescent="0.2">
      <c r="A66" s="158"/>
      <c r="B66" s="159"/>
      <c r="C66" s="213" t="s">
        <v>156</v>
      </c>
      <c r="D66" s="214"/>
      <c r="E66" s="214"/>
      <c r="F66" s="214"/>
      <c r="G66" s="215"/>
      <c r="I66" s="186"/>
      <c r="J66" s="187"/>
      <c r="K66" s="156">
        <f t="shared" si="11"/>
        <v>0</v>
      </c>
      <c r="L66" s="187"/>
      <c r="O66" s="151">
        <v>3</v>
      </c>
    </row>
    <row r="67" spans="1:104" ht="22.5" x14ac:dyDescent="0.2">
      <c r="A67" s="152">
        <v>27</v>
      </c>
      <c r="B67" s="153" t="s">
        <v>157</v>
      </c>
      <c r="C67" s="154" t="s">
        <v>158</v>
      </c>
      <c r="D67" s="155" t="s">
        <v>102</v>
      </c>
      <c r="E67" s="156">
        <v>1</v>
      </c>
      <c r="F67" s="191"/>
      <c r="G67" s="157">
        <f t="shared" ref="G67:G72" si="12">E67*F67</f>
        <v>0</v>
      </c>
      <c r="I67" s="156">
        <v>0</v>
      </c>
      <c r="J67" s="157">
        <f t="shared" ref="J67:J72" si="13">$F67*I67</f>
        <v>0</v>
      </c>
      <c r="K67" s="156">
        <f t="shared" si="11"/>
        <v>1</v>
      </c>
      <c r="L67" s="157">
        <f t="shared" ref="L67:L72" si="14">$F67*K67</f>
        <v>0</v>
      </c>
      <c r="O67" s="151">
        <v>2</v>
      </c>
      <c r="AA67" s="129">
        <v>1</v>
      </c>
      <c r="AB67" s="129">
        <v>1</v>
      </c>
      <c r="AC67" s="129">
        <v>1</v>
      </c>
      <c r="AZ67" s="129">
        <v>1</v>
      </c>
      <c r="BA67" s="129">
        <f t="shared" ref="BA67:BA72" si="15">IF(AZ67=1,G67,0)</f>
        <v>0</v>
      </c>
      <c r="BB67" s="129">
        <f t="shared" ref="BB67:BB72" si="16">IF(AZ67=2,G67,0)</f>
        <v>0</v>
      </c>
      <c r="BC67" s="129">
        <f t="shared" ref="BC67:BC72" si="17">IF(AZ67=3,G67,0)</f>
        <v>0</v>
      </c>
      <c r="BD67" s="129">
        <f t="shared" ref="BD67:BD72" si="18">IF(AZ67=4,G67,0)</f>
        <v>0</v>
      </c>
      <c r="BE67" s="129">
        <f t="shared" ref="BE67:BE72" si="19">IF(AZ67=5,G67,0)</f>
        <v>0</v>
      </c>
      <c r="CZ67" s="129">
        <v>0.1176</v>
      </c>
    </row>
    <row r="68" spans="1:104" x14ac:dyDescent="0.2">
      <c r="A68" s="152">
        <v>28</v>
      </c>
      <c r="B68" s="153" t="s">
        <v>159</v>
      </c>
      <c r="C68" s="154" t="s">
        <v>160</v>
      </c>
      <c r="D68" s="155" t="s">
        <v>132</v>
      </c>
      <c r="E68" s="156">
        <v>260</v>
      </c>
      <c r="F68" s="191"/>
      <c r="G68" s="157">
        <f t="shared" si="12"/>
        <v>0</v>
      </c>
      <c r="I68" s="156">
        <v>234.8</v>
      </c>
      <c r="J68" s="157">
        <f t="shared" si="13"/>
        <v>0</v>
      </c>
      <c r="K68" s="156">
        <f t="shared" si="11"/>
        <v>25.199999999999989</v>
      </c>
      <c r="L68" s="157">
        <f t="shared" si="14"/>
        <v>0</v>
      </c>
      <c r="O68" s="151">
        <v>2</v>
      </c>
      <c r="AA68" s="129">
        <v>1</v>
      </c>
      <c r="AB68" s="129">
        <v>1</v>
      </c>
      <c r="AC68" s="129">
        <v>1</v>
      </c>
      <c r="AZ68" s="129">
        <v>1</v>
      </c>
      <c r="BA68" s="129">
        <f t="shared" si="15"/>
        <v>0</v>
      </c>
      <c r="BB68" s="129">
        <f t="shared" si="16"/>
        <v>0</v>
      </c>
      <c r="BC68" s="129">
        <f t="shared" si="17"/>
        <v>0</v>
      </c>
      <c r="BD68" s="129">
        <f t="shared" si="18"/>
        <v>0</v>
      </c>
      <c r="BE68" s="129">
        <f t="shared" si="19"/>
        <v>0</v>
      </c>
      <c r="CZ68" s="129">
        <v>0.185</v>
      </c>
    </row>
    <row r="69" spans="1:104" x14ac:dyDescent="0.2">
      <c r="A69" s="152">
        <v>29</v>
      </c>
      <c r="B69" s="153" t="s">
        <v>161</v>
      </c>
      <c r="C69" s="154" t="s">
        <v>162</v>
      </c>
      <c r="D69" s="155" t="s">
        <v>132</v>
      </c>
      <c r="E69" s="156">
        <v>104.55</v>
      </c>
      <c r="F69" s="191"/>
      <c r="G69" s="157">
        <f t="shared" si="12"/>
        <v>0</v>
      </c>
      <c r="I69" s="156">
        <v>79.349999999999994</v>
      </c>
      <c r="J69" s="157">
        <f t="shared" si="13"/>
        <v>0</v>
      </c>
      <c r="K69" s="156">
        <f t="shared" si="11"/>
        <v>25.200000000000003</v>
      </c>
      <c r="L69" s="157">
        <f t="shared" si="14"/>
        <v>0</v>
      </c>
      <c r="O69" s="151">
        <v>2</v>
      </c>
      <c r="AA69" s="129">
        <v>1</v>
      </c>
      <c r="AB69" s="129">
        <v>1</v>
      </c>
      <c r="AC69" s="129">
        <v>1</v>
      </c>
      <c r="AZ69" s="129">
        <v>1</v>
      </c>
      <c r="BA69" s="129">
        <f t="shared" si="15"/>
        <v>0</v>
      </c>
      <c r="BB69" s="129">
        <f t="shared" si="16"/>
        <v>0</v>
      </c>
      <c r="BC69" s="129">
        <f t="shared" si="17"/>
        <v>0</v>
      </c>
      <c r="BD69" s="129">
        <f t="shared" si="18"/>
        <v>0</v>
      </c>
      <c r="BE69" s="129">
        <f t="shared" si="19"/>
        <v>0</v>
      </c>
      <c r="CZ69" s="129">
        <v>0</v>
      </c>
    </row>
    <row r="70" spans="1:104" x14ac:dyDescent="0.2">
      <c r="A70" s="152">
        <v>30</v>
      </c>
      <c r="B70" s="153" t="s">
        <v>163</v>
      </c>
      <c r="C70" s="154" t="s">
        <v>164</v>
      </c>
      <c r="D70" s="155" t="s">
        <v>93</v>
      </c>
      <c r="E70" s="156">
        <v>101.75</v>
      </c>
      <c r="F70" s="191"/>
      <c r="G70" s="157">
        <f t="shared" si="12"/>
        <v>0</v>
      </c>
      <c r="I70" s="156">
        <v>101.75</v>
      </c>
      <c r="J70" s="157">
        <f t="shared" si="13"/>
        <v>0</v>
      </c>
      <c r="K70" s="156">
        <f t="shared" si="11"/>
        <v>0</v>
      </c>
      <c r="L70" s="157">
        <f t="shared" si="14"/>
        <v>0</v>
      </c>
      <c r="O70" s="151">
        <v>2</v>
      </c>
      <c r="AA70" s="129">
        <v>1</v>
      </c>
      <c r="AB70" s="129">
        <v>1</v>
      </c>
      <c r="AC70" s="129">
        <v>1</v>
      </c>
      <c r="AZ70" s="129">
        <v>1</v>
      </c>
      <c r="BA70" s="129">
        <f t="shared" si="15"/>
        <v>0</v>
      </c>
      <c r="BB70" s="129">
        <f t="shared" si="16"/>
        <v>0</v>
      </c>
      <c r="BC70" s="129">
        <f t="shared" si="17"/>
        <v>0</v>
      </c>
      <c r="BD70" s="129">
        <f t="shared" si="18"/>
        <v>0</v>
      </c>
      <c r="BE70" s="129">
        <f t="shared" si="19"/>
        <v>0</v>
      </c>
      <c r="CZ70" s="129">
        <v>0</v>
      </c>
    </row>
    <row r="71" spans="1:104" x14ac:dyDescent="0.2">
      <c r="A71" s="152">
        <v>31</v>
      </c>
      <c r="B71" s="153" t="s">
        <v>165</v>
      </c>
      <c r="C71" s="154" t="s">
        <v>241</v>
      </c>
      <c r="D71" s="155" t="s">
        <v>166</v>
      </c>
      <c r="E71" s="156">
        <v>384.12</v>
      </c>
      <c r="F71" s="191"/>
      <c r="G71" s="157">
        <f t="shared" si="12"/>
        <v>0</v>
      </c>
      <c r="I71" s="156">
        <v>357.6</v>
      </c>
      <c r="J71" s="157">
        <f t="shared" si="13"/>
        <v>0</v>
      </c>
      <c r="K71" s="156">
        <f t="shared" si="11"/>
        <v>26.519999999999982</v>
      </c>
      <c r="L71" s="157">
        <f t="shared" si="14"/>
        <v>0</v>
      </c>
      <c r="O71" s="151">
        <v>2</v>
      </c>
      <c r="AA71" s="129">
        <v>1</v>
      </c>
      <c r="AB71" s="129">
        <v>3</v>
      </c>
      <c r="AC71" s="129">
        <v>3</v>
      </c>
      <c r="AZ71" s="129">
        <v>1</v>
      </c>
      <c r="BA71" s="129">
        <f t="shared" si="15"/>
        <v>0</v>
      </c>
      <c r="BB71" s="129">
        <f t="shared" si="16"/>
        <v>0</v>
      </c>
      <c r="BC71" s="129">
        <f t="shared" si="17"/>
        <v>0</v>
      </c>
      <c r="BD71" s="129">
        <f t="shared" si="18"/>
        <v>0</v>
      </c>
      <c r="BE71" s="129">
        <f t="shared" si="19"/>
        <v>0</v>
      </c>
      <c r="CZ71" s="129">
        <v>0</v>
      </c>
    </row>
    <row r="72" spans="1:104" x14ac:dyDescent="0.2">
      <c r="A72" s="152">
        <v>32</v>
      </c>
      <c r="B72" s="153" t="s">
        <v>167</v>
      </c>
      <c r="C72" s="154" t="s">
        <v>168</v>
      </c>
      <c r="D72" s="155" t="s">
        <v>166</v>
      </c>
      <c r="E72" s="156">
        <v>114.958</v>
      </c>
      <c r="F72" s="191"/>
      <c r="G72" s="157">
        <f t="shared" si="12"/>
        <v>0</v>
      </c>
      <c r="I72" s="156">
        <v>114.958</v>
      </c>
      <c r="J72" s="157">
        <f t="shared" si="13"/>
        <v>0</v>
      </c>
      <c r="K72" s="156">
        <f t="shared" si="11"/>
        <v>0</v>
      </c>
      <c r="L72" s="157">
        <f t="shared" si="14"/>
        <v>0</v>
      </c>
      <c r="O72" s="151">
        <v>2</v>
      </c>
      <c r="AA72" s="129">
        <v>1</v>
      </c>
      <c r="AB72" s="129">
        <v>3</v>
      </c>
      <c r="AC72" s="129">
        <v>3</v>
      </c>
      <c r="AZ72" s="129">
        <v>1</v>
      </c>
      <c r="BA72" s="129">
        <f t="shared" si="15"/>
        <v>0</v>
      </c>
      <c r="BB72" s="129">
        <f t="shared" si="16"/>
        <v>0</v>
      </c>
      <c r="BC72" s="129">
        <f t="shared" si="17"/>
        <v>0</v>
      </c>
      <c r="BD72" s="129">
        <f t="shared" si="18"/>
        <v>0</v>
      </c>
      <c r="BE72" s="129">
        <f t="shared" si="19"/>
        <v>0</v>
      </c>
      <c r="CZ72" s="129">
        <v>0</v>
      </c>
    </row>
    <row r="73" spans="1:104" x14ac:dyDescent="0.2">
      <c r="A73" s="158"/>
      <c r="B73" s="159"/>
      <c r="C73" s="213" t="s">
        <v>169</v>
      </c>
      <c r="D73" s="214"/>
      <c r="E73" s="214"/>
      <c r="F73" s="214"/>
      <c r="G73" s="215"/>
      <c r="I73" s="186"/>
      <c r="J73" s="187"/>
      <c r="K73" s="156">
        <f t="shared" si="11"/>
        <v>0</v>
      </c>
      <c r="L73" s="187"/>
      <c r="O73" s="151">
        <v>3</v>
      </c>
    </row>
    <row r="74" spans="1:104" x14ac:dyDescent="0.2">
      <c r="A74" s="158"/>
      <c r="B74" s="159"/>
      <c r="C74" s="216" t="s">
        <v>170</v>
      </c>
      <c r="D74" s="217"/>
      <c r="E74" s="161">
        <v>114.958</v>
      </c>
      <c r="F74" s="162"/>
      <c r="G74" s="163"/>
      <c r="I74" s="161">
        <v>114.958</v>
      </c>
      <c r="J74" s="163"/>
      <c r="K74" s="156">
        <f t="shared" si="11"/>
        <v>0</v>
      </c>
      <c r="L74" s="163"/>
      <c r="M74" s="160" t="s">
        <v>170</v>
      </c>
      <c r="O74" s="151"/>
    </row>
    <row r="75" spans="1:104" x14ac:dyDescent="0.2">
      <c r="A75" s="152">
        <v>33</v>
      </c>
      <c r="B75" s="153" t="s">
        <v>171</v>
      </c>
      <c r="C75" s="154" t="s">
        <v>172</v>
      </c>
      <c r="D75" s="155" t="s">
        <v>166</v>
      </c>
      <c r="E75" s="156">
        <v>57.478999999999999</v>
      </c>
      <c r="F75" s="191"/>
      <c r="G75" s="157">
        <f t="shared" ref="G75:G82" si="20">E75*F75</f>
        <v>0</v>
      </c>
      <c r="I75" s="156">
        <v>57.478999999999999</v>
      </c>
      <c r="J75" s="157">
        <f t="shared" ref="J75:J82" si="21">$F75*I75</f>
        <v>0</v>
      </c>
      <c r="K75" s="156">
        <f t="shared" si="11"/>
        <v>0</v>
      </c>
      <c r="L75" s="157">
        <f t="shared" ref="L75:L82" si="22">$F75*K75</f>
        <v>0</v>
      </c>
      <c r="O75" s="151">
        <v>2</v>
      </c>
      <c r="AA75" s="129">
        <v>1</v>
      </c>
      <c r="AB75" s="129">
        <v>3</v>
      </c>
      <c r="AC75" s="129">
        <v>3</v>
      </c>
      <c r="AZ75" s="129">
        <v>1</v>
      </c>
      <c r="BA75" s="129">
        <f>IF(AZ75=1,G75,0)</f>
        <v>0</v>
      </c>
      <c r="BB75" s="129">
        <f>IF(AZ75=2,G75,0)</f>
        <v>0</v>
      </c>
      <c r="BC75" s="129">
        <f>IF(AZ75=3,G75,0)</f>
        <v>0</v>
      </c>
      <c r="BD75" s="129">
        <f>IF(AZ75=4,G75,0)</f>
        <v>0</v>
      </c>
      <c r="BE75" s="129">
        <f>IF(AZ75=5,G75,0)</f>
        <v>0</v>
      </c>
      <c r="CZ75" s="129">
        <v>0</v>
      </c>
    </row>
    <row r="76" spans="1:104" x14ac:dyDescent="0.2">
      <c r="A76" s="152">
        <v>34</v>
      </c>
      <c r="B76" s="153" t="s">
        <v>173</v>
      </c>
      <c r="C76" s="154" t="s">
        <v>174</v>
      </c>
      <c r="D76" s="155" t="s">
        <v>166</v>
      </c>
      <c r="E76" s="156">
        <v>384.12</v>
      </c>
      <c r="F76" s="191"/>
      <c r="G76" s="157">
        <f t="shared" si="20"/>
        <v>0</v>
      </c>
      <c r="I76" s="156">
        <v>357.6</v>
      </c>
      <c r="J76" s="157">
        <f t="shared" si="21"/>
        <v>0</v>
      </c>
      <c r="K76" s="156">
        <f t="shared" si="11"/>
        <v>26.519999999999982</v>
      </c>
      <c r="L76" s="157">
        <f t="shared" si="22"/>
        <v>0</v>
      </c>
      <c r="O76" s="151">
        <v>2</v>
      </c>
      <c r="AA76" s="129">
        <v>1</v>
      </c>
      <c r="AB76" s="129">
        <v>3</v>
      </c>
      <c r="AC76" s="129">
        <v>3</v>
      </c>
      <c r="AZ76" s="129">
        <v>1</v>
      </c>
      <c r="BA76" s="129">
        <f>IF(AZ76=1,G76,0)</f>
        <v>0</v>
      </c>
      <c r="BB76" s="129">
        <f>IF(AZ76=2,G76,0)</f>
        <v>0</v>
      </c>
      <c r="BC76" s="129">
        <f>IF(AZ76=3,G76,0)</f>
        <v>0</v>
      </c>
      <c r="BD76" s="129">
        <f>IF(AZ76=4,G76,0)</f>
        <v>0</v>
      </c>
      <c r="BE76" s="129">
        <f>IF(AZ76=5,G76,0)</f>
        <v>0</v>
      </c>
      <c r="CZ76" s="129">
        <v>0</v>
      </c>
    </row>
    <row r="77" spans="1:104" ht="22.5" x14ac:dyDescent="0.2">
      <c r="A77" s="152">
        <v>35</v>
      </c>
      <c r="B77" s="153" t="s">
        <v>175</v>
      </c>
      <c r="C77" s="192" t="s">
        <v>237</v>
      </c>
      <c r="D77" s="155" t="s">
        <v>132</v>
      </c>
      <c r="E77" s="156">
        <v>8</v>
      </c>
      <c r="F77" s="191"/>
      <c r="G77" s="157">
        <f t="shared" si="20"/>
        <v>0</v>
      </c>
      <c r="H77" s="137"/>
      <c r="I77" s="156">
        <v>8</v>
      </c>
      <c r="J77" s="157">
        <f t="shared" si="21"/>
        <v>0</v>
      </c>
      <c r="K77" s="156">
        <f t="shared" si="11"/>
        <v>0</v>
      </c>
      <c r="L77" s="157">
        <f t="shared" si="22"/>
        <v>0</v>
      </c>
      <c r="O77" s="151">
        <v>2</v>
      </c>
      <c r="AA77" s="129">
        <v>2</v>
      </c>
      <c r="AB77" s="129">
        <v>1</v>
      </c>
      <c r="AC77" s="129">
        <v>1</v>
      </c>
      <c r="AZ77" s="129">
        <v>1</v>
      </c>
      <c r="BA77" s="129">
        <f>IF(AZ77=1,G77,0)</f>
        <v>0</v>
      </c>
      <c r="BB77" s="129">
        <f>IF(AZ77=2,G77,0)</f>
        <v>0</v>
      </c>
      <c r="BC77" s="129">
        <f>IF(AZ77=3,G77,0)</f>
        <v>0</v>
      </c>
      <c r="BD77" s="129">
        <f>IF(AZ77=4,G77,0)</f>
        <v>0</v>
      </c>
      <c r="BE77" s="129">
        <f>IF(AZ77=5,G77,0)</f>
        <v>0</v>
      </c>
      <c r="CZ77" s="129">
        <v>0.12404999999999999</v>
      </c>
    </row>
    <row r="78" spans="1:104" x14ac:dyDescent="0.2">
      <c r="A78" s="193">
        <v>36</v>
      </c>
      <c r="B78" s="194" t="s">
        <v>232</v>
      </c>
      <c r="C78" s="192" t="s">
        <v>236</v>
      </c>
      <c r="D78" s="155" t="s">
        <v>231</v>
      </c>
      <c r="E78" s="156">
        <v>6</v>
      </c>
      <c r="F78" s="191"/>
      <c r="G78" s="157">
        <f t="shared" si="20"/>
        <v>0</v>
      </c>
      <c r="H78" s="137"/>
      <c r="I78" s="156">
        <v>6</v>
      </c>
      <c r="J78" s="157">
        <f t="shared" si="21"/>
        <v>0</v>
      </c>
      <c r="K78" s="156">
        <f t="shared" si="11"/>
        <v>0</v>
      </c>
      <c r="L78" s="181">
        <f t="shared" si="22"/>
        <v>0</v>
      </c>
      <c r="O78" s="151"/>
    </row>
    <row r="79" spans="1:104" ht="22.5" x14ac:dyDescent="0.2">
      <c r="A79" s="193">
        <v>37</v>
      </c>
      <c r="B79" s="194" t="s">
        <v>233</v>
      </c>
      <c r="C79" s="192" t="s">
        <v>234</v>
      </c>
      <c r="D79" s="155" t="s">
        <v>102</v>
      </c>
      <c r="E79" s="156">
        <v>1</v>
      </c>
      <c r="F79" s="191"/>
      <c r="G79" s="157">
        <f t="shared" si="20"/>
        <v>0</v>
      </c>
      <c r="H79" s="137"/>
      <c r="I79" s="156">
        <v>1</v>
      </c>
      <c r="J79" s="157">
        <f t="shared" si="21"/>
        <v>0</v>
      </c>
      <c r="K79" s="156">
        <f t="shared" si="11"/>
        <v>0</v>
      </c>
      <c r="L79" s="181">
        <f t="shared" si="22"/>
        <v>0</v>
      </c>
      <c r="O79" s="151"/>
    </row>
    <row r="80" spans="1:104" ht="22.5" x14ac:dyDescent="0.2">
      <c r="A80" s="193">
        <v>38</v>
      </c>
      <c r="B80" s="194" t="s">
        <v>235</v>
      </c>
      <c r="C80" s="192" t="s">
        <v>242</v>
      </c>
      <c r="D80" s="155" t="s">
        <v>102</v>
      </c>
      <c r="E80" s="156">
        <v>1</v>
      </c>
      <c r="F80" s="191"/>
      <c r="G80" s="157">
        <f t="shared" si="20"/>
        <v>0</v>
      </c>
      <c r="H80" s="137"/>
      <c r="I80" s="156">
        <v>1</v>
      </c>
      <c r="J80" s="157">
        <f t="shared" si="21"/>
        <v>0</v>
      </c>
      <c r="K80" s="156">
        <f t="shared" si="11"/>
        <v>0</v>
      </c>
      <c r="L80" s="181">
        <f t="shared" si="22"/>
        <v>0</v>
      </c>
      <c r="O80" s="151"/>
    </row>
    <row r="81" spans="1:104" ht="22.5" x14ac:dyDescent="0.2">
      <c r="A81" s="152">
        <v>39</v>
      </c>
      <c r="B81" s="153" t="s">
        <v>176</v>
      </c>
      <c r="C81" s="154" t="s">
        <v>177</v>
      </c>
      <c r="D81" s="155" t="s">
        <v>93</v>
      </c>
      <c r="E81" s="156">
        <v>582</v>
      </c>
      <c r="F81" s="191"/>
      <c r="G81" s="157">
        <f t="shared" si="20"/>
        <v>0</v>
      </c>
      <c r="I81" s="156">
        <v>540</v>
      </c>
      <c r="J81" s="157">
        <f t="shared" si="21"/>
        <v>0</v>
      </c>
      <c r="K81" s="156">
        <f t="shared" si="11"/>
        <v>42</v>
      </c>
      <c r="L81" s="157">
        <f t="shared" si="22"/>
        <v>0</v>
      </c>
      <c r="O81" s="151">
        <v>2</v>
      </c>
      <c r="AA81" s="129">
        <v>12</v>
      </c>
      <c r="AB81" s="129">
        <v>0</v>
      </c>
      <c r="AC81" s="129">
        <v>10</v>
      </c>
      <c r="AZ81" s="129">
        <v>1</v>
      </c>
      <c r="BA81" s="129">
        <f>IF(AZ81=1,G81,0)</f>
        <v>0</v>
      </c>
      <c r="BB81" s="129">
        <f>IF(AZ81=2,G81,0)</f>
        <v>0</v>
      </c>
      <c r="BC81" s="129">
        <f>IF(AZ81=3,G81,0)</f>
        <v>0</v>
      </c>
      <c r="BD81" s="129">
        <f>IF(AZ81=4,G81,0)</f>
        <v>0</v>
      </c>
      <c r="BE81" s="129">
        <f>IF(AZ81=5,G81,0)</f>
        <v>0</v>
      </c>
      <c r="CZ81" s="129">
        <v>0</v>
      </c>
    </row>
    <row r="82" spans="1:104" ht="22.5" x14ac:dyDescent="0.2">
      <c r="A82" s="152">
        <v>40</v>
      </c>
      <c r="B82" s="153" t="s">
        <v>178</v>
      </c>
      <c r="C82" s="154" t="s">
        <v>179</v>
      </c>
      <c r="D82" s="155" t="s">
        <v>102</v>
      </c>
      <c r="E82" s="156">
        <v>1</v>
      </c>
      <c r="F82" s="191"/>
      <c r="G82" s="157">
        <f t="shared" si="20"/>
        <v>0</v>
      </c>
      <c r="I82" s="156">
        <v>0</v>
      </c>
      <c r="J82" s="157">
        <f t="shared" si="21"/>
        <v>0</v>
      </c>
      <c r="K82" s="156">
        <f t="shared" si="11"/>
        <v>1</v>
      </c>
      <c r="L82" s="157">
        <f t="shared" si="22"/>
        <v>0</v>
      </c>
      <c r="O82" s="151">
        <v>2</v>
      </c>
      <c r="AA82" s="129">
        <v>3</v>
      </c>
      <c r="AB82" s="129">
        <v>1</v>
      </c>
      <c r="AC82" s="129" t="s">
        <v>178</v>
      </c>
      <c r="AZ82" s="129">
        <v>1</v>
      </c>
      <c r="BA82" s="129">
        <f>IF(AZ82=1,G82,0)</f>
        <v>0</v>
      </c>
      <c r="BB82" s="129">
        <f>IF(AZ82=2,G82,0)</f>
        <v>0</v>
      </c>
      <c r="BC82" s="129">
        <f>IF(AZ82=3,G82,0)</f>
        <v>0</v>
      </c>
      <c r="BD82" s="129">
        <f>IF(AZ82=4,G82,0)</f>
        <v>0</v>
      </c>
      <c r="BE82" s="129">
        <f>IF(AZ82=5,G82,0)</f>
        <v>0</v>
      </c>
      <c r="CZ82" s="129">
        <v>5.1000000000000004E-3</v>
      </c>
    </row>
    <row r="83" spans="1:104" x14ac:dyDescent="0.2">
      <c r="A83" s="158"/>
      <c r="B83" s="159"/>
      <c r="C83" s="213" t="s">
        <v>180</v>
      </c>
      <c r="D83" s="214"/>
      <c r="E83" s="214"/>
      <c r="F83" s="214"/>
      <c r="G83" s="215"/>
      <c r="I83" s="186"/>
      <c r="J83" s="187"/>
      <c r="K83" s="156">
        <f t="shared" si="11"/>
        <v>0</v>
      </c>
      <c r="L83" s="187"/>
      <c r="O83" s="151">
        <v>3</v>
      </c>
    </row>
    <row r="84" spans="1:104" x14ac:dyDescent="0.2">
      <c r="A84" s="152">
        <v>41</v>
      </c>
      <c r="B84" s="153" t="s">
        <v>181</v>
      </c>
      <c r="C84" s="154" t="s">
        <v>182</v>
      </c>
      <c r="D84" s="155" t="s">
        <v>93</v>
      </c>
      <c r="E84" s="156">
        <v>155.36500000000001</v>
      </c>
      <c r="F84" s="191"/>
      <c r="G84" s="157">
        <f>E84*F84</f>
        <v>0</v>
      </c>
      <c r="I84" s="156">
        <v>29.37</v>
      </c>
      <c r="J84" s="157">
        <f>$F84*I84</f>
        <v>0</v>
      </c>
      <c r="K84" s="156">
        <f t="shared" si="11"/>
        <v>125.995</v>
      </c>
      <c r="L84" s="157">
        <f>$F84*K84</f>
        <v>0</v>
      </c>
      <c r="O84" s="151">
        <v>2</v>
      </c>
      <c r="AA84" s="129">
        <v>3</v>
      </c>
      <c r="AB84" s="129">
        <v>1</v>
      </c>
      <c r="AC84" s="129">
        <v>5838005910</v>
      </c>
      <c r="AZ84" s="129">
        <v>1</v>
      </c>
      <c r="BA84" s="129">
        <f>IF(AZ84=1,G84,0)</f>
        <v>0</v>
      </c>
      <c r="BB84" s="129">
        <f>IF(AZ84=2,G84,0)</f>
        <v>0</v>
      </c>
      <c r="BC84" s="129">
        <f>IF(AZ84=3,G84,0)</f>
        <v>0</v>
      </c>
      <c r="BD84" s="129">
        <f>IF(AZ84=4,G84,0)</f>
        <v>0</v>
      </c>
      <c r="BE84" s="129">
        <f>IF(AZ84=5,G84,0)</f>
        <v>0</v>
      </c>
      <c r="CZ84" s="129">
        <v>0.16700000000000001</v>
      </c>
    </row>
    <row r="85" spans="1:104" x14ac:dyDescent="0.2">
      <c r="A85" s="158"/>
      <c r="B85" s="159"/>
      <c r="C85" s="213" t="s">
        <v>183</v>
      </c>
      <c r="D85" s="214"/>
      <c r="E85" s="214"/>
      <c r="F85" s="214"/>
      <c r="G85" s="215"/>
      <c r="I85" s="186"/>
      <c r="J85" s="187"/>
      <c r="K85" s="156">
        <f t="shared" si="11"/>
        <v>0</v>
      </c>
      <c r="L85" s="187"/>
      <c r="O85" s="151">
        <v>3</v>
      </c>
    </row>
    <row r="86" spans="1:104" x14ac:dyDescent="0.2">
      <c r="A86" s="158"/>
      <c r="B86" s="159"/>
      <c r="C86" s="216" t="s">
        <v>184</v>
      </c>
      <c r="D86" s="217"/>
      <c r="E86" s="161">
        <v>155.36500000000001</v>
      </c>
      <c r="F86" s="162"/>
      <c r="G86" s="163"/>
      <c r="I86" s="161">
        <v>155.36500000000001</v>
      </c>
      <c r="J86" s="163"/>
      <c r="K86" s="156">
        <f t="shared" si="11"/>
        <v>0</v>
      </c>
      <c r="L86" s="163"/>
      <c r="M86" s="160" t="s">
        <v>184</v>
      </c>
      <c r="O86" s="151"/>
    </row>
    <row r="87" spans="1:104" x14ac:dyDescent="0.2">
      <c r="A87" s="152">
        <v>42</v>
      </c>
      <c r="B87" s="153" t="s">
        <v>185</v>
      </c>
      <c r="C87" s="154" t="s">
        <v>186</v>
      </c>
      <c r="D87" s="155" t="s">
        <v>93</v>
      </c>
      <c r="E87" s="156">
        <v>537.53499999999997</v>
      </c>
      <c r="F87" s="191"/>
      <c r="G87" s="157">
        <f>E87*F87</f>
        <v>0</v>
      </c>
      <c r="I87" s="156">
        <v>537.53499999999997</v>
      </c>
      <c r="J87" s="157">
        <f>$F87*I87</f>
        <v>0</v>
      </c>
      <c r="K87" s="156">
        <f t="shared" si="11"/>
        <v>0</v>
      </c>
      <c r="L87" s="157">
        <f>$F87*K87</f>
        <v>0</v>
      </c>
      <c r="O87" s="151">
        <v>2</v>
      </c>
      <c r="AA87" s="129">
        <v>3</v>
      </c>
      <c r="AB87" s="129">
        <v>1</v>
      </c>
      <c r="AC87" s="129">
        <v>58380190</v>
      </c>
      <c r="AZ87" s="129">
        <v>1</v>
      </c>
      <c r="BA87" s="129">
        <f>IF(AZ87=1,G87,0)</f>
        <v>0</v>
      </c>
      <c r="BB87" s="129">
        <f>IF(AZ87=2,G87,0)</f>
        <v>0</v>
      </c>
      <c r="BC87" s="129">
        <f>IF(AZ87=3,G87,0)</f>
        <v>0</v>
      </c>
      <c r="BD87" s="129">
        <f>IF(AZ87=4,G87,0)</f>
        <v>0</v>
      </c>
      <c r="BE87" s="129">
        <f>IF(AZ87=5,G87,0)</f>
        <v>0</v>
      </c>
      <c r="CZ87" s="129">
        <v>9.6000000000000002E-2</v>
      </c>
    </row>
    <row r="88" spans="1:104" x14ac:dyDescent="0.2">
      <c r="A88" s="158"/>
      <c r="B88" s="159"/>
      <c r="C88" s="213" t="s">
        <v>156</v>
      </c>
      <c r="D88" s="214"/>
      <c r="E88" s="214"/>
      <c r="F88" s="214"/>
      <c r="G88" s="215"/>
      <c r="I88" s="186"/>
      <c r="J88" s="187"/>
      <c r="K88" s="156">
        <f t="shared" si="11"/>
        <v>0</v>
      </c>
      <c r="L88" s="187"/>
      <c r="O88" s="151">
        <v>3</v>
      </c>
    </row>
    <row r="89" spans="1:104" x14ac:dyDescent="0.2">
      <c r="A89" s="158"/>
      <c r="B89" s="159"/>
      <c r="C89" s="216" t="s">
        <v>187</v>
      </c>
      <c r="D89" s="217"/>
      <c r="E89" s="161">
        <v>639.28499999999997</v>
      </c>
      <c r="F89" s="162"/>
      <c r="G89" s="163"/>
      <c r="I89" s="161">
        <v>639.28499999999997</v>
      </c>
      <c r="J89" s="163"/>
      <c r="K89" s="156">
        <f t="shared" si="11"/>
        <v>0</v>
      </c>
      <c r="L89" s="163"/>
      <c r="M89" s="160" t="s">
        <v>187</v>
      </c>
      <c r="O89" s="151"/>
    </row>
    <row r="90" spans="1:104" x14ac:dyDescent="0.2">
      <c r="A90" s="158"/>
      <c r="B90" s="159"/>
      <c r="C90" s="216" t="s">
        <v>188</v>
      </c>
      <c r="D90" s="217"/>
      <c r="E90" s="161">
        <v>0</v>
      </c>
      <c r="F90" s="162"/>
      <c r="G90" s="163"/>
      <c r="I90" s="161">
        <v>0</v>
      </c>
      <c r="J90" s="163"/>
      <c r="K90" s="156">
        <f t="shared" si="11"/>
        <v>0</v>
      </c>
      <c r="L90" s="163"/>
      <c r="M90" s="160" t="s">
        <v>188</v>
      </c>
      <c r="O90" s="151"/>
    </row>
    <row r="91" spans="1:104" x14ac:dyDescent="0.2">
      <c r="A91" s="158"/>
      <c r="B91" s="159"/>
      <c r="C91" s="216" t="s">
        <v>189</v>
      </c>
      <c r="D91" s="217"/>
      <c r="E91" s="161">
        <v>-101.75</v>
      </c>
      <c r="F91" s="162"/>
      <c r="G91" s="163"/>
      <c r="I91" s="161">
        <v>-101.75</v>
      </c>
      <c r="J91" s="163"/>
      <c r="K91" s="156">
        <f t="shared" si="11"/>
        <v>0</v>
      </c>
      <c r="L91" s="163"/>
      <c r="M91" s="160" t="s">
        <v>189</v>
      </c>
      <c r="O91" s="151"/>
    </row>
    <row r="92" spans="1:104" ht="22.5" x14ac:dyDescent="0.2">
      <c r="A92" s="152">
        <v>43</v>
      </c>
      <c r="B92" s="153" t="s">
        <v>190</v>
      </c>
      <c r="C92" s="195" t="s">
        <v>244</v>
      </c>
      <c r="D92" s="155" t="s">
        <v>132</v>
      </c>
      <c r="E92" s="156">
        <v>192.20750000000001</v>
      </c>
      <c r="F92" s="191"/>
      <c r="G92" s="157">
        <f>E92*F92</f>
        <v>0</v>
      </c>
      <c r="I92" s="156">
        <v>192.20750000000001</v>
      </c>
      <c r="J92" s="157">
        <f>$F92*I92</f>
        <v>0</v>
      </c>
      <c r="K92" s="156">
        <f t="shared" si="11"/>
        <v>0</v>
      </c>
      <c r="L92" s="157">
        <f>$F92*K92</f>
        <v>0</v>
      </c>
      <c r="O92" s="151">
        <v>2</v>
      </c>
      <c r="AA92" s="129">
        <v>3</v>
      </c>
      <c r="AB92" s="129">
        <v>1</v>
      </c>
      <c r="AC92" s="129">
        <v>58380303</v>
      </c>
      <c r="AZ92" s="129">
        <v>1</v>
      </c>
      <c r="BA92" s="129">
        <f>IF(AZ92=1,G92,0)</f>
        <v>0</v>
      </c>
      <c r="BB92" s="129">
        <f>IF(AZ92=2,G92,0)</f>
        <v>0</v>
      </c>
      <c r="BC92" s="129">
        <f>IF(AZ92=3,G92,0)</f>
        <v>0</v>
      </c>
      <c r="BD92" s="129">
        <f>IF(AZ92=4,G92,0)</f>
        <v>0</v>
      </c>
      <c r="BE92" s="129">
        <f>IF(AZ92=5,G92,0)</f>
        <v>0</v>
      </c>
      <c r="CZ92" s="129">
        <v>0.2</v>
      </c>
    </row>
    <row r="93" spans="1:104" x14ac:dyDescent="0.2">
      <c r="A93" s="158"/>
      <c r="B93" s="159"/>
      <c r="C93" s="213" t="s">
        <v>191</v>
      </c>
      <c r="D93" s="214"/>
      <c r="E93" s="214"/>
      <c r="F93" s="214"/>
      <c r="G93" s="215"/>
      <c r="I93" s="186"/>
      <c r="J93" s="187"/>
      <c r="K93" s="156">
        <f t="shared" si="11"/>
        <v>0</v>
      </c>
      <c r="L93" s="187"/>
      <c r="O93" s="151">
        <v>3</v>
      </c>
    </row>
    <row r="94" spans="1:104" ht="22.5" x14ac:dyDescent="0.2">
      <c r="A94" s="158"/>
      <c r="B94" s="159"/>
      <c r="C94" s="216" t="s">
        <v>192</v>
      </c>
      <c r="D94" s="217"/>
      <c r="E94" s="161">
        <v>192.77449999999999</v>
      </c>
      <c r="F94" s="162"/>
      <c r="G94" s="163"/>
      <c r="I94" s="161">
        <v>192.77449999999999</v>
      </c>
      <c r="J94" s="163"/>
      <c r="K94" s="156">
        <f t="shared" si="11"/>
        <v>0</v>
      </c>
      <c r="L94" s="163"/>
      <c r="M94" s="160" t="s">
        <v>192</v>
      </c>
      <c r="O94" s="151"/>
    </row>
    <row r="95" spans="1:104" ht="22.5" x14ac:dyDescent="0.2">
      <c r="A95" s="158"/>
      <c r="B95" s="159"/>
      <c r="C95" s="216" t="s">
        <v>193</v>
      </c>
      <c r="D95" s="217"/>
      <c r="E95" s="161">
        <v>103.983</v>
      </c>
      <c r="F95" s="162"/>
      <c r="G95" s="163"/>
      <c r="I95" s="161">
        <v>103.983</v>
      </c>
      <c r="J95" s="163"/>
      <c r="K95" s="156">
        <f t="shared" si="11"/>
        <v>0</v>
      </c>
      <c r="L95" s="163"/>
      <c r="M95" s="160" t="s">
        <v>193</v>
      </c>
      <c r="O95" s="151"/>
    </row>
    <row r="96" spans="1:104" x14ac:dyDescent="0.2">
      <c r="A96" s="158"/>
      <c r="B96" s="159"/>
      <c r="C96" s="216" t="s">
        <v>194</v>
      </c>
      <c r="D96" s="217"/>
      <c r="E96" s="161">
        <v>0</v>
      </c>
      <c r="F96" s="162"/>
      <c r="G96" s="163"/>
      <c r="I96" s="161">
        <v>0</v>
      </c>
      <c r="J96" s="163"/>
      <c r="K96" s="156">
        <f t="shared" si="11"/>
        <v>0</v>
      </c>
      <c r="L96" s="163"/>
      <c r="M96" s="160" t="s">
        <v>194</v>
      </c>
      <c r="O96" s="151"/>
    </row>
    <row r="97" spans="1:104" x14ac:dyDescent="0.2">
      <c r="A97" s="158"/>
      <c r="B97" s="159"/>
      <c r="C97" s="216" t="s">
        <v>195</v>
      </c>
      <c r="D97" s="217"/>
      <c r="E97" s="161">
        <v>-104.55</v>
      </c>
      <c r="F97" s="162"/>
      <c r="G97" s="163"/>
      <c r="I97" s="161">
        <v>-104.55</v>
      </c>
      <c r="J97" s="163"/>
      <c r="K97" s="156">
        <f t="shared" si="11"/>
        <v>0</v>
      </c>
      <c r="L97" s="163"/>
      <c r="M97" s="160" t="s">
        <v>195</v>
      </c>
      <c r="O97" s="151"/>
    </row>
    <row r="98" spans="1:104" x14ac:dyDescent="0.2">
      <c r="A98" s="152">
        <v>44</v>
      </c>
      <c r="B98" s="153" t="s">
        <v>196</v>
      </c>
      <c r="C98" s="154" t="s">
        <v>197</v>
      </c>
      <c r="D98" s="155" t="s">
        <v>166</v>
      </c>
      <c r="E98" s="156">
        <v>718.88178400000004</v>
      </c>
      <c r="F98" s="191"/>
      <c r="G98" s="157">
        <f>E98*F98</f>
        <v>0</v>
      </c>
      <c r="I98" s="156">
        <v>718.88178400000004</v>
      </c>
      <c r="J98" s="157">
        <f>$F98*I98</f>
        <v>0</v>
      </c>
      <c r="K98" s="156">
        <f t="shared" si="11"/>
        <v>0</v>
      </c>
      <c r="L98" s="157">
        <f>$F98*K98</f>
        <v>0</v>
      </c>
      <c r="O98" s="151">
        <v>2</v>
      </c>
      <c r="AA98" s="129">
        <v>7</v>
      </c>
      <c r="AB98" s="129">
        <v>1</v>
      </c>
      <c r="AC98" s="129">
        <v>2</v>
      </c>
      <c r="AZ98" s="129">
        <v>1</v>
      </c>
      <c r="BA98" s="129">
        <f>IF(AZ98=1,G98,0)</f>
        <v>0</v>
      </c>
      <c r="BB98" s="129">
        <f>IF(AZ98=2,G98,0)</f>
        <v>0</v>
      </c>
      <c r="BC98" s="129">
        <f>IF(AZ98=3,G98,0)</f>
        <v>0</v>
      </c>
      <c r="BD98" s="129">
        <f>IF(AZ98=4,G98,0)</f>
        <v>0</v>
      </c>
      <c r="BE98" s="129">
        <f>IF(AZ98=5,G98,0)</f>
        <v>0</v>
      </c>
      <c r="CZ98" s="129">
        <v>0</v>
      </c>
    </row>
    <row r="99" spans="1:104" x14ac:dyDescent="0.2">
      <c r="A99" s="164"/>
      <c r="B99" s="165" t="s">
        <v>70</v>
      </c>
      <c r="C99" s="166" t="str">
        <f>CONCATENATE(B42," ",C42)</f>
        <v>5 Komunikace</v>
      </c>
      <c r="D99" s="164"/>
      <c r="E99" s="167"/>
      <c r="F99" s="167"/>
      <c r="G99" s="168">
        <f>SUM(G42:G98)</f>
        <v>0</v>
      </c>
      <c r="I99" s="167"/>
      <c r="J99" s="168">
        <f>SUM(J42:J98)</f>
        <v>0</v>
      </c>
      <c r="K99" s="167"/>
      <c r="L99" s="168">
        <f>SUM(L42:L98)</f>
        <v>0</v>
      </c>
      <c r="O99" s="151">
        <v>4</v>
      </c>
      <c r="BA99" s="169">
        <f>SUM(BA42:BA98)</f>
        <v>0</v>
      </c>
      <c r="BB99" s="169">
        <f>SUM(BB42:BB98)</f>
        <v>0</v>
      </c>
      <c r="BC99" s="169">
        <f>SUM(BC42:BC98)</f>
        <v>0</v>
      </c>
      <c r="BD99" s="169">
        <f>SUM(BD42:BD98)</f>
        <v>0</v>
      </c>
      <c r="BE99" s="169">
        <f>SUM(BE42:BE98)</f>
        <v>0</v>
      </c>
    </row>
    <row r="100" spans="1:104" x14ac:dyDescent="0.2">
      <c r="A100" s="144" t="s">
        <v>67</v>
      </c>
      <c r="B100" s="145" t="s">
        <v>198</v>
      </c>
      <c r="C100" s="146" t="s">
        <v>199</v>
      </c>
      <c r="D100" s="147"/>
      <c r="E100" s="148"/>
      <c r="F100" s="148"/>
      <c r="G100" s="149"/>
      <c r="H100" s="150"/>
      <c r="I100" s="148"/>
      <c r="J100" s="149"/>
      <c r="K100" s="148"/>
      <c r="L100" s="149"/>
      <c r="O100" s="151">
        <v>1</v>
      </c>
    </row>
    <row r="101" spans="1:104" x14ac:dyDescent="0.2">
      <c r="A101" s="152">
        <v>45</v>
      </c>
      <c r="B101" s="153" t="s">
        <v>200</v>
      </c>
      <c r="C101" s="154" t="s">
        <v>201</v>
      </c>
      <c r="D101" s="155" t="s">
        <v>102</v>
      </c>
      <c r="E101" s="156">
        <v>3</v>
      </c>
      <c r="F101" s="191"/>
      <c r="G101" s="157">
        <f>E101*F101</f>
        <v>0</v>
      </c>
      <c r="H101" s="137"/>
      <c r="I101" s="156">
        <v>3</v>
      </c>
      <c r="J101" s="157">
        <f>$F101*I101</f>
        <v>0</v>
      </c>
      <c r="K101" s="156">
        <f t="shared" ref="K101:K102" si="23">E101-I101</f>
        <v>0</v>
      </c>
      <c r="L101" s="157">
        <f>$F101*K101</f>
        <v>0</v>
      </c>
      <c r="O101" s="151">
        <v>2</v>
      </c>
      <c r="AA101" s="129">
        <v>2</v>
      </c>
      <c r="AB101" s="129">
        <v>9</v>
      </c>
      <c r="AC101" s="129">
        <v>9</v>
      </c>
      <c r="AZ101" s="129">
        <v>2</v>
      </c>
      <c r="BA101" s="129">
        <f>IF(AZ101=1,G101,0)</f>
        <v>0</v>
      </c>
      <c r="BB101" s="129">
        <f>IF(AZ101=2,G101,0)</f>
        <v>0</v>
      </c>
      <c r="BC101" s="129">
        <f>IF(AZ101=3,G101,0)</f>
        <v>0</v>
      </c>
      <c r="BD101" s="129">
        <f>IF(AZ101=4,G101,0)</f>
        <v>0</v>
      </c>
      <c r="BE101" s="129">
        <f>IF(AZ101=5,G101,0)</f>
        <v>0</v>
      </c>
      <c r="CZ101" s="129">
        <v>4.8478000000000003</v>
      </c>
    </row>
    <row r="102" spans="1:104" ht="22.5" x14ac:dyDescent="0.2">
      <c r="A102" s="152">
        <v>46</v>
      </c>
      <c r="B102" s="153" t="s">
        <v>202</v>
      </c>
      <c r="C102" s="154" t="s">
        <v>203</v>
      </c>
      <c r="D102" s="155" t="s">
        <v>102</v>
      </c>
      <c r="E102" s="156">
        <v>2</v>
      </c>
      <c r="F102" s="191"/>
      <c r="G102" s="157">
        <f>E102*F102</f>
        <v>0</v>
      </c>
      <c r="I102" s="156">
        <v>2</v>
      </c>
      <c r="J102" s="157">
        <f>$F102*I102</f>
        <v>0</v>
      </c>
      <c r="K102" s="156">
        <f t="shared" si="23"/>
        <v>0</v>
      </c>
      <c r="L102" s="157">
        <f>$F102*K102</f>
        <v>0</v>
      </c>
      <c r="O102" s="151">
        <v>2</v>
      </c>
      <c r="AA102" s="129">
        <v>2</v>
      </c>
      <c r="AB102" s="129">
        <v>9</v>
      </c>
      <c r="AC102" s="129">
        <v>9</v>
      </c>
      <c r="AZ102" s="129">
        <v>2</v>
      </c>
      <c r="BA102" s="129">
        <f>IF(AZ102=1,G102,0)</f>
        <v>0</v>
      </c>
      <c r="BB102" s="129">
        <f>IF(AZ102=2,G102,0)</f>
        <v>0</v>
      </c>
      <c r="BC102" s="129">
        <f>IF(AZ102=3,G102,0)</f>
        <v>0</v>
      </c>
      <c r="BD102" s="129">
        <f>IF(AZ102=4,G102,0)</f>
        <v>0</v>
      </c>
      <c r="BE102" s="129">
        <f>IF(AZ102=5,G102,0)</f>
        <v>0</v>
      </c>
      <c r="CZ102" s="129">
        <v>4.8478000000000003</v>
      </c>
    </row>
    <row r="103" spans="1:104" x14ac:dyDescent="0.2">
      <c r="A103" s="164"/>
      <c r="B103" s="165" t="s">
        <v>70</v>
      </c>
      <c r="C103" s="166" t="str">
        <f>CONCATENATE(B100," ",C100)</f>
        <v>728 Elektroinstalace</v>
      </c>
      <c r="D103" s="164"/>
      <c r="E103" s="167"/>
      <c r="F103" s="167"/>
      <c r="G103" s="168">
        <f>SUM(G100:G102)</f>
        <v>0</v>
      </c>
      <c r="I103" s="167"/>
      <c r="J103" s="168">
        <f>SUM(J100:J102)</f>
        <v>0</v>
      </c>
      <c r="K103" s="167"/>
      <c r="L103" s="168">
        <f>SUM(L100:L102)</f>
        <v>0</v>
      </c>
      <c r="O103" s="151">
        <v>4</v>
      </c>
      <c r="BA103" s="169">
        <f>SUM(BA100:BA102)</f>
        <v>0</v>
      </c>
      <c r="BB103" s="169">
        <f>SUM(BB100:BB102)</f>
        <v>0</v>
      </c>
      <c r="BC103" s="169">
        <f>SUM(BC100:BC102)</f>
        <v>0</v>
      </c>
      <c r="BD103" s="169">
        <f>SUM(BD100:BD102)</f>
        <v>0</v>
      </c>
      <c r="BE103" s="169">
        <f>SUM(BE100:BE102)</f>
        <v>0</v>
      </c>
    </row>
    <row r="104" spans="1:104" x14ac:dyDescent="0.2">
      <c r="A104" s="144" t="s">
        <v>67</v>
      </c>
      <c r="B104" s="145" t="s">
        <v>204</v>
      </c>
      <c r="C104" s="146" t="s">
        <v>205</v>
      </c>
      <c r="D104" s="147"/>
      <c r="E104" s="148"/>
      <c r="F104" s="148"/>
      <c r="G104" s="149"/>
      <c r="H104" s="150"/>
      <c r="I104" s="148"/>
      <c r="J104" s="149"/>
      <c r="K104" s="148"/>
      <c r="L104" s="149"/>
      <c r="O104" s="151">
        <v>1</v>
      </c>
    </row>
    <row r="105" spans="1:104" ht="22.5" x14ac:dyDescent="0.2">
      <c r="A105" s="152">
        <v>47</v>
      </c>
      <c r="B105" s="153" t="s">
        <v>206</v>
      </c>
      <c r="C105" s="154" t="s">
        <v>207</v>
      </c>
      <c r="D105" s="155" t="s">
        <v>208</v>
      </c>
      <c r="E105" s="156">
        <v>6</v>
      </c>
      <c r="F105" s="191"/>
      <c r="G105" s="157">
        <f>E105*F105</f>
        <v>0</v>
      </c>
      <c r="I105" s="156">
        <v>0</v>
      </c>
      <c r="J105" s="157">
        <f>$F105*I105</f>
        <v>0</v>
      </c>
      <c r="K105" s="156">
        <f t="shared" ref="K105:K107" si="24">E105-I105</f>
        <v>6</v>
      </c>
      <c r="L105" s="157">
        <f>$F105*K105</f>
        <v>0</v>
      </c>
      <c r="O105" s="151">
        <v>2</v>
      </c>
      <c r="AA105" s="129">
        <v>12</v>
      </c>
      <c r="AB105" s="129">
        <v>0</v>
      </c>
      <c r="AC105" s="129">
        <v>19</v>
      </c>
      <c r="AZ105" s="129">
        <v>4</v>
      </c>
      <c r="BA105" s="129">
        <f>IF(AZ105=1,G105,0)</f>
        <v>0</v>
      </c>
      <c r="BB105" s="129">
        <f>IF(AZ105=2,G105,0)</f>
        <v>0</v>
      </c>
      <c r="BC105" s="129">
        <f>IF(AZ105=3,G105,0)</f>
        <v>0</v>
      </c>
      <c r="BD105" s="129">
        <f>IF(AZ105=4,G105,0)</f>
        <v>0</v>
      </c>
      <c r="BE105" s="129">
        <f>IF(AZ105=5,G105,0)</f>
        <v>0</v>
      </c>
      <c r="CZ105" s="129">
        <v>0</v>
      </c>
    </row>
    <row r="106" spans="1:104" x14ac:dyDescent="0.2">
      <c r="A106" s="158"/>
      <c r="B106" s="159"/>
      <c r="C106" s="213" t="s">
        <v>209</v>
      </c>
      <c r="D106" s="214"/>
      <c r="E106" s="214"/>
      <c r="F106" s="214"/>
      <c r="G106" s="215"/>
      <c r="I106" s="186"/>
      <c r="J106" s="187"/>
      <c r="K106" s="186"/>
      <c r="L106" s="187"/>
      <c r="O106" s="151">
        <v>3</v>
      </c>
    </row>
    <row r="107" spans="1:104" ht="22.5" x14ac:dyDescent="0.2">
      <c r="A107" s="152">
        <v>48</v>
      </c>
      <c r="B107" s="153" t="s">
        <v>210</v>
      </c>
      <c r="C107" s="154" t="s">
        <v>211</v>
      </c>
      <c r="D107" s="155" t="s">
        <v>208</v>
      </c>
      <c r="E107" s="156">
        <v>2</v>
      </c>
      <c r="F107" s="191"/>
      <c r="G107" s="157">
        <f>E107*F107</f>
        <v>0</v>
      </c>
      <c r="I107" s="156">
        <v>0</v>
      </c>
      <c r="J107" s="157">
        <f>$F107*I107</f>
        <v>0</v>
      </c>
      <c r="K107" s="156">
        <f t="shared" si="24"/>
        <v>2</v>
      </c>
      <c r="L107" s="157">
        <f>$F107*K107</f>
        <v>0</v>
      </c>
      <c r="O107" s="151">
        <v>2</v>
      </c>
      <c r="AA107" s="129">
        <v>12</v>
      </c>
      <c r="AB107" s="129">
        <v>0</v>
      </c>
      <c r="AC107" s="129">
        <v>50</v>
      </c>
      <c r="AZ107" s="129">
        <v>4</v>
      </c>
      <c r="BA107" s="129">
        <f>IF(AZ107=1,G107,0)</f>
        <v>0</v>
      </c>
      <c r="BB107" s="129">
        <f>IF(AZ107=2,G107,0)</f>
        <v>0</v>
      </c>
      <c r="BC107" s="129">
        <f>IF(AZ107=3,G107,0)</f>
        <v>0</v>
      </c>
      <c r="BD107" s="129">
        <f>IF(AZ107=4,G107,0)</f>
        <v>0</v>
      </c>
      <c r="BE107" s="129">
        <f>IF(AZ107=5,G107,0)</f>
        <v>0</v>
      </c>
      <c r="CZ107" s="129">
        <v>0</v>
      </c>
    </row>
    <row r="108" spans="1:104" x14ac:dyDescent="0.2">
      <c r="A108" s="158"/>
      <c r="B108" s="159"/>
      <c r="C108" s="213" t="s">
        <v>212</v>
      </c>
      <c r="D108" s="214"/>
      <c r="E108" s="214"/>
      <c r="F108" s="214"/>
      <c r="G108" s="215"/>
      <c r="I108" s="186"/>
      <c r="J108" s="187"/>
      <c r="K108" s="186"/>
      <c r="L108" s="187"/>
      <c r="O108" s="151">
        <v>3</v>
      </c>
    </row>
    <row r="109" spans="1:104" x14ac:dyDescent="0.2">
      <c r="A109" s="158"/>
      <c r="B109" s="159"/>
      <c r="C109" s="213" t="s">
        <v>230</v>
      </c>
      <c r="D109" s="214"/>
      <c r="E109" s="214"/>
      <c r="F109" s="214"/>
      <c r="G109" s="215"/>
      <c r="I109" s="186"/>
      <c r="J109" s="187"/>
      <c r="K109" s="186"/>
      <c r="L109" s="187"/>
      <c r="O109" s="151">
        <v>3</v>
      </c>
    </row>
    <row r="110" spans="1:104" ht="22.5" x14ac:dyDescent="0.2">
      <c r="A110" s="152">
        <v>49</v>
      </c>
      <c r="B110" s="153" t="s">
        <v>213</v>
      </c>
      <c r="C110" s="154" t="s">
        <v>214</v>
      </c>
      <c r="D110" s="155" t="s">
        <v>208</v>
      </c>
      <c r="E110" s="156">
        <v>1</v>
      </c>
      <c r="F110" s="191"/>
      <c r="G110" s="157">
        <f>E110*F110</f>
        <v>0</v>
      </c>
      <c r="I110" s="156">
        <v>0</v>
      </c>
      <c r="J110" s="157">
        <f>$F110*I110</f>
        <v>0</v>
      </c>
      <c r="K110" s="156">
        <f t="shared" ref="K110" si="25">E110-I110</f>
        <v>1</v>
      </c>
      <c r="L110" s="157">
        <f>$F110*K110</f>
        <v>0</v>
      </c>
      <c r="O110" s="151">
        <v>2</v>
      </c>
      <c r="AA110" s="129">
        <v>12</v>
      </c>
      <c r="AB110" s="129">
        <v>0</v>
      </c>
      <c r="AC110" s="129">
        <v>20</v>
      </c>
      <c r="AZ110" s="129">
        <v>4</v>
      </c>
      <c r="BA110" s="129">
        <f>IF(AZ110=1,G110,0)</f>
        <v>0</v>
      </c>
      <c r="BB110" s="129">
        <f>IF(AZ110=2,G110,0)</f>
        <v>0</v>
      </c>
      <c r="BC110" s="129">
        <f>IF(AZ110=3,G110,0)</f>
        <v>0</v>
      </c>
      <c r="BD110" s="129">
        <f>IF(AZ110=4,G110,0)</f>
        <v>0</v>
      </c>
      <c r="BE110" s="129">
        <f>IF(AZ110=5,G110,0)</f>
        <v>0</v>
      </c>
      <c r="CZ110" s="129">
        <v>0</v>
      </c>
    </row>
    <row r="111" spans="1:104" x14ac:dyDescent="0.2">
      <c r="A111" s="158"/>
      <c r="B111" s="159"/>
      <c r="C111" s="213" t="s">
        <v>215</v>
      </c>
      <c r="D111" s="214"/>
      <c r="E111" s="214"/>
      <c r="F111" s="214"/>
      <c r="G111" s="215"/>
      <c r="I111" s="186"/>
      <c r="J111" s="187"/>
      <c r="K111" s="186"/>
      <c r="L111" s="187"/>
      <c r="O111" s="151">
        <v>3</v>
      </c>
    </row>
    <row r="112" spans="1:104" x14ac:dyDescent="0.2">
      <c r="A112" s="158"/>
      <c r="B112" s="159"/>
      <c r="C112" s="213" t="s">
        <v>230</v>
      </c>
      <c r="D112" s="214"/>
      <c r="E112" s="214"/>
      <c r="F112" s="214"/>
      <c r="G112" s="215"/>
      <c r="I112" s="186"/>
      <c r="J112" s="187"/>
      <c r="K112" s="186"/>
      <c r="L112" s="187"/>
      <c r="O112" s="151">
        <v>3</v>
      </c>
    </row>
    <row r="113" spans="1:104" ht="22.5" x14ac:dyDescent="0.2">
      <c r="A113" s="152">
        <v>50</v>
      </c>
      <c r="B113" s="153" t="s">
        <v>216</v>
      </c>
      <c r="C113" s="154" t="s">
        <v>217</v>
      </c>
      <c r="D113" s="155" t="s">
        <v>208</v>
      </c>
      <c r="E113" s="156">
        <v>1</v>
      </c>
      <c r="F113" s="191"/>
      <c r="G113" s="157">
        <f>E113*F113</f>
        <v>0</v>
      </c>
      <c r="I113" s="156">
        <v>0</v>
      </c>
      <c r="J113" s="157">
        <f>$F113*I113</f>
        <v>0</v>
      </c>
      <c r="K113" s="156">
        <f t="shared" ref="K113" si="26">E113-I113</f>
        <v>1</v>
      </c>
      <c r="L113" s="157">
        <f>$F113*K113</f>
        <v>0</v>
      </c>
      <c r="O113" s="151">
        <v>2</v>
      </c>
      <c r="AA113" s="129">
        <v>12</v>
      </c>
      <c r="AB113" s="129">
        <v>0</v>
      </c>
      <c r="AC113" s="129">
        <v>51</v>
      </c>
      <c r="AZ113" s="129">
        <v>4</v>
      </c>
      <c r="BA113" s="129">
        <f>IF(AZ113=1,G113,0)</f>
        <v>0</v>
      </c>
      <c r="BB113" s="129">
        <f>IF(AZ113=2,G113,0)</f>
        <v>0</v>
      </c>
      <c r="BC113" s="129">
        <f>IF(AZ113=3,G113,0)</f>
        <v>0</v>
      </c>
      <c r="BD113" s="129">
        <f>IF(AZ113=4,G113,0)</f>
        <v>0</v>
      </c>
      <c r="BE113" s="129">
        <f>IF(AZ113=5,G113,0)</f>
        <v>0</v>
      </c>
      <c r="CZ113" s="129">
        <v>0</v>
      </c>
    </row>
    <row r="114" spans="1:104" x14ac:dyDescent="0.2">
      <c r="A114" s="158"/>
      <c r="B114" s="159"/>
      <c r="C114" s="213" t="s">
        <v>218</v>
      </c>
      <c r="D114" s="214"/>
      <c r="E114" s="214"/>
      <c r="F114" s="214"/>
      <c r="G114" s="215"/>
      <c r="I114" s="186"/>
      <c r="J114" s="187"/>
      <c r="K114" s="186"/>
      <c r="L114" s="187"/>
      <c r="O114" s="151">
        <v>3</v>
      </c>
    </row>
    <row r="115" spans="1:104" x14ac:dyDescent="0.2">
      <c r="A115" s="158"/>
      <c r="B115" s="159"/>
      <c r="C115" s="213" t="s">
        <v>230</v>
      </c>
      <c r="D115" s="214"/>
      <c r="E115" s="214"/>
      <c r="F115" s="214"/>
      <c r="G115" s="215"/>
      <c r="I115" s="186"/>
      <c r="J115" s="187"/>
      <c r="K115" s="186"/>
      <c r="L115" s="187"/>
      <c r="O115" s="151">
        <v>3</v>
      </c>
    </row>
    <row r="116" spans="1:104" x14ac:dyDescent="0.2">
      <c r="A116" s="164"/>
      <c r="B116" s="165" t="s">
        <v>70</v>
      </c>
      <c r="C116" s="166" t="str">
        <f>CONCATENATE(B104," ",C104)</f>
        <v>D101 Mobiliář</v>
      </c>
      <c r="D116" s="164"/>
      <c r="E116" s="167"/>
      <c r="F116" s="167"/>
      <c r="G116" s="168">
        <f>SUM(G104:G115)</f>
        <v>0</v>
      </c>
      <c r="I116" s="167"/>
      <c r="J116" s="168">
        <f>SUM(J104:J115)</f>
        <v>0</v>
      </c>
      <c r="K116" s="167"/>
      <c r="L116" s="168">
        <f>SUM(L104:L115)</f>
        <v>0</v>
      </c>
      <c r="O116" s="151">
        <v>4</v>
      </c>
      <c r="BA116" s="169">
        <f>SUM(BA104:BA115)</f>
        <v>0</v>
      </c>
      <c r="BB116" s="169">
        <f>SUM(BB104:BB115)</f>
        <v>0</v>
      </c>
      <c r="BC116" s="169">
        <f>SUM(BC104:BC115)</f>
        <v>0</v>
      </c>
      <c r="BD116" s="169">
        <f>SUM(BD104:BD115)</f>
        <v>0</v>
      </c>
      <c r="BE116" s="169">
        <f>SUM(BE104:BE115)</f>
        <v>0</v>
      </c>
    </row>
    <row r="117" spans="1:104" x14ac:dyDescent="0.2">
      <c r="E117" s="129"/>
      <c r="I117" s="129"/>
      <c r="K117" s="129"/>
    </row>
    <row r="118" spans="1:104" x14ac:dyDescent="0.2">
      <c r="E118" s="129"/>
      <c r="I118" s="138" t="s">
        <v>243</v>
      </c>
      <c r="J118" s="190">
        <f>J116+J103+J99+J41+J36</f>
        <v>0</v>
      </c>
      <c r="K118" s="169"/>
      <c r="L118" s="189">
        <f>L116+L103+L99+L41+L36</f>
        <v>0</v>
      </c>
      <c r="M118" s="169"/>
    </row>
    <row r="119" spans="1:104" x14ac:dyDescent="0.2">
      <c r="E119" s="129"/>
      <c r="I119" s="138" t="s">
        <v>240</v>
      </c>
      <c r="J119" s="189">
        <f>1.21*J118</f>
        <v>0</v>
      </c>
      <c r="K119" s="169"/>
      <c r="L119" s="189">
        <f>1.21*L118</f>
        <v>0</v>
      </c>
    </row>
    <row r="120" spans="1:104" x14ac:dyDescent="0.2">
      <c r="E120" s="129"/>
      <c r="I120" s="129"/>
      <c r="K120" s="129"/>
    </row>
    <row r="121" spans="1:104" x14ac:dyDescent="0.2">
      <c r="E121" s="129"/>
      <c r="I121" s="129"/>
      <c r="J121" s="169"/>
      <c r="K121" s="129"/>
    </row>
    <row r="122" spans="1:104" x14ac:dyDescent="0.2">
      <c r="E122" s="129"/>
      <c r="J122" s="169"/>
      <c r="K122" s="129"/>
    </row>
    <row r="123" spans="1:104" x14ac:dyDescent="0.2">
      <c r="E123" s="129"/>
      <c r="I123" s="129"/>
      <c r="K123" s="129"/>
    </row>
    <row r="124" spans="1:104" x14ac:dyDescent="0.2">
      <c r="E124" s="129"/>
      <c r="I124" s="129"/>
      <c r="K124" s="129"/>
    </row>
    <row r="125" spans="1:104" x14ac:dyDescent="0.2">
      <c r="E125" s="129"/>
      <c r="I125" s="129"/>
      <c r="K125" s="129"/>
    </row>
    <row r="126" spans="1:104" x14ac:dyDescent="0.2">
      <c r="E126" s="129"/>
      <c r="I126" s="129"/>
      <c r="K126" s="129"/>
    </row>
    <row r="127" spans="1:104" x14ac:dyDescent="0.2">
      <c r="E127" s="129"/>
      <c r="I127" s="129"/>
      <c r="K127" s="129"/>
    </row>
    <row r="128" spans="1:104" x14ac:dyDescent="0.2">
      <c r="E128" s="129"/>
      <c r="I128" s="129"/>
      <c r="K128" s="129"/>
    </row>
    <row r="129" spans="1:12" x14ac:dyDescent="0.2">
      <c r="E129" s="129"/>
      <c r="I129" s="129"/>
      <c r="K129" s="129"/>
    </row>
    <row r="130" spans="1:12" x14ac:dyDescent="0.2">
      <c r="E130" s="129"/>
      <c r="I130" s="129"/>
      <c r="K130" s="129"/>
    </row>
    <row r="131" spans="1:12" x14ac:dyDescent="0.2">
      <c r="E131" s="129"/>
      <c r="I131" s="129"/>
      <c r="K131" s="129"/>
    </row>
    <row r="132" spans="1:12" x14ac:dyDescent="0.2">
      <c r="E132" s="129"/>
      <c r="I132" s="129"/>
      <c r="K132" s="129"/>
    </row>
    <row r="133" spans="1:12" x14ac:dyDescent="0.2">
      <c r="E133" s="129"/>
      <c r="I133" s="129"/>
      <c r="K133" s="129"/>
    </row>
    <row r="134" spans="1:12" x14ac:dyDescent="0.2">
      <c r="E134" s="129"/>
      <c r="I134" s="129"/>
      <c r="K134" s="129"/>
    </row>
    <row r="135" spans="1:12" x14ac:dyDescent="0.2">
      <c r="E135" s="129"/>
      <c r="I135" s="129"/>
      <c r="K135" s="129"/>
    </row>
    <row r="136" spans="1:12" x14ac:dyDescent="0.2">
      <c r="E136" s="129"/>
      <c r="I136" s="129"/>
      <c r="K136" s="129"/>
    </row>
    <row r="137" spans="1:12" x14ac:dyDescent="0.2">
      <c r="E137" s="129"/>
      <c r="I137" s="129"/>
      <c r="K137" s="129"/>
    </row>
    <row r="138" spans="1:12" x14ac:dyDescent="0.2">
      <c r="A138" s="170"/>
      <c r="B138" s="170"/>
      <c r="C138" s="170"/>
      <c r="D138" s="170"/>
      <c r="E138" s="170"/>
      <c r="F138" s="170"/>
      <c r="G138" s="170"/>
      <c r="I138" s="170"/>
      <c r="J138" s="170"/>
      <c r="K138" s="170"/>
      <c r="L138" s="170"/>
    </row>
    <row r="139" spans="1:12" x14ac:dyDescent="0.2">
      <c r="A139" s="170"/>
      <c r="B139" s="170"/>
      <c r="C139" s="170"/>
      <c r="D139" s="170"/>
      <c r="E139" s="170"/>
      <c r="F139" s="170"/>
      <c r="G139" s="170"/>
      <c r="I139" s="170"/>
      <c r="J139" s="170"/>
      <c r="K139" s="170"/>
      <c r="L139" s="170"/>
    </row>
    <row r="140" spans="1:12" x14ac:dyDescent="0.2">
      <c r="A140" s="170"/>
      <c r="B140" s="170"/>
      <c r="C140" s="170"/>
      <c r="D140" s="170"/>
      <c r="E140" s="170"/>
      <c r="F140" s="170"/>
      <c r="G140" s="170"/>
      <c r="I140" s="170"/>
      <c r="J140" s="170"/>
      <c r="K140" s="170"/>
      <c r="L140" s="170"/>
    </row>
    <row r="141" spans="1:12" x14ac:dyDescent="0.2">
      <c r="A141" s="170"/>
      <c r="B141" s="170"/>
      <c r="C141" s="170"/>
      <c r="D141" s="170"/>
      <c r="E141" s="170"/>
      <c r="F141" s="170"/>
      <c r="G141" s="170"/>
      <c r="I141" s="170"/>
      <c r="J141" s="170"/>
      <c r="K141" s="170"/>
      <c r="L141" s="170"/>
    </row>
    <row r="142" spans="1:12" x14ac:dyDescent="0.2">
      <c r="E142" s="129"/>
      <c r="I142" s="129"/>
      <c r="K142" s="129"/>
    </row>
    <row r="143" spans="1:12" x14ac:dyDescent="0.2">
      <c r="E143" s="129"/>
      <c r="I143" s="129"/>
      <c r="K143" s="129"/>
    </row>
    <row r="144" spans="1:12" x14ac:dyDescent="0.2">
      <c r="E144" s="129"/>
      <c r="I144" s="129"/>
      <c r="K144" s="129"/>
    </row>
    <row r="145" s="129" customFormat="1" x14ac:dyDescent="0.2"/>
    <row r="146" s="129" customFormat="1" x14ac:dyDescent="0.2"/>
    <row r="147" s="129" customFormat="1" x14ac:dyDescent="0.2"/>
    <row r="148" s="129" customFormat="1" x14ac:dyDescent="0.2"/>
    <row r="149" s="129" customFormat="1" x14ac:dyDescent="0.2"/>
    <row r="150" s="129" customFormat="1" x14ac:dyDescent="0.2"/>
    <row r="151" s="129" customFormat="1" x14ac:dyDescent="0.2"/>
    <row r="152" s="129" customFormat="1" x14ac:dyDescent="0.2"/>
    <row r="153" s="129" customFormat="1" x14ac:dyDescent="0.2"/>
    <row r="154" s="129" customFormat="1" x14ac:dyDescent="0.2"/>
    <row r="155" s="129" customFormat="1" x14ac:dyDescent="0.2"/>
    <row r="156" s="129" customFormat="1" x14ac:dyDescent="0.2"/>
    <row r="157" s="129" customFormat="1" x14ac:dyDescent="0.2"/>
    <row r="158" s="129" customFormat="1" x14ac:dyDescent="0.2"/>
    <row r="159" s="129" customFormat="1" x14ac:dyDescent="0.2"/>
    <row r="160" s="129" customFormat="1" x14ac:dyDescent="0.2"/>
    <row r="161" spans="1:12" x14ac:dyDescent="0.2">
      <c r="E161" s="129"/>
      <c r="I161" s="129"/>
      <c r="K161" s="129"/>
    </row>
    <row r="162" spans="1:12" x14ac:dyDescent="0.2">
      <c r="E162" s="129"/>
      <c r="I162" s="129"/>
      <c r="K162" s="129"/>
    </row>
    <row r="163" spans="1:12" x14ac:dyDescent="0.2">
      <c r="E163" s="129"/>
      <c r="I163" s="129"/>
      <c r="K163" s="129"/>
    </row>
    <row r="164" spans="1:12" x14ac:dyDescent="0.2">
      <c r="E164" s="129"/>
      <c r="I164" s="129"/>
      <c r="K164" s="129"/>
    </row>
    <row r="165" spans="1:12" x14ac:dyDescent="0.2">
      <c r="E165" s="129"/>
      <c r="I165" s="129"/>
      <c r="K165" s="129"/>
    </row>
    <row r="166" spans="1:12" x14ac:dyDescent="0.2">
      <c r="E166" s="129"/>
      <c r="I166" s="129"/>
      <c r="K166" s="129"/>
    </row>
    <row r="167" spans="1:12" x14ac:dyDescent="0.2">
      <c r="E167" s="129"/>
      <c r="I167" s="129"/>
      <c r="K167" s="129"/>
    </row>
    <row r="168" spans="1:12" x14ac:dyDescent="0.2">
      <c r="E168" s="129"/>
      <c r="I168" s="129"/>
      <c r="K168" s="129"/>
    </row>
    <row r="169" spans="1:12" x14ac:dyDescent="0.2">
      <c r="E169" s="129"/>
      <c r="I169" s="129"/>
      <c r="K169" s="129"/>
    </row>
    <row r="170" spans="1:12" x14ac:dyDescent="0.2">
      <c r="E170" s="129"/>
      <c r="I170" s="129"/>
      <c r="K170" s="129"/>
    </row>
    <row r="171" spans="1:12" x14ac:dyDescent="0.2">
      <c r="E171" s="129"/>
      <c r="I171" s="129"/>
      <c r="K171" s="129"/>
    </row>
    <row r="172" spans="1:12" x14ac:dyDescent="0.2">
      <c r="E172" s="129"/>
      <c r="I172" s="129"/>
      <c r="K172" s="129"/>
    </row>
    <row r="173" spans="1:12" x14ac:dyDescent="0.2">
      <c r="A173" s="171"/>
      <c r="B173" s="171"/>
    </row>
    <row r="174" spans="1:12" x14ac:dyDescent="0.2">
      <c r="A174" s="170"/>
      <c r="B174" s="170"/>
      <c r="C174" s="172"/>
      <c r="D174" s="172"/>
      <c r="E174" s="173"/>
      <c r="F174" s="172"/>
      <c r="G174" s="174"/>
      <c r="I174" s="173"/>
      <c r="J174" s="174"/>
      <c r="K174" s="173"/>
      <c r="L174" s="174"/>
    </row>
    <row r="175" spans="1:12" x14ac:dyDescent="0.2">
      <c r="A175" s="175"/>
      <c r="B175" s="175"/>
      <c r="C175" s="170"/>
      <c r="D175" s="170"/>
      <c r="E175" s="176"/>
      <c r="F175" s="170"/>
      <c r="G175" s="170"/>
      <c r="I175" s="176"/>
      <c r="J175" s="170"/>
      <c r="K175" s="176"/>
      <c r="L175" s="170"/>
    </row>
    <row r="176" spans="1:12" x14ac:dyDescent="0.2">
      <c r="A176" s="170"/>
      <c r="B176" s="170"/>
      <c r="C176" s="170"/>
      <c r="D176" s="170"/>
      <c r="E176" s="176"/>
      <c r="F176" s="170"/>
      <c r="G176" s="170"/>
      <c r="I176" s="176"/>
      <c r="J176" s="170"/>
      <c r="K176" s="176"/>
      <c r="L176" s="170"/>
    </row>
    <row r="177" spans="1:12" x14ac:dyDescent="0.2">
      <c r="A177" s="170"/>
      <c r="B177" s="170"/>
      <c r="C177" s="170"/>
      <c r="D177" s="170"/>
      <c r="E177" s="176"/>
      <c r="F177" s="170"/>
      <c r="G177" s="170"/>
      <c r="I177" s="176"/>
      <c r="J177" s="170"/>
      <c r="K177" s="176"/>
      <c r="L177" s="170"/>
    </row>
    <row r="178" spans="1:12" x14ac:dyDescent="0.2">
      <c r="A178" s="170"/>
      <c r="B178" s="170"/>
      <c r="C178" s="170"/>
      <c r="D178" s="170"/>
      <c r="E178" s="176"/>
      <c r="F178" s="170"/>
      <c r="G178" s="170"/>
      <c r="I178" s="176"/>
      <c r="J178" s="170"/>
      <c r="K178" s="176"/>
      <c r="L178" s="170"/>
    </row>
    <row r="179" spans="1:12" x14ac:dyDescent="0.2">
      <c r="A179" s="170"/>
      <c r="B179" s="170"/>
      <c r="C179" s="170"/>
      <c r="D179" s="170"/>
      <c r="E179" s="176"/>
      <c r="F179" s="170"/>
      <c r="G179" s="170"/>
      <c r="I179" s="176"/>
      <c r="J179" s="170"/>
      <c r="K179" s="176"/>
      <c r="L179" s="170"/>
    </row>
    <row r="180" spans="1:12" x14ac:dyDescent="0.2">
      <c r="A180" s="170"/>
      <c r="B180" s="170"/>
      <c r="C180" s="170"/>
      <c r="D180" s="170"/>
      <c r="E180" s="176"/>
      <c r="F180" s="170"/>
      <c r="G180" s="170"/>
      <c r="I180" s="176"/>
      <c r="J180" s="170"/>
      <c r="K180" s="176"/>
      <c r="L180" s="170"/>
    </row>
    <row r="181" spans="1:12" x14ac:dyDescent="0.2">
      <c r="A181" s="170"/>
      <c r="B181" s="170"/>
      <c r="C181" s="170"/>
      <c r="D181" s="170"/>
      <c r="E181" s="176"/>
      <c r="F181" s="170"/>
      <c r="G181" s="170"/>
      <c r="I181" s="176"/>
      <c r="J181" s="170"/>
      <c r="K181" s="176"/>
      <c r="L181" s="170"/>
    </row>
    <row r="182" spans="1:12" x14ac:dyDescent="0.2">
      <c r="A182" s="170"/>
      <c r="B182" s="170"/>
      <c r="C182" s="170"/>
      <c r="D182" s="170"/>
      <c r="E182" s="176"/>
      <c r="F182" s="170"/>
      <c r="G182" s="170"/>
      <c r="I182" s="176"/>
      <c r="J182" s="170"/>
      <c r="K182" s="176"/>
      <c r="L182" s="170"/>
    </row>
    <row r="183" spans="1:12" x14ac:dyDescent="0.2">
      <c r="A183" s="170"/>
      <c r="B183" s="170"/>
      <c r="C183" s="170"/>
      <c r="D183" s="170"/>
      <c r="E183" s="176"/>
      <c r="F183" s="170"/>
      <c r="G183" s="170"/>
      <c r="I183" s="176"/>
      <c r="J183" s="170"/>
      <c r="K183" s="176"/>
      <c r="L183" s="170"/>
    </row>
    <row r="184" spans="1:12" x14ac:dyDescent="0.2">
      <c r="A184" s="170"/>
      <c r="B184" s="170"/>
      <c r="C184" s="170"/>
      <c r="D184" s="170"/>
      <c r="E184" s="176"/>
      <c r="F184" s="170"/>
      <c r="G184" s="170"/>
      <c r="I184" s="176"/>
      <c r="J184" s="170"/>
      <c r="K184" s="176"/>
      <c r="L184" s="170"/>
    </row>
    <row r="185" spans="1:12" x14ac:dyDescent="0.2">
      <c r="A185" s="170"/>
      <c r="B185" s="170"/>
      <c r="C185" s="170"/>
      <c r="D185" s="170"/>
      <c r="E185" s="176"/>
      <c r="F185" s="170"/>
      <c r="G185" s="170"/>
      <c r="I185" s="176"/>
      <c r="J185" s="170"/>
      <c r="K185" s="176"/>
      <c r="L185" s="170"/>
    </row>
    <row r="186" spans="1:12" x14ac:dyDescent="0.2">
      <c r="A186" s="170"/>
      <c r="B186" s="170"/>
      <c r="C186" s="170"/>
      <c r="D186" s="170"/>
      <c r="E186" s="176"/>
      <c r="F186" s="170"/>
      <c r="G186" s="170"/>
      <c r="I186" s="176"/>
      <c r="J186" s="170"/>
      <c r="K186" s="176"/>
      <c r="L186" s="170"/>
    </row>
    <row r="187" spans="1:12" x14ac:dyDescent="0.2">
      <c r="A187" s="170"/>
      <c r="B187" s="170"/>
      <c r="C187" s="170"/>
      <c r="D187" s="170"/>
      <c r="E187" s="176"/>
      <c r="F187" s="170"/>
      <c r="G187" s="170"/>
      <c r="I187" s="176"/>
      <c r="J187" s="170"/>
      <c r="K187" s="176"/>
      <c r="L187" s="170"/>
    </row>
  </sheetData>
  <mergeCells count="54">
    <mergeCell ref="C10:D10"/>
    <mergeCell ref="C13:D13"/>
    <mergeCell ref="C14:D14"/>
    <mergeCell ref="A1:G1"/>
    <mergeCell ref="A3:B3"/>
    <mergeCell ref="A4:B4"/>
    <mergeCell ref="E4:G4"/>
    <mergeCell ref="C9:G9"/>
    <mergeCell ref="C30:G30"/>
    <mergeCell ref="C51:G51"/>
    <mergeCell ref="C53:G53"/>
    <mergeCell ref="C54:D54"/>
    <mergeCell ref="C55:D55"/>
    <mergeCell ref="C34:D34"/>
    <mergeCell ref="C39:D39"/>
    <mergeCell ref="C40:D40"/>
    <mergeCell ref="C44:G44"/>
    <mergeCell ref="C45:D45"/>
    <mergeCell ref="C47:G47"/>
    <mergeCell ref="C48:D48"/>
    <mergeCell ref="C49:D49"/>
    <mergeCell ref="C16:G16"/>
    <mergeCell ref="C17:D17"/>
    <mergeCell ref="C18:D18"/>
    <mergeCell ref="C20:G20"/>
    <mergeCell ref="C28:G28"/>
    <mergeCell ref="C56:D56"/>
    <mergeCell ref="C57:D57"/>
    <mergeCell ref="C58:D58"/>
    <mergeCell ref="C106:G106"/>
    <mergeCell ref="C109:G109"/>
    <mergeCell ref="C91:D91"/>
    <mergeCell ref="C62:G62"/>
    <mergeCell ref="C64:G64"/>
    <mergeCell ref="C66:G66"/>
    <mergeCell ref="C73:G73"/>
    <mergeCell ref="C74:D74"/>
    <mergeCell ref="C83:G83"/>
    <mergeCell ref="C85:G85"/>
    <mergeCell ref="C86:D86"/>
    <mergeCell ref="C88:G88"/>
    <mergeCell ref="C89:D89"/>
    <mergeCell ref="C112:G112"/>
    <mergeCell ref="C60:G60"/>
    <mergeCell ref="C108:G108"/>
    <mergeCell ref="C111:G111"/>
    <mergeCell ref="C115:G115"/>
    <mergeCell ref="C93:G93"/>
    <mergeCell ref="C94:D94"/>
    <mergeCell ref="C95:D95"/>
    <mergeCell ref="C96:D96"/>
    <mergeCell ref="C97:D97"/>
    <mergeCell ref="C114:G114"/>
    <mergeCell ref="C90:D90"/>
  </mergeCells>
  <printOptions gridLinesSet="0"/>
  <pageMargins left="0.59055118110236227" right="0.39370078740157483" top="0.19685039370078741" bottom="0.39370078740157483" header="0" footer="0.19685039370078741"/>
  <pageSetup paperSize="9" scale="98" orientation="landscape" horizontalDpi="300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rodina</dc:creator>
  <cp:lastModifiedBy>Tomáš Petr</cp:lastModifiedBy>
  <cp:lastPrinted>2020-08-10T13:39:41Z</cp:lastPrinted>
  <dcterms:created xsi:type="dcterms:W3CDTF">2018-08-24T10:05:05Z</dcterms:created>
  <dcterms:modified xsi:type="dcterms:W3CDTF">2021-02-09T08:55:30Z</dcterms:modified>
</cp:coreProperties>
</file>