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2"/>
  </bookViews>
  <sheets>
    <sheet name="Přístavba-pol.rozpočet" sheetId="1" r:id="rId1"/>
    <sheet name="Přístavba-rekapitulace" sheetId="2" r:id="rId2"/>
    <sheet name="Venkovní úpravy" sheetId="3" r:id="rId3"/>
  </sheets>
  <definedNames>
    <definedName name="AXA_4097" localSheetId="2">'Venkovní úpravy'!$F:$F</definedName>
    <definedName name="AXA_4097">'Přístavba-pol.rozpočet'!$F:$F</definedName>
    <definedName name="AXA_8192" localSheetId="2">'Venkovní úpravy'!$B:$B</definedName>
    <definedName name="AXA_8192">'Přístavba-pol.rozpočet'!$B:$B</definedName>
    <definedName name="AXA_8193" localSheetId="2">'Venkovní úpravy'!$C:$C</definedName>
    <definedName name="AXA_8193">'Přístavba-pol.rozpočet'!$C:$C</definedName>
    <definedName name="AXA_8194" localSheetId="2">'Venkovní úpravy'!$D:$D</definedName>
    <definedName name="AXA_8194">'Přístavba-pol.rozpočet'!$D:$D</definedName>
    <definedName name="AXA_8195" localSheetId="2">'Venkovní úpravy'!$E:$E</definedName>
    <definedName name="AXA_8195">'Přístavba-pol.rozpočet'!$E:$E</definedName>
    <definedName name="_xlnm.Print_Titles" localSheetId="0">'Přístavba-pol.rozpočet'!$5:$5</definedName>
    <definedName name="_xlnm.Print_Titles" localSheetId="2">'Venkovní úpravy'!$5:$5</definedName>
    <definedName name="_xlnm.Print_Area" localSheetId="0">'Přístavba-pol.rozpočet'!$A$1:$J$183</definedName>
    <definedName name="_xlnm.Print_Area" localSheetId="2">'Venkovní úpravy'!$A$1:$J$29</definedName>
  </definedNames>
  <calcPr fullCalcOnLoad="1"/>
</workbook>
</file>

<file path=xl/sharedStrings.xml><?xml version="1.0" encoding="utf-8"?>
<sst xmlns="http://schemas.openxmlformats.org/spreadsheetml/2006/main" count="404" uniqueCount="251">
  <si>
    <t>oddíl</t>
  </si>
  <si>
    <t>kód položky</t>
  </si>
  <si>
    <t>text položky</t>
  </si>
  <si>
    <t>jednotka</t>
  </si>
  <si>
    <t>výměra</t>
  </si>
  <si>
    <t>Jed.Cena bez přir.</t>
  </si>
  <si>
    <t>Cena bez přir.</t>
  </si>
  <si>
    <t>Jed.Hmotnost mat.</t>
  </si>
  <si>
    <t>Hmotnost mat.</t>
  </si>
  <si>
    <t>č.pol.</t>
  </si>
  <si>
    <t>m3</t>
  </si>
  <si>
    <t>Y-110-0</t>
  </si>
  <si>
    <t>Pripravne a pridruzene prace</t>
  </si>
  <si>
    <t>m2</t>
  </si>
  <si>
    <t>Y-130-0</t>
  </si>
  <si>
    <t>Y-160-0</t>
  </si>
  <si>
    <t>Premisteni vykopku</t>
  </si>
  <si>
    <t>Y-170-0</t>
  </si>
  <si>
    <t>Nasypy a skladky</t>
  </si>
  <si>
    <t>m</t>
  </si>
  <si>
    <t>Y-970-0</t>
  </si>
  <si>
    <t>Y-990-0</t>
  </si>
  <si>
    <t>kc</t>
  </si>
  <si>
    <t>Y-270-1</t>
  </si>
  <si>
    <t>Y-630-1</t>
  </si>
  <si>
    <t>Y-711-1</t>
  </si>
  <si>
    <t>Y-721-1</t>
  </si>
  <si>
    <t>Y-170-2</t>
  </si>
  <si>
    <t>Zasypy objektu se zhutnenim</t>
  </si>
  <si>
    <t>Y-340-2</t>
  </si>
  <si>
    <t>ks</t>
  </si>
  <si>
    <t>Y-711-2</t>
  </si>
  <si>
    <t>Y-890-2</t>
  </si>
  <si>
    <t>Y-762-4</t>
  </si>
  <si>
    <t>Y-764-4</t>
  </si>
  <si>
    <t>kpl</t>
  </si>
  <si>
    <t>Y-783-4</t>
  </si>
  <si>
    <t>Natery stresnich prvku</t>
  </si>
  <si>
    <t>Y-270-5</t>
  </si>
  <si>
    <t>Drobne zaklady</t>
  </si>
  <si>
    <t>Y-640-5</t>
  </si>
  <si>
    <t>Y-721-5</t>
  </si>
  <si>
    <t>Y-722-5</t>
  </si>
  <si>
    <t>Y-733-5</t>
  </si>
  <si>
    <t>Y-734-5</t>
  </si>
  <si>
    <t>Armatury ut</t>
  </si>
  <si>
    <t>Y-735-5</t>
  </si>
  <si>
    <t>Otopna telesa</t>
  </si>
  <si>
    <t>Y-763-5</t>
  </si>
  <si>
    <t>Y-766-5</t>
  </si>
  <si>
    <t>Y-769-5</t>
  </si>
  <si>
    <t>Y-630-6</t>
  </si>
  <si>
    <t>Y-711-6</t>
  </si>
  <si>
    <t>Izolace proti vode sanitarnich prost</t>
  </si>
  <si>
    <t>Y-713-6</t>
  </si>
  <si>
    <t>Y-714-6</t>
  </si>
  <si>
    <t>Y-941-6</t>
  </si>
  <si>
    <t>Lehke pomocne pracovni leseni</t>
  </si>
  <si>
    <t>Y-762-7</t>
  </si>
  <si>
    <t>Y-771-7</t>
  </si>
  <si>
    <t>Podlahy z dlazdic vnitrni</t>
  </si>
  <si>
    <t>Y-776-7</t>
  </si>
  <si>
    <t>Y-781-7</t>
  </si>
  <si>
    <t>Y-783-7</t>
  </si>
  <si>
    <t>Natery vnitrni</t>
  </si>
  <si>
    <t>Y-784-7</t>
  </si>
  <si>
    <t>Malby</t>
  </si>
  <si>
    <t>Y-725-8</t>
  </si>
  <si>
    <t>Y-736-8</t>
  </si>
  <si>
    <t>Mereni a regulace</t>
  </si>
  <si>
    <t>Y-766-8</t>
  </si>
  <si>
    <t>Y-767-8</t>
  </si>
  <si>
    <t>Y-952-8</t>
  </si>
  <si>
    <t>Vycisteni objektu</t>
  </si>
  <si>
    <t>Y-956-8</t>
  </si>
  <si>
    <t>Zabradli schodistove</t>
  </si>
  <si>
    <t>Y-620-9</t>
  </si>
  <si>
    <t>Y-640-9</t>
  </si>
  <si>
    <t>Desky parapetni a okapnice</t>
  </si>
  <si>
    <t>Y-764-9</t>
  </si>
  <si>
    <t>Y-783-9</t>
  </si>
  <si>
    <t>Natery venkovni</t>
  </si>
  <si>
    <t>Y-941-9</t>
  </si>
  <si>
    <t>Lehke radove pracovni leseni</t>
  </si>
  <si>
    <t xml:space="preserve">   </t>
  </si>
  <si>
    <t>784  MALBY</t>
  </si>
  <si>
    <t>783  NATERY</t>
  </si>
  <si>
    <t>781  OBKLADY</t>
  </si>
  <si>
    <t>776  PODLAHY POVLAKOVE</t>
  </si>
  <si>
    <t>771  PODLAHY Z DLAZDIC</t>
  </si>
  <si>
    <t>769  KONSTRUKCE VZDUCHOTECHNICKE</t>
  </si>
  <si>
    <t>767  KOVOVE DOPLNKOVE KONSTRUKCE</t>
  </si>
  <si>
    <t>766  KONSTRUKCE TRUHLARSKE</t>
  </si>
  <si>
    <t>764  KONSTRUKCE KLEMPIRSKE</t>
  </si>
  <si>
    <t>763  DREVOSTAVBY</t>
  </si>
  <si>
    <t>762  KONSTRUKCE TESARSKE</t>
  </si>
  <si>
    <t>736  REGULACE UT</t>
  </si>
  <si>
    <t>735  OTOPNA TELESA</t>
  </si>
  <si>
    <t>734  ARMATURY UT</t>
  </si>
  <si>
    <t>733  ROZVODNE POTRUBI UT</t>
  </si>
  <si>
    <t>725  ZARIZOVACI PREDMETY</t>
  </si>
  <si>
    <t>722  VODOVOD</t>
  </si>
  <si>
    <t>721  KANALIZACE</t>
  </si>
  <si>
    <t>714  IZOLACE AKUSTICKE A PROTIOTRESOVE</t>
  </si>
  <si>
    <t>713  IZOLACE TEPELNE</t>
  </si>
  <si>
    <t>712  POVLAKOVE KRYTINY</t>
  </si>
  <si>
    <t>711  IZOLACE PROTI VODE A VLHKOSTI</t>
  </si>
  <si>
    <t>96  BOURANI KONSTRUKCI</t>
  </si>
  <si>
    <t>94  LESENI A STAVEBNI VYTAHY</t>
  </si>
  <si>
    <t>9  OSTATNI KONSTRUKCE A PRACE</t>
  </si>
  <si>
    <t>8  TRUBNI VEDENI</t>
  </si>
  <si>
    <t>6  UPRAVY POVRCHU, PODLAHY, OSAZ. ZARUBNI</t>
  </si>
  <si>
    <t>4  VODOROVNE KONSTRUKCE</t>
  </si>
  <si>
    <t>3  SVISLE A KOMPLETNI KONSTRUKCE</t>
  </si>
  <si>
    <t>2  ZAKLADY A ZVLASTNI ZAKLADANI</t>
  </si>
  <si>
    <t>1  ZEMNI PRACE</t>
  </si>
  <si>
    <t>1  ZEMNI PRÁCE CELKEM</t>
  </si>
  <si>
    <t>2  ZAKLADY A ZVLASTNI ZAKLADANI CELKEM</t>
  </si>
  <si>
    <t>3  SVISLE A KOMPLETNI KONSTRUKCE CELKEM</t>
  </si>
  <si>
    <t>4  VODOROVNE KONSTRUKCE CELKEM</t>
  </si>
  <si>
    <t>6  UPRAVY POVRCHU, PODLAHY, OSAZ. ZARUBNI CELKEM</t>
  </si>
  <si>
    <t>8  TRUBNI VEDENI CELKEM</t>
  </si>
  <si>
    <t>9  OSTATNI KONSTRUKCE A PRÁCE CELKEM</t>
  </si>
  <si>
    <t>94  LESENI A STAVEBNI VYTAHY CELKEM</t>
  </si>
  <si>
    <t>96  BOURANI KONSTRUKCI CELKEM</t>
  </si>
  <si>
    <t>711  IZOLACE PROTI VODE A VLHKOSTI CELKEM</t>
  </si>
  <si>
    <t>712  POVLAKOVE KRYTINY CELKEM</t>
  </si>
  <si>
    <t>713  IZOLACE TEPELNE CELKEM</t>
  </si>
  <si>
    <t>714  IZOLACE AKUSTICKE A PROTIOTRESOVE CELKEM</t>
  </si>
  <si>
    <t>721  KANALIZACE CELKEM</t>
  </si>
  <si>
    <t>722  VODOVOD CELKEM</t>
  </si>
  <si>
    <t>725  ZARIZOVACI PREDMETY CELKEM</t>
  </si>
  <si>
    <t>733  ROZVODNE POTRUBI UT CELKEM</t>
  </si>
  <si>
    <t>734  ARMATURY UT CELKEM</t>
  </si>
  <si>
    <t>735  OTOPNA TELESA CELKEM</t>
  </si>
  <si>
    <t>736  REGULACE UT CELKEM</t>
  </si>
  <si>
    <t>762  KONSTRUKCE TESARSKE CELKEM</t>
  </si>
  <si>
    <t>763  DREVOSTAVBY CELKEM</t>
  </si>
  <si>
    <t>764  KONSTRUKCE KLEMPIRSKE CELKEM</t>
  </si>
  <si>
    <t>766  KONSTRUKCE TRUHLARSKE CELKEM</t>
  </si>
  <si>
    <t>767  KOVOVE DOPLNKOVE KONSTRUKCE CELKEM</t>
  </si>
  <si>
    <t>769  KONSTRUKCE VZDUCHOTECHNICKE CELKEM</t>
  </si>
  <si>
    <t>771  PODLAHY Z DLAZDIC CELKEM</t>
  </si>
  <si>
    <t>776  PODLAHY POVLAKOVE CELKEM</t>
  </si>
  <si>
    <t>781  OBKLADY CELKEM</t>
  </si>
  <si>
    <t>783  NATERY CELKEM</t>
  </si>
  <si>
    <t>784  MALBY CELKEM</t>
  </si>
  <si>
    <t>stavební oddíl</t>
  </si>
  <si>
    <t>cena bez DPH</t>
  </si>
  <si>
    <t>hmotnost</t>
  </si>
  <si>
    <t>Cena bez DPH celkem</t>
  </si>
  <si>
    <t>Náklady objektu bez DPH celkem</t>
  </si>
  <si>
    <t>Náklady na umístění stavby  3,8 %</t>
  </si>
  <si>
    <t>Hloubene vykopavkyvč. Opěrné zdi</t>
  </si>
  <si>
    <t>Y-130-9</t>
  </si>
  <si>
    <t>Hloubene vykopavky rucni</t>
  </si>
  <si>
    <t>Y-279-1</t>
  </si>
  <si>
    <t>Y-763-6</t>
  </si>
  <si>
    <t>Vnitřní pricky SDK tl. 100,150,170</t>
  </si>
  <si>
    <t>Y-320-9</t>
  </si>
  <si>
    <t>Vypln za operami opernych zdi</t>
  </si>
  <si>
    <t>Y-762-3</t>
  </si>
  <si>
    <t>Tesari : stropy dřev.panely s žebry</t>
  </si>
  <si>
    <t>Tesari zastreseni krov: dřev.příhrad.vazníky pro valb.střechu</t>
  </si>
  <si>
    <t>Podkladni vrstvy spodni stavby tl. 10 cm</t>
  </si>
  <si>
    <t>Zaklady-ŽB monolit pasy a deska se sítí</t>
  </si>
  <si>
    <t>Podlahove konstrukce"ochr.cement.potěr na izol. tl 5 cm 1.NP</t>
  </si>
  <si>
    <t xml:space="preserve">Presun hmot </t>
  </si>
  <si>
    <t>Ostatni bouraci práce: Dmtž a mtž kov.venk.schodiště</t>
  </si>
  <si>
    <t>kompl</t>
  </si>
  <si>
    <t>Y-712-9</t>
  </si>
  <si>
    <t>Y-712-91</t>
  </si>
  <si>
    <t>Pojistná hydroizol na šikmé střeše</t>
  </si>
  <si>
    <t>Izolace proti zemni vlh vodorovna:2 x asf.mod.pás protiradon.</t>
  </si>
  <si>
    <t>Izolace proti zemni vlh svisla: 2 x asf.modif.pás protiradon.</t>
  </si>
  <si>
    <t>Tepelna izolace stav.konstr:podlaha 1.NP XPS tl.130</t>
  </si>
  <si>
    <t xml:space="preserve">                                        podlaha 2.NP akust.miner.vl tl 50</t>
  </si>
  <si>
    <t>dvoj.dřevěný rošt 2 x 50/50 strop nad 2.NP min.izol.tl. 100</t>
  </si>
  <si>
    <t xml:space="preserve">   mezi vazníky               -  strop nad 2.NP miner.izol.tl. 200</t>
  </si>
  <si>
    <t>Tesaři stropy:záklopy OSB deskami: 1.+2.NP</t>
  </si>
  <si>
    <t>Stropní podhledy sadrokarton</t>
  </si>
  <si>
    <t>Drevostavby  podlah.dílce suché vč. vyr.podsypu</t>
  </si>
  <si>
    <t>Klempiri fasadni prvky:žlaby,svody</t>
  </si>
  <si>
    <t>Klempiri stresni plechová krytina vč.sep.folie</t>
  </si>
  <si>
    <t>Y-766-6</t>
  </si>
  <si>
    <t>Truhlari interierove schodiste</t>
  </si>
  <si>
    <t>odb.odhad</t>
  </si>
  <si>
    <t>Podlahy povlakove - marmoleum</t>
  </si>
  <si>
    <t>Obklady vnitrni keram.sanitární</t>
  </si>
  <si>
    <t>Izolace akusticka: ve třídách akust.desky na stropě</t>
  </si>
  <si>
    <t>vnitřní stěny tl. 23 cm    skladba e)</t>
  </si>
  <si>
    <t>vnitřní stěny tl. 20    skladba d)</t>
  </si>
  <si>
    <t>obvod.stěny tl. 34cm   skladba a)</t>
  </si>
  <si>
    <t>Drevostavba skeletu nosné steny  vč. TI</t>
  </si>
  <si>
    <t>Zamecn kdk doplnky:zábradlí na opěrných stěnách pozink.ocel</t>
  </si>
  <si>
    <t>VENKOVNÍ ÚPRAVY</t>
  </si>
  <si>
    <t>C-212752111-0</t>
  </si>
  <si>
    <t>Trativod z drenážních trubek pálených dn do 65 včetně lože otevřený výkop</t>
  </si>
  <si>
    <t>C-637121114-0</t>
  </si>
  <si>
    <t>Zpevněné plochy - koord.situace:komunik.pro pěší</t>
  </si>
  <si>
    <t>Y-590-9</t>
  </si>
  <si>
    <t>Vodovodní přípojka</t>
  </si>
  <si>
    <t>J-8271-0</t>
  </si>
  <si>
    <t>Kanalizace deštová</t>
  </si>
  <si>
    <t>J-8272-0</t>
  </si>
  <si>
    <t>C-935114112-0</t>
  </si>
  <si>
    <t>Mikroštěrbinový odvodňovací betonový žlab 220x260 mm se spádem dna 0,5 % se základem</t>
  </si>
  <si>
    <t>součet</t>
  </si>
  <si>
    <t xml:space="preserve">       VENKOVNÍ ÚPRAVY</t>
  </si>
  <si>
    <t>Okapový chodník z kačírku tl 250 mm s udusáním š. 50 cm</t>
  </si>
  <si>
    <t xml:space="preserve">STAVBA </t>
  </si>
  <si>
    <t>PŘÍSTAVBA A STAVEBNÍ ÚPRAVY ZÁKLADNÍ ŠKOLY, SVĚTICE,UL. U HŘIŠTĚ 151</t>
  </si>
  <si>
    <t>KLASIFIKACE</t>
  </si>
  <si>
    <t>JKSO 801,32-81, KSD 46.21.17</t>
  </si>
  <si>
    <t>Izolacni obklad základů</t>
  </si>
  <si>
    <t>Vyplne otvoru: zárubně a osazov.rámy oken</t>
  </si>
  <si>
    <t>Uprava povrchu vnejsi: KZS s TI miner.tl.140+silikon.omítka</t>
  </si>
  <si>
    <t>Technolog.kanál mezi stávaj. a navrhovanou budovou</t>
  </si>
  <si>
    <t>Parozábrana- folie na stropě 2.NP</t>
  </si>
  <si>
    <t>Tesari zastreseni:záklop dřev.bednění tl.20  a kontralatě</t>
  </si>
  <si>
    <t>Truhlari okna-plast vč. Vstupních dveří vnějších</t>
  </si>
  <si>
    <t>Truhlari dvere a vybaveni:vnitřní</t>
  </si>
  <si>
    <t>Y-767-9</t>
  </si>
  <si>
    <t>Markýza : stříška 2,4*2,0 kotvená do obvod.stěny</t>
  </si>
  <si>
    <t>Spoj.chodba 1,5x 3,2x 2,6:nosná k.+opláštění,dveře a zábradlí</t>
  </si>
  <si>
    <t>Základy- KB blok ztrac.bednění a výpln beton.vč.Opěrné zdi</t>
  </si>
  <si>
    <t>soub</t>
  </si>
  <si>
    <t>Kanalizace lezata: PVC KG splašk.+deštové potrubí v zemi</t>
  </si>
  <si>
    <t>Kanalizace vnitrni: PP HT potrubí nad zemí</t>
  </si>
  <si>
    <t>Kanalizace: přípravné(průrazy a obsypy) a konečné práce</t>
  </si>
  <si>
    <t>Y-721-0</t>
  </si>
  <si>
    <t>Vodovod rozvody a armatury a izolace</t>
  </si>
  <si>
    <t>Y-722-0</t>
  </si>
  <si>
    <t>Vodovod: přípravné(bour.a zemní pr) a konečné práce</t>
  </si>
  <si>
    <t>Zarizovaci predmety zti-umyvadla,pisoare,výlevka,WC</t>
  </si>
  <si>
    <t>Rozvody ut vnitrni a izolace potrubí a konečné pr.</t>
  </si>
  <si>
    <t>Vzduchotechnika-odvětrání a konečná kompletiz.</t>
  </si>
  <si>
    <t>732-5 STROJNÍ VYBAVENÍ UT</t>
  </si>
  <si>
    <t>Zařízení technologie vč. Mtž</t>
  </si>
  <si>
    <t>732 STROJNÍ VYBAVENÍ UT</t>
  </si>
  <si>
    <t>Y-732-5</t>
  </si>
  <si>
    <t>Y-740-5</t>
  </si>
  <si>
    <t>Y-740-6</t>
  </si>
  <si>
    <t>740 SILNOPROUD</t>
  </si>
  <si>
    <t>Hromosvod a uzemnění</t>
  </si>
  <si>
    <t>Elektroinstalace NN</t>
  </si>
  <si>
    <t>740 SILNOPROUD CELKEM</t>
  </si>
  <si>
    <t>750 SLABOPROUD</t>
  </si>
  <si>
    <t>Y-750-5</t>
  </si>
  <si>
    <t>Elektroinstalace SLB</t>
  </si>
  <si>
    <t>750 SLABOPROUD 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</si>
</sst>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0"/>
    <numFmt numFmtId="167" formatCode="#,##0.0"/>
    <numFmt numFmtId="168" formatCode="#,##0\ &quot;Kč&quot;"/>
  </numFmts>
  <fonts count="43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Alignment="1" quotePrefix="1">
      <alignment/>
    </xf>
    <xf numFmtId="3" fontId="3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167" fontId="3" fillId="0" borderId="10" xfId="0" applyNumberFormat="1" applyFont="1" applyBorder="1" applyAlignment="1">
      <alignment horizontal="center"/>
    </xf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8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 horizontal="right"/>
    </xf>
    <xf numFmtId="168" fontId="0" fillId="0" borderId="0" xfId="0" applyNumberFormat="1" applyAlignment="1">
      <alignment horizontal="right"/>
    </xf>
    <xf numFmtId="168" fontId="6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1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19" sqref="G19"/>
    </sheetView>
  </sheetViews>
  <sheetFormatPr defaultColWidth="9.140625" defaultRowHeight="12.75"/>
  <cols>
    <col min="1" max="1" width="5.28125" style="0" customWidth="1"/>
    <col min="2" max="2" width="5.140625" style="12" customWidth="1"/>
    <col min="3" max="3" width="11.7109375" style="0" customWidth="1"/>
    <col min="4" max="4" width="52.421875" style="0" customWidth="1"/>
    <col min="5" max="5" width="7.00390625" style="12" customWidth="1"/>
    <col min="6" max="6" width="11.421875" style="53" bestFit="1" customWidth="1"/>
    <col min="7" max="7" width="13.57421875" style="53" customWidth="1"/>
    <col min="8" max="8" width="13.28125" style="53" customWidth="1"/>
    <col min="9" max="9" width="13.421875" style="1" customWidth="1"/>
    <col min="10" max="10" width="12.00390625" style="1" customWidth="1"/>
    <col min="11" max="11" width="14.57421875" style="1" customWidth="1"/>
    <col min="12" max="12" width="11.57421875" style="1" customWidth="1"/>
  </cols>
  <sheetData>
    <row r="2" spans="1:12" s="11" customFormat="1" ht="12.75">
      <c r="A2" s="56" t="s">
        <v>210</v>
      </c>
      <c r="B2" s="27"/>
      <c r="D2" s="11" t="s">
        <v>211</v>
      </c>
      <c r="E2" s="27"/>
      <c r="F2" s="57"/>
      <c r="G2" s="57"/>
      <c r="H2" s="57"/>
      <c r="I2" s="58"/>
      <c r="J2" s="58"/>
      <c r="K2" s="58"/>
      <c r="L2" s="58"/>
    </row>
    <row r="3" spans="1:12" s="11" customFormat="1" ht="12.75">
      <c r="A3" s="11" t="s">
        <v>212</v>
      </c>
      <c r="B3" s="27"/>
      <c r="D3" s="11" t="s">
        <v>213</v>
      </c>
      <c r="E3" s="27"/>
      <c r="F3" s="57"/>
      <c r="G3" s="57"/>
      <c r="H3" s="57"/>
      <c r="I3" s="58"/>
      <c r="J3" s="58"/>
      <c r="K3" s="58"/>
      <c r="L3" s="58"/>
    </row>
    <row r="4" ht="13.5" thickBot="1"/>
    <row r="5" spans="1:12" s="4" customFormat="1" ht="12" thickBot="1">
      <c r="A5" s="5" t="s">
        <v>9</v>
      </c>
      <c r="B5" s="6" t="s">
        <v>0</v>
      </c>
      <c r="C5" s="6" t="s">
        <v>1</v>
      </c>
      <c r="D5" s="5" t="s">
        <v>2</v>
      </c>
      <c r="E5" s="6" t="s">
        <v>3</v>
      </c>
      <c r="F5" s="51" t="s">
        <v>4</v>
      </c>
      <c r="G5" s="51" t="s">
        <v>5</v>
      </c>
      <c r="H5" s="51" t="s">
        <v>6</v>
      </c>
      <c r="I5" s="7" t="s">
        <v>7</v>
      </c>
      <c r="J5" s="7" t="s">
        <v>8</v>
      </c>
      <c r="K5" s="7"/>
      <c r="L5" s="7"/>
    </row>
    <row r="6" spans="1:12" ht="13.5" thickTop="1">
      <c r="A6" s="22"/>
      <c r="F6" s="16"/>
      <c r="G6" s="16"/>
      <c r="H6" s="16"/>
      <c r="I6" s="19"/>
      <c r="J6" s="19"/>
      <c r="K6" s="19"/>
      <c r="L6" s="19"/>
    </row>
    <row r="7" spans="1:12" s="11" customFormat="1" ht="12.75">
      <c r="A7" s="54"/>
      <c r="B7" s="13" t="s">
        <v>84</v>
      </c>
      <c r="C7" s="10"/>
      <c r="D7" s="10" t="s">
        <v>115</v>
      </c>
      <c r="E7" s="13"/>
      <c r="F7" s="59"/>
      <c r="G7" s="59"/>
      <c r="H7" s="59"/>
      <c r="I7" s="20"/>
      <c r="J7" s="20"/>
      <c r="K7" s="20"/>
      <c r="L7" s="20"/>
    </row>
    <row r="8" spans="1:12" ht="12.75">
      <c r="A8" s="12">
        <v>1</v>
      </c>
      <c r="B8" s="12">
        <v>1</v>
      </c>
      <c r="C8" s="2" t="s">
        <v>11</v>
      </c>
      <c r="D8" t="s">
        <v>12</v>
      </c>
      <c r="E8" s="12" t="s">
        <v>13</v>
      </c>
      <c r="F8" s="16">
        <v>230</v>
      </c>
      <c r="G8" s="16">
        <v>0</v>
      </c>
      <c r="H8" s="16">
        <f aca="true" t="shared" si="0" ref="H8:H13">F8*G8</f>
        <v>0</v>
      </c>
      <c r="I8" s="19">
        <v>0</v>
      </c>
      <c r="J8" s="19">
        <f aca="true" t="shared" si="1" ref="J8:J13">F8*I8</f>
        <v>0</v>
      </c>
      <c r="K8" s="19"/>
      <c r="L8" s="19"/>
    </row>
    <row r="9" spans="1:12" ht="12.75">
      <c r="A9" s="12">
        <v>2</v>
      </c>
      <c r="B9" s="12">
        <v>1</v>
      </c>
      <c r="C9" t="s">
        <v>14</v>
      </c>
      <c r="D9" t="s">
        <v>153</v>
      </c>
      <c r="E9" s="12" t="s">
        <v>10</v>
      </c>
      <c r="F9" s="16">
        <v>307</v>
      </c>
      <c r="G9" s="16">
        <v>0</v>
      </c>
      <c r="H9" s="16">
        <f t="shared" si="0"/>
        <v>0</v>
      </c>
      <c r="I9" s="19">
        <v>0</v>
      </c>
      <c r="J9" s="19">
        <f t="shared" si="1"/>
        <v>0</v>
      </c>
      <c r="K9" s="19"/>
      <c r="L9" s="19"/>
    </row>
    <row r="10" spans="1:12" ht="12.75">
      <c r="A10" s="22">
        <v>3</v>
      </c>
      <c r="B10" s="12">
        <v>1</v>
      </c>
      <c r="C10" s="2" t="s">
        <v>154</v>
      </c>
      <c r="D10" s="23" t="s">
        <v>155</v>
      </c>
      <c r="E10" s="12" t="s">
        <v>10</v>
      </c>
      <c r="F10" s="16">
        <f>30</f>
        <v>30</v>
      </c>
      <c r="G10" s="16">
        <v>0</v>
      </c>
      <c r="H10" s="16">
        <f>F10*G10</f>
        <v>0</v>
      </c>
      <c r="I10" s="19">
        <v>0</v>
      </c>
      <c r="J10" s="19">
        <f>F10*I10</f>
        <v>0</v>
      </c>
      <c r="K10" s="19"/>
      <c r="L10" s="19"/>
    </row>
    <row r="11" spans="1:12" ht="12.75">
      <c r="A11" s="12">
        <v>4</v>
      </c>
      <c r="B11" s="12">
        <v>1</v>
      </c>
      <c r="C11" t="s">
        <v>15</v>
      </c>
      <c r="D11" t="s">
        <v>16</v>
      </c>
      <c r="E11" s="12" t="s">
        <v>10</v>
      </c>
      <c r="F11" s="16">
        <v>337</v>
      </c>
      <c r="G11" s="16">
        <v>0</v>
      </c>
      <c r="H11" s="16">
        <f t="shared" si="0"/>
        <v>0</v>
      </c>
      <c r="I11" s="19">
        <v>0</v>
      </c>
      <c r="J11" s="19">
        <f t="shared" si="1"/>
        <v>0</v>
      </c>
      <c r="K11" s="19"/>
      <c r="L11" s="19"/>
    </row>
    <row r="12" spans="1:12" ht="12.75">
      <c r="A12" s="12">
        <v>5</v>
      </c>
      <c r="B12" s="12">
        <v>1</v>
      </c>
      <c r="C12" t="s">
        <v>17</v>
      </c>
      <c r="D12" t="s">
        <v>18</v>
      </c>
      <c r="E12" s="12" t="s">
        <v>10</v>
      </c>
      <c r="F12" s="16">
        <f>337-229</f>
        <v>108</v>
      </c>
      <c r="G12" s="16">
        <v>0</v>
      </c>
      <c r="H12" s="16">
        <f t="shared" si="0"/>
        <v>0</v>
      </c>
      <c r="I12" s="19">
        <v>0</v>
      </c>
      <c r="J12" s="19">
        <f t="shared" si="1"/>
        <v>0</v>
      </c>
      <c r="K12" s="19"/>
      <c r="L12" s="19"/>
    </row>
    <row r="13" spans="1:12" ht="12.75">
      <c r="A13" s="12">
        <v>6</v>
      </c>
      <c r="B13" s="12">
        <v>1</v>
      </c>
      <c r="C13" t="s">
        <v>27</v>
      </c>
      <c r="D13" t="s">
        <v>28</v>
      </c>
      <c r="E13" s="12" t="s">
        <v>10</v>
      </c>
      <c r="F13" s="16">
        <f>337-108</f>
        <v>229</v>
      </c>
      <c r="G13" s="16">
        <v>0</v>
      </c>
      <c r="H13" s="16">
        <f t="shared" si="0"/>
        <v>0</v>
      </c>
      <c r="I13" s="19">
        <v>0</v>
      </c>
      <c r="J13" s="19">
        <f t="shared" si="1"/>
        <v>0</v>
      </c>
      <c r="K13" s="19"/>
      <c r="L13" s="19"/>
    </row>
    <row r="14" spans="1:12" s="11" customFormat="1" ht="12.75">
      <c r="A14" s="13"/>
      <c r="B14" s="13" t="s">
        <v>84</v>
      </c>
      <c r="C14" s="10"/>
      <c r="D14" s="10" t="s">
        <v>116</v>
      </c>
      <c r="E14" s="13"/>
      <c r="F14" s="59"/>
      <c r="G14" s="59"/>
      <c r="H14" s="60">
        <f>SUM(H8:H13)</f>
        <v>0</v>
      </c>
      <c r="I14" s="20"/>
      <c r="J14" s="20">
        <f>SUM(J8:J13)</f>
        <v>0</v>
      </c>
      <c r="K14" s="20"/>
      <c r="L14" s="20"/>
    </row>
    <row r="15" spans="1:12" ht="12.75">
      <c r="A15" s="14"/>
      <c r="B15" s="14"/>
      <c r="C15" s="8"/>
      <c r="D15" s="8"/>
      <c r="E15" s="14"/>
      <c r="F15" s="61"/>
      <c r="G15" s="61"/>
      <c r="H15" s="61"/>
      <c r="I15" s="21"/>
      <c r="J15" s="21"/>
      <c r="K15" s="21"/>
      <c r="L15" s="21"/>
    </row>
    <row r="16" spans="1:12" s="11" customFormat="1" ht="12.75">
      <c r="A16" s="13"/>
      <c r="B16" s="13" t="s">
        <v>84</v>
      </c>
      <c r="C16" s="10"/>
      <c r="D16" s="10" t="s">
        <v>114</v>
      </c>
      <c r="E16" s="13"/>
      <c r="F16" s="59"/>
      <c r="G16" s="59"/>
      <c r="H16" s="59"/>
      <c r="I16" s="20"/>
      <c r="J16" s="20"/>
      <c r="K16" s="20"/>
      <c r="L16" s="20"/>
    </row>
    <row r="17" spans="1:12" ht="12.75">
      <c r="A17" s="12">
        <v>7</v>
      </c>
      <c r="B17" s="12">
        <v>2</v>
      </c>
      <c r="C17" t="s">
        <v>23</v>
      </c>
      <c r="D17" t="s">
        <v>165</v>
      </c>
      <c r="E17" s="12" t="s">
        <v>10</v>
      </c>
      <c r="F17" s="16">
        <f>0.5*1*30+0.5*0.4*88+0.2*0.4*32+0.5*1*18+222.3*0.15</f>
        <v>77.505</v>
      </c>
      <c r="G17" s="16">
        <v>0</v>
      </c>
      <c r="H17" s="16">
        <f>F17*G17</f>
        <v>0</v>
      </c>
      <c r="I17" s="19">
        <v>2.48700000000098</v>
      </c>
      <c r="J17" s="19">
        <f>F17*I17</f>
        <v>192.75493500007596</v>
      </c>
      <c r="K17" s="19"/>
      <c r="L17" s="19"/>
    </row>
    <row r="18" spans="1:12" ht="12.75">
      <c r="A18" s="12">
        <v>8</v>
      </c>
      <c r="B18" s="12">
        <v>2</v>
      </c>
      <c r="C18" s="24" t="s">
        <v>156</v>
      </c>
      <c r="D18" s="2" t="s">
        <v>225</v>
      </c>
      <c r="E18" s="12" t="s">
        <v>10</v>
      </c>
      <c r="F18" s="16">
        <f>0.3*1*30+0.3*0.5*88+0.3*1.5*18</f>
        <v>30.299999999999997</v>
      </c>
      <c r="G18" s="16">
        <v>0</v>
      </c>
      <c r="H18" s="62">
        <f>F18*G18</f>
        <v>0</v>
      </c>
      <c r="I18" s="19">
        <v>2.04200000000128</v>
      </c>
      <c r="J18" s="19">
        <f>F18*I18</f>
        <v>61.87260000003878</v>
      </c>
      <c r="K18" s="19"/>
      <c r="L18" s="19"/>
    </row>
    <row r="19" spans="1:12" ht="12.75">
      <c r="A19" s="12">
        <v>9</v>
      </c>
      <c r="B19" s="12">
        <v>2</v>
      </c>
      <c r="C19" t="s">
        <v>38</v>
      </c>
      <c r="D19" t="s">
        <v>39</v>
      </c>
      <c r="E19" s="12" t="s">
        <v>10</v>
      </c>
      <c r="F19" s="16">
        <v>0.458</v>
      </c>
      <c r="G19" s="62">
        <v>0</v>
      </c>
      <c r="H19" s="16">
        <f>F19*G19</f>
        <v>0</v>
      </c>
      <c r="I19" s="19">
        <v>2.54200000000128</v>
      </c>
      <c r="J19" s="19">
        <f>F19*I19</f>
        <v>1.1642360000005862</v>
      </c>
      <c r="K19" s="19"/>
      <c r="L19" s="19"/>
    </row>
    <row r="20" spans="1:12" s="11" customFormat="1" ht="12.75">
      <c r="A20" s="13"/>
      <c r="B20" s="13" t="s">
        <v>84</v>
      </c>
      <c r="C20" s="10"/>
      <c r="D20" s="10" t="s">
        <v>117</v>
      </c>
      <c r="E20" s="13"/>
      <c r="F20" s="59"/>
      <c r="G20" s="59"/>
      <c r="H20" s="59">
        <f>SUM(H17:H19)</f>
        <v>0</v>
      </c>
      <c r="I20" s="20"/>
      <c r="J20" s="20">
        <f>SUM(J17:J19)</f>
        <v>255.79177100011532</v>
      </c>
      <c r="K20" s="20"/>
      <c r="L20" s="20"/>
    </row>
    <row r="21" spans="1:12" ht="12.75">
      <c r="A21" s="14"/>
      <c r="B21" s="14"/>
      <c r="C21" s="8"/>
      <c r="D21" s="8"/>
      <c r="E21" s="14"/>
      <c r="F21" s="61"/>
      <c r="G21" s="61"/>
      <c r="H21" s="61"/>
      <c r="I21" s="21"/>
      <c r="J21" s="21"/>
      <c r="K21" s="21"/>
      <c r="L21" s="21"/>
    </row>
    <row r="22" spans="1:12" s="11" customFormat="1" ht="12.75">
      <c r="A22" s="55"/>
      <c r="B22" s="27" t="s">
        <v>84</v>
      </c>
      <c r="D22" s="11" t="s">
        <v>113</v>
      </c>
      <c r="E22" s="27"/>
      <c r="F22" s="49"/>
      <c r="G22" s="49"/>
      <c r="H22" s="49"/>
      <c r="I22" s="28"/>
      <c r="J22" s="28"/>
      <c r="K22" s="28"/>
      <c r="L22" s="28"/>
    </row>
    <row r="23" spans="1:12" s="34" customFormat="1" ht="12.75">
      <c r="A23" s="37">
        <v>10</v>
      </c>
      <c r="B23" s="30">
        <v>763</v>
      </c>
      <c r="C23" s="29" t="s">
        <v>157</v>
      </c>
      <c r="D23" s="31" t="s">
        <v>193</v>
      </c>
      <c r="E23" s="32" t="s">
        <v>13</v>
      </c>
      <c r="F23" s="50">
        <f>F24+F25+F26</f>
        <v>583.23</v>
      </c>
      <c r="G23" s="50">
        <v>0</v>
      </c>
      <c r="H23" s="50">
        <f>F23*G23</f>
        <v>0</v>
      </c>
      <c r="I23" s="33">
        <v>0.0445</v>
      </c>
      <c r="J23" s="33">
        <f>F23*I23</f>
        <v>25.953734999999998</v>
      </c>
      <c r="K23" s="33"/>
      <c r="L23" s="33"/>
    </row>
    <row r="24" spans="1:12" s="25" customFormat="1" ht="12.75">
      <c r="A24" s="30"/>
      <c r="B24" s="32"/>
      <c r="C24" s="34"/>
      <c r="D24" s="34" t="s">
        <v>192</v>
      </c>
      <c r="E24" s="32"/>
      <c r="F24" s="63">
        <v>348.23</v>
      </c>
      <c r="G24" s="64"/>
      <c r="H24" s="64"/>
      <c r="I24" s="26"/>
      <c r="J24" s="26"/>
      <c r="K24" s="26"/>
      <c r="L24" s="26"/>
    </row>
    <row r="25" spans="1:12" s="25" customFormat="1" ht="12.75">
      <c r="A25" s="30"/>
      <c r="B25" s="32"/>
      <c r="C25" s="34"/>
      <c r="D25" s="34" t="s">
        <v>191</v>
      </c>
      <c r="E25" s="32"/>
      <c r="F25" s="63">
        <v>195</v>
      </c>
      <c r="G25" s="64"/>
      <c r="H25" s="64"/>
      <c r="I25" s="26"/>
      <c r="J25" s="26"/>
      <c r="K25" s="26"/>
      <c r="L25" s="26"/>
    </row>
    <row r="26" spans="1:12" s="25" customFormat="1" ht="12.75">
      <c r="A26" s="30"/>
      <c r="B26" s="32"/>
      <c r="C26" s="34"/>
      <c r="D26" s="34" t="s">
        <v>190</v>
      </c>
      <c r="E26" s="32"/>
      <c r="F26" s="63">
        <v>40</v>
      </c>
      <c r="G26" s="64"/>
      <c r="H26" s="64"/>
      <c r="I26" s="26"/>
      <c r="J26" s="26"/>
      <c r="K26" s="26"/>
      <c r="L26" s="26"/>
    </row>
    <row r="27" spans="1:12" s="25" customFormat="1" ht="12.75">
      <c r="A27" s="30">
        <v>11</v>
      </c>
      <c r="B27" s="32">
        <v>763</v>
      </c>
      <c r="C27" s="35" t="s">
        <v>48</v>
      </c>
      <c r="D27" s="31" t="s">
        <v>158</v>
      </c>
      <c r="E27" s="32" t="s">
        <v>13</v>
      </c>
      <c r="F27" s="50">
        <f>142.08+15.3</f>
        <v>157.38000000000002</v>
      </c>
      <c r="G27" s="50">
        <v>0</v>
      </c>
      <c r="H27" s="50">
        <f>F27*G27</f>
        <v>0</v>
      </c>
      <c r="I27" s="33">
        <v>0.029</v>
      </c>
      <c r="J27" s="33">
        <f>F27*I27</f>
        <v>4.564020000000001</v>
      </c>
      <c r="K27" s="33"/>
      <c r="L27" s="33"/>
    </row>
    <row r="28" spans="1:12" s="25" customFormat="1" ht="12.75">
      <c r="A28" s="30">
        <v>13</v>
      </c>
      <c r="B28" s="32">
        <v>3</v>
      </c>
      <c r="C28" s="35" t="s">
        <v>159</v>
      </c>
      <c r="D28" s="31" t="s">
        <v>160</v>
      </c>
      <c r="E28" s="32" t="s">
        <v>10</v>
      </c>
      <c r="F28" s="63">
        <f>18*1*1.5</f>
        <v>27</v>
      </c>
      <c r="G28" s="50">
        <v>0</v>
      </c>
      <c r="H28" s="50">
        <f>F28*G28</f>
        <v>0</v>
      </c>
      <c r="I28" s="33">
        <v>2.1</v>
      </c>
      <c r="J28" s="33">
        <f>F28*I28</f>
        <v>56.7</v>
      </c>
      <c r="K28" s="33"/>
      <c r="L28" s="33"/>
    </row>
    <row r="29" spans="1:12" ht="12.75">
      <c r="A29" s="12">
        <v>14</v>
      </c>
      <c r="B29" s="12">
        <v>3</v>
      </c>
      <c r="C29" t="s">
        <v>29</v>
      </c>
      <c r="D29" t="s">
        <v>214</v>
      </c>
      <c r="E29" s="12" t="s">
        <v>13</v>
      </c>
      <c r="F29" s="16">
        <v>72</v>
      </c>
      <c r="G29" s="16">
        <v>0</v>
      </c>
      <c r="H29" s="16">
        <f>F29*G29</f>
        <v>0</v>
      </c>
      <c r="I29" s="19">
        <v>0.189000000000078</v>
      </c>
      <c r="J29" s="19">
        <f>F29*I29</f>
        <v>13.608000000005616</v>
      </c>
      <c r="K29" s="19"/>
      <c r="L29" s="19"/>
    </row>
    <row r="30" spans="1:12" s="11" customFormat="1" ht="12.75">
      <c r="A30" s="13"/>
      <c r="B30" s="13" t="s">
        <v>84</v>
      </c>
      <c r="C30" s="10"/>
      <c r="D30" s="10" t="s">
        <v>118</v>
      </c>
      <c r="E30" s="13"/>
      <c r="F30" s="59"/>
      <c r="G30" s="59"/>
      <c r="H30" s="59">
        <f>SUM(H23:H29)</f>
        <v>0</v>
      </c>
      <c r="I30" s="20"/>
      <c r="J30" s="20">
        <f>SUM(J29:J29)</f>
        <v>13.608000000005616</v>
      </c>
      <c r="K30" s="20"/>
      <c r="L30" s="20"/>
    </row>
    <row r="31" spans="1:12" ht="12.75">
      <c r="A31" s="14"/>
      <c r="B31" s="14"/>
      <c r="C31" s="8"/>
      <c r="D31" s="8"/>
      <c r="E31" s="14"/>
      <c r="F31" s="61"/>
      <c r="G31" s="61"/>
      <c r="H31" s="61"/>
      <c r="I31" s="21"/>
      <c r="J31" s="21"/>
      <c r="K31" s="21"/>
      <c r="L31" s="21"/>
    </row>
    <row r="32" spans="1:12" s="11" customFormat="1" ht="12.75">
      <c r="A32" s="13"/>
      <c r="B32" s="13" t="s">
        <v>84</v>
      </c>
      <c r="C32" s="10"/>
      <c r="D32" s="10" t="s">
        <v>112</v>
      </c>
      <c r="E32" s="13"/>
      <c r="F32" s="59"/>
      <c r="G32" s="59"/>
      <c r="H32" s="59"/>
      <c r="I32" s="20"/>
      <c r="J32" s="20"/>
      <c r="K32" s="20"/>
      <c r="L32" s="20"/>
    </row>
    <row r="33" spans="1:12" s="34" customFormat="1" ht="12.75">
      <c r="A33" s="14">
        <v>15</v>
      </c>
      <c r="B33" s="14">
        <v>762</v>
      </c>
      <c r="C33" s="35" t="s">
        <v>161</v>
      </c>
      <c r="D33" s="36" t="s">
        <v>162</v>
      </c>
      <c r="E33" s="14" t="s">
        <v>13</v>
      </c>
      <c r="F33" s="61">
        <v>222.3</v>
      </c>
      <c r="G33" s="61">
        <v>0</v>
      </c>
      <c r="H33" s="61">
        <f>F33*G33</f>
        <v>0</v>
      </c>
      <c r="I33" s="21">
        <v>0.052</v>
      </c>
      <c r="J33" s="21">
        <f>F33*I33</f>
        <v>11.5596</v>
      </c>
      <c r="K33" s="21"/>
      <c r="L33" s="21"/>
    </row>
    <row r="34" spans="1:12" s="34" customFormat="1" ht="12.75">
      <c r="A34" s="14">
        <v>16</v>
      </c>
      <c r="B34" s="37">
        <v>762</v>
      </c>
      <c r="C34" s="8" t="s">
        <v>33</v>
      </c>
      <c r="D34" s="36" t="s">
        <v>163</v>
      </c>
      <c r="E34" s="14" t="s">
        <v>13</v>
      </c>
      <c r="F34" s="61">
        <v>222.3</v>
      </c>
      <c r="G34" s="61">
        <v>0</v>
      </c>
      <c r="H34" s="61">
        <f>F34*G34</f>
        <v>0</v>
      </c>
      <c r="I34" s="21">
        <v>0.0346</v>
      </c>
      <c r="J34" s="21">
        <f>F34*I34</f>
        <v>7.69158</v>
      </c>
      <c r="K34" s="21"/>
      <c r="L34" s="21"/>
    </row>
    <row r="35" spans="1:12" s="11" customFormat="1" ht="12.75">
      <c r="A35" s="13"/>
      <c r="B35" s="13" t="s">
        <v>84</v>
      </c>
      <c r="C35" s="10"/>
      <c r="D35" s="10" t="s">
        <v>119</v>
      </c>
      <c r="E35" s="13"/>
      <c r="F35" s="59"/>
      <c r="G35" s="59"/>
      <c r="H35" s="59">
        <f>SUM(H33:H34)</f>
        <v>0</v>
      </c>
      <c r="I35" s="20"/>
      <c r="J35" s="20"/>
      <c r="K35" s="20"/>
      <c r="L35" s="20"/>
    </row>
    <row r="36" spans="1:12" ht="12.75">
      <c r="A36" s="14"/>
      <c r="B36" s="14"/>
      <c r="C36" s="8"/>
      <c r="D36" s="8"/>
      <c r="E36" s="14"/>
      <c r="F36" s="61"/>
      <c r="G36" s="61"/>
      <c r="H36" s="61"/>
      <c r="I36" s="21"/>
      <c r="J36" s="21"/>
      <c r="K36" s="38"/>
      <c r="L36" s="21"/>
    </row>
    <row r="37" spans="1:12" s="11" customFormat="1" ht="12.75">
      <c r="A37" s="13"/>
      <c r="B37" s="13" t="s">
        <v>84</v>
      </c>
      <c r="C37" s="10"/>
      <c r="D37" s="10" t="s">
        <v>111</v>
      </c>
      <c r="E37" s="13"/>
      <c r="F37" s="59"/>
      <c r="G37" s="59"/>
      <c r="H37" s="59"/>
      <c r="I37" s="20"/>
      <c r="J37" s="20"/>
      <c r="K37" s="20"/>
      <c r="L37" s="20"/>
    </row>
    <row r="38" spans="1:12" ht="12.75">
      <c r="A38" s="12">
        <v>17</v>
      </c>
      <c r="B38" s="12">
        <v>6</v>
      </c>
      <c r="C38" t="s">
        <v>24</v>
      </c>
      <c r="D38" t="s">
        <v>164</v>
      </c>
      <c r="E38" s="12" t="s">
        <v>13</v>
      </c>
      <c r="F38" s="16">
        <v>222.3</v>
      </c>
      <c r="G38" s="16">
        <v>0</v>
      </c>
      <c r="H38" s="16">
        <f>F38*G38</f>
        <v>0</v>
      </c>
      <c r="I38" s="19">
        <v>0.604000000000269</v>
      </c>
      <c r="J38" s="19">
        <f>F38*I38</f>
        <v>134.2692000000598</v>
      </c>
      <c r="K38" s="19"/>
      <c r="L38" s="19"/>
    </row>
    <row r="39" spans="1:12" ht="12.75">
      <c r="A39" s="12">
        <v>18</v>
      </c>
      <c r="B39" s="12">
        <v>6</v>
      </c>
      <c r="C39" t="s">
        <v>40</v>
      </c>
      <c r="D39" t="s">
        <v>215</v>
      </c>
      <c r="E39" s="12" t="s">
        <v>30</v>
      </c>
      <c r="F39" s="16">
        <v>65</v>
      </c>
      <c r="G39" s="16">
        <v>0</v>
      </c>
      <c r="H39" s="16">
        <f>F39*G39</f>
        <v>0</v>
      </c>
      <c r="I39" s="19">
        <v>0.0400000000000204</v>
      </c>
      <c r="J39" s="19">
        <f>F39*I39</f>
        <v>2.600000000001326</v>
      </c>
      <c r="K39" s="19"/>
      <c r="L39" s="19"/>
    </row>
    <row r="40" spans="1:12" ht="12.75">
      <c r="A40" s="12">
        <v>19</v>
      </c>
      <c r="B40" s="12">
        <v>6</v>
      </c>
      <c r="C40" t="s">
        <v>51</v>
      </c>
      <c r="D40" t="s">
        <v>166</v>
      </c>
      <c r="E40" s="12" t="s">
        <v>13</v>
      </c>
      <c r="F40" s="16">
        <v>222.3</v>
      </c>
      <c r="G40" s="16">
        <v>0</v>
      </c>
      <c r="H40" s="16">
        <f>F40*G40</f>
        <v>0</v>
      </c>
      <c r="I40" s="19">
        <v>0.0570000000000163</v>
      </c>
      <c r="J40" s="19">
        <f>F40*I40</f>
        <v>12.671100000003625</v>
      </c>
      <c r="K40" s="19"/>
      <c r="L40" s="19"/>
    </row>
    <row r="41" spans="1:12" ht="12.75">
      <c r="A41" s="12">
        <v>20</v>
      </c>
      <c r="B41" s="12">
        <v>6</v>
      </c>
      <c r="C41" t="s">
        <v>76</v>
      </c>
      <c r="D41" t="s">
        <v>216</v>
      </c>
      <c r="E41" s="12" t="s">
        <v>13</v>
      </c>
      <c r="F41" s="16">
        <v>348.2</v>
      </c>
      <c r="G41" s="16">
        <v>0</v>
      </c>
      <c r="H41" s="16">
        <f>F41*G41</f>
        <v>0</v>
      </c>
      <c r="I41" s="19">
        <v>0.0360000000000013</v>
      </c>
      <c r="J41" s="19">
        <f>F41*I41</f>
        <v>12.535200000000453</v>
      </c>
      <c r="K41" s="19"/>
      <c r="L41" s="19"/>
    </row>
    <row r="42" spans="1:12" ht="12.75">
      <c r="A42" s="12">
        <v>21</v>
      </c>
      <c r="B42" s="12">
        <v>6</v>
      </c>
      <c r="C42" t="s">
        <v>77</v>
      </c>
      <c r="D42" t="s">
        <v>78</v>
      </c>
      <c r="E42" s="12" t="s">
        <v>19</v>
      </c>
      <c r="F42" s="16">
        <v>43</v>
      </c>
      <c r="G42" s="62">
        <v>0</v>
      </c>
      <c r="H42" s="16">
        <f>F42*G42</f>
        <v>0</v>
      </c>
      <c r="I42" s="19">
        <v>0.0190000000000054</v>
      </c>
      <c r="J42" s="19">
        <f>F42*I42</f>
        <v>0.8170000000002322</v>
      </c>
      <c r="K42" s="19"/>
      <c r="L42" s="19"/>
    </row>
    <row r="43" spans="1:12" s="11" customFormat="1" ht="12.75">
      <c r="A43" s="13"/>
      <c r="B43" s="13" t="s">
        <v>84</v>
      </c>
      <c r="C43" s="10"/>
      <c r="D43" s="10" t="s">
        <v>120</v>
      </c>
      <c r="E43" s="13"/>
      <c r="F43" s="60"/>
      <c r="G43" s="59"/>
      <c r="H43" s="59">
        <f>SUM(H38:H42)</f>
        <v>0</v>
      </c>
      <c r="I43" s="20"/>
      <c r="J43" s="20">
        <f>SUM(J38:J42)</f>
        <v>162.89250000006547</v>
      </c>
      <c r="K43" s="20"/>
      <c r="L43" s="20"/>
    </row>
    <row r="44" spans="1:12" ht="12.75">
      <c r="A44" s="14"/>
      <c r="B44" s="14"/>
      <c r="C44" s="8"/>
      <c r="D44" s="8"/>
      <c r="E44" s="14"/>
      <c r="F44" s="61"/>
      <c r="G44" s="61"/>
      <c r="H44" s="61"/>
      <c r="I44" s="21"/>
      <c r="J44" s="21"/>
      <c r="K44" s="21"/>
      <c r="L44" s="21"/>
    </row>
    <row r="45" spans="1:12" s="11" customFormat="1" ht="12.75">
      <c r="A45" s="13"/>
      <c r="B45" s="13" t="s">
        <v>84</v>
      </c>
      <c r="C45" s="10"/>
      <c r="D45" s="10" t="s">
        <v>110</v>
      </c>
      <c r="E45" s="13"/>
      <c r="F45" s="59"/>
      <c r="G45" s="59"/>
      <c r="H45" s="59"/>
      <c r="I45" s="20"/>
      <c r="J45" s="20"/>
      <c r="K45" s="20"/>
      <c r="L45" s="20"/>
    </row>
    <row r="46" spans="1:12" ht="12.75">
      <c r="A46" s="12">
        <v>22</v>
      </c>
      <c r="B46" s="12">
        <v>8</v>
      </c>
      <c r="C46" t="s">
        <v>32</v>
      </c>
      <c r="D46" t="s">
        <v>217</v>
      </c>
      <c r="E46" s="12" t="s">
        <v>30</v>
      </c>
      <c r="F46" s="16">
        <v>1</v>
      </c>
      <c r="G46" s="16">
        <v>0</v>
      </c>
      <c r="H46" s="16">
        <f>F46*G46</f>
        <v>0</v>
      </c>
      <c r="I46" s="19">
        <v>3.77999999999883</v>
      </c>
      <c r="J46" s="19">
        <f>F46*I46</f>
        <v>3.77999999999883</v>
      </c>
      <c r="K46" s="19"/>
      <c r="L46" s="19"/>
    </row>
    <row r="47" spans="1:12" s="11" customFormat="1" ht="12.75">
      <c r="A47" s="13"/>
      <c r="B47" s="13" t="s">
        <v>84</v>
      </c>
      <c r="C47" s="10"/>
      <c r="D47" s="10" t="s">
        <v>121</v>
      </c>
      <c r="E47" s="13"/>
      <c r="F47" s="60"/>
      <c r="G47" s="59"/>
      <c r="H47" s="59">
        <f>SUM(H46:H46)</f>
        <v>0</v>
      </c>
      <c r="I47" s="20"/>
      <c r="J47" s="20">
        <f>SUM(J46:J46)</f>
        <v>3.77999999999883</v>
      </c>
      <c r="K47" s="20"/>
      <c r="L47" s="20"/>
    </row>
    <row r="48" spans="1:12" ht="12.75">
      <c r="A48" s="14"/>
      <c r="B48" s="14"/>
      <c r="C48" s="8"/>
      <c r="D48" s="8"/>
      <c r="E48" s="14"/>
      <c r="F48" s="61"/>
      <c r="G48" s="61"/>
      <c r="H48" s="61"/>
      <c r="I48" s="21"/>
      <c r="J48" s="21"/>
      <c r="K48" s="21"/>
      <c r="L48" s="21"/>
    </row>
    <row r="49" spans="1:12" s="11" customFormat="1" ht="12.75">
      <c r="A49" s="13"/>
      <c r="B49" s="13" t="s">
        <v>84</v>
      </c>
      <c r="C49" s="10"/>
      <c r="D49" s="10" t="s">
        <v>109</v>
      </c>
      <c r="E49" s="13"/>
      <c r="F49" s="59"/>
      <c r="G49" s="59"/>
      <c r="H49" s="59"/>
      <c r="I49" s="20"/>
      <c r="J49" s="20"/>
      <c r="K49" s="20"/>
      <c r="L49" s="20"/>
    </row>
    <row r="50" spans="1:12" ht="12.75">
      <c r="A50" s="12">
        <v>23</v>
      </c>
      <c r="B50" s="12">
        <v>9</v>
      </c>
      <c r="C50" t="s">
        <v>21</v>
      </c>
      <c r="D50" t="s">
        <v>167</v>
      </c>
      <c r="E50" s="12" t="s">
        <v>22</v>
      </c>
      <c r="F50" s="16">
        <f>63236+82863+13261+20006+26518+17238+7939+3963</f>
        <v>235024</v>
      </c>
      <c r="G50" s="16">
        <v>0</v>
      </c>
      <c r="H50" s="16">
        <f>F50*G50</f>
        <v>0</v>
      </c>
      <c r="I50" s="19">
        <v>0</v>
      </c>
      <c r="J50" s="19">
        <f>F50*I50</f>
        <v>0</v>
      </c>
      <c r="K50" s="19"/>
      <c r="L50" s="19"/>
    </row>
    <row r="51" spans="1:12" ht="12.75">
      <c r="A51" s="12">
        <v>24</v>
      </c>
      <c r="B51" s="12">
        <v>9</v>
      </c>
      <c r="C51" t="s">
        <v>72</v>
      </c>
      <c r="D51" t="s">
        <v>73</v>
      </c>
      <c r="E51" s="12" t="s">
        <v>13</v>
      </c>
      <c r="F51" s="16">
        <f>196.5+185.8</f>
        <v>382.3</v>
      </c>
      <c r="G51" s="16">
        <v>0</v>
      </c>
      <c r="H51" s="16">
        <f>F51*G51</f>
        <v>0</v>
      </c>
      <c r="I51" s="19">
        <v>3.99999999999844E-05</v>
      </c>
      <c r="J51" s="19">
        <f>F51*I51</f>
        <v>0.015291999999994036</v>
      </c>
      <c r="K51" s="19"/>
      <c r="L51" s="19"/>
    </row>
    <row r="52" spans="1:12" ht="12.75">
      <c r="A52" s="12">
        <v>25</v>
      </c>
      <c r="B52" s="12">
        <v>9</v>
      </c>
      <c r="C52" t="s">
        <v>74</v>
      </c>
      <c r="D52" t="s">
        <v>75</v>
      </c>
      <c r="E52" s="12" t="s">
        <v>19</v>
      </c>
      <c r="F52" s="16">
        <v>20</v>
      </c>
      <c r="G52" s="16">
        <v>0</v>
      </c>
      <c r="H52" s="16">
        <f>F52*G52</f>
        <v>0</v>
      </c>
      <c r="I52" s="19">
        <v>0.0229999999999961</v>
      </c>
      <c r="J52" s="19">
        <f>F52*I52</f>
        <v>0.459999999999922</v>
      </c>
      <c r="K52" s="19"/>
      <c r="L52" s="19"/>
    </row>
    <row r="53" spans="1:12" ht="12.75">
      <c r="A53" s="14"/>
      <c r="B53" s="14" t="s">
        <v>84</v>
      </c>
      <c r="C53" s="8"/>
      <c r="D53" s="10" t="s">
        <v>122</v>
      </c>
      <c r="E53" s="14"/>
      <c r="F53" s="61"/>
      <c r="G53" s="61"/>
      <c r="H53" s="59">
        <f>SUM(H50:H52)</f>
        <v>0</v>
      </c>
      <c r="I53" s="21"/>
      <c r="J53" s="20">
        <f>SUM(J50:J52)</f>
        <v>0.47529199999991606</v>
      </c>
      <c r="K53" s="21"/>
      <c r="L53" s="21"/>
    </row>
    <row r="54" spans="1:12" ht="12.75">
      <c r="A54" s="14"/>
      <c r="B54" s="14"/>
      <c r="C54" s="8"/>
      <c r="D54" s="8"/>
      <c r="E54" s="14"/>
      <c r="F54" s="61"/>
      <c r="G54" s="61"/>
      <c r="H54" s="61"/>
      <c r="I54" s="21"/>
      <c r="J54" s="21"/>
      <c r="K54" s="21"/>
      <c r="L54" s="21"/>
    </row>
    <row r="55" spans="1:12" s="11" customFormat="1" ht="12.75">
      <c r="A55" s="13"/>
      <c r="B55" s="13" t="s">
        <v>84</v>
      </c>
      <c r="C55" s="10"/>
      <c r="D55" s="10" t="s">
        <v>108</v>
      </c>
      <c r="E55" s="13"/>
      <c r="F55" s="59"/>
      <c r="G55" s="59"/>
      <c r="H55" s="59"/>
      <c r="I55" s="20"/>
      <c r="J55" s="20"/>
      <c r="K55" s="20"/>
      <c r="L55" s="20"/>
    </row>
    <row r="56" spans="1:12" ht="12.75">
      <c r="A56" s="12">
        <v>26</v>
      </c>
      <c r="B56" s="12">
        <v>94</v>
      </c>
      <c r="C56" t="s">
        <v>56</v>
      </c>
      <c r="D56" t="s">
        <v>57</v>
      </c>
      <c r="E56" s="12" t="s">
        <v>13</v>
      </c>
      <c r="F56" s="16">
        <f>382.3</f>
        <v>382.3</v>
      </c>
      <c r="G56" s="16">
        <v>0</v>
      </c>
      <c r="H56" s="16">
        <f>F56*G56</f>
        <v>0</v>
      </c>
      <c r="I56" s="19">
        <v>0.00270000000000081</v>
      </c>
      <c r="J56" s="19">
        <f>F56*I56</f>
        <v>1.0322100000003096</v>
      </c>
      <c r="K56" s="19"/>
      <c r="L56" s="19"/>
    </row>
    <row r="57" spans="1:12" ht="12.75">
      <c r="A57" s="12">
        <v>27</v>
      </c>
      <c r="B57" s="12">
        <v>94</v>
      </c>
      <c r="C57" t="s">
        <v>82</v>
      </c>
      <c r="D57" t="s">
        <v>83</v>
      </c>
      <c r="E57" s="12" t="s">
        <v>13</v>
      </c>
      <c r="F57" s="16">
        <f>68*6</f>
        <v>408</v>
      </c>
      <c r="G57" s="16">
        <v>0</v>
      </c>
      <c r="H57" s="16">
        <f>F57*G57</f>
        <v>0</v>
      </c>
      <c r="I57" s="19">
        <v>0.00140000000000028</v>
      </c>
      <c r="J57" s="19">
        <f>F57*I57</f>
        <v>0.5712000000001142</v>
      </c>
      <c r="K57" s="19"/>
      <c r="L57" s="19"/>
    </row>
    <row r="58" spans="1:12" s="11" customFormat="1" ht="12.75">
      <c r="A58" s="13"/>
      <c r="B58" s="13" t="s">
        <v>84</v>
      </c>
      <c r="C58" s="10"/>
      <c r="D58" s="10" t="s">
        <v>123</v>
      </c>
      <c r="E58" s="13"/>
      <c r="F58" s="59"/>
      <c r="G58" s="59"/>
      <c r="H58" s="59">
        <f>SUM(H56:H57)</f>
        <v>0</v>
      </c>
      <c r="I58" s="20"/>
      <c r="J58" s="20">
        <f>SUM(J56:J57)</f>
        <v>1.6034100000004239</v>
      </c>
      <c r="K58" s="20"/>
      <c r="L58" s="20"/>
    </row>
    <row r="59" spans="1:12" ht="12.75">
      <c r="A59" s="14"/>
      <c r="B59" s="14"/>
      <c r="C59" s="8"/>
      <c r="D59" s="8"/>
      <c r="E59" s="14"/>
      <c r="F59" s="61"/>
      <c r="G59" s="61"/>
      <c r="H59" s="61"/>
      <c r="I59" s="21"/>
      <c r="J59" s="21"/>
      <c r="K59" s="21"/>
      <c r="L59" s="21"/>
    </row>
    <row r="60" spans="1:12" s="11" customFormat="1" ht="12.75">
      <c r="A60" s="13"/>
      <c r="B60" s="13" t="s">
        <v>84</v>
      </c>
      <c r="C60" s="10"/>
      <c r="D60" s="10" t="s">
        <v>107</v>
      </c>
      <c r="E60" s="13"/>
      <c r="F60" s="59"/>
      <c r="G60" s="59"/>
      <c r="H60" s="59"/>
      <c r="I60" s="20"/>
      <c r="J60" s="20"/>
      <c r="K60" s="20"/>
      <c r="L60" s="20"/>
    </row>
    <row r="61" spans="1:12" s="34" customFormat="1" ht="12.75">
      <c r="A61" s="37">
        <v>28</v>
      </c>
      <c r="B61" s="14">
        <v>96</v>
      </c>
      <c r="C61" s="35" t="s">
        <v>20</v>
      </c>
      <c r="D61" s="36" t="s">
        <v>168</v>
      </c>
      <c r="E61" s="14" t="s">
        <v>169</v>
      </c>
      <c r="F61" s="61">
        <v>1</v>
      </c>
      <c r="G61" s="61">
        <v>0</v>
      </c>
      <c r="H61" s="61">
        <f>F61*G61</f>
        <v>0</v>
      </c>
      <c r="I61" s="21">
        <v>0.02</v>
      </c>
      <c r="J61" s="21">
        <f>F61*I61</f>
        <v>0.02</v>
      </c>
      <c r="K61" s="21"/>
      <c r="L61" s="21"/>
    </row>
    <row r="62" spans="1:12" s="11" customFormat="1" ht="12.75">
      <c r="A62" s="13"/>
      <c r="B62" s="13" t="s">
        <v>84</v>
      </c>
      <c r="C62" s="10"/>
      <c r="D62" s="10" t="s">
        <v>124</v>
      </c>
      <c r="E62" s="13"/>
      <c r="F62" s="59"/>
      <c r="G62" s="59"/>
      <c r="H62" s="59">
        <f>SUM(H61)</f>
        <v>0</v>
      </c>
      <c r="I62" s="20"/>
      <c r="J62" s="20">
        <f>SUM(J61)</f>
        <v>0.02</v>
      </c>
      <c r="K62" s="20"/>
      <c r="L62" s="20"/>
    </row>
    <row r="63" spans="1:12" ht="12.75">
      <c r="A63" s="14"/>
      <c r="B63" s="14"/>
      <c r="C63" s="8"/>
      <c r="D63" s="8"/>
      <c r="E63" s="14"/>
      <c r="F63" s="61"/>
      <c r="G63" s="61"/>
      <c r="H63" s="61"/>
      <c r="I63" s="21"/>
      <c r="J63" s="21"/>
      <c r="K63" s="21"/>
      <c r="L63" s="21"/>
    </row>
    <row r="64" spans="1:12" s="11" customFormat="1" ht="12.75">
      <c r="A64" s="13"/>
      <c r="B64" s="13" t="s">
        <v>84</v>
      </c>
      <c r="C64" s="10"/>
      <c r="D64" s="10" t="s">
        <v>106</v>
      </c>
      <c r="E64" s="13"/>
      <c r="F64" s="59"/>
      <c r="G64" s="59"/>
      <c r="H64" s="59"/>
      <c r="I64" s="20"/>
      <c r="J64" s="20"/>
      <c r="K64" s="20"/>
      <c r="L64" s="20"/>
    </row>
    <row r="65" spans="1:12" ht="12.75">
      <c r="A65" s="12">
        <v>29</v>
      </c>
      <c r="B65" s="12">
        <v>711</v>
      </c>
      <c r="C65" t="s">
        <v>25</v>
      </c>
      <c r="D65" t="s">
        <v>173</v>
      </c>
      <c r="E65" s="12" t="s">
        <v>13</v>
      </c>
      <c r="F65" s="16">
        <f>2*222.3</f>
        <v>444.6</v>
      </c>
      <c r="G65" s="16">
        <v>0</v>
      </c>
      <c r="H65" s="16">
        <f>F65*G65</f>
        <v>0</v>
      </c>
      <c r="I65" s="19">
        <v>0.00230000000000174</v>
      </c>
      <c r="J65" s="19">
        <f>F65*I65</f>
        <v>1.0225800000007736</v>
      </c>
      <c r="K65" s="19"/>
      <c r="L65" s="19"/>
    </row>
    <row r="66" spans="1:12" ht="12.75">
      <c r="A66" s="12">
        <v>30</v>
      </c>
      <c r="B66" s="12">
        <v>711</v>
      </c>
      <c r="C66" t="s">
        <v>31</v>
      </c>
      <c r="D66" t="s">
        <v>174</v>
      </c>
      <c r="E66" s="12" t="s">
        <v>13</v>
      </c>
      <c r="F66" s="16">
        <f>2*24</f>
        <v>48</v>
      </c>
      <c r="G66" s="16">
        <v>0</v>
      </c>
      <c r="H66" s="16">
        <f>F66*G66</f>
        <v>0</v>
      </c>
      <c r="I66" s="19">
        <v>0.00240000000000151</v>
      </c>
      <c r="J66" s="19">
        <f>F66*I66</f>
        <v>0.11520000000007247</v>
      </c>
      <c r="K66" s="19"/>
      <c r="L66" s="19"/>
    </row>
    <row r="67" spans="1:12" ht="12.75">
      <c r="A67" s="12">
        <v>31</v>
      </c>
      <c r="B67" s="12">
        <v>711</v>
      </c>
      <c r="C67" t="s">
        <v>52</v>
      </c>
      <c r="D67" t="s">
        <v>53</v>
      </c>
      <c r="E67" s="12" t="s">
        <v>13</v>
      </c>
      <c r="F67" s="16">
        <v>31.5</v>
      </c>
      <c r="G67" s="16">
        <v>0</v>
      </c>
      <c r="H67" s="16">
        <f>F67*G67</f>
        <v>0</v>
      </c>
      <c r="I67" s="19">
        <v>0.00419999999999731</v>
      </c>
      <c r="J67" s="19">
        <f>F67*I67</f>
        <v>0.13229999999991526</v>
      </c>
      <c r="K67" s="19"/>
      <c r="L67" s="19"/>
    </row>
    <row r="68" spans="1:12" s="11" customFormat="1" ht="12.75">
      <c r="A68" s="54"/>
      <c r="B68" s="13" t="s">
        <v>84</v>
      </c>
      <c r="C68" s="10"/>
      <c r="D68" s="10" t="s">
        <v>125</v>
      </c>
      <c r="E68" s="13"/>
      <c r="F68" s="59"/>
      <c r="G68" s="59"/>
      <c r="H68" s="59">
        <f>SUM(H65:H67)</f>
        <v>0</v>
      </c>
      <c r="I68" s="20"/>
      <c r="J68" s="20">
        <f>SUM(J65:J67)</f>
        <v>1.2700800000007615</v>
      </c>
      <c r="K68" s="20"/>
      <c r="L68" s="20"/>
    </row>
    <row r="69" spans="1:12" ht="12.75">
      <c r="A69" s="14"/>
      <c r="B69" s="14"/>
      <c r="C69" s="8"/>
      <c r="D69" s="8"/>
      <c r="E69" s="14"/>
      <c r="F69" s="61"/>
      <c r="G69" s="61"/>
      <c r="H69" s="61"/>
      <c r="I69" s="21"/>
      <c r="J69" s="21"/>
      <c r="K69" s="21"/>
      <c r="L69" s="21"/>
    </row>
    <row r="70" spans="1:12" s="11" customFormat="1" ht="12.75">
      <c r="A70" s="13"/>
      <c r="B70" s="13" t="s">
        <v>84</v>
      </c>
      <c r="C70" s="10"/>
      <c r="D70" s="10" t="s">
        <v>105</v>
      </c>
      <c r="E70" s="13"/>
      <c r="F70" s="59"/>
      <c r="G70" s="59"/>
      <c r="H70" s="59"/>
      <c r="I70" s="20"/>
      <c r="J70" s="20"/>
      <c r="K70" s="20"/>
      <c r="L70" s="20"/>
    </row>
    <row r="71" spans="1:12" ht="12.75">
      <c r="A71" s="12">
        <v>32</v>
      </c>
      <c r="B71" s="12">
        <v>712</v>
      </c>
      <c r="C71" s="2" t="s">
        <v>170</v>
      </c>
      <c r="D71" s="23" t="s">
        <v>218</v>
      </c>
      <c r="E71" s="12" t="s">
        <v>13</v>
      </c>
      <c r="F71" s="16">
        <v>222.3</v>
      </c>
      <c r="G71" s="16">
        <v>0</v>
      </c>
      <c r="H71" s="16">
        <f>F71*G71</f>
        <v>0</v>
      </c>
      <c r="I71" s="19">
        <v>0.0001</v>
      </c>
      <c r="J71" s="19">
        <f>F71*I71</f>
        <v>0.022230000000000003</v>
      </c>
      <c r="K71" s="19"/>
      <c r="L71" s="19"/>
    </row>
    <row r="72" spans="1:12" ht="12.75">
      <c r="A72" s="12">
        <v>33</v>
      </c>
      <c r="B72" s="12">
        <v>712</v>
      </c>
      <c r="C72" s="2" t="s">
        <v>171</v>
      </c>
      <c r="D72" t="s">
        <v>172</v>
      </c>
      <c r="E72" s="12" t="s">
        <v>13</v>
      </c>
      <c r="F72" s="16">
        <f>1.1*(136.4+91.6)</f>
        <v>250.8</v>
      </c>
      <c r="G72" s="16">
        <v>0</v>
      </c>
      <c r="H72" s="16">
        <f>F72*G72</f>
        <v>0</v>
      </c>
      <c r="I72" s="19">
        <v>0.0001</v>
      </c>
      <c r="J72" s="19">
        <f>F72*I72</f>
        <v>0.02508</v>
      </c>
      <c r="K72" s="19"/>
      <c r="L72" s="19"/>
    </row>
    <row r="73" spans="1:12" s="11" customFormat="1" ht="12.75">
      <c r="A73" s="13"/>
      <c r="B73" s="13" t="s">
        <v>84</v>
      </c>
      <c r="C73" s="10"/>
      <c r="D73" s="10" t="s">
        <v>126</v>
      </c>
      <c r="E73" s="13"/>
      <c r="F73" s="59"/>
      <c r="G73" s="59"/>
      <c r="H73" s="59">
        <f>SUM(H71:H72)</f>
        <v>0</v>
      </c>
      <c r="I73" s="20"/>
      <c r="J73" s="20">
        <f>SUM(J71:J71)</f>
        <v>0.022230000000000003</v>
      </c>
      <c r="K73" s="20"/>
      <c r="L73" s="20"/>
    </row>
    <row r="74" spans="1:12" ht="12.75">
      <c r="A74" s="37"/>
      <c r="B74" s="14"/>
      <c r="C74" s="8"/>
      <c r="D74" s="8"/>
      <c r="E74" s="14"/>
      <c r="F74" s="61"/>
      <c r="G74" s="61"/>
      <c r="H74" s="61"/>
      <c r="I74" s="21"/>
      <c r="J74" s="21"/>
      <c r="K74" s="21"/>
      <c r="L74" s="21"/>
    </row>
    <row r="75" spans="1:12" s="11" customFormat="1" ht="12.75">
      <c r="A75" s="13"/>
      <c r="B75" s="13" t="s">
        <v>84</v>
      </c>
      <c r="C75" s="10"/>
      <c r="D75" s="10" t="s">
        <v>104</v>
      </c>
      <c r="E75" s="13"/>
      <c r="F75" s="59"/>
      <c r="G75" s="59"/>
      <c r="H75" s="59"/>
      <c r="I75" s="20"/>
      <c r="J75" s="20"/>
      <c r="K75" s="20"/>
      <c r="L75" s="20"/>
    </row>
    <row r="76" spans="1:12" ht="12.75">
      <c r="A76" s="12">
        <v>34</v>
      </c>
      <c r="B76" s="12">
        <v>713</v>
      </c>
      <c r="C76" t="s">
        <v>54</v>
      </c>
      <c r="D76" t="s">
        <v>175</v>
      </c>
      <c r="E76" s="12" t="s">
        <v>13</v>
      </c>
      <c r="F76" s="16">
        <v>222.3</v>
      </c>
      <c r="G76" s="16">
        <v>0</v>
      </c>
      <c r="H76" s="16">
        <f>F76*G76</f>
        <v>0</v>
      </c>
      <c r="I76" s="19">
        <v>0.005</v>
      </c>
      <c r="J76" s="19">
        <f>F76*I76</f>
        <v>1.1115000000000002</v>
      </c>
      <c r="K76" s="19"/>
      <c r="L76" s="19"/>
    </row>
    <row r="77" spans="1:12" ht="12.75">
      <c r="A77" s="12">
        <v>35</v>
      </c>
      <c r="D77" t="s">
        <v>176</v>
      </c>
      <c r="E77" s="12" t="s">
        <v>13</v>
      </c>
      <c r="F77" s="62">
        <v>222.3</v>
      </c>
      <c r="G77" s="16">
        <v>0</v>
      </c>
      <c r="H77" s="16">
        <f>F77*G77</f>
        <v>0</v>
      </c>
      <c r="I77" s="19">
        <v>0.004</v>
      </c>
      <c r="J77" s="19">
        <f>F77*I77</f>
        <v>0.8892000000000001</v>
      </c>
      <c r="K77" s="19"/>
      <c r="L77" s="19"/>
    </row>
    <row r="78" spans="1:12" ht="12.75">
      <c r="A78" s="12">
        <v>36</v>
      </c>
      <c r="D78" t="s">
        <v>178</v>
      </c>
      <c r="E78" s="12" t="s">
        <v>13</v>
      </c>
      <c r="F78" s="62">
        <v>222.3</v>
      </c>
      <c r="G78" s="16">
        <v>0</v>
      </c>
      <c r="H78" s="16">
        <f>F78*G78</f>
        <v>0</v>
      </c>
      <c r="I78" s="19">
        <v>0.008</v>
      </c>
      <c r="J78" s="19">
        <f>F78*I78</f>
        <v>1.7784000000000002</v>
      </c>
      <c r="K78" s="19"/>
      <c r="L78" s="19"/>
    </row>
    <row r="79" spans="1:12" ht="12.75">
      <c r="A79" s="12">
        <v>37</v>
      </c>
      <c r="D79" t="s">
        <v>177</v>
      </c>
      <c r="E79" s="12" t="s">
        <v>13</v>
      </c>
      <c r="F79" s="16">
        <v>222.3</v>
      </c>
      <c r="G79" s="16">
        <v>0</v>
      </c>
      <c r="H79" s="16">
        <f>F79*G79</f>
        <v>0</v>
      </c>
      <c r="I79" s="19">
        <v>0.005</v>
      </c>
      <c r="J79" s="19">
        <f>F79*I79</f>
        <v>1.1115000000000002</v>
      </c>
      <c r="K79" s="19"/>
      <c r="L79" s="19"/>
    </row>
    <row r="80" spans="1:12" s="11" customFormat="1" ht="12.75">
      <c r="A80" s="13"/>
      <c r="B80" s="13" t="s">
        <v>84</v>
      </c>
      <c r="C80" s="10"/>
      <c r="D80" s="10" t="s">
        <v>127</v>
      </c>
      <c r="E80" s="13"/>
      <c r="F80" s="60"/>
      <c r="G80" s="60"/>
      <c r="H80" s="59">
        <f>SUM(H76:H79)</f>
        <v>0</v>
      </c>
      <c r="I80" s="20"/>
      <c r="J80" s="20">
        <f>SUM(J76:J79)</f>
        <v>4.890600000000001</v>
      </c>
      <c r="K80" s="20"/>
      <c r="L80" s="20"/>
    </row>
    <row r="81" spans="1:12" ht="12.75">
      <c r="A81" s="14"/>
      <c r="B81" s="14"/>
      <c r="C81" s="8"/>
      <c r="D81" s="8"/>
      <c r="E81" s="14"/>
      <c r="F81" s="65"/>
      <c r="G81" s="61"/>
      <c r="H81" s="61"/>
      <c r="I81" s="21"/>
      <c r="J81" s="21"/>
      <c r="K81" s="21"/>
      <c r="L81" s="21"/>
    </row>
    <row r="82" spans="1:12" s="11" customFormat="1" ht="12.75">
      <c r="A82" s="13"/>
      <c r="B82" s="13" t="s">
        <v>84</v>
      </c>
      <c r="C82" s="10"/>
      <c r="D82" s="10" t="s">
        <v>103</v>
      </c>
      <c r="E82" s="13"/>
      <c r="F82" s="59"/>
      <c r="G82" s="59"/>
      <c r="H82" s="59"/>
      <c r="I82" s="20"/>
      <c r="J82" s="20"/>
      <c r="K82" s="20"/>
      <c r="L82" s="20"/>
    </row>
    <row r="83" spans="1:12" ht="12.75">
      <c r="A83" s="12">
        <v>38</v>
      </c>
      <c r="B83" s="12">
        <v>714</v>
      </c>
      <c r="C83" t="s">
        <v>55</v>
      </c>
      <c r="D83" t="s">
        <v>189</v>
      </c>
      <c r="E83" s="12" t="s">
        <v>13</v>
      </c>
      <c r="F83" s="16">
        <f>4*47.1</f>
        <v>188.4</v>
      </c>
      <c r="G83" s="16">
        <v>0</v>
      </c>
      <c r="H83" s="16">
        <f>F83*G83</f>
        <v>0</v>
      </c>
      <c r="I83" s="19">
        <v>0.0082000000000022</v>
      </c>
      <c r="J83" s="19">
        <f>F83*I83</f>
        <v>1.5448800000004146</v>
      </c>
      <c r="K83" s="19"/>
      <c r="L83" s="19"/>
    </row>
    <row r="84" spans="1:12" s="11" customFormat="1" ht="12.75">
      <c r="A84" s="13"/>
      <c r="B84" s="13" t="s">
        <v>84</v>
      </c>
      <c r="C84" s="10"/>
      <c r="D84" s="10" t="s">
        <v>128</v>
      </c>
      <c r="E84" s="13"/>
      <c r="F84" s="59"/>
      <c r="G84" s="59"/>
      <c r="H84" s="59">
        <f>SUM(H83:H83)</f>
        <v>0</v>
      </c>
      <c r="I84" s="20"/>
      <c r="J84" s="20">
        <f>SUM(J83:J83)</f>
        <v>1.5448800000004146</v>
      </c>
      <c r="K84" s="20"/>
      <c r="L84" s="20"/>
    </row>
    <row r="85" spans="1:12" ht="12.75">
      <c r="A85" s="14"/>
      <c r="B85" s="14"/>
      <c r="C85" s="8"/>
      <c r="D85" s="8"/>
      <c r="E85" s="14"/>
      <c r="F85" s="61"/>
      <c r="G85" s="61"/>
      <c r="H85" s="61"/>
      <c r="I85" s="21"/>
      <c r="J85" s="21"/>
      <c r="K85" s="21"/>
      <c r="L85" s="21"/>
    </row>
    <row r="86" spans="1:12" s="11" customFormat="1" ht="12.75">
      <c r="A86" s="13"/>
      <c r="B86" s="13" t="s">
        <v>84</v>
      </c>
      <c r="C86" s="10"/>
      <c r="D86" s="10" t="s">
        <v>102</v>
      </c>
      <c r="E86" s="13"/>
      <c r="F86" s="59"/>
      <c r="G86" s="59"/>
      <c r="H86" s="59"/>
      <c r="I86" s="20"/>
      <c r="J86" s="20"/>
      <c r="K86" s="20"/>
      <c r="L86" s="20"/>
    </row>
    <row r="87" spans="1:10" ht="12.75">
      <c r="A87" s="12">
        <v>39</v>
      </c>
      <c r="B87" s="12">
        <v>721</v>
      </c>
      <c r="C87" t="s">
        <v>230</v>
      </c>
      <c r="D87" s="8" t="s">
        <v>229</v>
      </c>
      <c r="E87" s="12" t="s">
        <v>226</v>
      </c>
      <c r="F87" s="70">
        <v>1</v>
      </c>
      <c r="G87" s="53">
        <v>0</v>
      </c>
      <c r="H87" s="16">
        <f>F87*G87</f>
        <v>0</v>
      </c>
      <c r="I87" s="1">
        <v>0</v>
      </c>
      <c r="J87" s="1">
        <v>0</v>
      </c>
    </row>
    <row r="88" spans="1:12" ht="12.75">
      <c r="A88" s="12">
        <v>40</v>
      </c>
      <c r="B88" s="12">
        <v>721</v>
      </c>
      <c r="C88" t="s">
        <v>26</v>
      </c>
      <c r="D88" t="s">
        <v>227</v>
      </c>
      <c r="E88" s="12" t="s">
        <v>226</v>
      </c>
      <c r="F88" s="16">
        <v>1</v>
      </c>
      <c r="G88" s="16">
        <v>0</v>
      </c>
      <c r="H88" s="16">
        <f>F88*G88</f>
        <v>0</v>
      </c>
      <c r="I88" s="1">
        <v>0</v>
      </c>
      <c r="J88" s="1">
        <v>0</v>
      </c>
      <c r="K88" s="19"/>
      <c r="L88" s="19"/>
    </row>
    <row r="89" spans="1:12" ht="12.75">
      <c r="A89" s="12">
        <v>41</v>
      </c>
      <c r="B89" s="12">
        <v>721</v>
      </c>
      <c r="C89" t="s">
        <v>41</v>
      </c>
      <c r="D89" t="s">
        <v>228</v>
      </c>
      <c r="E89" s="12" t="s">
        <v>226</v>
      </c>
      <c r="F89" s="16">
        <v>1</v>
      </c>
      <c r="G89" s="16">
        <v>0</v>
      </c>
      <c r="H89" s="16">
        <f>F89*G89</f>
        <v>0</v>
      </c>
      <c r="I89" s="1">
        <v>0</v>
      </c>
      <c r="J89" s="1">
        <v>0</v>
      </c>
      <c r="K89" s="19"/>
      <c r="L89" s="19"/>
    </row>
    <row r="90" spans="1:12" s="11" customFormat="1" ht="12.75">
      <c r="A90" s="13"/>
      <c r="B90" s="13" t="s">
        <v>84</v>
      </c>
      <c r="C90" s="10"/>
      <c r="D90" s="10" t="s">
        <v>129</v>
      </c>
      <c r="E90" s="13"/>
      <c r="F90" s="59"/>
      <c r="G90" s="59"/>
      <c r="H90" s="59">
        <f>SUM(H87:H89)</f>
        <v>0</v>
      </c>
      <c r="I90" s="20"/>
      <c r="J90" s="20">
        <v>1.178</v>
      </c>
      <c r="K90" s="20"/>
      <c r="L90" s="20"/>
    </row>
    <row r="91" spans="1:12" ht="12.75">
      <c r="A91" s="14"/>
      <c r="B91" s="14"/>
      <c r="C91" s="8"/>
      <c r="D91" s="8"/>
      <c r="E91" s="14"/>
      <c r="F91" s="61"/>
      <c r="G91" s="61"/>
      <c r="H91" s="61"/>
      <c r="I91" s="21"/>
      <c r="J91" s="21"/>
      <c r="K91" s="21"/>
      <c r="L91" s="21"/>
    </row>
    <row r="92" spans="1:12" s="11" customFormat="1" ht="12.75">
      <c r="A92" s="13"/>
      <c r="B92" s="13" t="s">
        <v>84</v>
      </c>
      <c r="C92" s="10"/>
      <c r="D92" s="10" t="s">
        <v>101</v>
      </c>
      <c r="E92" s="13"/>
      <c r="F92" s="59"/>
      <c r="G92" s="59"/>
      <c r="H92" s="59"/>
      <c r="I92" s="20"/>
      <c r="J92" s="20"/>
      <c r="K92" s="20"/>
      <c r="L92" s="20"/>
    </row>
    <row r="93" spans="1:12" s="34" customFormat="1" ht="12.75">
      <c r="A93" s="14">
        <v>42</v>
      </c>
      <c r="B93" s="14">
        <v>722</v>
      </c>
      <c r="C93" s="8" t="s">
        <v>232</v>
      </c>
      <c r="D93" s="8" t="s">
        <v>233</v>
      </c>
      <c r="E93" s="14" t="s">
        <v>226</v>
      </c>
      <c r="F93" s="61">
        <v>1</v>
      </c>
      <c r="G93" s="61">
        <v>0</v>
      </c>
      <c r="H93" s="16">
        <f>F93*G93</f>
        <v>0</v>
      </c>
      <c r="I93" s="21">
        <v>0</v>
      </c>
      <c r="J93" s="21">
        <v>0</v>
      </c>
      <c r="K93" s="21"/>
      <c r="L93" s="21"/>
    </row>
    <row r="94" spans="1:12" ht="12.75">
      <c r="A94" s="12">
        <v>43</v>
      </c>
      <c r="B94" s="12">
        <v>722</v>
      </c>
      <c r="C94" t="s">
        <v>42</v>
      </c>
      <c r="D94" t="s">
        <v>231</v>
      </c>
      <c r="E94" s="12" t="s">
        <v>226</v>
      </c>
      <c r="F94" s="16">
        <v>1</v>
      </c>
      <c r="G94" s="16">
        <v>0</v>
      </c>
      <c r="H94" s="16">
        <f>F94*G94</f>
        <v>0</v>
      </c>
      <c r="I94" s="21">
        <v>0</v>
      </c>
      <c r="J94" s="21">
        <v>0</v>
      </c>
      <c r="K94" s="19"/>
      <c r="L94" s="19"/>
    </row>
    <row r="95" spans="1:12" s="11" customFormat="1" ht="12.75">
      <c r="A95" s="13"/>
      <c r="B95" s="13" t="s">
        <v>84</v>
      </c>
      <c r="C95" s="10"/>
      <c r="D95" s="10" t="s">
        <v>130</v>
      </c>
      <c r="E95" s="13"/>
      <c r="F95" s="59"/>
      <c r="G95" s="59"/>
      <c r="H95" s="59">
        <f>SUM(H94:H94)</f>
        <v>0</v>
      </c>
      <c r="I95" s="20"/>
      <c r="J95" s="20">
        <v>0.32</v>
      </c>
      <c r="K95" s="20"/>
      <c r="L95" s="20"/>
    </row>
    <row r="96" spans="1:12" ht="12.75">
      <c r="A96" s="14"/>
      <c r="B96" s="14"/>
      <c r="C96" s="8"/>
      <c r="D96" s="8"/>
      <c r="E96" s="14"/>
      <c r="F96" s="61"/>
      <c r="G96" s="61"/>
      <c r="H96" s="61"/>
      <c r="I96" s="21"/>
      <c r="J96" s="21"/>
      <c r="K96" s="21"/>
      <c r="L96" s="21"/>
    </row>
    <row r="97" spans="1:12" s="11" customFormat="1" ht="12.75">
      <c r="A97" s="13"/>
      <c r="B97" s="13" t="s">
        <v>84</v>
      </c>
      <c r="C97" s="10"/>
      <c r="D97" s="10" t="s">
        <v>100</v>
      </c>
      <c r="E97" s="13"/>
      <c r="F97" s="59"/>
      <c r="G97" s="59"/>
      <c r="H97" s="59"/>
      <c r="I97" s="20"/>
      <c r="J97" s="20"/>
      <c r="K97" s="20"/>
      <c r="L97" s="20"/>
    </row>
    <row r="98" spans="1:12" ht="12.75">
      <c r="A98" s="12">
        <v>44</v>
      </c>
      <c r="B98" s="12">
        <v>725</v>
      </c>
      <c r="C98" t="s">
        <v>67</v>
      </c>
      <c r="D98" t="s">
        <v>234</v>
      </c>
      <c r="E98" s="12" t="s">
        <v>226</v>
      </c>
      <c r="F98" s="16">
        <v>1</v>
      </c>
      <c r="G98" s="16">
        <v>0</v>
      </c>
      <c r="H98" s="16">
        <f>F98*G98</f>
        <v>0</v>
      </c>
      <c r="I98" s="19">
        <v>0</v>
      </c>
      <c r="J98" s="19">
        <v>0</v>
      </c>
      <c r="K98" s="19"/>
      <c r="L98" s="19"/>
    </row>
    <row r="99" spans="1:12" s="11" customFormat="1" ht="12.75">
      <c r="A99" s="13"/>
      <c r="B99" s="13" t="s">
        <v>84</v>
      </c>
      <c r="C99" s="10"/>
      <c r="D99" s="10" t="s">
        <v>131</v>
      </c>
      <c r="E99" s="13"/>
      <c r="F99" s="59"/>
      <c r="G99" s="59"/>
      <c r="H99" s="59">
        <f>SUM(H98:H98)</f>
        <v>0</v>
      </c>
      <c r="I99" s="20"/>
      <c r="J99" s="20">
        <v>0.156</v>
      </c>
      <c r="K99" s="20"/>
      <c r="L99" s="20"/>
    </row>
    <row r="100" spans="1:12" s="11" customFormat="1" ht="12.75">
      <c r="A100" s="13"/>
      <c r="B100" s="13"/>
      <c r="C100" s="10"/>
      <c r="D100" s="10"/>
      <c r="E100" s="13"/>
      <c r="F100" s="59"/>
      <c r="G100" s="59"/>
      <c r="H100" s="59"/>
      <c r="I100" s="20"/>
      <c r="J100" s="20"/>
      <c r="K100" s="20"/>
      <c r="L100" s="20"/>
    </row>
    <row r="101" spans="1:12" s="11" customFormat="1" ht="12.75">
      <c r="A101" s="13"/>
      <c r="B101" s="13"/>
      <c r="C101" s="10"/>
      <c r="D101" s="10" t="s">
        <v>237</v>
      </c>
      <c r="E101" s="13"/>
      <c r="F101" s="59"/>
      <c r="G101" s="59"/>
      <c r="H101" s="59"/>
      <c r="I101" s="20"/>
      <c r="J101" s="20"/>
      <c r="K101" s="20"/>
      <c r="L101" s="20"/>
    </row>
    <row r="102" spans="1:12" ht="12.75">
      <c r="A102" s="14">
        <v>45</v>
      </c>
      <c r="B102" s="14">
        <v>732</v>
      </c>
      <c r="C102" s="8" t="s">
        <v>240</v>
      </c>
      <c r="D102" s="8" t="s">
        <v>238</v>
      </c>
      <c r="E102" s="14" t="s">
        <v>226</v>
      </c>
      <c r="F102" s="61">
        <v>1</v>
      </c>
      <c r="G102" s="61">
        <v>0</v>
      </c>
      <c r="H102" s="16">
        <f>F102*G102</f>
        <v>0</v>
      </c>
      <c r="I102" s="21">
        <v>0</v>
      </c>
      <c r="J102" s="21">
        <v>0</v>
      </c>
      <c r="K102" s="21"/>
      <c r="L102" s="21"/>
    </row>
    <row r="103" spans="1:12" s="11" customFormat="1" ht="12.75">
      <c r="A103" s="13"/>
      <c r="B103" s="13"/>
      <c r="C103" s="10"/>
      <c r="D103" s="10" t="s">
        <v>239</v>
      </c>
      <c r="E103" s="13"/>
      <c r="F103" s="59"/>
      <c r="G103" s="59"/>
      <c r="H103" s="49">
        <f>SUM(H102)</f>
        <v>0</v>
      </c>
      <c r="I103" s="20"/>
      <c r="J103" s="20">
        <v>0.015</v>
      </c>
      <c r="K103" s="20"/>
      <c r="L103" s="20"/>
    </row>
    <row r="104" spans="1:12" ht="12.75">
      <c r="A104" s="14"/>
      <c r="B104" s="14"/>
      <c r="C104" s="8"/>
      <c r="D104" s="8"/>
      <c r="E104" s="14"/>
      <c r="F104" s="61"/>
      <c r="G104" s="61"/>
      <c r="H104" s="16"/>
      <c r="I104" s="21"/>
      <c r="J104" s="21"/>
      <c r="K104" s="21"/>
      <c r="L104" s="21"/>
    </row>
    <row r="105" spans="1:12" s="11" customFormat="1" ht="12.75">
      <c r="A105" s="13"/>
      <c r="B105" s="13" t="s">
        <v>84</v>
      </c>
      <c r="C105" s="10"/>
      <c r="D105" s="10" t="s">
        <v>99</v>
      </c>
      <c r="E105" s="13"/>
      <c r="F105" s="59"/>
      <c r="G105" s="59"/>
      <c r="H105" s="16"/>
      <c r="I105" s="20"/>
      <c r="J105" s="20"/>
      <c r="K105" s="20"/>
      <c r="L105" s="20"/>
    </row>
    <row r="106" spans="1:12" ht="12.75">
      <c r="A106" s="12">
        <v>46</v>
      </c>
      <c r="B106" s="12">
        <v>733</v>
      </c>
      <c r="C106" t="s">
        <v>43</v>
      </c>
      <c r="D106" t="s">
        <v>235</v>
      </c>
      <c r="E106" s="12" t="s">
        <v>226</v>
      </c>
      <c r="F106" s="16">
        <v>1</v>
      </c>
      <c r="G106" s="16">
        <v>0</v>
      </c>
      <c r="H106" s="16">
        <f>F106*G106</f>
        <v>0</v>
      </c>
      <c r="I106" s="19">
        <v>0</v>
      </c>
      <c r="J106" s="19">
        <v>0</v>
      </c>
      <c r="K106" s="19"/>
      <c r="L106" s="19"/>
    </row>
    <row r="107" spans="1:12" s="11" customFormat="1" ht="12.75">
      <c r="A107" s="13"/>
      <c r="B107" s="13" t="s">
        <v>84</v>
      </c>
      <c r="C107" s="10"/>
      <c r="D107" s="10" t="s">
        <v>132</v>
      </c>
      <c r="E107" s="13"/>
      <c r="F107" s="59"/>
      <c r="G107" s="59"/>
      <c r="H107" s="59">
        <f>SUM(H106:H106)</f>
        <v>0</v>
      </c>
      <c r="I107" s="20"/>
      <c r="J107" s="20">
        <v>1.3</v>
      </c>
      <c r="K107" s="20"/>
      <c r="L107" s="20"/>
    </row>
    <row r="108" spans="1:12" ht="12.75">
      <c r="A108" s="14"/>
      <c r="B108" s="14"/>
      <c r="C108" s="8"/>
      <c r="D108" s="8"/>
      <c r="E108" s="14"/>
      <c r="F108" s="61"/>
      <c r="G108" s="61"/>
      <c r="H108" s="61"/>
      <c r="I108" s="21"/>
      <c r="J108" s="21"/>
      <c r="K108" s="21"/>
      <c r="L108" s="21"/>
    </row>
    <row r="109" spans="1:12" s="11" customFormat="1" ht="12.75">
      <c r="A109" s="13"/>
      <c r="B109" s="13" t="s">
        <v>84</v>
      </c>
      <c r="C109" s="10"/>
      <c r="D109" s="10" t="s">
        <v>98</v>
      </c>
      <c r="E109" s="13"/>
      <c r="F109" s="59"/>
      <c r="G109" s="59"/>
      <c r="H109" s="59"/>
      <c r="I109" s="20"/>
      <c r="J109" s="20"/>
      <c r="K109" s="20"/>
      <c r="L109" s="20"/>
    </row>
    <row r="110" spans="1:12" ht="12.75">
      <c r="A110" s="12">
        <v>47</v>
      </c>
      <c r="B110" s="12">
        <v>734</v>
      </c>
      <c r="C110" t="s">
        <v>44</v>
      </c>
      <c r="D110" t="s">
        <v>45</v>
      </c>
      <c r="E110" s="12" t="s">
        <v>226</v>
      </c>
      <c r="F110" s="16">
        <v>1</v>
      </c>
      <c r="G110" s="16">
        <v>0</v>
      </c>
      <c r="H110" s="16">
        <f>F110*G110</f>
        <v>0</v>
      </c>
      <c r="I110" s="19">
        <v>0</v>
      </c>
      <c r="J110" s="19">
        <v>0</v>
      </c>
      <c r="K110" s="19"/>
      <c r="L110" s="19"/>
    </row>
    <row r="111" spans="1:12" s="11" customFormat="1" ht="12.75">
      <c r="A111" s="13"/>
      <c r="B111" s="13" t="s">
        <v>84</v>
      </c>
      <c r="C111" s="10"/>
      <c r="D111" s="10" t="s">
        <v>133</v>
      </c>
      <c r="E111" s="13"/>
      <c r="F111" s="60"/>
      <c r="G111" s="59"/>
      <c r="H111" s="59">
        <f>SUM(H110:H110)</f>
        <v>0</v>
      </c>
      <c r="I111" s="20"/>
      <c r="J111" s="20">
        <v>0.005</v>
      </c>
      <c r="K111" s="20"/>
      <c r="L111" s="20"/>
    </row>
    <row r="112" spans="1:12" ht="12.75">
      <c r="A112" s="14"/>
      <c r="B112" s="14"/>
      <c r="C112" s="8"/>
      <c r="D112" s="8"/>
      <c r="E112" s="14"/>
      <c r="F112" s="61"/>
      <c r="G112" s="61"/>
      <c r="H112" s="61"/>
      <c r="I112" s="21"/>
      <c r="J112" s="21"/>
      <c r="K112" s="21"/>
      <c r="L112" s="21"/>
    </row>
    <row r="113" spans="1:12" s="11" customFormat="1" ht="12.75">
      <c r="A113" s="13"/>
      <c r="B113" s="13" t="s">
        <v>84</v>
      </c>
      <c r="C113" s="10"/>
      <c r="D113" s="10" t="s">
        <v>97</v>
      </c>
      <c r="E113" s="13"/>
      <c r="F113" s="59"/>
      <c r="G113" s="59"/>
      <c r="H113" s="59"/>
      <c r="I113" s="20"/>
      <c r="J113" s="20"/>
      <c r="K113" s="20"/>
      <c r="L113" s="20"/>
    </row>
    <row r="114" spans="1:12" ht="12.75">
      <c r="A114" s="12">
        <v>48</v>
      </c>
      <c r="B114" s="12">
        <v>735</v>
      </c>
      <c r="C114" t="s">
        <v>46</v>
      </c>
      <c r="D114" t="s">
        <v>47</v>
      </c>
      <c r="E114" s="12" t="s">
        <v>226</v>
      </c>
      <c r="F114" s="16">
        <v>1</v>
      </c>
      <c r="G114" s="16">
        <v>0</v>
      </c>
      <c r="H114" s="16">
        <f>F114*G114</f>
        <v>0</v>
      </c>
      <c r="I114" s="19">
        <v>0</v>
      </c>
      <c r="J114" s="19">
        <v>0</v>
      </c>
      <c r="K114" s="19"/>
      <c r="L114" s="19"/>
    </row>
    <row r="115" spans="1:12" s="11" customFormat="1" ht="12.75">
      <c r="A115" s="13"/>
      <c r="B115" s="13" t="s">
        <v>84</v>
      </c>
      <c r="C115" s="10"/>
      <c r="D115" s="10" t="s">
        <v>134</v>
      </c>
      <c r="E115" s="13"/>
      <c r="F115" s="59"/>
      <c r="G115" s="59"/>
      <c r="H115" s="59">
        <f>SUM(H114:H114)</f>
        <v>0</v>
      </c>
      <c r="I115" s="20"/>
      <c r="J115" s="20">
        <v>1.15</v>
      </c>
      <c r="K115" s="20"/>
      <c r="L115" s="20"/>
    </row>
    <row r="116" spans="1:12" ht="12.75">
      <c r="A116" s="14"/>
      <c r="B116" s="14"/>
      <c r="C116" s="8"/>
      <c r="D116" s="8"/>
      <c r="E116" s="14"/>
      <c r="F116" s="65"/>
      <c r="G116" s="61"/>
      <c r="H116" s="61"/>
      <c r="I116" s="21"/>
      <c r="J116" s="21"/>
      <c r="K116" s="21"/>
      <c r="L116" s="21"/>
    </row>
    <row r="117" spans="1:12" s="11" customFormat="1" ht="12.75">
      <c r="A117" s="13"/>
      <c r="B117" s="13" t="s">
        <v>84</v>
      </c>
      <c r="C117" s="10"/>
      <c r="D117" s="10" t="s">
        <v>96</v>
      </c>
      <c r="E117" s="13"/>
      <c r="F117" s="60"/>
      <c r="G117" s="59"/>
      <c r="H117" s="59"/>
      <c r="I117" s="20"/>
      <c r="J117" s="20"/>
      <c r="K117" s="20"/>
      <c r="L117" s="20"/>
    </row>
    <row r="118" spans="1:12" ht="12.75">
      <c r="A118" s="12">
        <v>49</v>
      </c>
      <c r="B118" s="12">
        <v>736</v>
      </c>
      <c r="C118" t="s">
        <v>68</v>
      </c>
      <c r="D118" t="s">
        <v>69</v>
      </c>
      <c r="E118" s="12" t="s">
        <v>226</v>
      </c>
      <c r="F118" s="16">
        <v>1</v>
      </c>
      <c r="G118" s="16">
        <v>0</v>
      </c>
      <c r="H118" s="16">
        <f>F118*G118</f>
        <v>0</v>
      </c>
      <c r="I118" s="19">
        <v>0</v>
      </c>
      <c r="J118" s="19">
        <f>F118*I118</f>
        <v>0</v>
      </c>
      <c r="K118" s="19"/>
      <c r="L118" s="19"/>
    </row>
    <row r="119" spans="1:12" s="11" customFormat="1" ht="12.75">
      <c r="A119" s="13"/>
      <c r="B119" s="13" t="s">
        <v>84</v>
      </c>
      <c r="C119" s="10"/>
      <c r="D119" s="10" t="s">
        <v>135</v>
      </c>
      <c r="E119" s="13"/>
      <c r="F119" s="59"/>
      <c r="G119" s="59"/>
      <c r="H119" s="59">
        <f>SUM(H118:H118)</f>
        <v>0</v>
      </c>
      <c r="I119" s="20"/>
      <c r="J119" s="20">
        <f>SUM(J118:J118)</f>
        <v>0</v>
      </c>
      <c r="K119" s="20"/>
      <c r="L119" s="20"/>
    </row>
    <row r="120" spans="1:12" ht="12.75">
      <c r="A120" s="14"/>
      <c r="B120" s="14"/>
      <c r="C120" s="8"/>
      <c r="D120" s="8"/>
      <c r="E120" s="14"/>
      <c r="F120" s="61"/>
      <c r="G120" s="61"/>
      <c r="H120" s="61"/>
      <c r="I120" s="21"/>
      <c r="J120" s="21"/>
      <c r="K120" s="21"/>
      <c r="L120" s="21"/>
    </row>
    <row r="121" spans="1:12" ht="12.75">
      <c r="A121" s="14"/>
      <c r="B121" s="14"/>
      <c r="C121" s="8"/>
      <c r="D121" s="10" t="s">
        <v>243</v>
      </c>
      <c r="E121" s="14"/>
      <c r="F121" s="61"/>
      <c r="G121" s="61"/>
      <c r="H121" s="61"/>
      <c r="I121" s="21"/>
      <c r="J121" s="21"/>
      <c r="K121" s="21"/>
      <c r="L121" s="21"/>
    </row>
    <row r="122" spans="1:12" ht="12.75">
      <c r="A122" s="14">
        <v>50</v>
      </c>
      <c r="B122" s="14">
        <v>740</v>
      </c>
      <c r="C122" s="8" t="s">
        <v>241</v>
      </c>
      <c r="D122" s="8" t="s">
        <v>244</v>
      </c>
      <c r="E122" s="14" t="s">
        <v>226</v>
      </c>
      <c r="F122" s="61">
        <v>1</v>
      </c>
      <c r="G122" s="61">
        <v>0</v>
      </c>
      <c r="H122" s="16">
        <f>F122*G122</f>
        <v>0</v>
      </c>
      <c r="I122" s="21">
        <v>0</v>
      </c>
      <c r="J122" s="21">
        <v>0</v>
      </c>
      <c r="K122" s="21"/>
      <c r="L122" s="21"/>
    </row>
    <row r="123" spans="1:12" ht="12.75">
      <c r="A123" s="14">
        <v>51</v>
      </c>
      <c r="B123" s="14">
        <v>740</v>
      </c>
      <c r="C123" s="8" t="s">
        <v>242</v>
      </c>
      <c r="D123" s="8" t="s">
        <v>245</v>
      </c>
      <c r="E123" s="14" t="s">
        <v>226</v>
      </c>
      <c r="F123" s="61">
        <v>1</v>
      </c>
      <c r="G123" s="61">
        <v>0</v>
      </c>
      <c r="H123" s="16">
        <f>F123*G123</f>
        <v>0</v>
      </c>
      <c r="I123" s="21">
        <v>0</v>
      </c>
      <c r="J123" s="21">
        <v>0</v>
      </c>
      <c r="K123" s="21"/>
      <c r="L123" s="21"/>
    </row>
    <row r="124" spans="1:12" ht="12.75">
      <c r="A124" s="14"/>
      <c r="B124" s="14"/>
      <c r="C124" s="8"/>
      <c r="D124" s="10" t="s">
        <v>246</v>
      </c>
      <c r="E124" s="13"/>
      <c r="F124" s="59"/>
      <c r="G124" s="59"/>
      <c r="H124" s="49">
        <f>SUM(H122:H123)</f>
        <v>0</v>
      </c>
      <c r="I124" s="20"/>
      <c r="J124" s="20">
        <v>0</v>
      </c>
      <c r="K124" s="21"/>
      <c r="L124" s="21"/>
    </row>
    <row r="125" spans="1:12" ht="12.75">
      <c r="A125" s="14"/>
      <c r="B125" s="14"/>
      <c r="C125" s="8"/>
      <c r="D125" s="10"/>
      <c r="E125" s="13"/>
      <c r="F125" s="59"/>
      <c r="G125" s="59"/>
      <c r="H125" s="49"/>
      <c r="I125" s="20"/>
      <c r="J125" s="20"/>
      <c r="K125" s="21"/>
      <c r="L125" s="21"/>
    </row>
    <row r="126" spans="1:12" ht="12.75">
      <c r="A126" s="14"/>
      <c r="B126" s="14"/>
      <c r="C126" s="8"/>
      <c r="D126" s="10" t="s">
        <v>247</v>
      </c>
      <c r="E126" s="13"/>
      <c r="F126" s="59"/>
      <c r="G126" s="59"/>
      <c r="H126" s="49"/>
      <c r="I126" s="20"/>
      <c r="J126" s="20"/>
      <c r="K126" s="21"/>
      <c r="L126" s="21"/>
    </row>
    <row r="127" spans="1:12" s="34" customFormat="1" ht="12.75">
      <c r="A127" s="14">
        <v>52</v>
      </c>
      <c r="B127" s="14">
        <v>750</v>
      </c>
      <c r="C127" s="8" t="s">
        <v>248</v>
      </c>
      <c r="D127" s="8" t="s">
        <v>249</v>
      </c>
      <c r="E127" s="14" t="s">
        <v>226</v>
      </c>
      <c r="F127" s="61">
        <v>1</v>
      </c>
      <c r="G127" s="61">
        <v>0</v>
      </c>
      <c r="H127" s="16">
        <f>F127*G127</f>
        <v>0</v>
      </c>
      <c r="I127" s="21">
        <v>0</v>
      </c>
      <c r="J127" s="21">
        <v>0</v>
      </c>
      <c r="K127" s="21"/>
      <c r="L127" s="21"/>
    </row>
    <row r="128" spans="1:12" ht="12.75">
      <c r="A128" s="14"/>
      <c r="B128" s="14"/>
      <c r="C128" s="8"/>
      <c r="D128" s="10" t="s">
        <v>250</v>
      </c>
      <c r="E128" s="14"/>
      <c r="F128" s="61"/>
      <c r="G128" s="61"/>
      <c r="H128" s="49">
        <f>H127</f>
        <v>0</v>
      </c>
      <c r="I128" s="21"/>
      <c r="J128" s="20">
        <v>0</v>
      </c>
      <c r="K128" s="21"/>
      <c r="L128" s="21"/>
    </row>
    <row r="129" spans="1:12" ht="12.75">
      <c r="A129" s="14"/>
      <c r="B129" s="14"/>
      <c r="C129" s="8"/>
      <c r="D129" s="10"/>
      <c r="E129" s="14"/>
      <c r="F129" s="61"/>
      <c r="G129" s="61"/>
      <c r="H129" s="16"/>
      <c r="I129" s="21"/>
      <c r="J129" s="21"/>
      <c r="K129" s="21"/>
      <c r="L129" s="21"/>
    </row>
    <row r="130" spans="1:12" s="11" customFormat="1" ht="12.75">
      <c r="A130" s="54"/>
      <c r="B130" s="13" t="s">
        <v>84</v>
      </c>
      <c r="C130" s="10"/>
      <c r="D130" s="10" t="s">
        <v>95</v>
      </c>
      <c r="E130" s="13"/>
      <c r="F130" s="59"/>
      <c r="G130" s="59"/>
      <c r="H130" s="16"/>
      <c r="I130" s="20"/>
      <c r="J130" s="20"/>
      <c r="K130" s="20"/>
      <c r="L130" s="20"/>
    </row>
    <row r="131" spans="1:12" ht="12.75">
      <c r="A131" s="12">
        <v>61</v>
      </c>
      <c r="B131" s="12">
        <v>762</v>
      </c>
      <c r="C131" t="s">
        <v>33</v>
      </c>
      <c r="D131" t="s">
        <v>219</v>
      </c>
      <c r="E131" s="12" t="s">
        <v>13</v>
      </c>
      <c r="F131" s="16">
        <v>228</v>
      </c>
      <c r="G131" s="16">
        <v>0</v>
      </c>
      <c r="H131" s="16">
        <f>F131*G131</f>
        <v>0</v>
      </c>
      <c r="I131" s="19">
        <v>0.0346000000000117</v>
      </c>
      <c r="J131" s="19">
        <f>F131*I131</f>
        <v>7.888800000002667</v>
      </c>
      <c r="K131" s="19"/>
      <c r="L131" s="19"/>
    </row>
    <row r="132" spans="1:12" ht="12.75">
      <c r="A132" s="12">
        <v>62</v>
      </c>
      <c r="B132" s="12">
        <v>762</v>
      </c>
      <c r="C132" t="s">
        <v>58</v>
      </c>
      <c r="D132" t="s">
        <v>179</v>
      </c>
      <c r="E132" s="12" t="s">
        <v>13</v>
      </c>
      <c r="F132" s="16">
        <f>2*222.3</f>
        <v>444.6</v>
      </c>
      <c r="G132" s="16">
        <v>0</v>
      </c>
      <c r="H132" s="16">
        <f>F132*G132</f>
        <v>0</v>
      </c>
      <c r="I132" s="19"/>
      <c r="J132" s="19"/>
      <c r="K132" s="19"/>
      <c r="L132" s="19"/>
    </row>
    <row r="133" spans="1:12" s="11" customFormat="1" ht="12.75">
      <c r="A133" s="13"/>
      <c r="B133" s="13" t="s">
        <v>84</v>
      </c>
      <c r="C133" s="10"/>
      <c r="D133" s="10" t="s">
        <v>136</v>
      </c>
      <c r="E133" s="13"/>
      <c r="F133" s="59"/>
      <c r="G133" s="59"/>
      <c r="H133" s="59">
        <f>SUM(H131:H132)</f>
        <v>0</v>
      </c>
      <c r="I133" s="20"/>
      <c r="J133" s="20">
        <f>SUM(J131:J131)</f>
        <v>7.888800000002667</v>
      </c>
      <c r="K133" s="20"/>
      <c r="L133" s="20"/>
    </row>
    <row r="134" spans="1:12" ht="12.75">
      <c r="A134" s="14"/>
      <c r="B134" s="14"/>
      <c r="C134" s="8"/>
      <c r="D134" s="8"/>
      <c r="E134" s="14"/>
      <c r="F134" s="61"/>
      <c r="G134" s="61"/>
      <c r="H134" s="61"/>
      <c r="I134" s="21"/>
      <c r="J134" s="21"/>
      <c r="K134" s="21"/>
      <c r="L134" s="21"/>
    </row>
    <row r="135" spans="1:12" s="11" customFormat="1" ht="12.75">
      <c r="A135" s="13"/>
      <c r="B135" s="13" t="s">
        <v>84</v>
      </c>
      <c r="C135" s="10"/>
      <c r="D135" s="10" t="s">
        <v>94</v>
      </c>
      <c r="E135" s="13"/>
      <c r="F135" s="59"/>
      <c r="G135" s="59"/>
      <c r="H135" s="59"/>
      <c r="I135" s="20"/>
      <c r="J135" s="20"/>
      <c r="K135" s="20"/>
      <c r="L135" s="20"/>
    </row>
    <row r="136" spans="1:12" ht="12.75">
      <c r="A136" s="12">
        <v>63</v>
      </c>
      <c r="B136" s="12">
        <v>763</v>
      </c>
      <c r="C136" t="s">
        <v>48</v>
      </c>
      <c r="D136" t="s">
        <v>180</v>
      </c>
      <c r="E136" s="12" t="s">
        <v>13</v>
      </c>
      <c r="F136" s="16">
        <f>196.5+180.7</f>
        <v>377.2</v>
      </c>
      <c r="G136" s="16">
        <v>0</v>
      </c>
      <c r="H136" s="16">
        <f>F136*G136</f>
        <v>0</v>
      </c>
      <c r="I136" s="19">
        <v>0.0289999999999963</v>
      </c>
      <c r="J136" s="19">
        <f>F136*I136</f>
        <v>10.938799999998604</v>
      </c>
      <c r="K136" s="19"/>
      <c r="L136" s="19"/>
    </row>
    <row r="137" spans="1:12" ht="12.75">
      <c r="A137" s="12">
        <v>64</v>
      </c>
      <c r="B137" s="12">
        <v>763</v>
      </c>
      <c r="C137" s="2" t="s">
        <v>157</v>
      </c>
      <c r="D137" s="23" t="s">
        <v>181</v>
      </c>
      <c r="E137" s="12" t="s">
        <v>13</v>
      </c>
      <c r="F137" s="16">
        <v>377.2</v>
      </c>
      <c r="G137" s="16">
        <v>0</v>
      </c>
      <c r="H137" s="16">
        <f>F137*G137</f>
        <v>0</v>
      </c>
      <c r="I137" s="19">
        <v>0.0445</v>
      </c>
      <c r="J137" s="19">
        <f>F137*I137</f>
        <v>16.7854</v>
      </c>
      <c r="K137" s="19"/>
      <c r="L137" s="19"/>
    </row>
    <row r="138" spans="1:12" s="11" customFormat="1" ht="12.75">
      <c r="A138" s="13"/>
      <c r="B138" s="13" t="s">
        <v>84</v>
      </c>
      <c r="C138" s="10"/>
      <c r="D138" s="10" t="s">
        <v>137</v>
      </c>
      <c r="E138" s="13"/>
      <c r="F138" s="60"/>
      <c r="G138" s="59"/>
      <c r="H138" s="59">
        <f>SUM(H136:H137)</f>
        <v>0</v>
      </c>
      <c r="I138" s="20"/>
      <c r="J138" s="20">
        <f>SUM(J136:J136)</f>
        <v>10.938799999998604</v>
      </c>
      <c r="K138" s="20"/>
      <c r="L138" s="20"/>
    </row>
    <row r="139" spans="1:12" ht="12.75">
      <c r="A139" s="14"/>
      <c r="B139" s="14"/>
      <c r="C139" s="8"/>
      <c r="D139" s="8"/>
      <c r="E139" s="14"/>
      <c r="F139" s="61"/>
      <c r="G139" s="61"/>
      <c r="H139" s="61"/>
      <c r="I139" s="21"/>
      <c r="J139" s="21"/>
      <c r="K139" s="21"/>
      <c r="L139" s="21"/>
    </row>
    <row r="140" spans="1:12" s="11" customFormat="1" ht="12.75">
      <c r="A140" s="13"/>
      <c r="B140" s="13" t="s">
        <v>84</v>
      </c>
      <c r="C140" s="10"/>
      <c r="D140" s="10" t="s">
        <v>93</v>
      </c>
      <c r="E140" s="13"/>
      <c r="F140" s="59"/>
      <c r="G140" s="59"/>
      <c r="H140" s="59"/>
      <c r="I140" s="20"/>
      <c r="J140" s="20"/>
      <c r="K140" s="20"/>
      <c r="L140" s="20"/>
    </row>
    <row r="141" spans="1:12" ht="12.75">
      <c r="A141" s="12">
        <v>65</v>
      </c>
      <c r="B141" s="12">
        <v>764</v>
      </c>
      <c r="C141" t="s">
        <v>34</v>
      </c>
      <c r="D141" t="s">
        <v>183</v>
      </c>
      <c r="E141" s="12" t="s">
        <v>13</v>
      </c>
      <c r="F141" s="16">
        <v>228</v>
      </c>
      <c r="G141" s="16">
        <v>0</v>
      </c>
      <c r="H141" s="16">
        <f>F141*G141</f>
        <v>0</v>
      </c>
      <c r="I141" s="19">
        <v>0.00929999999999608</v>
      </c>
      <c r="J141" s="19">
        <f>F141*I141</f>
        <v>2.1203999999991066</v>
      </c>
      <c r="K141" s="19"/>
      <c r="L141" s="19"/>
    </row>
    <row r="142" spans="1:12" ht="12.75">
      <c r="A142" s="12">
        <v>66</v>
      </c>
      <c r="B142" s="12">
        <v>764</v>
      </c>
      <c r="C142" t="s">
        <v>79</v>
      </c>
      <c r="D142" t="s">
        <v>182</v>
      </c>
      <c r="E142" s="12" t="s">
        <v>19</v>
      </c>
      <c r="F142" s="16">
        <f>60+30</f>
        <v>90</v>
      </c>
      <c r="G142" s="16">
        <v>0</v>
      </c>
      <c r="H142" s="16">
        <f>F142*G142</f>
        <v>0</v>
      </c>
      <c r="I142" s="19">
        <v>0.00319999999999964</v>
      </c>
      <c r="J142" s="19">
        <f>F142*I142</f>
        <v>0.2879999999999676</v>
      </c>
      <c r="K142" s="19"/>
      <c r="L142" s="19"/>
    </row>
    <row r="143" spans="1:12" s="11" customFormat="1" ht="12.75">
      <c r="A143" s="13"/>
      <c r="B143" s="13" t="s">
        <v>84</v>
      </c>
      <c r="C143" s="10"/>
      <c r="D143" s="10" t="s">
        <v>138</v>
      </c>
      <c r="E143" s="13"/>
      <c r="F143" s="59"/>
      <c r="G143" s="59"/>
      <c r="H143" s="59">
        <f>SUM(H141:H142)</f>
        <v>0</v>
      </c>
      <c r="I143" s="20"/>
      <c r="J143" s="20">
        <f>SUM(J141:J142)</f>
        <v>2.408399999999074</v>
      </c>
      <c r="K143" s="20"/>
      <c r="L143" s="20"/>
    </row>
    <row r="144" spans="1:12" ht="12.75">
      <c r="A144" s="14"/>
      <c r="B144" s="14"/>
      <c r="C144" s="8"/>
      <c r="D144" s="8"/>
      <c r="E144" s="14"/>
      <c r="F144" s="61"/>
      <c r="G144" s="61"/>
      <c r="H144" s="61"/>
      <c r="I144" s="21"/>
      <c r="J144" s="21"/>
      <c r="K144" s="21"/>
      <c r="L144" s="21"/>
    </row>
    <row r="145" spans="1:12" s="11" customFormat="1" ht="12.75">
      <c r="A145" s="13"/>
      <c r="B145" s="13" t="s">
        <v>84</v>
      </c>
      <c r="C145" s="10"/>
      <c r="D145" s="10" t="s">
        <v>92</v>
      </c>
      <c r="E145" s="13"/>
      <c r="F145" s="59"/>
      <c r="G145" s="59"/>
      <c r="H145" s="59"/>
      <c r="I145" s="20"/>
      <c r="J145" s="20"/>
      <c r="K145" s="20"/>
      <c r="L145" s="20"/>
    </row>
    <row r="146" spans="1:12" ht="12.75">
      <c r="A146" s="12">
        <v>67</v>
      </c>
      <c r="B146" s="12">
        <v>766</v>
      </c>
      <c r="C146" t="s">
        <v>49</v>
      </c>
      <c r="D146" t="s">
        <v>220</v>
      </c>
      <c r="E146" s="12" t="s">
        <v>13</v>
      </c>
      <c r="F146" s="16">
        <f>20*0.8*0.8+23*2*0.8+1*2*1.6+1*2*2.85+1*0.9*2.1</f>
        <v>60.390000000000015</v>
      </c>
      <c r="G146" s="16">
        <v>0</v>
      </c>
      <c r="H146" s="16">
        <f>F146*G146</f>
        <v>0</v>
      </c>
      <c r="I146" s="19">
        <v>0.0139999999999957</v>
      </c>
      <c r="J146" s="19">
        <f>F146*I146</f>
        <v>0.8454599999997405</v>
      </c>
      <c r="K146" s="19"/>
      <c r="L146" s="19"/>
    </row>
    <row r="147" spans="1:12" ht="12.75">
      <c r="A147" s="12">
        <v>68</v>
      </c>
      <c r="B147" s="22">
        <v>766</v>
      </c>
      <c r="C147" t="s">
        <v>184</v>
      </c>
      <c r="D147" s="23" t="s">
        <v>185</v>
      </c>
      <c r="E147" s="12" t="s">
        <v>13</v>
      </c>
      <c r="F147" s="16">
        <v>7.5</v>
      </c>
      <c r="G147" s="16">
        <v>0</v>
      </c>
      <c r="H147" s="16">
        <f>F147*G147</f>
        <v>0</v>
      </c>
      <c r="I147" s="19">
        <v>0.055</v>
      </c>
      <c r="J147" s="19">
        <f>F147*I147</f>
        <v>0.4125</v>
      </c>
      <c r="K147" s="19"/>
      <c r="L147" s="19"/>
    </row>
    <row r="148" spans="1:12" ht="12.75">
      <c r="A148" s="12">
        <v>69</v>
      </c>
      <c r="B148" s="12">
        <v>766</v>
      </c>
      <c r="C148" t="s">
        <v>70</v>
      </c>
      <c r="D148" t="s">
        <v>221</v>
      </c>
      <c r="E148" s="12" t="s">
        <v>30</v>
      </c>
      <c r="F148" s="16">
        <v>24</v>
      </c>
      <c r="G148" s="16">
        <v>0</v>
      </c>
      <c r="H148" s="16">
        <f>F148*G148</f>
        <v>0</v>
      </c>
      <c r="I148" s="19">
        <v>0.0409999999999968</v>
      </c>
      <c r="J148" s="19">
        <f>F148*I148</f>
        <v>0.9839999999999233</v>
      </c>
      <c r="K148" s="19"/>
      <c r="L148" s="19"/>
    </row>
    <row r="149" spans="1:12" s="11" customFormat="1" ht="12.75">
      <c r="A149" s="13"/>
      <c r="B149" s="13" t="s">
        <v>84</v>
      </c>
      <c r="C149" s="10"/>
      <c r="D149" s="10" t="s">
        <v>139</v>
      </c>
      <c r="E149" s="13"/>
      <c r="F149" s="59"/>
      <c r="G149" s="59"/>
      <c r="H149" s="59">
        <f>SUM(H146:H148)</f>
        <v>0</v>
      </c>
      <c r="I149" s="20"/>
      <c r="J149" s="20">
        <f>SUM(J146:J148)</f>
        <v>2.2419599999996636</v>
      </c>
      <c r="K149" s="20"/>
      <c r="L149" s="20"/>
    </row>
    <row r="150" spans="1:12" ht="12.75">
      <c r="A150" s="14"/>
      <c r="B150" s="14"/>
      <c r="C150" s="8"/>
      <c r="D150" s="8"/>
      <c r="E150" s="14"/>
      <c r="F150" s="61"/>
      <c r="G150" s="61"/>
      <c r="H150" s="61"/>
      <c r="I150" s="21"/>
      <c r="J150" s="21"/>
      <c r="K150" s="21"/>
      <c r="L150" s="21"/>
    </row>
    <row r="151" spans="1:12" s="11" customFormat="1" ht="12.75">
      <c r="A151" s="13"/>
      <c r="B151" s="13" t="s">
        <v>84</v>
      </c>
      <c r="C151" s="10"/>
      <c r="D151" s="10" t="s">
        <v>91</v>
      </c>
      <c r="E151" s="13"/>
      <c r="F151" s="59"/>
      <c r="G151" s="59"/>
      <c r="H151" s="59"/>
      <c r="I151" s="20"/>
      <c r="J151" s="20"/>
      <c r="K151" s="20"/>
      <c r="L151" s="20"/>
    </row>
    <row r="152" spans="1:12" s="34" customFormat="1" ht="12.75">
      <c r="A152" s="37">
        <v>70</v>
      </c>
      <c r="B152" s="14"/>
      <c r="C152" s="8" t="s">
        <v>186</v>
      </c>
      <c r="D152" s="8" t="s">
        <v>224</v>
      </c>
      <c r="E152" s="14" t="s">
        <v>35</v>
      </c>
      <c r="F152" s="61">
        <v>1</v>
      </c>
      <c r="G152" s="61">
        <v>0</v>
      </c>
      <c r="H152" s="61">
        <f>F152*G152</f>
        <v>0</v>
      </c>
      <c r="I152" s="21">
        <v>1.1</v>
      </c>
      <c r="J152" s="21">
        <f>F152*I152</f>
        <v>1.1</v>
      </c>
      <c r="K152" s="21"/>
      <c r="L152" s="21"/>
    </row>
    <row r="153" spans="1:12" s="34" customFormat="1" ht="12.75">
      <c r="A153" s="37">
        <v>71</v>
      </c>
      <c r="B153" s="14">
        <v>767</v>
      </c>
      <c r="C153" s="35" t="s">
        <v>71</v>
      </c>
      <c r="D153" s="36" t="s">
        <v>194</v>
      </c>
      <c r="E153" s="14" t="s">
        <v>19</v>
      </c>
      <c r="F153" s="61">
        <v>18</v>
      </c>
      <c r="G153" s="61">
        <v>0</v>
      </c>
      <c r="H153" s="61">
        <f>F153*G153</f>
        <v>0</v>
      </c>
      <c r="I153" s="21">
        <v>0.000999999999999</v>
      </c>
      <c r="J153" s="21">
        <f>F153*I153</f>
        <v>0.017999999999982</v>
      </c>
      <c r="K153" s="21">
        <v>0</v>
      </c>
      <c r="L153" s="21">
        <f>F153*K153</f>
        <v>0</v>
      </c>
    </row>
    <row r="154" spans="1:12" s="34" customFormat="1" ht="12.75">
      <c r="A154" s="37"/>
      <c r="B154" s="14">
        <v>767</v>
      </c>
      <c r="C154" s="35" t="s">
        <v>222</v>
      </c>
      <c r="D154" s="8" t="s">
        <v>223</v>
      </c>
      <c r="E154" s="14" t="s">
        <v>35</v>
      </c>
      <c r="F154" s="61">
        <v>1</v>
      </c>
      <c r="G154" s="61">
        <v>0</v>
      </c>
      <c r="H154" s="61">
        <f>F154*G154</f>
        <v>0</v>
      </c>
      <c r="I154" s="21"/>
      <c r="J154" s="21"/>
      <c r="K154" s="21"/>
      <c r="L154" s="21"/>
    </row>
    <row r="155" spans="1:12" s="11" customFormat="1" ht="12.75">
      <c r="A155" s="13"/>
      <c r="B155" s="13" t="s">
        <v>84</v>
      </c>
      <c r="C155" s="10"/>
      <c r="D155" s="10" t="s">
        <v>140</v>
      </c>
      <c r="E155" s="13"/>
      <c r="F155" s="59"/>
      <c r="G155" s="59"/>
      <c r="H155" s="59">
        <f>SUM(H152:H154)</f>
        <v>0</v>
      </c>
      <c r="I155" s="20"/>
      <c r="J155" s="20">
        <f>SUM(J152)</f>
        <v>1.1</v>
      </c>
      <c r="K155" s="20"/>
      <c r="L155" s="20"/>
    </row>
    <row r="156" spans="1:12" ht="12.75">
      <c r="A156" s="14"/>
      <c r="B156" s="14"/>
      <c r="C156" s="8"/>
      <c r="D156" s="8"/>
      <c r="E156" s="14"/>
      <c r="F156" s="61"/>
      <c r="G156" s="61"/>
      <c r="H156" s="61"/>
      <c r="I156" s="21"/>
      <c r="J156" s="21"/>
      <c r="K156" s="21"/>
      <c r="L156" s="38"/>
    </row>
    <row r="157" spans="1:12" ht="12.75">
      <c r="A157" s="14"/>
      <c r="B157" s="14"/>
      <c r="C157" s="8"/>
      <c r="D157" s="8"/>
      <c r="E157" s="14"/>
      <c r="F157" s="61"/>
      <c r="G157" s="61"/>
      <c r="H157" s="61"/>
      <c r="I157" s="21"/>
      <c r="J157" s="21"/>
      <c r="K157" s="21"/>
      <c r="L157" s="21"/>
    </row>
    <row r="158" spans="1:12" s="11" customFormat="1" ht="12.75">
      <c r="A158" s="13"/>
      <c r="B158" s="13" t="s">
        <v>84</v>
      </c>
      <c r="C158" s="10"/>
      <c r="D158" s="10" t="s">
        <v>90</v>
      </c>
      <c r="E158" s="13"/>
      <c r="F158" s="59"/>
      <c r="G158" s="59"/>
      <c r="H158" s="59"/>
      <c r="I158" s="20"/>
      <c r="J158" s="20"/>
      <c r="K158" s="20"/>
      <c r="L158" s="20"/>
    </row>
    <row r="159" spans="1:12" ht="12.75">
      <c r="A159" s="12">
        <v>72</v>
      </c>
      <c r="B159" s="12">
        <v>769</v>
      </c>
      <c r="C159" t="s">
        <v>50</v>
      </c>
      <c r="D159" t="s">
        <v>236</v>
      </c>
      <c r="E159" s="12" t="s">
        <v>226</v>
      </c>
      <c r="F159" s="16">
        <v>1</v>
      </c>
      <c r="G159" s="16">
        <v>0</v>
      </c>
      <c r="H159" s="61">
        <f>F159*G159</f>
        <v>0</v>
      </c>
      <c r="I159" s="19">
        <v>0.0439999999999827</v>
      </c>
      <c r="J159" s="19">
        <f>F159*I159</f>
        <v>0.0439999999999827</v>
      </c>
      <c r="K159" s="19"/>
      <c r="L159" s="19"/>
    </row>
    <row r="160" spans="1:12" s="11" customFormat="1" ht="12.75">
      <c r="A160" s="13"/>
      <c r="B160" s="13" t="s">
        <v>84</v>
      </c>
      <c r="C160" s="10"/>
      <c r="D160" s="10" t="s">
        <v>141</v>
      </c>
      <c r="E160" s="13"/>
      <c r="F160" s="59"/>
      <c r="G160" s="59"/>
      <c r="H160" s="71">
        <f>H159</f>
        <v>0</v>
      </c>
      <c r="I160" s="20"/>
      <c r="J160" s="20">
        <f>SUM(J159:J159)</f>
        <v>0.0439999999999827</v>
      </c>
      <c r="K160" s="20"/>
      <c r="L160" s="20"/>
    </row>
    <row r="161" spans="1:12" ht="12.75">
      <c r="A161" s="14"/>
      <c r="B161" s="14"/>
      <c r="C161" s="8"/>
      <c r="D161" s="8"/>
      <c r="E161" s="14"/>
      <c r="F161" s="61"/>
      <c r="G161" s="61"/>
      <c r="H161" s="61"/>
      <c r="I161" s="21"/>
      <c r="J161" s="21"/>
      <c r="K161" s="21"/>
      <c r="L161" s="21"/>
    </row>
    <row r="162" spans="1:12" s="11" customFormat="1" ht="12.75">
      <c r="A162" s="13"/>
      <c r="B162" s="13" t="s">
        <v>84</v>
      </c>
      <c r="C162" s="10"/>
      <c r="D162" s="10" t="s">
        <v>89</v>
      </c>
      <c r="E162" s="13"/>
      <c r="F162" s="59"/>
      <c r="G162" s="59"/>
      <c r="H162" s="59"/>
      <c r="I162" s="20"/>
      <c r="J162" s="20"/>
      <c r="K162" s="20"/>
      <c r="L162" s="20"/>
    </row>
    <row r="163" spans="1:12" ht="12.75">
      <c r="A163" s="12">
        <v>73</v>
      </c>
      <c r="B163" s="12">
        <v>771</v>
      </c>
      <c r="C163" t="s">
        <v>59</v>
      </c>
      <c r="D163" t="s">
        <v>60</v>
      </c>
      <c r="E163" s="12" t="s">
        <v>13</v>
      </c>
      <c r="F163" s="16">
        <v>46.5</v>
      </c>
      <c r="G163" s="16">
        <v>0</v>
      </c>
      <c r="H163" s="16">
        <f>F163*G163</f>
        <v>0</v>
      </c>
      <c r="I163" s="19">
        <v>0.0300000000000011</v>
      </c>
      <c r="J163" s="19">
        <f>F163*I163</f>
        <v>1.395000000000051</v>
      </c>
      <c r="K163" s="19"/>
      <c r="L163" s="19"/>
    </row>
    <row r="164" spans="1:12" s="11" customFormat="1" ht="12.75">
      <c r="A164" s="13"/>
      <c r="B164" s="13" t="s">
        <v>84</v>
      </c>
      <c r="C164" s="10"/>
      <c r="D164" s="10" t="s">
        <v>142</v>
      </c>
      <c r="E164" s="13"/>
      <c r="F164" s="59"/>
      <c r="G164" s="59"/>
      <c r="H164" s="59">
        <f>SUM(H163:H163)</f>
        <v>0</v>
      </c>
      <c r="I164" s="20"/>
      <c r="J164" s="20">
        <f>SUM(J163:J163)</f>
        <v>1.395000000000051</v>
      </c>
      <c r="K164" s="20"/>
      <c r="L164" s="20"/>
    </row>
    <row r="165" spans="1:12" ht="12.75">
      <c r="A165" s="14"/>
      <c r="B165" s="14"/>
      <c r="C165" s="8"/>
      <c r="D165" s="8"/>
      <c r="E165" s="14"/>
      <c r="F165" s="61"/>
      <c r="G165" s="61"/>
      <c r="H165" s="61"/>
      <c r="I165" s="21"/>
      <c r="J165" s="21"/>
      <c r="K165" s="21"/>
      <c r="L165" s="21"/>
    </row>
    <row r="166" spans="1:12" s="11" customFormat="1" ht="12.75">
      <c r="A166" s="13"/>
      <c r="B166" s="13" t="s">
        <v>84</v>
      </c>
      <c r="C166" s="10"/>
      <c r="D166" s="10" t="s">
        <v>88</v>
      </c>
      <c r="E166" s="13"/>
      <c r="F166" s="59"/>
      <c r="G166" s="59"/>
      <c r="H166" s="59"/>
      <c r="I166" s="20"/>
      <c r="J166" s="20"/>
      <c r="K166" s="20"/>
      <c r="L166" s="20"/>
    </row>
    <row r="167" spans="1:12" ht="12.75">
      <c r="A167" s="12">
        <v>74</v>
      </c>
      <c r="B167" s="12">
        <v>776</v>
      </c>
      <c r="C167" t="s">
        <v>61</v>
      </c>
      <c r="D167" t="s">
        <v>187</v>
      </c>
      <c r="E167" s="12" t="s">
        <v>13</v>
      </c>
      <c r="F167" s="16">
        <f>196.5+185.8-46.5</f>
        <v>335.8</v>
      </c>
      <c r="G167" s="16">
        <v>0</v>
      </c>
      <c r="H167" s="16">
        <f>F167*G167</f>
        <v>0</v>
      </c>
      <c r="I167" s="19">
        <v>0.00430000000000063</v>
      </c>
      <c r="J167" s="19">
        <f>F167*I167</f>
        <v>1.4439400000002116</v>
      </c>
      <c r="K167" s="19"/>
      <c r="L167" s="19"/>
    </row>
    <row r="168" spans="1:12" s="11" customFormat="1" ht="12.75">
      <c r="A168" s="13"/>
      <c r="B168" s="13" t="s">
        <v>84</v>
      </c>
      <c r="C168" s="10"/>
      <c r="D168" s="10" t="s">
        <v>143</v>
      </c>
      <c r="E168" s="13"/>
      <c r="F168" s="59"/>
      <c r="G168" s="59"/>
      <c r="H168" s="59">
        <f>SUM(H167:H167)</f>
        <v>0</v>
      </c>
      <c r="I168" s="20"/>
      <c r="J168" s="20">
        <f>SUM(J167:J167)</f>
        <v>1.4439400000002116</v>
      </c>
      <c r="K168" s="20"/>
      <c r="L168" s="20"/>
    </row>
    <row r="169" spans="1:12" ht="12.75">
      <c r="A169" s="14"/>
      <c r="B169" s="14"/>
      <c r="C169" s="8"/>
      <c r="D169" s="8"/>
      <c r="E169" s="14"/>
      <c r="F169" s="61"/>
      <c r="G169" s="61"/>
      <c r="H169" s="61"/>
      <c r="I169" s="21"/>
      <c r="J169" s="21"/>
      <c r="K169" s="21"/>
      <c r="L169" s="21"/>
    </row>
    <row r="170" spans="1:12" s="11" customFormat="1" ht="12.75">
      <c r="A170" s="13"/>
      <c r="B170" s="13" t="s">
        <v>84</v>
      </c>
      <c r="C170" s="10"/>
      <c r="D170" s="10" t="s">
        <v>87</v>
      </c>
      <c r="E170" s="13"/>
      <c r="F170" s="59"/>
      <c r="G170" s="59"/>
      <c r="H170" s="59"/>
      <c r="I170" s="20"/>
      <c r="J170" s="20"/>
      <c r="K170" s="20"/>
      <c r="L170" s="20"/>
    </row>
    <row r="171" spans="1:12" ht="12.75">
      <c r="A171" s="12">
        <v>75</v>
      </c>
      <c r="B171" s="12">
        <v>781</v>
      </c>
      <c r="C171" t="s">
        <v>62</v>
      </c>
      <c r="D171" t="s">
        <v>188</v>
      </c>
      <c r="E171" s="12" t="s">
        <v>13</v>
      </c>
      <c r="F171" s="16">
        <v>100.6</v>
      </c>
      <c r="G171" s="16">
        <v>0</v>
      </c>
      <c r="H171" s="16">
        <f>F171*G171</f>
        <v>0</v>
      </c>
      <c r="I171" s="19">
        <v>0.0209999999999865</v>
      </c>
      <c r="J171" s="19">
        <f>F171*I171</f>
        <v>2.112599999998642</v>
      </c>
      <c r="K171" s="19"/>
      <c r="L171" s="19"/>
    </row>
    <row r="172" spans="1:12" s="11" customFormat="1" ht="12.75">
      <c r="A172" s="13"/>
      <c r="B172" s="13" t="s">
        <v>84</v>
      </c>
      <c r="C172" s="10"/>
      <c r="D172" s="10" t="s">
        <v>144</v>
      </c>
      <c r="E172" s="13"/>
      <c r="F172" s="59"/>
      <c r="G172" s="59"/>
      <c r="H172" s="59">
        <f>SUM(H171:H171)</f>
        <v>0</v>
      </c>
      <c r="I172" s="20"/>
      <c r="J172" s="20">
        <f>SUM(J171:J171)</f>
        <v>2.112599999998642</v>
      </c>
      <c r="K172" s="20"/>
      <c r="L172" s="20"/>
    </row>
    <row r="173" spans="1:12" ht="12.75">
      <c r="A173" s="14"/>
      <c r="B173" s="14"/>
      <c r="C173" s="8"/>
      <c r="D173" s="8"/>
      <c r="E173" s="14"/>
      <c r="F173" s="61"/>
      <c r="G173" s="61"/>
      <c r="H173" s="61"/>
      <c r="I173" s="21"/>
      <c r="J173" s="21"/>
      <c r="K173" s="21"/>
      <c r="L173" s="21"/>
    </row>
    <row r="174" spans="1:12" s="11" customFormat="1" ht="12.75">
      <c r="A174" s="13"/>
      <c r="B174" s="13" t="s">
        <v>84</v>
      </c>
      <c r="C174" s="10"/>
      <c r="D174" s="10" t="s">
        <v>86</v>
      </c>
      <c r="E174" s="13"/>
      <c r="F174" s="59"/>
      <c r="G174" s="59"/>
      <c r="H174" s="59"/>
      <c r="I174" s="20"/>
      <c r="J174" s="20"/>
      <c r="K174" s="20"/>
      <c r="L174" s="20"/>
    </row>
    <row r="175" spans="1:12" ht="12.75">
      <c r="A175" s="12">
        <v>76</v>
      </c>
      <c r="B175" s="12">
        <v>783</v>
      </c>
      <c r="C175" t="s">
        <v>36</v>
      </c>
      <c r="D175" t="s">
        <v>37</v>
      </c>
      <c r="E175" s="12" t="s">
        <v>13</v>
      </c>
      <c r="F175" s="16">
        <v>15.514</v>
      </c>
      <c r="G175" s="16">
        <v>0</v>
      </c>
      <c r="H175" s="16">
        <f>F175*G175</f>
        <v>0</v>
      </c>
      <c r="I175" s="19">
        <v>0</v>
      </c>
      <c r="J175" s="19">
        <f>F175*I175</f>
        <v>0</v>
      </c>
      <c r="K175" s="19"/>
      <c r="L175" s="19"/>
    </row>
    <row r="176" spans="1:12" ht="12.75">
      <c r="A176" s="12">
        <v>77</v>
      </c>
      <c r="B176" s="12">
        <v>783</v>
      </c>
      <c r="C176" t="s">
        <v>63</v>
      </c>
      <c r="D176" t="s">
        <v>64</v>
      </c>
      <c r="E176" s="12" t="s">
        <v>13</v>
      </c>
      <c r="F176" s="16">
        <v>36.315</v>
      </c>
      <c r="G176" s="16">
        <v>0</v>
      </c>
      <c r="H176" s="16">
        <f>F176*G176</f>
        <v>0</v>
      </c>
      <c r="I176" s="19">
        <v>0</v>
      </c>
      <c r="J176" s="19">
        <f>F176*I176</f>
        <v>0</v>
      </c>
      <c r="K176" s="19"/>
      <c r="L176" s="19"/>
    </row>
    <row r="177" spans="1:12" ht="12.75">
      <c r="A177" s="12">
        <v>78</v>
      </c>
      <c r="B177" s="12">
        <v>783</v>
      </c>
      <c r="C177" t="s">
        <v>80</v>
      </c>
      <c r="D177" t="s">
        <v>81</v>
      </c>
      <c r="E177" s="12" t="s">
        <v>13</v>
      </c>
      <c r="F177" s="16">
        <v>11.789</v>
      </c>
      <c r="G177" s="16">
        <v>0</v>
      </c>
      <c r="H177" s="16">
        <f>F177*G177</f>
        <v>0</v>
      </c>
      <c r="I177" s="19">
        <v>0</v>
      </c>
      <c r="J177" s="19">
        <f>F177*I177</f>
        <v>0</v>
      </c>
      <c r="K177" s="19"/>
      <c r="L177" s="19"/>
    </row>
    <row r="178" spans="1:12" s="11" customFormat="1" ht="12.75">
      <c r="A178" s="13"/>
      <c r="B178" s="13" t="s">
        <v>84</v>
      </c>
      <c r="C178" s="10"/>
      <c r="D178" s="10" t="s">
        <v>145</v>
      </c>
      <c r="E178" s="13"/>
      <c r="F178" s="59"/>
      <c r="G178" s="59"/>
      <c r="H178" s="59">
        <f>SUM(H175:H177)</f>
        <v>0</v>
      </c>
      <c r="I178" s="20"/>
      <c r="J178" s="20">
        <f>SUM(J175:J177)</f>
        <v>0</v>
      </c>
      <c r="K178" s="20"/>
      <c r="L178" s="20"/>
    </row>
    <row r="179" spans="1:12" ht="12.75">
      <c r="A179" s="14"/>
      <c r="B179" s="14"/>
      <c r="C179" s="8"/>
      <c r="D179" s="8"/>
      <c r="E179" s="14"/>
      <c r="F179" s="61"/>
      <c r="G179" s="61"/>
      <c r="H179" s="61"/>
      <c r="I179" s="21"/>
      <c r="J179" s="21"/>
      <c r="K179" s="21"/>
      <c r="L179" s="21"/>
    </row>
    <row r="180" spans="1:12" s="11" customFormat="1" ht="12.75">
      <c r="A180" s="13"/>
      <c r="B180" s="13" t="s">
        <v>84</v>
      </c>
      <c r="C180" s="10"/>
      <c r="D180" s="10" t="s">
        <v>85</v>
      </c>
      <c r="E180" s="13"/>
      <c r="F180" s="59"/>
      <c r="G180" s="59"/>
      <c r="H180" s="59"/>
      <c r="I180" s="20"/>
      <c r="J180" s="20"/>
      <c r="K180" s="20"/>
      <c r="L180" s="20"/>
    </row>
    <row r="181" spans="1:12" ht="12.75">
      <c r="A181" s="12">
        <v>79</v>
      </c>
      <c r="B181" s="12">
        <v>784</v>
      </c>
      <c r="C181" t="s">
        <v>65</v>
      </c>
      <c r="D181" t="s">
        <v>66</v>
      </c>
      <c r="E181" s="12" t="s">
        <v>13</v>
      </c>
      <c r="F181" s="16">
        <f>1*348.23+2*195+2*40+2*142.08+185.8+196.5</f>
        <v>1484.69</v>
      </c>
      <c r="G181" s="16">
        <v>0</v>
      </c>
      <c r="H181" s="16">
        <f>F181*G181</f>
        <v>0</v>
      </c>
      <c r="I181" s="19">
        <v>0</v>
      </c>
      <c r="J181" s="19">
        <f>F181*I181</f>
        <v>0</v>
      </c>
      <c r="K181" s="19"/>
      <c r="L181" s="19"/>
    </row>
    <row r="182" spans="1:12" s="11" customFormat="1" ht="12.75">
      <c r="A182" s="13"/>
      <c r="B182" s="13" t="s">
        <v>84</v>
      </c>
      <c r="C182" s="10"/>
      <c r="D182" s="10" t="s">
        <v>146</v>
      </c>
      <c r="E182" s="13"/>
      <c r="F182" s="59"/>
      <c r="G182" s="59"/>
      <c r="H182" s="59">
        <f>SUM(H181:H181)</f>
        <v>0</v>
      </c>
      <c r="I182" s="20"/>
      <c r="J182" s="20">
        <f>SUM(J181:J181)</f>
        <v>0</v>
      </c>
      <c r="K182" s="20"/>
      <c r="L182" s="20"/>
    </row>
    <row r="183" spans="1:12" ht="12.75">
      <c r="A183" s="14"/>
      <c r="B183" s="14"/>
      <c r="C183" s="8"/>
      <c r="D183" s="8"/>
      <c r="E183" s="14"/>
      <c r="F183" s="61"/>
      <c r="G183" s="61"/>
      <c r="H183" s="61"/>
      <c r="I183" s="21"/>
      <c r="J183" s="21"/>
      <c r="K183" s="21"/>
      <c r="L183" s="21"/>
    </row>
    <row r="184" spans="1:12" ht="12.75">
      <c r="A184" s="12"/>
      <c r="D184" s="2"/>
      <c r="E184" s="22"/>
      <c r="F184" s="16"/>
      <c r="G184" s="16"/>
      <c r="H184" s="16"/>
      <c r="I184" s="19"/>
      <c r="J184" s="19"/>
      <c r="K184" s="19"/>
      <c r="L184" s="19"/>
    </row>
    <row r="185" spans="1:12" ht="12.75">
      <c r="A185" s="12"/>
      <c r="E185" s="22"/>
      <c r="F185" s="16"/>
      <c r="G185" s="16"/>
      <c r="H185" s="16"/>
      <c r="I185" s="19"/>
      <c r="J185" s="19"/>
      <c r="K185" s="19"/>
      <c r="L185" s="19"/>
    </row>
    <row r="186" spans="1:12" ht="12.75">
      <c r="A186" s="12"/>
      <c r="F186" s="16"/>
      <c r="G186" s="16"/>
      <c r="H186" s="16"/>
      <c r="I186" s="19"/>
      <c r="J186" s="19"/>
      <c r="K186" s="19"/>
      <c r="L186" s="19"/>
    </row>
    <row r="187" spans="1:12" ht="12.75">
      <c r="A187" s="12"/>
      <c r="F187" s="16"/>
      <c r="G187" s="16"/>
      <c r="H187" s="16"/>
      <c r="I187" s="19"/>
      <c r="J187" s="19"/>
      <c r="K187" s="19"/>
      <c r="L187" s="19"/>
    </row>
    <row r="188" spans="1:12" ht="12.75">
      <c r="A188" s="12"/>
      <c r="F188" s="16"/>
      <c r="G188" s="16"/>
      <c r="H188" s="16"/>
      <c r="I188" s="19"/>
      <c r="J188" s="19"/>
      <c r="K188" s="19"/>
      <c r="L188" s="19"/>
    </row>
    <row r="189" spans="1:12" ht="12.75">
      <c r="A189" s="12"/>
      <c r="F189" s="16"/>
      <c r="G189" s="16"/>
      <c r="H189" s="16"/>
      <c r="I189" s="19"/>
      <c r="J189" s="19"/>
      <c r="K189" s="19"/>
      <c r="L189" s="19"/>
    </row>
    <row r="190" spans="1:12" ht="12.75">
      <c r="A190" s="12"/>
      <c r="F190" s="16"/>
      <c r="G190" s="16"/>
      <c r="H190" s="16"/>
      <c r="I190" s="19"/>
      <c r="J190" s="19"/>
      <c r="K190" s="19"/>
      <c r="L190" s="19"/>
    </row>
    <row r="191" spans="1:12" ht="12.75">
      <c r="A191" s="12"/>
      <c r="F191" s="16"/>
      <c r="G191" s="16"/>
      <c r="H191" s="16"/>
      <c r="I191" s="19"/>
      <c r="J191" s="19"/>
      <c r="K191" s="19"/>
      <c r="L191" s="19"/>
    </row>
    <row r="192" spans="1:12" ht="12.75">
      <c r="A192" s="12"/>
      <c r="F192" s="16"/>
      <c r="G192" s="16"/>
      <c r="H192" s="16"/>
      <c r="I192" s="19"/>
      <c r="J192" s="19"/>
      <c r="K192" s="19"/>
      <c r="L192" s="19"/>
    </row>
    <row r="193" spans="1:12" ht="12.75">
      <c r="A193" s="12"/>
      <c r="F193" s="16"/>
      <c r="G193" s="16"/>
      <c r="H193" s="16"/>
      <c r="I193" s="19"/>
      <c r="J193" s="19"/>
      <c r="K193" s="19"/>
      <c r="L193" s="19"/>
    </row>
    <row r="194" spans="1:12" ht="12.75">
      <c r="A194" s="12"/>
      <c r="F194" s="16"/>
      <c r="G194" s="16"/>
      <c r="H194" s="16"/>
      <c r="I194" s="19"/>
      <c r="J194" s="19"/>
      <c r="K194" s="19"/>
      <c r="L194" s="19"/>
    </row>
    <row r="195" spans="1:12" ht="12.75">
      <c r="A195" s="12"/>
      <c r="F195" s="16"/>
      <c r="G195" s="16"/>
      <c r="H195" s="16"/>
      <c r="I195" s="19"/>
      <c r="J195" s="19"/>
      <c r="K195" s="19"/>
      <c r="L195" s="19"/>
    </row>
    <row r="196" spans="1:12" ht="12.75">
      <c r="A196" s="12"/>
      <c r="F196" s="16"/>
      <c r="G196" s="16"/>
      <c r="H196" s="16"/>
      <c r="I196" s="19"/>
      <c r="J196" s="19"/>
      <c r="K196" s="19"/>
      <c r="L196" s="19"/>
    </row>
    <row r="197" spans="1:12" ht="12.75">
      <c r="A197" s="12"/>
      <c r="F197" s="16"/>
      <c r="G197" s="16"/>
      <c r="H197" s="16"/>
      <c r="I197" s="19"/>
      <c r="J197" s="19"/>
      <c r="K197" s="19"/>
      <c r="L197" s="19"/>
    </row>
    <row r="198" spans="1:12" ht="12.75">
      <c r="A198" s="12"/>
      <c r="F198" s="52"/>
      <c r="G198" s="52"/>
      <c r="H198" s="52"/>
      <c r="I198" s="19"/>
      <c r="J198" s="19"/>
      <c r="K198" s="19"/>
      <c r="L198" s="19"/>
    </row>
    <row r="199" spans="1:12" ht="12.75">
      <c r="A199" s="12"/>
      <c r="F199" s="52"/>
      <c r="G199" s="52"/>
      <c r="H199" s="52"/>
      <c r="I199" s="19"/>
      <c r="J199" s="19"/>
      <c r="K199" s="19"/>
      <c r="L199" s="19"/>
    </row>
    <row r="200" spans="6:12" ht="12.75">
      <c r="F200" s="52"/>
      <c r="G200" s="52"/>
      <c r="H200" s="52"/>
      <c r="I200" s="19"/>
      <c r="J200" s="19"/>
      <c r="K200" s="19"/>
      <c r="L200" s="19"/>
    </row>
    <row r="201" spans="6:12" ht="12.75">
      <c r="F201" s="52"/>
      <c r="G201" s="52"/>
      <c r="H201" s="52"/>
      <c r="I201" s="19"/>
      <c r="J201" s="19"/>
      <c r="K201" s="19"/>
      <c r="L201" s="19"/>
    </row>
    <row r="202" spans="6:8" ht="12.75">
      <c r="F202" s="52"/>
      <c r="G202" s="52"/>
      <c r="H202" s="52"/>
    </row>
    <row r="203" spans="6:8" ht="12.75">
      <c r="F203" s="52"/>
      <c r="G203" s="52"/>
      <c r="H203" s="52"/>
    </row>
    <row r="204" spans="6:8" ht="12.75">
      <c r="F204" s="52"/>
      <c r="G204" s="52"/>
      <c r="H204" s="52"/>
    </row>
    <row r="205" spans="6:8" ht="12.75">
      <c r="F205" s="52"/>
      <c r="G205" s="52"/>
      <c r="H205" s="52"/>
    </row>
    <row r="206" spans="6:8" ht="12.75">
      <c r="F206" s="52"/>
      <c r="G206" s="52"/>
      <c r="H206" s="52"/>
    </row>
    <row r="207" spans="6:8" ht="12.75">
      <c r="F207" s="52"/>
      <c r="G207" s="52"/>
      <c r="H207" s="52"/>
    </row>
    <row r="208" spans="7:8" ht="12.75">
      <c r="G208" s="52"/>
      <c r="H208" s="52"/>
    </row>
    <row r="209" spans="7:8" ht="12.75">
      <c r="G209" s="52"/>
      <c r="H209" s="52"/>
    </row>
    <row r="210" spans="7:8" ht="12.75">
      <c r="G210" s="52"/>
      <c r="H210" s="52"/>
    </row>
    <row r="211" spans="7:8" ht="12.75">
      <c r="G211" s="52"/>
      <c r="H211" s="52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1" r:id="rId1"/>
  <headerFooter alignWithMargins="0">
    <oddHeader>&amp;C&amp;A&amp;R&amp;D</oddHeader>
    <oddFooter>&amp;CStránka &amp;P z &amp;N</oddFooter>
  </headerFooter>
  <rowBreaks count="4" manualBreakCount="4">
    <brk id="30" max="255" man="1"/>
    <brk id="63" max="9" man="1"/>
    <brk id="96" max="9" man="1"/>
    <brk id="1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326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C40" sqref="C40"/>
    </sheetView>
  </sheetViews>
  <sheetFormatPr defaultColWidth="9.140625" defaultRowHeight="12.75"/>
  <cols>
    <col min="1" max="1" width="45.7109375" style="0" customWidth="1"/>
    <col min="2" max="2" width="15.7109375" style="0" customWidth="1"/>
    <col min="3" max="3" width="16.57421875" style="0" customWidth="1"/>
    <col min="4" max="4" width="15.421875" style="0" customWidth="1"/>
    <col min="5" max="5" width="9.57421875" style="0" bestFit="1" customWidth="1"/>
  </cols>
  <sheetData>
    <row r="2" spans="1:2" ht="12.75">
      <c r="A2" s="56" t="s">
        <v>210</v>
      </c>
      <c r="B2" s="11" t="s">
        <v>211</v>
      </c>
    </row>
    <row r="3" spans="1:2" ht="12.75">
      <c r="A3" s="11" t="s">
        <v>212</v>
      </c>
      <c r="B3" s="11" t="s">
        <v>213</v>
      </c>
    </row>
    <row r="4" ht="13.5" thickBot="1"/>
    <row r="5" spans="1:5" s="3" customFormat="1" ht="12" thickBot="1">
      <c r="A5" s="6" t="s">
        <v>147</v>
      </c>
      <c r="B5" s="6"/>
      <c r="C5" s="6" t="s">
        <v>148</v>
      </c>
      <c r="D5" s="6"/>
      <c r="E5" s="6" t="s">
        <v>149</v>
      </c>
    </row>
    <row r="6" spans="3:5" ht="13.5" thickTop="1">
      <c r="C6" s="66"/>
      <c r="E6" s="15"/>
    </row>
    <row r="7" spans="1:5" ht="12.75">
      <c r="A7" t="str">
        <f>'Přístavba-pol.rozpočet'!$D$7</f>
        <v>1  ZEMNI PRACE</v>
      </c>
      <c r="C7" s="66">
        <f>'Přístavba-pol.rozpočet'!$H$14</f>
        <v>0</v>
      </c>
      <c r="E7" s="15">
        <f>'Přístavba-pol.rozpočet'!$J$14</f>
        <v>0</v>
      </c>
    </row>
    <row r="8" spans="1:5" ht="12.75">
      <c r="A8" t="str">
        <f>'Přístavba-pol.rozpočet'!$D$16</f>
        <v>2  ZAKLADY A ZVLASTNI ZAKLADANI</v>
      </c>
      <c r="C8" s="66">
        <f>'Přístavba-pol.rozpočet'!$H$20</f>
        <v>0</v>
      </c>
      <c r="E8" s="15">
        <f>'Přístavba-pol.rozpočet'!$J$20</f>
        <v>255.79177100011532</v>
      </c>
    </row>
    <row r="9" spans="1:5" ht="12.75">
      <c r="A9" t="str">
        <f>'Přístavba-pol.rozpočet'!$D$22</f>
        <v>3  SVISLE A KOMPLETNI KONSTRUKCE</v>
      </c>
      <c r="C9" s="66">
        <f>'Přístavba-pol.rozpočet'!$H$30</f>
        <v>0</v>
      </c>
      <c r="E9" s="15">
        <f>'Přístavba-pol.rozpočet'!$J$30</f>
        <v>13.608000000005616</v>
      </c>
    </row>
    <row r="10" spans="1:5" ht="12.75">
      <c r="A10" t="str">
        <f>'Přístavba-pol.rozpočet'!$D$32</f>
        <v>4  VODOROVNE KONSTRUKCE</v>
      </c>
      <c r="C10" s="66">
        <f>'Přístavba-pol.rozpočet'!$H$35</f>
        <v>0</v>
      </c>
      <c r="E10" s="15">
        <f>'Přístavba-pol.rozpočet'!$J$35</f>
        <v>0</v>
      </c>
    </row>
    <row r="11" spans="1:5" ht="12.75">
      <c r="A11" t="str">
        <f>'Přístavba-pol.rozpočet'!$D$37</f>
        <v>6  UPRAVY POVRCHU, PODLAHY, OSAZ. ZARUBNI</v>
      </c>
      <c r="C11" s="66">
        <f>'Přístavba-pol.rozpočet'!$H$43</f>
        <v>0</v>
      </c>
      <c r="E11" s="15">
        <f>'Přístavba-pol.rozpočet'!$J$43</f>
        <v>162.89250000006547</v>
      </c>
    </row>
    <row r="12" spans="1:5" ht="12.75">
      <c r="A12" t="str">
        <f>'Přístavba-pol.rozpočet'!$D$45</f>
        <v>8  TRUBNI VEDENI</v>
      </c>
      <c r="C12" s="66">
        <f>'Přístavba-pol.rozpočet'!$H$47</f>
        <v>0</v>
      </c>
      <c r="E12" s="15">
        <f>'Přístavba-pol.rozpočet'!$J$47</f>
        <v>3.77999999999883</v>
      </c>
    </row>
    <row r="13" spans="1:5" ht="12.75">
      <c r="A13" t="str">
        <f>'Přístavba-pol.rozpočet'!$D$49</f>
        <v>9  OSTATNI KONSTRUKCE A PRACE</v>
      </c>
      <c r="C13" s="66">
        <f>'Přístavba-pol.rozpočet'!$H$53</f>
        <v>0</v>
      </c>
      <c r="E13" s="15">
        <f>'Přístavba-pol.rozpočet'!$J$53</f>
        <v>0.47529199999991606</v>
      </c>
    </row>
    <row r="14" spans="1:8" ht="12.75">
      <c r="A14" t="str">
        <f>'Přístavba-pol.rozpočet'!$D$55</f>
        <v>94  LESENI A STAVEBNI VYTAHY</v>
      </c>
      <c r="C14" s="66">
        <f>'Přístavba-pol.rozpočet'!$H$58</f>
        <v>0</v>
      </c>
      <c r="E14" s="15">
        <f>'Přístavba-pol.rozpočet'!$J$58</f>
        <v>1.6034100000004239</v>
      </c>
      <c r="F14" s="2"/>
      <c r="H14" s="2"/>
    </row>
    <row r="15" spans="1:5" ht="12.75">
      <c r="A15" t="str">
        <f>'Přístavba-pol.rozpočet'!$D$60</f>
        <v>96  BOURANI KONSTRUKCI</v>
      </c>
      <c r="C15" s="66">
        <f>'Přístavba-pol.rozpočet'!$H$62</f>
        <v>0</v>
      </c>
      <c r="E15" s="15">
        <f>'Přístavba-pol.rozpočet'!$J$62</f>
        <v>0.02</v>
      </c>
    </row>
    <row r="16" spans="1:6" ht="12.75">
      <c r="A16" t="str">
        <f>'Přístavba-pol.rozpočet'!$D$64</f>
        <v>711  IZOLACE PROTI VODE A VLHKOSTI</v>
      </c>
      <c r="C16" s="66">
        <f>'Přístavba-pol.rozpočet'!$H$68</f>
        <v>0</v>
      </c>
      <c r="E16" s="15">
        <f>'Přístavba-pol.rozpočet'!$J$68</f>
        <v>1.2700800000007615</v>
      </c>
      <c r="F16" s="2"/>
    </row>
    <row r="17" spans="1:5" ht="12.75">
      <c r="A17" t="str">
        <f>'Přístavba-pol.rozpočet'!$D$70</f>
        <v>712  POVLAKOVE KRYTINY</v>
      </c>
      <c r="C17" s="66">
        <f>'Přístavba-pol.rozpočet'!$H$73</f>
        <v>0</v>
      </c>
      <c r="E17" s="15">
        <f>'Přístavba-pol.rozpočet'!$J$73</f>
        <v>0.022230000000000003</v>
      </c>
    </row>
    <row r="18" spans="1:6" ht="12.75">
      <c r="A18" t="str">
        <f>'Přístavba-pol.rozpočet'!$D$75</f>
        <v>713  IZOLACE TEPELNE</v>
      </c>
      <c r="C18" s="66">
        <f>'Přístavba-pol.rozpočet'!$H$80</f>
        <v>0</v>
      </c>
      <c r="E18" s="15">
        <f>'Přístavba-pol.rozpočet'!$J$80</f>
        <v>4.890600000000001</v>
      </c>
      <c r="F18" s="2"/>
    </row>
    <row r="19" spans="1:5" ht="12.75">
      <c r="A19" t="str">
        <f>'Přístavba-pol.rozpočet'!$D$82</f>
        <v>714  IZOLACE AKUSTICKE A PROTIOTRESOVE</v>
      </c>
      <c r="C19" s="66">
        <f>'Přístavba-pol.rozpočet'!$H$84</f>
        <v>0</v>
      </c>
      <c r="E19" s="15">
        <f>'Přístavba-pol.rozpočet'!$J$84</f>
        <v>1.5448800000004146</v>
      </c>
    </row>
    <row r="20" spans="1:5" ht="12.75">
      <c r="A20" t="str">
        <f>'Přístavba-pol.rozpočet'!$D$86</f>
        <v>721  KANALIZACE</v>
      </c>
      <c r="C20" s="66">
        <f>'Přístavba-pol.rozpočet'!$H$90</f>
        <v>0</v>
      </c>
      <c r="E20" s="15">
        <f>'Přístavba-pol.rozpočet'!$J$90</f>
        <v>1.178</v>
      </c>
    </row>
    <row r="21" spans="1:5" ht="12.75">
      <c r="A21" t="str">
        <f>'Přístavba-pol.rozpočet'!$D$92</f>
        <v>722  VODOVOD</v>
      </c>
      <c r="C21" s="66">
        <f>'Přístavba-pol.rozpočet'!$H$95</f>
        <v>0</v>
      </c>
      <c r="E21" s="15">
        <f>'Přístavba-pol.rozpočet'!$J$95</f>
        <v>0.32</v>
      </c>
    </row>
    <row r="22" spans="1:5" ht="12.75">
      <c r="A22" t="str">
        <f>'Přístavba-pol.rozpočet'!$D$97</f>
        <v>725  ZARIZOVACI PREDMETY</v>
      </c>
      <c r="C22" s="66">
        <f>'Přístavba-pol.rozpočet'!$H$99</f>
        <v>0</v>
      </c>
      <c r="E22" s="15">
        <f>'Přístavba-pol.rozpočet'!$J$99</f>
        <v>0.156</v>
      </c>
    </row>
    <row r="23" spans="1:5" ht="12.75">
      <c r="A23" t="str">
        <f>'Přístavba-pol.rozpočet'!$D$105</f>
        <v>733  ROZVODNE POTRUBI UT</v>
      </c>
      <c r="C23" s="66">
        <f>'Přístavba-pol.rozpočet'!$H$107</f>
        <v>0</v>
      </c>
      <c r="E23" s="15">
        <f>'Přístavba-pol.rozpočet'!$J$107</f>
        <v>1.3</v>
      </c>
    </row>
    <row r="24" spans="1:5" ht="12.75">
      <c r="A24" t="str">
        <f>'Přístavba-pol.rozpočet'!$D$109</f>
        <v>734  ARMATURY UT</v>
      </c>
      <c r="C24" s="66">
        <f>'Přístavba-pol.rozpočet'!$H$111</f>
        <v>0</v>
      </c>
      <c r="E24" s="15">
        <f>'Přístavba-pol.rozpočet'!$J$111</f>
        <v>0.005</v>
      </c>
    </row>
    <row r="25" spans="1:5" ht="12.75">
      <c r="A25" t="str">
        <f>'Přístavba-pol.rozpočet'!$D$113</f>
        <v>735  OTOPNA TELESA</v>
      </c>
      <c r="C25" s="66">
        <f>'Přístavba-pol.rozpočet'!$H$115</f>
        <v>0</v>
      </c>
      <c r="E25" s="15">
        <f>'Přístavba-pol.rozpočet'!$J$115</f>
        <v>1.15</v>
      </c>
    </row>
    <row r="26" spans="1:5" ht="12.75">
      <c r="A26" t="str">
        <f>'Přístavba-pol.rozpočet'!$D$117</f>
        <v>736  REGULACE UT</v>
      </c>
      <c r="C26" s="66">
        <f>'Přístavba-pol.rozpočet'!$H$119</f>
        <v>0</v>
      </c>
      <c r="E26" s="15">
        <f>'Přístavba-pol.rozpočet'!$J$119</f>
        <v>0</v>
      </c>
    </row>
    <row r="27" spans="1:5" ht="12.75">
      <c r="A27" t="s">
        <v>243</v>
      </c>
      <c r="C27" s="66">
        <f>'Přístavba-pol.rozpočet'!H124</f>
        <v>0</v>
      </c>
      <c r="E27" s="15">
        <v>0</v>
      </c>
    </row>
    <row r="28" spans="1:5" ht="12.75">
      <c r="A28" t="s">
        <v>247</v>
      </c>
      <c r="C28" s="66">
        <f>'Přístavba-pol.rozpočet'!H128</f>
        <v>0</v>
      </c>
      <c r="E28" s="15">
        <v>0</v>
      </c>
    </row>
    <row r="29" spans="1:5" ht="12.75">
      <c r="A29" t="str">
        <f>'Přístavba-pol.rozpočet'!$D$130</f>
        <v>762  KONSTRUKCE TESARSKE</v>
      </c>
      <c r="C29" s="66">
        <f>'Přístavba-pol.rozpočet'!$H$133</f>
        <v>0</v>
      </c>
      <c r="E29" s="15">
        <f>'Přístavba-pol.rozpočet'!$J$133</f>
        <v>7.888800000002667</v>
      </c>
    </row>
    <row r="30" spans="1:5" ht="12.75">
      <c r="A30" t="str">
        <f>'Přístavba-pol.rozpočet'!$D$135</f>
        <v>763  DREVOSTAVBY</v>
      </c>
      <c r="C30" s="66">
        <f>'Přístavba-pol.rozpočet'!$H$138</f>
        <v>0</v>
      </c>
      <c r="E30" s="15">
        <f>'Přístavba-pol.rozpočet'!$J$138</f>
        <v>10.938799999998604</v>
      </c>
    </row>
    <row r="31" spans="1:5" ht="12.75">
      <c r="A31" t="str">
        <f>'Přístavba-pol.rozpočet'!$D$140</f>
        <v>764  KONSTRUKCE KLEMPIRSKE</v>
      </c>
      <c r="C31" s="66">
        <f>'Přístavba-pol.rozpočet'!$H$143</f>
        <v>0</v>
      </c>
      <c r="E31" s="15">
        <f>'Přístavba-pol.rozpočet'!$J$143</f>
        <v>2.408399999999074</v>
      </c>
    </row>
    <row r="32" spans="1:5" ht="12.75">
      <c r="A32" t="str">
        <f>'Přístavba-pol.rozpočet'!$D$145</f>
        <v>766  KONSTRUKCE TRUHLARSKE</v>
      </c>
      <c r="C32" s="66">
        <f>'Přístavba-pol.rozpočet'!$H$149</f>
        <v>0</v>
      </c>
      <c r="E32" s="15">
        <f>'Přístavba-pol.rozpočet'!$J$149</f>
        <v>2.2419599999996636</v>
      </c>
    </row>
    <row r="33" spans="1:5" ht="12.75">
      <c r="A33" t="str">
        <f>'Přístavba-pol.rozpočet'!$D$151</f>
        <v>767  KOVOVE DOPLNKOVE KONSTRUKCE</v>
      </c>
      <c r="C33" s="66">
        <f>'Přístavba-pol.rozpočet'!$H$155</f>
        <v>0</v>
      </c>
      <c r="E33" s="15">
        <f>'Přístavba-pol.rozpočet'!$J$155</f>
        <v>1.1</v>
      </c>
    </row>
    <row r="34" spans="1:5" ht="12.75">
      <c r="A34" t="str">
        <f>'Přístavba-pol.rozpočet'!$D$158</f>
        <v>769  KONSTRUKCE VZDUCHOTECHNICKE</v>
      </c>
      <c r="C34" s="66">
        <f>'Přístavba-pol.rozpočet'!$H$159</f>
        <v>0</v>
      </c>
      <c r="E34" s="15">
        <f>'Přístavba-pol.rozpočet'!$J$160</f>
        <v>0.0439999999999827</v>
      </c>
    </row>
    <row r="35" spans="1:5" ht="12.75">
      <c r="A35" t="str">
        <f>'Přístavba-pol.rozpočet'!$D$162</f>
        <v>771  PODLAHY Z DLAZDIC</v>
      </c>
      <c r="C35" s="66">
        <f>'Přístavba-pol.rozpočet'!$H$164</f>
        <v>0</v>
      </c>
      <c r="E35" s="15">
        <f>'Přístavba-pol.rozpočet'!$J$164</f>
        <v>1.395000000000051</v>
      </c>
    </row>
    <row r="36" spans="1:5" ht="12.75">
      <c r="A36" t="str">
        <f>'Přístavba-pol.rozpočet'!$D$166</f>
        <v>776  PODLAHY POVLAKOVE</v>
      </c>
      <c r="C36" s="66">
        <f>'Přístavba-pol.rozpočet'!$H$168</f>
        <v>0</v>
      </c>
      <c r="E36" s="15">
        <f>'Přístavba-pol.rozpočet'!$J$168</f>
        <v>1.4439400000002116</v>
      </c>
    </row>
    <row r="37" spans="1:5" ht="12.75">
      <c r="A37" t="str">
        <f>'Přístavba-pol.rozpočet'!$D$170</f>
        <v>781  OBKLADY</v>
      </c>
      <c r="C37" s="66">
        <f>'Přístavba-pol.rozpočet'!$H$172</f>
        <v>0</v>
      </c>
      <c r="E37" s="15">
        <f>'Přístavba-pol.rozpočet'!$J$172</f>
        <v>2.112599999998642</v>
      </c>
    </row>
    <row r="38" spans="1:5" ht="12.75">
      <c r="A38" t="str">
        <f>'Přístavba-pol.rozpočet'!$D$174</f>
        <v>783  NATERY</v>
      </c>
      <c r="C38" s="66">
        <f>'Přístavba-pol.rozpočet'!$H$178</f>
        <v>0</v>
      </c>
      <c r="E38" s="15">
        <f>'Přístavba-pol.rozpočet'!$J$178</f>
        <v>0</v>
      </c>
    </row>
    <row r="39" spans="1:5" ht="12.75">
      <c r="A39" t="str">
        <f>'Přístavba-pol.rozpočet'!$D$180</f>
        <v>784  MALBY</v>
      </c>
      <c r="C39" s="66">
        <f>'Přístavba-pol.rozpočet'!$H$182</f>
        <v>0</v>
      </c>
      <c r="E39" s="15">
        <f>'Přístavba-pol.rozpočet'!$J$182</f>
        <v>0</v>
      </c>
    </row>
    <row r="40" spans="1:5" s="17" customFormat="1" ht="15.75">
      <c r="A40" s="17" t="s">
        <v>150</v>
      </c>
      <c r="C40" s="67">
        <f>SUM(C7:C39)</f>
        <v>0</v>
      </c>
      <c r="E40" s="18">
        <f>SUM(E7:E39)</f>
        <v>479.58126300018563</v>
      </c>
    </row>
    <row r="41" spans="1:5" ht="12.75">
      <c r="A41" t="s">
        <v>208</v>
      </c>
      <c r="C41" s="66">
        <f>'Venkovní úpravy'!H18</f>
        <v>0</v>
      </c>
      <c r="E41" s="15"/>
    </row>
    <row r="42" spans="1:5" s="17" customFormat="1" ht="15.75">
      <c r="A42" s="34" t="s">
        <v>152</v>
      </c>
      <c r="B42" s="32"/>
      <c r="C42" s="68">
        <f>C40*3.8/100</f>
        <v>0</v>
      </c>
      <c r="E42" s="18"/>
    </row>
    <row r="43" spans="3:5" ht="12.75">
      <c r="C43" s="66"/>
      <c r="E43" s="15"/>
    </row>
    <row r="44" spans="1:5" s="17" customFormat="1" ht="15.75">
      <c r="A44" s="17" t="s">
        <v>151</v>
      </c>
      <c r="C44" s="67">
        <f>C40+C41+C42</f>
        <v>0</v>
      </c>
      <c r="E44" s="18"/>
    </row>
    <row r="45" spans="3:5" ht="12.75">
      <c r="C45" s="16"/>
      <c r="E45" s="15"/>
    </row>
    <row r="46" spans="3:5" ht="12.75">
      <c r="C46" s="16"/>
      <c r="E46" s="15"/>
    </row>
    <row r="47" spans="3:5" ht="12.75">
      <c r="C47" s="16"/>
      <c r="E47" s="15"/>
    </row>
    <row r="48" spans="3:5" ht="12.75">
      <c r="C48" s="16"/>
      <c r="E48" s="15"/>
    </row>
    <row r="49" spans="3:5" ht="12.75">
      <c r="C49" s="16"/>
      <c r="E49" s="15"/>
    </row>
    <row r="50" spans="3:5" ht="12.75">
      <c r="C50" s="16"/>
      <c r="E50" s="15"/>
    </row>
    <row r="51" spans="3:5" ht="12.75">
      <c r="C51" s="16"/>
      <c r="E51" s="15"/>
    </row>
    <row r="52" spans="3:5" ht="12.75">
      <c r="C52" s="16"/>
      <c r="E52" s="15"/>
    </row>
    <row r="53" spans="3:5" ht="12.75">
      <c r="C53" s="16"/>
      <c r="E53" s="15"/>
    </row>
    <row r="54" spans="3:5" ht="12.75">
      <c r="C54" s="16"/>
      <c r="E54" s="15"/>
    </row>
    <row r="55" spans="3:5" ht="12.75">
      <c r="C55" s="16"/>
      <c r="E55" s="15"/>
    </row>
    <row r="56" spans="3:5" ht="12.75">
      <c r="C56" s="16"/>
      <c r="E56" s="15"/>
    </row>
    <row r="57" spans="3:5" ht="12.75">
      <c r="C57" s="16"/>
      <c r="E57" s="15"/>
    </row>
    <row r="58" spans="3:5" ht="12.75">
      <c r="C58" s="16"/>
      <c r="E58" s="15"/>
    </row>
    <row r="59" spans="3:5" ht="12.75">
      <c r="C59" s="16"/>
      <c r="E59" s="15"/>
    </row>
    <row r="60" spans="3:5" ht="12.75">
      <c r="C60" s="16"/>
      <c r="E60" s="15"/>
    </row>
    <row r="61" spans="3:5" ht="12.75">
      <c r="C61" s="16"/>
      <c r="E61" s="15"/>
    </row>
    <row r="62" spans="3:5" ht="12.75">
      <c r="C62" s="16"/>
      <c r="E62" s="15"/>
    </row>
    <row r="63" spans="3:5" ht="12.75">
      <c r="C63" s="16"/>
      <c r="E63" s="15"/>
    </row>
    <row r="64" spans="3:5" ht="12.75">
      <c r="C64" s="16"/>
      <c r="E64" s="15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168" ht="12.75">
      <c r="C168" s="2"/>
    </row>
    <row r="324" ht="12.75">
      <c r="D324" s="2"/>
    </row>
    <row r="326" ht="12.75">
      <c r="A326" s="2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9" r:id="rId1"/>
  <headerFooter alignWithMargins="0">
    <oddHeader>&amp;C&amp;A&amp;R&amp;D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229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5.28125" style="0" customWidth="1"/>
    <col min="2" max="2" width="5.140625" style="12" customWidth="1"/>
    <col min="3" max="3" width="13.57421875" style="0" bestFit="1" customWidth="1"/>
    <col min="4" max="4" width="66.28125" style="0" customWidth="1"/>
    <col min="5" max="5" width="6.57421875" style="12" customWidth="1"/>
    <col min="6" max="6" width="7.7109375" style="41" customWidth="1"/>
    <col min="7" max="7" width="12.8515625" style="47" customWidth="1"/>
    <col min="8" max="8" width="10.8515625" style="47" customWidth="1"/>
    <col min="9" max="9" width="13.421875" style="1" customWidth="1"/>
    <col min="10" max="10" width="12.00390625" style="1" customWidth="1"/>
    <col min="11" max="11" width="14.57421875" style="1" customWidth="1"/>
    <col min="12" max="12" width="11.57421875" style="1" customWidth="1"/>
  </cols>
  <sheetData>
    <row r="2" spans="1:4" ht="12.75">
      <c r="A2" s="56" t="s">
        <v>210</v>
      </c>
      <c r="D2" s="11" t="s">
        <v>211</v>
      </c>
    </row>
    <row r="3" spans="1:4" ht="12.75">
      <c r="A3" s="11" t="s">
        <v>212</v>
      </c>
      <c r="D3" s="11" t="s">
        <v>213</v>
      </c>
    </row>
    <row r="4" ht="13.5" thickBot="1"/>
    <row r="5" spans="1:12" s="4" customFormat="1" ht="12" thickBot="1">
      <c r="A5" s="5" t="s">
        <v>9</v>
      </c>
      <c r="B5" s="6" t="s">
        <v>0</v>
      </c>
      <c r="C5" s="6" t="s">
        <v>1</v>
      </c>
      <c r="D5" s="5" t="s">
        <v>2</v>
      </c>
      <c r="E5" s="6" t="s">
        <v>3</v>
      </c>
      <c r="F5" s="48" t="s">
        <v>4</v>
      </c>
      <c r="G5" s="40" t="s">
        <v>5</v>
      </c>
      <c r="H5" s="40" t="s">
        <v>6</v>
      </c>
      <c r="I5" s="7" t="s">
        <v>7</v>
      </c>
      <c r="J5" s="7" t="s">
        <v>8</v>
      </c>
      <c r="K5" s="7"/>
      <c r="L5" s="7"/>
    </row>
    <row r="6" spans="1:12" ht="13.5" thickTop="1">
      <c r="A6" s="22"/>
      <c r="F6" s="16"/>
      <c r="G6" s="16"/>
      <c r="H6" s="16"/>
      <c r="I6" s="19"/>
      <c r="J6" s="19"/>
      <c r="K6" s="19"/>
      <c r="L6" s="19"/>
    </row>
    <row r="7" spans="1:12" s="11" customFormat="1" ht="12.75">
      <c r="A7" s="54"/>
      <c r="B7" s="13"/>
      <c r="C7" s="10"/>
      <c r="D7" s="10" t="s">
        <v>195</v>
      </c>
      <c r="E7" s="13"/>
      <c r="F7" s="59"/>
      <c r="G7" s="59"/>
      <c r="H7" s="59"/>
      <c r="I7" s="20"/>
      <c r="J7" s="20"/>
      <c r="K7" s="20"/>
      <c r="L7" s="20"/>
    </row>
    <row r="8" spans="1:12" ht="12.75">
      <c r="A8" s="12"/>
      <c r="C8" s="2"/>
      <c r="F8" s="16"/>
      <c r="G8" s="16"/>
      <c r="H8" s="16"/>
      <c r="I8" s="19"/>
      <c r="J8" s="19"/>
      <c r="K8" s="19"/>
      <c r="L8" s="19"/>
    </row>
    <row r="9" spans="1:12" ht="12.75">
      <c r="A9" s="12">
        <v>1</v>
      </c>
      <c r="B9" s="12">
        <v>2</v>
      </c>
      <c r="C9" s="22" t="s">
        <v>196</v>
      </c>
      <c r="D9" s="39" t="s">
        <v>197</v>
      </c>
      <c r="E9" s="12" t="s">
        <v>19</v>
      </c>
      <c r="F9" s="16">
        <v>30.5</v>
      </c>
      <c r="G9" s="16">
        <v>0</v>
      </c>
      <c r="H9" s="16">
        <f>F9*G9</f>
        <v>0</v>
      </c>
      <c r="I9" s="19">
        <v>0</v>
      </c>
      <c r="J9" s="19">
        <f>F9*I9</f>
        <v>0</v>
      </c>
      <c r="K9" s="19"/>
      <c r="L9" s="19">
        <f>F9*K9</f>
        <v>0</v>
      </c>
    </row>
    <row r="10" spans="1:12" ht="12.75">
      <c r="A10" s="12">
        <v>2</v>
      </c>
      <c r="B10" s="22">
        <v>6</v>
      </c>
      <c r="C10" s="2" t="s">
        <v>198</v>
      </c>
      <c r="D10" s="23" t="s">
        <v>209</v>
      </c>
      <c r="E10" s="12" t="s">
        <v>13</v>
      </c>
      <c r="F10" s="16">
        <f>30.5*0.5</f>
        <v>15.25</v>
      </c>
      <c r="G10" s="16">
        <v>0</v>
      </c>
      <c r="H10" s="16">
        <f>F10*G10</f>
        <v>0</v>
      </c>
      <c r="I10" s="19">
        <v>0.4593</v>
      </c>
      <c r="J10" s="19">
        <f>F10*I10</f>
        <v>7.004325</v>
      </c>
      <c r="K10" s="19"/>
      <c r="L10" s="19"/>
    </row>
    <row r="11" spans="1:12" s="34" customFormat="1" ht="12.75">
      <c r="A11" s="14">
        <v>3</v>
      </c>
      <c r="B11" s="14">
        <v>9</v>
      </c>
      <c r="C11" s="35" t="s">
        <v>205</v>
      </c>
      <c r="D11" s="36" t="s">
        <v>206</v>
      </c>
      <c r="E11" s="14" t="s">
        <v>19</v>
      </c>
      <c r="F11" s="61">
        <v>31</v>
      </c>
      <c r="G11" s="61">
        <v>0</v>
      </c>
      <c r="H11" s="61">
        <f>F11*G11</f>
        <v>0</v>
      </c>
      <c r="I11" s="21">
        <v>0.27093048</v>
      </c>
      <c r="J11" s="21">
        <f>F11*I11</f>
        <v>8.398844879999999</v>
      </c>
      <c r="K11" s="21"/>
      <c r="L11" s="21"/>
    </row>
    <row r="12" spans="1:12" ht="12.75">
      <c r="A12" s="14"/>
      <c r="B12" s="14"/>
      <c r="C12" s="8"/>
      <c r="D12" s="8"/>
      <c r="E12" s="14"/>
      <c r="F12" s="65"/>
      <c r="G12" s="65"/>
      <c r="H12" s="61"/>
      <c r="I12" s="21"/>
      <c r="J12" s="21"/>
      <c r="K12" s="21"/>
      <c r="L12" s="21"/>
    </row>
    <row r="13" spans="1:12" s="34" customFormat="1" ht="12.75">
      <c r="A13" s="14">
        <v>4</v>
      </c>
      <c r="B13" s="14"/>
      <c r="C13" s="8" t="s">
        <v>200</v>
      </c>
      <c r="D13" s="8" t="s">
        <v>199</v>
      </c>
      <c r="E13" s="14" t="s">
        <v>13</v>
      </c>
      <c r="F13" s="61">
        <f>7.3*1.6+20*3.5+37*4.5</f>
        <v>248.18</v>
      </c>
      <c r="G13" s="61">
        <v>0</v>
      </c>
      <c r="H13" s="61">
        <f>F13*G13</f>
        <v>0</v>
      </c>
      <c r="I13" s="21">
        <v>0.338</v>
      </c>
      <c r="J13" s="21">
        <f>F13*I13</f>
        <v>83.88484000000001</v>
      </c>
      <c r="K13" s="21"/>
      <c r="L13" s="21"/>
    </row>
    <row r="14" spans="1:12" s="34" customFormat="1" ht="12.75">
      <c r="A14" s="14"/>
      <c r="B14" s="14"/>
      <c r="C14" s="8"/>
      <c r="D14" s="8"/>
      <c r="E14" s="14"/>
      <c r="F14" s="61"/>
      <c r="G14" s="61"/>
      <c r="H14" s="65"/>
      <c r="I14" s="21"/>
      <c r="J14" s="21"/>
      <c r="K14" s="21"/>
      <c r="L14" s="21"/>
    </row>
    <row r="15" spans="1:12" ht="12.75">
      <c r="A15" s="14">
        <v>5</v>
      </c>
      <c r="C15" s="8" t="s">
        <v>202</v>
      </c>
      <c r="D15" s="8" t="s">
        <v>201</v>
      </c>
      <c r="E15" s="12" t="s">
        <v>19</v>
      </c>
      <c r="F15" s="16">
        <v>35</v>
      </c>
      <c r="G15" s="16">
        <v>0</v>
      </c>
      <c r="H15" s="65">
        <f>F15*G15</f>
        <v>0</v>
      </c>
      <c r="I15" s="19">
        <v>1</v>
      </c>
      <c r="J15" s="21">
        <f>F15*I15</f>
        <v>35</v>
      </c>
      <c r="K15" s="19"/>
      <c r="L15" s="19"/>
    </row>
    <row r="16" spans="1:12" ht="12.75">
      <c r="A16" s="14">
        <v>6</v>
      </c>
      <c r="C16" s="35" t="s">
        <v>204</v>
      </c>
      <c r="D16" s="2" t="s">
        <v>203</v>
      </c>
      <c r="E16" s="12" t="s">
        <v>19</v>
      </c>
      <c r="F16" s="16">
        <f>14+18+14</f>
        <v>46</v>
      </c>
      <c r="G16" s="16">
        <v>0</v>
      </c>
      <c r="H16" s="61">
        <f>F16*G16</f>
        <v>0</v>
      </c>
      <c r="I16" s="19">
        <v>1.274</v>
      </c>
      <c r="J16" s="21">
        <f>F16*I16</f>
        <v>58.604</v>
      </c>
      <c r="K16" s="19"/>
      <c r="L16" s="19"/>
    </row>
    <row r="17" spans="1:12" ht="12.75">
      <c r="A17" s="12"/>
      <c r="F17" s="16"/>
      <c r="G17" s="62"/>
      <c r="H17" s="16"/>
      <c r="I17" s="19"/>
      <c r="J17" s="19"/>
      <c r="K17" s="19"/>
      <c r="L17" s="19"/>
    </row>
    <row r="18" spans="1:12" s="11" customFormat="1" ht="12.75">
      <c r="A18" s="13"/>
      <c r="B18" s="13"/>
      <c r="C18" s="10"/>
      <c r="D18" s="10" t="s">
        <v>207</v>
      </c>
      <c r="E18" s="13"/>
      <c r="F18" s="59"/>
      <c r="G18" s="59"/>
      <c r="H18" s="59">
        <f>SUM(H9:H16)</f>
        <v>0</v>
      </c>
      <c r="I18" s="20"/>
      <c r="J18" s="20">
        <f>SUM(J9:J16)</f>
        <v>192.89200988</v>
      </c>
      <c r="K18" s="20"/>
      <c r="L18" s="20"/>
    </row>
    <row r="19" spans="1:12" ht="12.75">
      <c r="A19" s="14"/>
      <c r="B19" s="14"/>
      <c r="C19" s="8"/>
      <c r="D19" s="8"/>
      <c r="E19" s="14"/>
      <c r="F19" s="61"/>
      <c r="G19" s="61"/>
      <c r="H19" s="65"/>
      <c r="I19" s="21"/>
      <c r="J19" s="21"/>
      <c r="K19" s="21"/>
      <c r="L19" s="21"/>
    </row>
    <row r="20" spans="1:12" s="11" customFormat="1" ht="12.75">
      <c r="A20" s="55"/>
      <c r="B20" s="27"/>
      <c r="E20" s="27"/>
      <c r="F20" s="49"/>
      <c r="G20" s="49"/>
      <c r="H20" s="49"/>
      <c r="I20" s="28"/>
      <c r="J20" s="28"/>
      <c r="K20" s="28"/>
      <c r="L20" s="28"/>
    </row>
    <row r="21" spans="1:12" s="34" customFormat="1" ht="12.75">
      <c r="A21" s="37"/>
      <c r="B21" s="30"/>
      <c r="C21" s="29"/>
      <c r="D21" s="31"/>
      <c r="E21" s="32"/>
      <c r="F21" s="50"/>
      <c r="G21" s="50"/>
      <c r="H21" s="50"/>
      <c r="I21" s="33"/>
      <c r="J21" s="33"/>
      <c r="K21" s="33"/>
      <c r="L21" s="33"/>
    </row>
    <row r="22" spans="1:12" s="25" customFormat="1" ht="12.75">
      <c r="A22" s="30"/>
      <c r="B22" s="32"/>
      <c r="C22" s="34"/>
      <c r="D22" s="34"/>
      <c r="E22" s="32"/>
      <c r="F22" s="63"/>
      <c r="G22" s="64"/>
      <c r="H22" s="64"/>
      <c r="I22" s="26"/>
      <c r="J22" s="26"/>
      <c r="K22" s="26"/>
      <c r="L22" s="26"/>
    </row>
    <row r="23" spans="1:12" s="25" customFormat="1" ht="12.75">
      <c r="A23" s="30"/>
      <c r="B23" s="32"/>
      <c r="C23" s="34"/>
      <c r="D23" s="34"/>
      <c r="E23" s="32"/>
      <c r="F23" s="63"/>
      <c r="G23" s="64"/>
      <c r="H23" s="64"/>
      <c r="I23" s="26"/>
      <c r="J23" s="26"/>
      <c r="K23" s="26"/>
      <c r="L23" s="26"/>
    </row>
    <row r="24" spans="1:12" s="25" customFormat="1" ht="12.75">
      <c r="A24" s="30"/>
      <c r="B24" s="32"/>
      <c r="C24" s="34"/>
      <c r="D24" s="34"/>
      <c r="E24" s="32"/>
      <c r="F24" s="63"/>
      <c r="G24" s="64"/>
      <c r="H24" s="69"/>
      <c r="I24" s="26"/>
      <c r="J24" s="26"/>
      <c r="K24" s="26"/>
      <c r="L24" s="26"/>
    </row>
    <row r="25" spans="1:12" s="25" customFormat="1" ht="12.75">
      <c r="A25" s="30"/>
      <c r="B25" s="32"/>
      <c r="C25" s="35"/>
      <c r="D25" s="31"/>
      <c r="E25" s="32"/>
      <c r="F25" s="50"/>
      <c r="G25" s="50"/>
      <c r="H25" s="50"/>
      <c r="I25" s="33"/>
      <c r="J25" s="33"/>
      <c r="K25" s="33"/>
      <c r="L25" s="33"/>
    </row>
    <row r="26" spans="1:12" s="25" customFormat="1" ht="12.75">
      <c r="A26" s="30"/>
      <c r="B26" s="32"/>
      <c r="C26" s="35"/>
      <c r="D26" s="31"/>
      <c r="E26" s="32"/>
      <c r="F26" s="63"/>
      <c r="G26" s="50"/>
      <c r="H26" s="50"/>
      <c r="I26" s="33"/>
      <c r="J26" s="33"/>
      <c r="K26" s="33"/>
      <c r="L26" s="33"/>
    </row>
    <row r="27" spans="1:12" s="25" customFormat="1" ht="12.75">
      <c r="A27" s="30"/>
      <c r="B27" s="32"/>
      <c r="C27" s="35"/>
      <c r="D27" s="31"/>
      <c r="E27" s="32"/>
      <c r="F27" s="63"/>
      <c r="G27" s="50"/>
      <c r="H27" s="50"/>
      <c r="I27" s="33"/>
      <c r="J27" s="33"/>
      <c r="K27" s="33"/>
      <c r="L27" s="33"/>
    </row>
    <row r="28" spans="1:12" ht="12.75">
      <c r="A28" s="12"/>
      <c r="F28" s="16"/>
      <c r="G28" s="16"/>
      <c r="H28" s="16"/>
      <c r="I28" s="19"/>
      <c r="J28" s="19"/>
      <c r="K28" s="19"/>
      <c r="L28" s="19"/>
    </row>
    <row r="29" spans="1:12" s="11" customFormat="1" ht="12.75">
      <c r="A29" s="13"/>
      <c r="B29" s="13"/>
      <c r="C29" s="10"/>
      <c r="D29" s="10"/>
      <c r="E29" s="13"/>
      <c r="F29" s="59"/>
      <c r="G29" s="59"/>
      <c r="H29" s="59"/>
      <c r="I29" s="20"/>
      <c r="J29" s="20"/>
      <c r="K29" s="20"/>
      <c r="L29" s="20"/>
    </row>
    <row r="30" spans="1:12" ht="12.75">
      <c r="A30" s="14"/>
      <c r="B30" s="14"/>
      <c r="C30" s="8"/>
      <c r="D30" s="8"/>
      <c r="E30" s="14"/>
      <c r="F30" s="43"/>
      <c r="G30" s="43"/>
      <c r="H30" s="43"/>
      <c r="I30" s="21"/>
      <c r="J30" s="21"/>
      <c r="K30" s="21"/>
      <c r="L30" s="21"/>
    </row>
    <row r="31" spans="1:12" s="11" customFormat="1" ht="12.75">
      <c r="A31" s="13"/>
      <c r="B31" s="13"/>
      <c r="C31" s="10"/>
      <c r="D31" s="10"/>
      <c r="E31" s="13"/>
      <c r="F31" s="42"/>
      <c r="G31" s="42"/>
      <c r="H31" s="42"/>
      <c r="I31" s="20"/>
      <c r="J31" s="20"/>
      <c r="K31" s="20"/>
      <c r="L31" s="20"/>
    </row>
    <row r="32" spans="1:12" s="34" customFormat="1" ht="12.75">
      <c r="A32" s="8"/>
      <c r="B32" s="14"/>
      <c r="C32" s="35"/>
      <c r="D32" s="36"/>
      <c r="E32" s="14"/>
      <c r="F32" s="43"/>
      <c r="G32" s="43"/>
      <c r="H32" s="43"/>
      <c r="I32" s="21"/>
      <c r="J32" s="21"/>
      <c r="K32" s="21"/>
      <c r="L32" s="21"/>
    </row>
    <row r="33" spans="1:12" s="34" customFormat="1" ht="12.75">
      <c r="A33" s="8"/>
      <c r="B33" s="37"/>
      <c r="C33" s="8"/>
      <c r="D33" s="36"/>
      <c r="E33" s="14"/>
      <c r="F33" s="43"/>
      <c r="G33" s="43"/>
      <c r="H33" s="43"/>
      <c r="I33" s="21"/>
      <c r="J33" s="21"/>
      <c r="K33" s="21"/>
      <c r="L33" s="21"/>
    </row>
    <row r="34" spans="1:12" s="11" customFormat="1" ht="12.75">
      <c r="A34" s="10"/>
      <c r="B34" s="13"/>
      <c r="C34" s="10"/>
      <c r="D34" s="10"/>
      <c r="E34" s="13"/>
      <c r="F34" s="42"/>
      <c r="G34" s="42"/>
      <c r="H34" s="42"/>
      <c r="I34" s="20"/>
      <c r="J34" s="20"/>
      <c r="K34" s="20"/>
      <c r="L34" s="20"/>
    </row>
    <row r="35" spans="1:12" ht="12.75">
      <c r="A35" s="8"/>
      <c r="B35" s="14"/>
      <c r="C35" s="8"/>
      <c r="D35" s="8"/>
      <c r="E35" s="14"/>
      <c r="F35" s="43"/>
      <c r="G35" s="43"/>
      <c r="H35" s="43"/>
      <c r="I35" s="21"/>
      <c r="J35" s="21"/>
      <c r="K35" s="38"/>
      <c r="L35" s="21"/>
    </row>
    <row r="36" spans="1:12" s="11" customFormat="1" ht="12.75">
      <c r="A36" s="10"/>
      <c r="B36" s="13"/>
      <c r="C36" s="10"/>
      <c r="D36" s="10"/>
      <c r="E36" s="13"/>
      <c r="F36" s="42"/>
      <c r="G36" s="42"/>
      <c r="H36" s="42"/>
      <c r="I36" s="20"/>
      <c r="J36" s="20"/>
      <c r="K36" s="20"/>
      <c r="L36" s="20"/>
    </row>
    <row r="37" spans="7:12" ht="12.75">
      <c r="G37" s="41"/>
      <c r="H37" s="41"/>
      <c r="I37" s="19"/>
      <c r="J37" s="19"/>
      <c r="K37" s="19"/>
      <c r="L37" s="19"/>
    </row>
    <row r="38" spans="7:12" ht="12.75">
      <c r="G38" s="41"/>
      <c r="H38" s="41"/>
      <c r="I38" s="19"/>
      <c r="J38" s="19"/>
      <c r="K38" s="19"/>
      <c r="L38" s="19"/>
    </row>
    <row r="39" spans="7:12" ht="12.75">
      <c r="G39" s="41"/>
      <c r="H39" s="41"/>
      <c r="I39" s="19"/>
      <c r="J39" s="19"/>
      <c r="K39" s="19"/>
      <c r="L39" s="19"/>
    </row>
    <row r="40" spans="7:12" ht="12.75">
      <c r="G40" s="41"/>
      <c r="H40" s="41"/>
      <c r="I40" s="19"/>
      <c r="J40" s="19"/>
      <c r="K40" s="19"/>
      <c r="L40" s="19"/>
    </row>
    <row r="41" spans="7:12" ht="12.75">
      <c r="G41" s="45"/>
      <c r="H41" s="41"/>
      <c r="I41" s="19"/>
      <c r="J41" s="19"/>
      <c r="K41" s="19"/>
      <c r="L41" s="19"/>
    </row>
    <row r="42" spans="1:12" s="11" customFormat="1" ht="12.75">
      <c r="A42" s="10"/>
      <c r="B42" s="13"/>
      <c r="C42" s="10"/>
      <c r="D42" s="10"/>
      <c r="E42" s="13"/>
      <c r="F42" s="46"/>
      <c r="G42" s="42"/>
      <c r="H42" s="42"/>
      <c r="I42" s="20"/>
      <c r="J42" s="20"/>
      <c r="K42" s="20"/>
      <c r="L42" s="20"/>
    </row>
    <row r="43" spans="1:12" ht="12.75">
      <c r="A43" s="8"/>
      <c r="B43" s="14"/>
      <c r="C43" s="8"/>
      <c r="D43" s="8"/>
      <c r="E43" s="14"/>
      <c r="F43" s="43"/>
      <c r="G43" s="43"/>
      <c r="H43" s="43"/>
      <c r="I43" s="21"/>
      <c r="J43" s="21"/>
      <c r="K43" s="21"/>
      <c r="L43" s="21"/>
    </row>
    <row r="44" spans="1:12" s="11" customFormat="1" ht="12.75">
      <c r="A44" s="10"/>
      <c r="B44" s="13"/>
      <c r="C44" s="10"/>
      <c r="D44" s="10"/>
      <c r="E44" s="13"/>
      <c r="F44" s="42"/>
      <c r="G44" s="42"/>
      <c r="H44" s="42"/>
      <c r="I44" s="20"/>
      <c r="J44" s="20"/>
      <c r="K44" s="20"/>
      <c r="L44" s="20"/>
    </row>
    <row r="45" spans="7:12" ht="12.75">
      <c r="G45" s="41"/>
      <c r="H45" s="41"/>
      <c r="I45" s="19"/>
      <c r="J45" s="19"/>
      <c r="K45" s="19"/>
      <c r="L45" s="19"/>
    </row>
    <row r="46" spans="1:12" s="11" customFormat="1" ht="12.75">
      <c r="A46" s="10"/>
      <c r="B46" s="13"/>
      <c r="C46" s="10"/>
      <c r="D46" s="10"/>
      <c r="E46" s="13"/>
      <c r="F46" s="46"/>
      <c r="G46" s="42"/>
      <c r="H46" s="42"/>
      <c r="I46" s="20"/>
      <c r="J46" s="20"/>
      <c r="K46" s="20"/>
      <c r="L46" s="20"/>
    </row>
    <row r="47" spans="1:12" ht="12.75">
      <c r="A47" s="8"/>
      <c r="B47" s="14"/>
      <c r="C47" s="8"/>
      <c r="D47" s="8"/>
      <c r="E47" s="14"/>
      <c r="F47" s="43"/>
      <c r="G47" s="43"/>
      <c r="H47" s="43"/>
      <c r="I47" s="21"/>
      <c r="J47" s="21"/>
      <c r="K47" s="21"/>
      <c r="L47" s="21"/>
    </row>
    <row r="48" spans="1:12" s="11" customFormat="1" ht="12.75">
      <c r="A48" s="10"/>
      <c r="B48" s="13"/>
      <c r="C48" s="10"/>
      <c r="D48" s="10"/>
      <c r="E48" s="13"/>
      <c r="F48" s="42"/>
      <c r="G48" s="42"/>
      <c r="H48" s="42"/>
      <c r="I48" s="20"/>
      <c r="J48" s="20"/>
      <c r="K48" s="20"/>
      <c r="L48" s="20"/>
    </row>
    <row r="49" spans="7:12" ht="12.75">
      <c r="G49" s="41"/>
      <c r="H49" s="41"/>
      <c r="I49" s="19"/>
      <c r="J49" s="19"/>
      <c r="K49" s="19"/>
      <c r="L49" s="19"/>
    </row>
    <row r="50" spans="7:12" ht="12.75">
      <c r="G50" s="41"/>
      <c r="H50" s="41"/>
      <c r="I50" s="19"/>
      <c r="J50" s="19"/>
      <c r="K50" s="19"/>
      <c r="L50" s="19"/>
    </row>
    <row r="51" spans="7:12" ht="12.75">
      <c r="G51" s="41"/>
      <c r="H51" s="41"/>
      <c r="I51" s="19"/>
      <c r="J51" s="19"/>
      <c r="K51" s="19"/>
      <c r="L51" s="19"/>
    </row>
    <row r="52" spans="1:12" ht="12.75">
      <c r="A52" s="8"/>
      <c r="B52" s="14"/>
      <c r="C52" s="8"/>
      <c r="D52" s="10"/>
      <c r="E52" s="14"/>
      <c r="F52" s="43"/>
      <c r="G52" s="43"/>
      <c r="H52" s="42"/>
      <c r="I52" s="21"/>
      <c r="J52" s="21"/>
      <c r="K52" s="21"/>
      <c r="L52" s="21"/>
    </row>
    <row r="53" spans="1:12" ht="12.75">
      <c r="A53" s="8"/>
      <c r="B53" s="14"/>
      <c r="C53" s="8"/>
      <c r="D53" s="8"/>
      <c r="E53" s="14"/>
      <c r="F53" s="43"/>
      <c r="G53" s="43"/>
      <c r="H53" s="43"/>
      <c r="I53" s="21"/>
      <c r="J53" s="21"/>
      <c r="K53" s="21"/>
      <c r="L53" s="21"/>
    </row>
    <row r="54" spans="1:12" s="11" customFormat="1" ht="12.75">
      <c r="A54" s="10"/>
      <c r="B54" s="13"/>
      <c r="C54" s="10"/>
      <c r="D54" s="10"/>
      <c r="E54" s="13"/>
      <c r="F54" s="42"/>
      <c r="G54" s="42"/>
      <c r="H54" s="42"/>
      <c r="I54" s="20"/>
      <c r="J54" s="20"/>
      <c r="K54" s="20"/>
      <c r="L54" s="20"/>
    </row>
    <row r="55" spans="7:12" ht="12.75">
      <c r="G55" s="41"/>
      <c r="H55" s="41"/>
      <c r="I55" s="19"/>
      <c r="J55" s="19"/>
      <c r="K55" s="19"/>
      <c r="L55" s="19"/>
    </row>
    <row r="56" spans="7:12" ht="12.75">
      <c r="G56" s="41"/>
      <c r="H56" s="41"/>
      <c r="I56" s="19"/>
      <c r="J56" s="19"/>
      <c r="K56" s="19"/>
      <c r="L56" s="19"/>
    </row>
    <row r="57" spans="1:12" s="11" customFormat="1" ht="12.75">
      <c r="A57" s="10"/>
      <c r="B57" s="13"/>
      <c r="C57" s="10"/>
      <c r="D57" s="10"/>
      <c r="E57" s="13"/>
      <c r="F57" s="42"/>
      <c r="G57" s="42"/>
      <c r="H57" s="42"/>
      <c r="I57" s="20"/>
      <c r="J57" s="20"/>
      <c r="K57" s="20"/>
      <c r="L57" s="20"/>
    </row>
    <row r="58" spans="1:12" ht="12.75">
      <c r="A58" s="8"/>
      <c r="B58" s="14"/>
      <c r="C58" s="8"/>
      <c r="D58" s="8"/>
      <c r="E58" s="14"/>
      <c r="F58" s="43"/>
      <c r="G58" s="43"/>
      <c r="H58" s="43"/>
      <c r="I58" s="21"/>
      <c r="J58" s="21"/>
      <c r="K58" s="21"/>
      <c r="L58" s="21"/>
    </row>
    <row r="59" spans="1:12" s="11" customFormat="1" ht="12.75">
      <c r="A59" s="10"/>
      <c r="B59" s="13"/>
      <c r="C59" s="10"/>
      <c r="D59" s="10"/>
      <c r="E59" s="13"/>
      <c r="F59" s="42"/>
      <c r="G59" s="42"/>
      <c r="H59" s="42"/>
      <c r="I59" s="20"/>
      <c r="J59" s="20"/>
      <c r="K59" s="20"/>
      <c r="L59" s="20"/>
    </row>
    <row r="60" spans="1:12" s="34" customFormat="1" ht="12.75">
      <c r="A60" s="35"/>
      <c r="B60" s="14"/>
      <c r="C60" s="35"/>
      <c r="D60" s="36"/>
      <c r="E60" s="14"/>
      <c r="F60" s="43"/>
      <c r="G60" s="43"/>
      <c r="H60" s="43"/>
      <c r="I60" s="21"/>
      <c r="J60" s="21"/>
      <c r="K60" s="21"/>
      <c r="L60" s="21"/>
    </row>
    <row r="61" spans="1:12" s="11" customFormat="1" ht="12.75">
      <c r="A61" s="10"/>
      <c r="B61" s="13"/>
      <c r="C61" s="10"/>
      <c r="D61" s="10"/>
      <c r="E61" s="13"/>
      <c r="F61" s="42"/>
      <c r="G61" s="42"/>
      <c r="H61" s="42"/>
      <c r="I61" s="20"/>
      <c r="J61" s="20"/>
      <c r="K61" s="20"/>
      <c r="L61" s="20"/>
    </row>
    <row r="62" spans="1:12" ht="12.75">
      <c r="A62" s="8"/>
      <c r="B62" s="14"/>
      <c r="C62" s="8"/>
      <c r="D62" s="8"/>
      <c r="E62" s="14"/>
      <c r="F62" s="43"/>
      <c r="G62" s="43"/>
      <c r="H62" s="43"/>
      <c r="I62" s="21"/>
      <c r="J62" s="21"/>
      <c r="K62" s="21"/>
      <c r="L62" s="21"/>
    </row>
    <row r="63" spans="1:12" s="11" customFormat="1" ht="12.75">
      <c r="A63" s="10"/>
      <c r="B63" s="13"/>
      <c r="C63" s="10"/>
      <c r="D63" s="10"/>
      <c r="E63" s="13"/>
      <c r="F63" s="42"/>
      <c r="G63" s="42"/>
      <c r="H63" s="42"/>
      <c r="I63" s="20"/>
      <c r="J63" s="20"/>
      <c r="K63" s="20"/>
      <c r="L63" s="20"/>
    </row>
    <row r="64" spans="7:12" ht="12.75">
      <c r="G64" s="41"/>
      <c r="H64" s="41"/>
      <c r="I64" s="19"/>
      <c r="J64" s="19"/>
      <c r="K64" s="19"/>
      <c r="L64" s="19"/>
    </row>
    <row r="65" spans="7:12" ht="12.75">
      <c r="G65" s="41"/>
      <c r="H65" s="41"/>
      <c r="I65" s="19"/>
      <c r="J65" s="19"/>
      <c r="K65" s="19"/>
      <c r="L65" s="19"/>
    </row>
    <row r="66" spans="7:12" ht="12.75">
      <c r="G66" s="41"/>
      <c r="H66" s="41"/>
      <c r="I66" s="19"/>
      <c r="J66" s="19"/>
      <c r="K66" s="19"/>
      <c r="L66" s="19"/>
    </row>
    <row r="67" spans="1:12" s="11" customFormat="1" ht="12.75">
      <c r="A67" s="9"/>
      <c r="B67" s="13"/>
      <c r="C67" s="10"/>
      <c r="D67" s="10"/>
      <c r="E67" s="13"/>
      <c r="F67" s="42"/>
      <c r="G67" s="42"/>
      <c r="H67" s="42"/>
      <c r="I67" s="20"/>
      <c r="J67" s="20"/>
      <c r="K67" s="20"/>
      <c r="L67" s="20"/>
    </row>
    <row r="68" spans="1:12" ht="12.75">
      <c r="A68" s="8"/>
      <c r="B68" s="14"/>
      <c r="C68" s="8"/>
      <c r="D68" s="8"/>
      <c r="E68" s="14"/>
      <c r="F68" s="43"/>
      <c r="G68" s="43"/>
      <c r="H68" s="43"/>
      <c r="I68" s="21"/>
      <c r="J68" s="21"/>
      <c r="K68" s="21"/>
      <c r="L68" s="21"/>
    </row>
    <row r="69" spans="1:12" s="11" customFormat="1" ht="12.75">
      <c r="A69" s="10"/>
      <c r="B69" s="13"/>
      <c r="C69" s="10"/>
      <c r="D69" s="10"/>
      <c r="E69" s="13"/>
      <c r="F69" s="42"/>
      <c r="G69" s="42"/>
      <c r="H69" s="42"/>
      <c r="I69" s="20"/>
      <c r="J69" s="20"/>
      <c r="K69" s="20"/>
      <c r="L69" s="20"/>
    </row>
    <row r="70" spans="3:12" ht="12.75">
      <c r="C70" s="2"/>
      <c r="D70" s="23"/>
      <c r="G70" s="41"/>
      <c r="H70" s="41"/>
      <c r="I70" s="19"/>
      <c r="J70" s="19"/>
      <c r="K70" s="19"/>
      <c r="L70" s="19"/>
    </row>
    <row r="71" spans="3:12" ht="12.75">
      <c r="C71" s="2"/>
      <c r="G71" s="41"/>
      <c r="H71" s="41"/>
      <c r="I71" s="19"/>
      <c r="J71" s="19"/>
      <c r="K71" s="19"/>
      <c r="L71" s="19"/>
    </row>
    <row r="72" spans="1:12" s="11" customFormat="1" ht="12.75">
      <c r="A72" s="10"/>
      <c r="B72" s="13"/>
      <c r="C72" s="10"/>
      <c r="D72" s="10"/>
      <c r="E72" s="13"/>
      <c r="F72" s="42"/>
      <c r="G72" s="42"/>
      <c r="H72" s="42"/>
      <c r="I72" s="20"/>
      <c r="J72" s="20"/>
      <c r="K72" s="20"/>
      <c r="L72" s="20"/>
    </row>
    <row r="73" spans="1:12" ht="12.75">
      <c r="A73" s="35"/>
      <c r="B73" s="14"/>
      <c r="C73" s="8"/>
      <c r="D73" s="8"/>
      <c r="E73" s="14"/>
      <c r="F73" s="43"/>
      <c r="G73" s="43"/>
      <c r="H73" s="43"/>
      <c r="I73" s="21"/>
      <c r="J73" s="21"/>
      <c r="K73" s="21"/>
      <c r="L73" s="21"/>
    </row>
    <row r="74" spans="1:12" s="11" customFormat="1" ht="12.75">
      <c r="A74" s="10"/>
      <c r="B74" s="13"/>
      <c r="C74" s="10"/>
      <c r="D74" s="10"/>
      <c r="E74" s="13"/>
      <c r="F74" s="42"/>
      <c r="G74" s="42"/>
      <c r="H74" s="42"/>
      <c r="I74" s="20"/>
      <c r="J74" s="20"/>
      <c r="K74" s="20"/>
      <c r="L74" s="20"/>
    </row>
    <row r="75" spans="7:12" ht="12.75">
      <c r="G75" s="41"/>
      <c r="H75" s="41"/>
      <c r="I75" s="19"/>
      <c r="J75" s="19"/>
      <c r="K75" s="19"/>
      <c r="L75" s="19"/>
    </row>
    <row r="76" spans="6:12" ht="12.75">
      <c r="F76" s="45"/>
      <c r="G76" s="41"/>
      <c r="H76" s="41"/>
      <c r="I76" s="19"/>
      <c r="J76" s="19"/>
      <c r="K76" s="19"/>
      <c r="L76" s="19"/>
    </row>
    <row r="77" spans="6:12" ht="12.75">
      <c r="F77" s="45"/>
      <c r="G77" s="41"/>
      <c r="H77" s="41"/>
      <c r="I77" s="19"/>
      <c r="J77" s="19"/>
      <c r="K77" s="19"/>
      <c r="L77" s="19"/>
    </row>
    <row r="78" spans="7:12" ht="12.75">
      <c r="G78" s="41"/>
      <c r="H78" s="41"/>
      <c r="I78" s="19"/>
      <c r="J78" s="19"/>
      <c r="K78" s="19"/>
      <c r="L78" s="19"/>
    </row>
    <row r="79" spans="1:12" s="11" customFormat="1" ht="12.75">
      <c r="A79" s="10"/>
      <c r="B79" s="13"/>
      <c r="C79" s="10"/>
      <c r="D79" s="10"/>
      <c r="E79" s="13"/>
      <c r="F79" s="46"/>
      <c r="G79" s="46"/>
      <c r="H79" s="42"/>
      <c r="I79" s="20"/>
      <c r="J79" s="20"/>
      <c r="K79" s="20"/>
      <c r="L79" s="20"/>
    </row>
    <row r="80" spans="1:12" ht="12.75">
      <c r="A80" s="8"/>
      <c r="B80" s="14"/>
      <c r="C80" s="8"/>
      <c r="D80" s="8"/>
      <c r="E80" s="14"/>
      <c r="F80" s="44"/>
      <c r="G80" s="43"/>
      <c r="H80" s="43"/>
      <c r="I80" s="21"/>
      <c r="J80" s="21"/>
      <c r="K80" s="21"/>
      <c r="L80" s="21"/>
    </row>
    <row r="81" spans="1:12" s="11" customFormat="1" ht="12.75">
      <c r="A81" s="10"/>
      <c r="B81" s="13"/>
      <c r="C81" s="10"/>
      <c r="D81" s="10"/>
      <c r="E81" s="13"/>
      <c r="F81" s="42"/>
      <c r="G81" s="42"/>
      <c r="H81" s="42"/>
      <c r="I81" s="20"/>
      <c r="J81" s="20"/>
      <c r="K81" s="20"/>
      <c r="L81" s="20"/>
    </row>
    <row r="82" spans="7:12" ht="12.75">
      <c r="G82" s="41"/>
      <c r="H82" s="41"/>
      <c r="I82" s="19"/>
      <c r="J82" s="19"/>
      <c r="K82" s="19"/>
      <c r="L82" s="19"/>
    </row>
    <row r="83" spans="7:12" ht="12.75">
      <c r="G83" s="41"/>
      <c r="H83" s="41"/>
      <c r="I83" s="19"/>
      <c r="J83" s="19"/>
      <c r="K83" s="19"/>
      <c r="L83" s="19"/>
    </row>
    <row r="84" spans="1:12" s="11" customFormat="1" ht="12.75">
      <c r="A84" s="10"/>
      <c r="B84" s="13"/>
      <c r="C84" s="10"/>
      <c r="D84" s="10"/>
      <c r="E84" s="13"/>
      <c r="F84" s="42"/>
      <c r="G84" s="42"/>
      <c r="H84" s="42"/>
      <c r="I84" s="20"/>
      <c r="J84" s="20"/>
      <c r="K84" s="20"/>
      <c r="L84" s="20"/>
    </row>
    <row r="85" spans="1:12" ht="12.75">
      <c r="A85" s="8"/>
      <c r="B85" s="14"/>
      <c r="C85" s="8"/>
      <c r="D85" s="8"/>
      <c r="E85" s="14"/>
      <c r="F85" s="43"/>
      <c r="G85" s="43"/>
      <c r="H85" s="43"/>
      <c r="I85" s="21"/>
      <c r="J85" s="21"/>
      <c r="K85" s="21"/>
      <c r="L85" s="21"/>
    </row>
    <row r="86" spans="1:12" s="11" customFormat="1" ht="12.75">
      <c r="A86" s="10"/>
      <c r="B86" s="13"/>
      <c r="C86" s="10"/>
      <c r="D86" s="10"/>
      <c r="E86" s="13"/>
      <c r="F86" s="42"/>
      <c r="G86" s="42"/>
      <c r="H86" s="42"/>
      <c r="I86" s="20"/>
      <c r="J86" s="20"/>
      <c r="K86" s="20"/>
      <c r="L86" s="20"/>
    </row>
    <row r="87" spans="7:12" ht="12.75">
      <c r="G87" s="41"/>
      <c r="H87" s="41"/>
      <c r="I87" s="19"/>
      <c r="J87" s="19"/>
      <c r="K87" s="19"/>
      <c r="L87" s="19"/>
    </row>
    <row r="88" spans="7:12" ht="12.75">
      <c r="G88" s="41"/>
      <c r="H88" s="41"/>
      <c r="I88" s="19"/>
      <c r="J88" s="19"/>
      <c r="K88" s="19"/>
      <c r="L88" s="19"/>
    </row>
    <row r="89" spans="7:12" ht="12.75">
      <c r="G89" s="41"/>
      <c r="H89" s="41"/>
      <c r="I89" s="19"/>
      <c r="J89" s="19"/>
      <c r="K89" s="19"/>
      <c r="L89" s="19"/>
    </row>
    <row r="90" spans="1:12" s="11" customFormat="1" ht="12.75">
      <c r="A90" s="10"/>
      <c r="B90" s="13"/>
      <c r="C90" s="10"/>
      <c r="D90" s="10"/>
      <c r="E90" s="13"/>
      <c r="F90" s="42"/>
      <c r="G90" s="42"/>
      <c r="H90" s="42"/>
      <c r="I90" s="20"/>
      <c r="J90" s="20"/>
      <c r="K90" s="20"/>
      <c r="L90" s="20"/>
    </row>
    <row r="91" spans="1:12" ht="12.75">
      <c r="A91" s="8"/>
      <c r="B91" s="14"/>
      <c r="C91" s="8"/>
      <c r="D91" s="8"/>
      <c r="E91" s="14"/>
      <c r="F91" s="43"/>
      <c r="G91" s="43"/>
      <c r="H91" s="43"/>
      <c r="I91" s="21"/>
      <c r="J91" s="21"/>
      <c r="K91" s="21"/>
      <c r="L91" s="21"/>
    </row>
    <row r="92" spans="1:12" s="11" customFormat="1" ht="12.75">
      <c r="A92" s="10"/>
      <c r="B92" s="13"/>
      <c r="C92" s="10"/>
      <c r="D92" s="10"/>
      <c r="E92" s="13"/>
      <c r="F92" s="42"/>
      <c r="G92" s="42"/>
      <c r="H92" s="42"/>
      <c r="I92" s="20"/>
      <c r="J92" s="20"/>
      <c r="K92" s="20"/>
      <c r="L92" s="20"/>
    </row>
    <row r="93" spans="7:12" ht="12.75">
      <c r="G93" s="41"/>
      <c r="H93" s="41"/>
      <c r="I93" s="19"/>
      <c r="J93" s="19"/>
      <c r="K93" s="19"/>
      <c r="L93" s="19"/>
    </row>
    <row r="94" spans="1:12" s="11" customFormat="1" ht="12.75">
      <c r="A94" s="10"/>
      <c r="B94" s="13"/>
      <c r="C94" s="10"/>
      <c r="D94" s="10"/>
      <c r="E94" s="13"/>
      <c r="F94" s="42"/>
      <c r="G94" s="42"/>
      <c r="H94" s="42"/>
      <c r="I94" s="20"/>
      <c r="J94" s="20"/>
      <c r="K94" s="20"/>
      <c r="L94" s="20"/>
    </row>
    <row r="95" spans="1:12" ht="12.75">
      <c r="A95" s="8"/>
      <c r="B95" s="14"/>
      <c r="C95" s="8"/>
      <c r="D95" s="8"/>
      <c r="E95" s="14"/>
      <c r="F95" s="43"/>
      <c r="G95" s="43"/>
      <c r="H95" s="43"/>
      <c r="I95" s="21"/>
      <c r="J95" s="21"/>
      <c r="K95" s="21"/>
      <c r="L95" s="21"/>
    </row>
    <row r="96" spans="1:12" s="11" customFormat="1" ht="12.75">
      <c r="A96" s="10"/>
      <c r="B96" s="13"/>
      <c r="C96" s="10"/>
      <c r="D96" s="10"/>
      <c r="E96" s="13"/>
      <c r="F96" s="42"/>
      <c r="G96" s="42"/>
      <c r="H96" s="42"/>
      <c r="I96" s="20"/>
      <c r="J96" s="20"/>
      <c r="K96" s="20"/>
      <c r="L96" s="20"/>
    </row>
    <row r="97" spans="7:12" ht="12.75">
      <c r="G97" s="41"/>
      <c r="H97" s="41"/>
      <c r="I97" s="19"/>
      <c r="J97" s="19"/>
      <c r="K97" s="19"/>
      <c r="L97" s="19"/>
    </row>
    <row r="98" spans="1:12" ht="12.75">
      <c r="A98" s="2"/>
      <c r="D98" s="23"/>
      <c r="G98" s="41"/>
      <c r="H98" s="41"/>
      <c r="I98" s="19"/>
      <c r="J98" s="19"/>
      <c r="K98" s="19"/>
      <c r="L98" s="19"/>
    </row>
    <row r="99" spans="1:12" s="11" customFormat="1" ht="12.75">
      <c r="A99" s="10"/>
      <c r="B99" s="13"/>
      <c r="C99" s="10"/>
      <c r="D99" s="10"/>
      <c r="E99" s="13"/>
      <c r="F99" s="42"/>
      <c r="G99" s="42"/>
      <c r="H99" s="42"/>
      <c r="I99" s="20"/>
      <c r="J99" s="20"/>
      <c r="K99" s="20"/>
      <c r="L99" s="20"/>
    </row>
    <row r="100" spans="1:12" ht="12.75">
      <c r="A100" s="8"/>
      <c r="B100" s="14"/>
      <c r="C100" s="8"/>
      <c r="D100" s="8"/>
      <c r="E100" s="14"/>
      <c r="F100" s="43"/>
      <c r="G100" s="43"/>
      <c r="H100" s="43"/>
      <c r="I100" s="21"/>
      <c r="J100" s="21"/>
      <c r="K100" s="21"/>
      <c r="L100" s="21"/>
    </row>
    <row r="101" spans="1:12" s="11" customFormat="1" ht="12.75">
      <c r="A101" s="10"/>
      <c r="B101" s="13"/>
      <c r="C101" s="10"/>
      <c r="D101" s="10"/>
      <c r="E101" s="13"/>
      <c r="F101" s="42"/>
      <c r="G101" s="42"/>
      <c r="H101" s="42"/>
      <c r="I101" s="20"/>
      <c r="J101" s="20"/>
      <c r="K101" s="20"/>
      <c r="L101" s="20"/>
    </row>
    <row r="102" spans="7:12" ht="12.75">
      <c r="G102" s="41"/>
      <c r="H102" s="41"/>
      <c r="I102" s="19"/>
      <c r="J102" s="19"/>
      <c r="K102" s="19"/>
      <c r="L102" s="19"/>
    </row>
    <row r="103" spans="1:12" s="11" customFormat="1" ht="12.75">
      <c r="A103" s="10"/>
      <c r="B103" s="13"/>
      <c r="C103" s="10"/>
      <c r="D103" s="10"/>
      <c r="E103" s="13"/>
      <c r="F103" s="42"/>
      <c r="G103" s="42"/>
      <c r="H103" s="42"/>
      <c r="I103" s="20"/>
      <c r="J103" s="20"/>
      <c r="K103" s="20"/>
      <c r="L103" s="20"/>
    </row>
    <row r="104" spans="1:12" ht="12.75">
      <c r="A104" s="8"/>
      <c r="B104" s="14"/>
      <c r="C104" s="8"/>
      <c r="D104" s="8"/>
      <c r="E104" s="14"/>
      <c r="F104" s="43"/>
      <c r="G104" s="43"/>
      <c r="H104" s="43"/>
      <c r="I104" s="21"/>
      <c r="J104" s="21"/>
      <c r="K104" s="21"/>
      <c r="L104" s="21"/>
    </row>
    <row r="105" spans="1:12" s="11" customFormat="1" ht="12.75">
      <c r="A105" s="10"/>
      <c r="B105" s="13"/>
      <c r="C105" s="10"/>
      <c r="D105" s="10"/>
      <c r="E105" s="13"/>
      <c r="F105" s="42"/>
      <c r="G105" s="42"/>
      <c r="H105" s="42"/>
      <c r="I105" s="20"/>
      <c r="J105" s="20"/>
      <c r="K105" s="20"/>
      <c r="L105" s="20"/>
    </row>
    <row r="106" spans="7:12" ht="12.75">
      <c r="G106" s="41"/>
      <c r="H106" s="41"/>
      <c r="I106" s="19"/>
      <c r="J106" s="19"/>
      <c r="K106" s="19"/>
      <c r="L106" s="19"/>
    </row>
    <row r="107" spans="1:12" s="11" customFormat="1" ht="12.75">
      <c r="A107" s="10"/>
      <c r="B107" s="13"/>
      <c r="C107" s="10"/>
      <c r="D107" s="10"/>
      <c r="E107" s="13"/>
      <c r="F107" s="46"/>
      <c r="G107" s="42"/>
      <c r="H107" s="42"/>
      <c r="I107" s="20"/>
      <c r="J107" s="20"/>
      <c r="K107" s="20"/>
      <c r="L107" s="20"/>
    </row>
    <row r="108" spans="1:12" ht="12.75">
      <c r="A108" s="8"/>
      <c r="B108" s="14"/>
      <c r="C108" s="8"/>
      <c r="D108" s="8"/>
      <c r="E108" s="14"/>
      <c r="F108" s="43"/>
      <c r="G108" s="43"/>
      <c r="H108" s="43"/>
      <c r="I108" s="21"/>
      <c r="J108" s="21"/>
      <c r="K108" s="21"/>
      <c r="L108" s="21"/>
    </row>
    <row r="109" spans="1:12" s="11" customFormat="1" ht="12.75">
      <c r="A109" s="10"/>
      <c r="B109" s="13"/>
      <c r="C109" s="10"/>
      <c r="D109" s="10"/>
      <c r="E109" s="13"/>
      <c r="F109" s="42"/>
      <c r="G109" s="42"/>
      <c r="H109" s="42"/>
      <c r="I109" s="20"/>
      <c r="J109" s="20"/>
      <c r="K109" s="20"/>
      <c r="L109" s="20"/>
    </row>
    <row r="110" spans="7:12" ht="12.75">
      <c r="G110" s="41"/>
      <c r="H110" s="41"/>
      <c r="I110" s="19"/>
      <c r="J110" s="19"/>
      <c r="K110" s="19"/>
      <c r="L110" s="19"/>
    </row>
    <row r="111" spans="1:12" s="11" customFormat="1" ht="12.75">
      <c r="A111" s="10"/>
      <c r="B111" s="13"/>
      <c r="C111" s="10"/>
      <c r="D111" s="10"/>
      <c r="E111" s="13"/>
      <c r="F111" s="42"/>
      <c r="G111" s="42"/>
      <c r="H111" s="42"/>
      <c r="I111" s="20"/>
      <c r="J111" s="20"/>
      <c r="K111" s="20"/>
      <c r="L111" s="20"/>
    </row>
    <row r="112" spans="1:12" ht="12.75">
      <c r="A112" s="8"/>
      <c r="B112" s="14"/>
      <c r="C112" s="8"/>
      <c r="D112" s="8"/>
      <c r="E112" s="14"/>
      <c r="F112" s="44"/>
      <c r="G112" s="43"/>
      <c r="H112" s="43"/>
      <c r="I112" s="21"/>
      <c r="J112" s="21"/>
      <c r="K112" s="21"/>
      <c r="L112" s="21"/>
    </row>
    <row r="113" spans="1:12" s="11" customFormat="1" ht="12.75">
      <c r="A113" s="10"/>
      <c r="B113" s="13"/>
      <c r="C113" s="10"/>
      <c r="D113" s="10"/>
      <c r="E113" s="13"/>
      <c r="F113" s="46"/>
      <c r="G113" s="42"/>
      <c r="H113" s="42"/>
      <c r="I113" s="20"/>
      <c r="J113" s="20"/>
      <c r="K113" s="20"/>
      <c r="L113" s="20"/>
    </row>
    <row r="114" spans="7:12" ht="12.75">
      <c r="G114" s="41"/>
      <c r="H114" s="41"/>
      <c r="I114" s="19"/>
      <c r="J114" s="19"/>
      <c r="K114" s="19"/>
      <c r="L114" s="19"/>
    </row>
    <row r="115" spans="1:12" s="11" customFormat="1" ht="12.75">
      <c r="A115" s="10"/>
      <c r="B115" s="13"/>
      <c r="C115" s="10"/>
      <c r="D115" s="10"/>
      <c r="E115" s="13"/>
      <c r="F115" s="42"/>
      <c r="G115" s="42"/>
      <c r="H115" s="42"/>
      <c r="I115" s="20"/>
      <c r="J115" s="20"/>
      <c r="K115" s="20"/>
      <c r="L115" s="20"/>
    </row>
    <row r="116" spans="1:12" ht="12.75">
      <c r="A116" s="8"/>
      <c r="B116" s="14"/>
      <c r="C116" s="8"/>
      <c r="D116" s="8"/>
      <c r="E116" s="14"/>
      <c r="F116" s="43"/>
      <c r="G116" s="43"/>
      <c r="H116" s="43"/>
      <c r="I116" s="21"/>
      <c r="J116" s="21"/>
      <c r="K116" s="21"/>
      <c r="L116" s="21"/>
    </row>
    <row r="117" spans="1:12" s="11" customFormat="1" ht="12.75">
      <c r="A117" s="10"/>
      <c r="B117" s="13"/>
      <c r="C117" s="10"/>
      <c r="D117" s="10"/>
      <c r="E117" s="13"/>
      <c r="F117" s="42"/>
      <c r="G117" s="42"/>
      <c r="H117" s="42"/>
      <c r="I117" s="20"/>
      <c r="J117" s="20"/>
      <c r="K117" s="20"/>
      <c r="L117" s="20"/>
    </row>
    <row r="118" spans="7:12" ht="12.75">
      <c r="G118" s="41"/>
      <c r="H118" s="41"/>
      <c r="I118" s="19"/>
      <c r="J118" s="19"/>
      <c r="K118" s="19"/>
      <c r="L118" s="19"/>
    </row>
    <row r="119" spans="7:12" ht="12.75">
      <c r="G119" s="41"/>
      <c r="H119" s="41"/>
      <c r="I119" s="19"/>
      <c r="J119" s="19"/>
      <c r="K119" s="19"/>
      <c r="L119" s="19"/>
    </row>
    <row r="120" spans="7:12" ht="12.75">
      <c r="G120" s="41"/>
      <c r="H120" s="41"/>
      <c r="I120" s="19"/>
      <c r="J120" s="19"/>
      <c r="K120" s="19"/>
      <c r="L120" s="19"/>
    </row>
    <row r="121" spans="1:12" s="11" customFormat="1" ht="12.75">
      <c r="A121" s="10"/>
      <c r="B121" s="13"/>
      <c r="C121" s="10"/>
      <c r="D121" s="10"/>
      <c r="E121" s="13"/>
      <c r="F121" s="42"/>
      <c r="G121" s="42"/>
      <c r="H121" s="42"/>
      <c r="I121" s="20"/>
      <c r="J121" s="20"/>
      <c r="K121" s="20"/>
      <c r="L121" s="20"/>
    </row>
    <row r="122" spans="1:12" ht="12.75">
      <c r="A122" s="8"/>
      <c r="B122" s="14"/>
      <c r="C122" s="8"/>
      <c r="D122" s="8"/>
      <c r="E122" s="14"/>
      <c r="F122" s="43"/>
      <c r="G122" s="43"/>
      <c r="H122" s="43"/>
      <c r="I122" s="21"/>
      <c r="J122" s="21"/>
      <c r="K122" s="21"/>
      <c r="L122" s="21"/>
    </row>
    <row r="123" spans="1:12" s="11" customFormat="1" ht="12.75">
      <c r="A123" s="10"/>
      <c r="B123" s="13"/>
      <c r="C123" s="10"/>
      <c r="D123" s="10"/>
      <c r="E123" s="13"/>
      <c r="F123" s="42"/>
      <c r="G123" s="42"/>
      <c r="H123" s="42"/>
      <c r="I123" s="20"/>
      <c r="J123" s="20"/>
      <c r="K123" s="20"/>
      <c r="L123" s="20"/>
    </row>
    <row r="124" spans="7:12" ht="12.75">
      <c r="G124" s="41"/>
      <c r="H124" s="41"/>
      <c r="I124" s="19"/>
      <c r="J124" s="19"/>
      <c r="K124" s="19"/>
      <c r="L124" s="19"/>
    </row>
    <row r="125" spans="1:12" s="11" customFormat="1" ht="12.75">
      <c r="A125" s="10"/>
      <c r="B125" s="13"/>
      <c r="C125" s="10"/>
      <c r="D125" s="10"/>
      <c r="E125" s="13"/>
      <c r="F125" s="42"/>
      <c r="G125" s="42"/>
      <c r="H125" s="42"/>
      <c r="I125" s="20"/>
      <c r="J125" s="20"/>
      <c r="K125" s="20"/>
      <c r="L125" s="20"/>
    </row>
    <row r="126" spans="1:12" ht="12.75">
      <c r="A126" s="8"/>
      <c r="B126" s="14"/>
      <c r="C126" s="8"/>
      <c r="D126" s="8"/>
      <c r="E126" s="14"/>
      <c r="F126" s="43"/>
      <c r="G126" s="43"/>
      <c r="H126" s="43"/>
      <c r="I126" s="21"/>
      <c r="J126" s="21"/>
      <c r="K126" s="21"/>
      <c r="L126" s="21"/>
    </row>
    <row r="127" spans="1:12" s="11" customFormat="1" ht="12.75">
      <c r="A127" s="10"/>
      <c r="B127" s="13"/>
      <c r="C127" s="10"/>
      <c r="D127" s="10"/>
      <c r="E127" s="13"/>
      <c r="F127" s="42"/>
      <c r="G127" s="42"/>
      <c r="H127" s="42"/>
      <c r="I127" s="20"/>
      <c r="J127" s="20"/>
      <c r="K127" s="20"/>
      <c r="L127" s="20"/>
    </row>
    <row r="128" spans="7:12" ht="12.75">
      <c r="G128" s="41"/>
      <c r="H128" s="41"/>
      <c r="I128" s="19"/>
      <c r="J128" s="19"/>
      <c r="K128" s="19"/>
      <c r="L128" s="19"/>
    </row>
    <row r="129" spans="7:12" ht="12.75">
      <c r="G129" s="41"/>
      <c r="H129" s="41"/>
      <c r="I129" s="19"/>
      <c r="J129" s="19"/>
      <c r="K129" s="19"/>
      <c r="L129" s="19"/>
    </row>
    <row r="130" spans="1:12" s="11" customFormat="1" ht="12.75">
      <c r="A130" s="10"/>
      <c r="B130" s="13"/>
      <c r="C130" s="10"/>
      <c r="D130" s="10"/>
      <c r="E130" s="13"/>
      <c r="F130" s="42"/>
      <c r="G130" s="42"/>
      <c r="H130" s="42"/>
      <c r="I130" s="20"/>
      <c r="J130" s="20"/>
      <c r="K130" s="20"/>
      <c r="L130" s="20"/>
    </row>
    <row r="131" spans="1:12" ht="12.75">
      <c r="A131" s="8"/>
      <c r="B131" s="14"/>
      <c r="C131" s="8"/>
      <c r="D131" s="8"/>
      <c r="E131" s="14"/>
      <c r="F131" s="43"/>
      <c r="G131" s="43"/>
      <c r="H131" s="43"/>
      <c r="I131" s="21"/>
      <c r="J131" s="21"/>
      <c r="K131" s="21"/>
      <c r="L131" s="21"/>
    </row>
    <row r="132" spans="1:12" s="11" customFormat="1" ht="12.75">
      <c r="A132" s="10"/>
      <c r="B132" s="13"/>
      <c r="C132" s="10"/>
      <c r="D132" s="10"/>
      <c r="E132" s="13"/>
      <c r="F132" s="42"/>
      <c r="G132" s="42"/>
      <c r="H132" s="42"/>
      <c r="I132" s="20"/>
      <c r="J132" s="20"/>
      <c r="K132" s="20"/>
      <c r="L132" s="20"/>
    </row>
    <row r="133" spans="7:12" ht="12.75">
      <c r="G133" s="41"/>
      <c r="H133" s="41"/>
      <c r="I133" s="19"/>
      <c r="J133" s="19"/>
      <c r="K133" s="19"/>
      <c r="L133" s="19"/>
    </row>
    <row r="134" spans="1:12" s="11" customFormat="1" ht="12.75">
      <c r="A134" s="10"/>
      <c r="B134" s="13"/>
      <c r="C134" s="10"/>
      <c r="D134" s="10"/>
      <c r="E134" s="13"/>
      <c r="F134" s="42"/>
      <c r="G134" s="42"/>
      <c r="H134" s="42"/>
      <c r="I134" s="20"/>
      <c r="J134" s="20"/>
      <c r="K134" s="20"/>
      <c r="L134" s="20"/>
    </row>
    <row r="135" spans="1:12" ht="12.75">
      <c r="A135" s="8"/>
      <c r="B135" s="14"/>
      <c r="C135" s="8"/>
      <c r="D135" s="8"/>
      <c r="E135" s="14"/>
      <c r="F135" s="43"/>
      <c r="G135" s="43"/>
      <c r="H135" s="43"/>
      <c r="I135" s="21"/>
      <c r="J135" s="21"/>
      <c r="K135" s="21"/>
      <c r="L135" s="21"/>
    </row>
    <row r="136" spans="1:12" s="11" customFormat="1" ht="12.75">
      <c r="A136" s="10"/>
      <c r="B136" s="13"/>
      <c r="C136" s="10"/>
      <c r="D136" s="10"/>
      <c r="E136" s="13"/>
      <c r="F136" s="42"/>
      <c r="G136" s="42"/>
      <c r="H136" s="42"/>
      <c r="I136" s="20"/>
      <c r="J136" s="20"/>
      <c r="K136" s="20"/>
      <c r="L136" s="20"/>
    </row>
    <row r="137" spans="7:12" ht="12.75">
      <c r="G137" s="41"/>
      <c r="H137" s="41"/>
      <c r="I137" s="19"/>
      <c r="J137" s="19"/>
      <c r="K137" s="19"/>
      <c r="L137" s="19"/>
    </row>
    <row r="138" spans="1:12" s="11" customFormat="1" ht="12.75">
      <c r="A138" s="10"/>
      <c r="B138" s="13"/>
      <c r="C138" s="10"/>
      <c r="D138" s="10"/>
      <c r="E138" s="13"/>
      <c r="F138" s="42"/>
      <c r="G138" s="42"/>
      <c r="H138" s="42"/>
      <c r="I138" s="20"/>
      <c r="J138" s="20"/>
      <c r="K138" s="20"/>
      <c r="L138" s="20"/>
    </row>
    <row r="139" spans="1:12" ht="12.75">
      <c r="A139" s="8"/>
      <c r="B139" s="14"/>
      <c r="C139" s="8"/>
      <c r="D139" s="8"/>
      <c r="E139" s="14"/>
      <c r="F139" s="43"/>
      <c r="G139" s="43"/>
      <c r="H139" s="43"/>
      <c r="I139" s="21"/>
      <c r="J139" s="21"/>
      <c r="K139" s="21"/>
      <c r="L139" s="21"/>
    </row>
    <row r="140" spans="1:12" s="11" customFormat="1" ht="12.75">
      <c r="A140" s="10"/>
      <c r="B140" s="13"/>
      <c r="C140" s="10"/>
      <c r="D140" s="10"/>
      <c r="E140" s="13"/>
      <c r="F140" s="42"/>
      <c r="G140" s="42"/>
      <c r="H140" s="42"/>
      <c r="I140" s="20"/>
      <c r="J140" s="20"/>
      <c r="K140" s="20"/>
      <c r="L140" s="20"/>
    </row>
    <row r="141" spans="7:12" ht="12.75">
      <c r="G141" s="41"/>
      <c r="H141" s="41"/>
      <c r="I141" s="19"/>
      <c r="J141" s="19"/>
      <c r="K141" s="19"/>
      <c r="L141" s="19"/>
    </row>
    <row r="142" spans="1:12" s="11" customFormat="1" ht="12.75">
      <c r="A142" s="10"/>
      <c r="B142" s="13"/>
      <c r="C142" s="10"/>
      <c r="D142" s="10"/>
      <c r="E142" s="13"/>
      <c r="F142" s="42"/>
      <c r="G142" s="42"/>
      <c r="H142" s="42"/>
      <c r="I142" s="20"/>
      <c r="J142" s="20"/>
      <c r="K142" s="20"/>
      <c r="L142" s="20"/>
    </row>
    <row r="143" spans="1:12" ht="12.75">
      <c r="A143" s="8"/>
      <c r="B143" s="14"/>
      <c r="C143" s="8"/>
      <c r="D143" s="8"/>
      <c r="E143" s="14"/>
      <c r="F143" s="43"/>
      <c r="G143" s="43"/>
      <c r="H143" s="43"/>
      <c r="I143" s="21"/>
      <c r="J143" s="21"/>
      <c r="K143" s="21"/>
      <c r="L143" s="21"/>
    </row>
    <row r="144" spans="1:12" s="11" customFormat="1" ht="12.75">
      <c r="A144" s="10"/>
      <c r="B144" s="13"/>
      <c r="C144" s="10"/>
      <c r="D144" s="10"/>
      <c r="E144" s="13"/>
      <c r="F144" s="42"/>
      <c r="G144" s="42"/>
      <c r="H144" s="42"/>
      <c r="I144" s="20"/>
      <c r="J144" s="20"/>
      <c r="K144" s="20"/>
      <c r="L144" s="20"/>
    </row>
    <row r="145" spans="7:12" ht="12.75">
      <c r="G145" s="41"/>
      <c r="H145" s="41"/>
      <c r="I145" s="19"/>
      <c r="J145" s="19"/>
      <c r="K145" s="19"/>
      <c r="L145" s="19"/>
    </row>
    <row r="146" spans="7:12" ht="12.75">
      <c r="G146" s="41"/>
      <c r="H146" s="41"/>
      <c r="I146" s="19"/>
      <c r="J146" s="19"/>
      <c r="K146" s="19"/>
      <c r="L146" s="19"/>
    </row>
    <row r="147" spans="1:12" s="11" customFormat="1" ht="12.75">
      <c r="A147" s="10"/>
      <c r="B147" s="13"/>
      <c r="C147" s="10"/>
      <c r="D147" s="10"/>
      <c r="E147" s="13"/>
      <c r="F147" s="42"/>
      <c r="G147" s="42"/>
      <c r="H147" s="42"/>
      <c r="I147" s="20"/>
      <c r="J147" s="20"/>
      <c r="K147" s="20"/>
      <c r="L147" s="20"/>
    </row>
    <row r="148" spans="1:12" ht="12.75">
      <c r="A148" s="8"/>
      <c r="B148" s="14"/>
      <c r="C148" s="8"/>
      <c r="D148" s="8"/>
      <c r="E148" s="14"/>
      <c r="F148" s="43"/>
      <c r="G148" s="43"/>
      <c r="H148" s="43"/>
      <c r="I148" s="21"/>
      <c r="J148" s="21"/>
      <c r="K148" s="21"/>
      <c r="L148" s="21"/>
    </row>
    <row r="149" spans="1:12" s="11" customFormat="1" ht="12.75">
      <c r="A149" s="9"/>
      <c r="B149" s="13"/>
      <c r="C149" s="10"/>
      <c r="D149" s="10"/>
      <c r="E149" s="13"/>
      <c r="F149" s="42"/>
      <c r="G149" s="42"/>
      <c r="H149" s="42"/>
      <c r="I149" s="20"/>
      <c r="J149" s="20"/>
      <c r="K149" s="20"/>
      <c r="L149" s="20"/>
    </row>
    <row r="150" spans="7:12" ht="12.75">
      <c r="G150" s="41"/>
      <c r="H150" s="41"/>
      <c r="I150" s="19"/>
      <c r="J150" s="19"/>
      <c r="K150" s="19"/>
      <c r="L150" s="19"/>
    </row>
    <row r="151" spans="7:12" ht="12.75">
      <c r="G151" s="41"/>
      <c r="H151" s="41"/>
      <c r="I151" s="19"/>
      <c r="J151" s="19"/>
      <c r="K151" s="19"/>
      <c r="L151" s="19"/>
    </row>
    <row r="152" spans="1:12" s="11" customFormat="1" ht="12.75">
      <c r="A152" s="10"/>
      <c r="B152" s="13"/>
      <c r="C152" s="10"/>
      <c r="D152" s="10"/>
      <c r="E152" s="13"/>
      <c r="F152" s="42"/>
      <c r="G152" s="42"/>
      <c r="H152" s="42"/>
      <c r="I152" s="20"/>
      <c r="J152" s="20"/>
      <c r="K152" s="20"/>
      <c r="L152" s="20"/>
    </row>
    <row r="153" spans="1:12" ht="12.75">
      <c r="A153" s="8"/>
      <c r="B153" s="14"/>
      <c r="C153" s="8"/>
      <c r="D153" s="8"/>
      <c r="E153" s="14"/>
      <c r="F153" s="43"/>
      <c r="G153" s="43"/>
      <c r="H153" s="43"/>
      <c r="I153" s="21"/>
      <c r="J153" s="21"/>
      <c r="K153" s="21"/>
      <c r="L153" s="21"/>
    </row>
    <row r="154" spans="1:12" s="11" customFormat="1" ht="12.75">
      <c r="A154" s="10"/>
      <c r="B154" s="13"/>
      <c r="C154" s="10"/>
      <c r="D154" s="10"/>
      <c r="E154" s="13"/>
      <c r="F154" s="42"/>
      <c r="G154" s="42"/>
      <c r="H154" s="42"/>
      <c r="I154" s="20"/>
      <c r="J154" s="20"/>
      <c r="K154" s="20"/>
      <c r="L154" s="20"/>
    </row>
    <row r="155" spans="7:12" ht="12.75">
      <c r="G155" s="41"/>
      <c r="H155" s="41"/>
      <c r="I155" s="19"/>
      <c r="J155" s="19"/>
      <c r="K155" s="19"/>
      <c r="L155" s="19"/>
    </row>
    <row r="156" spans="3:12" ht="12.75">
      <c r="C156" s="2"/>
      <c r="D156" s="23"/>
      <c r="G156" s="41"/>
      <c r="H156" s="41"/>
      <c r="I156" s="19"/>
      <c r="J156" s="19"/>
      <c r="K156" s="19"/>
      <c r="L156" s="19"/>
    </row>
    <row r="157" spans="1:12" s="11" customFormat="1" ht="12.75">
      <c r="A157" s="10"/>
      <c r="B157" s="13"/>
      <c r="C157" s="10"/>
      <c r="D157" s="10"/>
      <c r="E157" s="13"/>
      <c r="F157" s="46"/>
      <c r="G157" s="42"/>
      <c r="H157" s="42"/>
      <c r="I157" s="20"/>
      <c r="J157" s="20"/>
      <c r="K157" s="20"/>
      <c r="L157" s="20"/>
    </row>
    <row r="158" spans="1:12" ht="12.75">
      <c r="A158" s="8"/>
      <c r="B158" s="14"/>
      <c r="C158" s="8"/>
      <c r="D158" s="8"/>
      <c r="E158" s="14"/>
      <c r="F158" s="43"/>
      <c r="G158" s="43"/>
      <c r="H158" s="43"/>
      <c r="I158" s="21"/>
      <c r="J158" s="21"/>
      <c r="K158" s="21"/>
      <c r="L158" s="21"/>
    </row>
    <row r="159" spans="1:12" s="11" customFormat="1" ht="12.75">
      <c r="A159" s="10"/>
      <c r="B159" s="13"/>
      <c r="C159" s="10"/>
      <c r="D159" s="10"/>
      <c r="E159" s="13"/>
      <c r="F159" s="42"/>
      <c r="G159" s="42"/>
      <c r="H159" s="42"/>
      <c r="I159" s="20"/>
      <c r="J159" s="20"/>
      <c r="K159" s="20"/>
      <c r="L159" s="20"/>
    </row>
    <row r="160" spans="7:12" ht="12.75">
      <c r="G160" s="41"/>
      <c r="H160" s="41"/>
      <c r="I160" s="19"/>
      <c r="J160" s="19"/>
      <c r="K160" s="19"/>
      <c r="L160" s="19"/>
    </row>
    <row r="161" spans="7:12" ht="12.75">
      <c r="G161" s="41"/>
      <c r="H161" s="41"/>
      <c r="I161" s="19"/>
      <c r="J161" s="19"/>
      <c r="K161" s="19"/>
      <c r="L161" s="19"/>
    </row>
    <row r="162" spans="1:12" s="11" customFormat="1" ht="12.75">
      <c r="A162" s="10"/>
      <c r="B162" s="13"/>
      <c r="C162" s="10"/>
      <c r="D162" s="10"/>
      <c r="E162" s="13"/>
      <c r="F162" s="42"/>
      <c r="G162" s="42"/>
      <c r="H162" s="42"/>
      <c r="I162" s="20"/>
      <c r="J162" s="20"/>
      <c r="K162" s="20"/>
      <c r="L162" s="20"/>
    </row>
    <row r="163" spans="1:12" ht="12.75">
      <c r="A163" s="8"/>
      <c r="B163" s="14"/>
      <c r="C163" s="8"/>
      <c r="D163" s="8"/>
      <c r="E163" s="14"/>
      <c r="F163" s="43"/>
      <c r="G163" s="43"/>
      <c r="H163" s="43"/>
      <c r="I163" s="21"/>
      <c r="J163" s="21"/>
      <c r="K163" s="21"/>
      <c r="L163" s="21"/>
    </row>
    <row r="164" spans="1:12" s="11" customFormat="1" ht="12.75">
      <c r="A164" s="10"/>
      <c r="B164" s="13"/>
      <c r="C164" s="10"/>
      <c r="D164" s="10"/>
      <c r="E164" s="13"/>
      <c r="F164" s="42"/>
      <c r="G164" s="42"/>
      <c r="H164" s="42"/>
      <c r="I164" s="20"/>
      <c r="J164" s="20"/>
      <c r="K164" s="20"/>
      <c r="L164" s="20"/>
    </row>
    <row r="165" spans="7:12" ht="12.75">
      <c r="G165" s="41"/>
      <c r="H165" s="41"/>
      <c r="I165" s="19"/>
      <c r="J165" s="19"/>
      <c r="K165" s="19"/>
      <c r="L165" s="19"/>
    </row>
    <row r="166" spans="2:12" ht="12.75">
      <c r="B166" s="22"/>
      <c r="D166" s="23"/>
      <c r="G166" s="41"/>
      <c r="H166" s="41"/>
      <c r="I166" s="19"/>
      <c r="J166" s="19"/>
      <c r="K166" s="19"/>
      <c r="L166" s="19"/>
    </row>
    <row r="167" spans="7:12" ht="12.75">
      <c r="G167" s="41"/>
      <c r="H167" s="41"/>
      <c r="I167" s="19"/>
      <c r="J167" s="19"/>
      <c r="K167" s="19"/>
      <c r="L167" s="19"/>
    </row>
    <row r="168" spans="1:12" s="11" customFormat="1" ht="12.75">
      <c r="A168" s="10"/>
      <c r="B168" s="13"/>
      <c r="C168" s="10"/>
      <c r="D168" s="10"/>
      <c r="E168" s="13"/>
      <c r="F168" s="42"/>
      <c r="G168" s="42"/>
      <c r="H168" s="42"/>
      <c r="I168" s="20"/>
      <c r="J168" s="20"/>
      <c r="K168" s="20"/>
      <c r="L168" s="20"/>
    </row>
    <row r="169" spans="1:12" ht="12.75">
      <c r="A169" s="8"/>
      <c r="B169" s="14"/>
      <c r="C169" s="8"/>
      <c r="D169" s="8"/>
      <c r="E169" s="14"/>
      <c r="F169" s="43"/>
      <c r="G169" s="43"/>
      <c r="H169" s="43"/>
      <c r="I169" s="21"/>
      <c r="J169" s="21"/>
      <c r="K169" s="21"/>
      <c r="L169" s="21"/>
    </row>
    <row r="170" spans="1:12" s="11" customFormat="1" ht="12.75">
      <c r="A170" s="10"/>
      <c r="B170" s="13"/>
      <c r="C170" s="10"/>
      <c r="D170" s="10"/>
      <c r="E170" s="13"/>
      <c r="F170" s="42"/>
      <c r="G170" s="42"/>
      <c r="H170" s="42"/>
      <c r="I170" s="20"/>
      <c r="J170" s="20"/>
      <c r="K170" s="20"/>
      <c r="L170" s="20"/>
    </row>
    <row r="171" spans="1:12" s="34" customFormat="1" ht="12.75">
      <c r="A171" s="35"/>
      <c r="B171" s="14"/>
      <c r="C171" s="8"/>
      <c r="D171" s="8"/>
      <c r="E171" s="14"/>
      <c r="F171" s="43"/>
      <c r="G171" s="43"/>
      <c r="H171" s="43"/>
      <c r="I171" s="21"/>
      <c r="J171" s="21"/>
      <c r="K171" s="21"/>
      <c r="L171" s="21"/>
    </row>
    <row r="172" spans="1:12" s="34" customFormat="1" ht="12.75">
      <c r="A172" s="35"/>
      <c r="B172" s="14"/>
      <c r="C172" s="35"/>
      <c r="D172" s="36"/>
      <c r="E172" s="14"/>
      <c r="F172" s="43"/>
      <c r="G172" s="43"/>
      <c r="H172" s="43"/>
      <c r="I172" s="21"/>
      <c r="J172" s="21"/>
      <c r="K172" s="21"/>
      <c r="L172" s="21"/>
    </row>
    <row r="173" spans="1:12" s="11" customFormat="1" ht="12.75">
      <c r="A173" s="10"/>
      <c r="B173" s="13"/>
      <c r="C173" s="10"/>
      <c r="D173" s="10"/>
      <c r="E173" s="13"/>
      <c r="F173" s="42"/>
      <c r="G173" s="42"/>
      <c r="H173" s="42"/>
      <c r="I173" s="20"/>
      <c r="J173" s="20"/>
      <c r="K173" s="20"/>
      <c r="L173" s="20"/>
    </row>
    <row r="174" spans="1:12" ht="12.75">
      <c r="A174" s="8"/>
      <c r="B174" s="14"/>
      <c r="C174" s="8"/>
      <c r="D174" s="8"/>
      <c r="E174" s="14"/>
      <c r="F174" s="43"/>
      <c r="G174" s="43"/>
      <c r="H174" s="43"/>
      <c r="I174" s="21"/>
      <c r="J174" s="21"/>
      <c r="K174" s="21"/>
      <c r="L174" s="38"/>
    </row>
    <row r="175" spans="1:12" ht="12.75">
      <c r="A175" s="8"/>
      <c r="B175" s="14"/>
      <c r="C175" s="8"/>
      <c r="D175" s="8"/>
      <c r="E175" s="14"/>
      <c r="F175" s="43"/>
      <c r="G175" s="43"/>
      <c r="H175" s="43"/>
      <c r="I175" s="21"/>
      <c r="J175" s="21"/>
      <c r="K175" s="21"/>
      <c r="L175" s="21"/>
    </row>
    <row r="176" spans="1:12" s="11" customFormat="1" ht="12.75">
      <c r="A176" s="10"/>
      <c r="B176" s="13"/>
      <c r="C176" s="10"/>
      <c r="D176" s="10"/>
      <c r="E176" s="13"/>
      <c r="F176" s="42"/>
      <c r="G176" s="42"/>
      <c r="H176" s="42"/>
      <c r="I176" s="20"/>
      <c r="J176" s="20"/>
      <c r="K176" s="20"/>
      <c r="L176" s="20"/>
    </row>
    <row r="177" spans="7:12" ht="12.75">
      <c r="G177" s="41"/>
      <c r="H177" s="41"/>
      <c r="I177" s="19"/>
      <c r="J177" s="19"/>
      <c r="K177" s="19"/>
      <c r="L177" s="19"/>
    </row>
    <row r="178" spans="1:12" s="11" customFormat="1" ht="12.75">
      <c r="A178" s="10"/>
      <c r="B178" s="13"/>
      <c r="C178" s="10"/>
      <c r="D178" s="10"/>
      <c r="E178" s="13"/>
      <c r="F178" s="42"/>
      <c r="G178" s="42"/>
      <c r="H178" s="42"/>
      <c r="I178" s="20"/>
      <c r="J178" s="20"/>
      <c r="K178" s="20"/>
      <c r="L178" s="20"/>
    </row>
    <row r="179" spans="1:12" ht="12.75">
      <c r="A179" s="8"/>
      <c r="B179" s="14"/>
      <c r="C179" s="8"/>
      <c r="D179" s="8"/>
      <c r="E179" s="14"/>
      <c r="F179" s="43"/>
      <c r="G179" s="43"/>
      <c r="H179" s="43"/>
      <c r="I179" s="21"/>
      <c r="J179" s="21"/>
      <c r="K179" s="21"/>
      <c r="L179" s="21"/>
    </row>
    <row r="180" spans="1:12" s="11" customFormat="1" ht="12.75">
      <c r="A180" s="10"/>
      <c r="B180" s="13"/>
      <c r="C180" s="10"/>
      <c r="D180" s="10"/>
      <c r="E180" s="13"/>
      <c r="F180" s="42"/>
      <c r="G180" s="42"/>
      <c r="H180" s="42"/>
      <c r="I180" s="20"/>
      <c r="J180" s="20"/>
      <c r="K180" s="20"/>
      <c r="L180" s="20"/>
    </row>
    <row r="181" spans="7:12" ht="12.75">
      <c r="G181" s="41"/>
      <c r="H181" s="41"/>
      <c r="I181" s="19"/>
      <c r="J181" s="19"/>
      <c r="K181" s="19"/>
      <c r="L181" s="19"/>
    </row>
    <row r="182" spans="1:12" s="11" customFormat="1" ht="12.75">
      <c r="A182" s="10"/>
      <c r="B182" s="13"/>
      <c r="C182" s="10"/>
      <c r="D182" s="10"/>
      <c r="E182" s="13"/>
      <c r="F182" s="42"/>
      <c r="G182" s="42"/>
      <c r="H182" s="42"/>
      <c r="I182" s="20"/>
      <c r="J182" s="20"/>
      <c r="K182" s="20"/>
      <c r="L182" s="20"/>
    </row>
    <row r="183" spans="1:12" ht="12.75">
      <c r="A183" s="8"/>
      <c r="B183" s="14"/>
      <c r="C183" s="8"/>
      <c r="D183" s="8"/>
      <c r="E183" s="14"/>
      <c r="F183" s="43"/>
      <c r="G183" s="43"/>
      <c r="H183" s="43"/>
      <c r="I183" s="21"/>
      <c r="J183" s="21"/>
      <c r="K183" s="21"/>
      <c r="L183" s="21"/>
    </row>
    <row r="184" spans="1:12" s="11" customFormat="1" ht="12.75">
      <c r="A184" s="10"/>
      <c r="B184" s="13"/>
      <c r="C184" s="10"/>
      <c r="D184" s="10"/>
      <c r="E184" s="13"/>
      <c r="F184" s="42"/>
      <c r="G184" s="42"/>
      <c r="H184" s="42"/>
      <c r="I184" s="20"/>
      <c r="J184" s="20"/>
      <c r="K184" s="20"/>
      <c r="L184" s="20"/>
    </row>
    <row r="185" spans="7:12" ht="12.75">
      <c r="G185" s="41"/>
      <c r="H185" s="41"/>
      <c r="I185" s="19"/>
      <c r="J185" s="19"/>
      <c r="K185" s="19"/>
      <c r="L185" s="19"/>
    </row>
    <row r="186" spans="1:12" s="11" customFormat="1" ht="12.75">
      <c r="A186" s="10"/>
      <c r="B186" s="13"/>
      <c r="C186" s="10"/>
      <c r="D186" s="10"/>
      <c r="E186" s="13"/>
      <c r="F186" s="42"/>
      <c r="G186" s="42"/>
      <c r="H186" s="42"/>
      <c r="I186" s="20"/>
      <c r="J186" s="20"/>
      <c r="K186" s="20"/>
      <c r="L186" s="20"/>
    </row>
    <row r="187" spans="1:12" ht="12.75">
      <c r="A187" s="8"/>
      <c r="B187" s="14"/>
      <c r="C187" s="8"/>
      <c r="D187" s="8"/>
      <c r="E187" s="14"/>
      <c r="F187" s="43"/>
      <c r="G187" s="43"/>
      <c r="H187" s="43"/>
      <c r="I187" s="21"/>
      <c r="J187" s="21"/>
      <c r="K187" s="21"/>
      <c r="L187" s="21"/>
    </row>
    <row r="188" spans="1:12" s="11" customFormat="1" ht="12.75">
      <c r="A188" s="10"/>
      <c r="B188" s="13"/>
      <c r="C188" s="10"/>
      <c r="D188" s="10"/>
      <c r="E188" s="13"/>
      <c r="F188" s="42"/>
      <c r="G188" s="42"/>
      <c r="H188" s="42"/>
      <c r="I188" s="20"/>
      <c r="J188" s="20"/>
      <c r="K188" s="20"/>
      <c r="L188" s="20"/>
    </row>
    <row r="189" spans="7:12" ht="12.75">
      <c r="G189" s="41"/>
      <c r="H189" s="41"/>
      <c r="I189" s="19"/>
      <c r="J189" s="19"/>
      <c r="K189" s="19"/>
      <c r="L189" s="19"/>
    </row>
    <row r="190" spans="1:12" s="11" customFormat="1" ht="12.75">
      <c r="A190" s="10"/>
      <c r="B190" s="13"/>
      <c r="C190" s="10"/>
      <c r="D190" s="10"/>
      <c r="E190" s="13"/>
      <c r="F190" s="42"/>
      <c r="G190" s="42"/>
      <c r="H190" s="42"/>
      <c r="I190" s="20"/>
      <c r="J190" s="20"/>
      <c r="K190" s="20"/>
      <c r="L190" s="20"/>
    </row>
    <row r="191" spans="1:12" ht="12.75">
      <c r="A191" s="8"/>
      <c r="B191" s="14"/>
      <c r="C191" s="8"/>
      <c r="D191" s="8"/>
      <c r="E191" s="14"/>
      <c r="F191" s="43"/>
      <c r="G191" s="43"/>
      <c r="H191" s="43"/>
      <c r="I191" s="21"/>
      <c r="J191" s="21"/>
      <c r="K191" s="21"/>
      <c r="L191" s="21"/>
    </row>
    <row r="192" spans="1:12" s="11" customFormat="1" ht="12.75">
      <c r="A192" s="10"/>
      <c r="B192" s="13"/>
      <c r="C192" s="10"/>
      <c r="D192" s="10"/>
      <c r="E192" s="13"/>
      <c r="F192" s="42"/>
      <c r="G192" s="42"/>
      <c r="H192" s="42"/>
      <c r="I192" s="20"/>
      <c r="J192" s="20"/>
      <c r="K192" s="20"/>
      <c r="L192" s="20"/>
    </row>
    <row r="193" spans="7:12" ht="12.75">
      <c r="G193" s="41"/>
      <c r="H193" s="41"/>
      <c r="I193" s="19"/>
      <c r="J193" s="19"/>
      <c r="K193" s="19"/>
      <c r="L193" s="19"/>
    </row>
    <row r="194" spans="7:12" ht="12.75">
      <c r="G194" s="41"/>
      <c r="H194" s="41"/>
      <c r="I194" s="19"/>
      <c r="J194" s="19"/>
      <c r="K194" s="19"/>
      <c r="L194" s="19"/>
    </row>
    <row r="195" spans="7:12" ht="12.75">
      <c r="G195" s="41"/>
      <c r="H195" s="41"/>
      <c r="I195" s="19"/>
      <c r="J195" s="19"/>
      <c r="K195" s="19"/>
      <c r="L195" s="19"/>
    </row>
    <row r="196" spans="1:12" s="11" customFormat="1" ht="12.75">
      <c r="A196" s="10"/>
      <c r="B196" s="13"/>
      <c r="C196" s="10"/>
      <c r="D196" s="10"/>
      <c r="E196" s="13"/>
      <c r="F196" s="42"/>
      <c r="G196" s="42"/>
      <c r="H196" s="42"/>
      <c r="I196" s="20"/>
      <c r="J196" s="20"/>
      <c r="K196" s="20"/>
      <c r="L196" s="20"/>
    </row>
    <row r="197" spans="1:12" ht="12.75">
      <c r="A197" s="8"/>
      <c r="B197" s="14"/>
      <c r="C197" s="8"/>
      <c r="D197" s="8"/>
      <c r="E197" s="14"/>
      <c r="F197" s="43"/>
      <c r="G197" s="43"/>
      <c r="H197" s="43"/>
      <c r="I197" s="21"/>
      <c r="J197" s="21"/>
      <c r="K197" s="21"/>
      <c r="L197" s="21"/>
    </row>
    <row r="198" spans="1:12" s="11" customFormat="1" ht="12.75">
      <c r="A198" s="10"/>
      <c r="B198" s="13"/>
      <c r="C198" s="10"/>
      <c r="D198" s="10"/>
      <c r="E198" s="13"/>
      <c r="F198" s="42"/>
      <c r="G198" s="42"/>
      <c r="H198" s="42"/>
      <c r="I198" s="20"/>
      <c r="J198" s="20"/>
      <c r="K198" s="20"/>
      <c r="L198" s="20"/>
    </row>
    <row r="199" spans="7:12" ht="12.75">
      <c r="G199" s="41"/>
      <c r="H199" s="41"/>
      <c r="I199" s="19"/>
      <c r="J199" s="19"/>
      <c r="K199" s="19"/>
      <c r="L199" s="19"/>
    </row>
    <row r="200" spans="1:12" s="11" customFormat="1" ht="12.75">
      <c r="A200" s="10"/>
      <c r="B200" s="13"/>
      <c r="C200" s="10"/>
      <c r="D200" s="10"/>
      <c r="E200" s="13"/>
      <c r="F200" s="42"/>
      <c r="G200" s="42"/>
      <c r="H200" s="42"/>
      <c r="I200" s="20"/>
      <c r="J200" s="20"/>
      <c r="K200" s="20"/>
      <c r="L200" s="20"/>
    </row>
    <row r="201" spans="1:12" ht="12.75">
      <c r="A201" s="8"/>
      <c r="B201" s="14"/>
      <c r="C201" s="8"/>
      <c r="D201" s="8"/>
      <c r="E201" s="14"/>
      <c r="F201" s="43"/>
      <c r="G201" s="43"/>
      <c r="H201" s="43"/>
      <c r="I201" s="21"/>
      <c r="J201" s="21"/>
      <c r="K201" s="21"/>
      <c r="L201" s="21"/>
    </row>
    <row r="202" spans="4:12" ht="12.75">
      <c r="D202" s="2"/>
      <c r="E202" s="22"/>
      <c r="G202" s="41"/>
      <c r="H202" s="41"/>
      <c r="I202" s="19"/>
      <c r="J202" s="19"/>
      <c r="K202" s="19"/>
      <c r="L202" s="19"/>
    </row>
    <row r="203" spans="5:12" ht="12.75">
      <c r="E203" s="22"/>
      <c r="G203" s="41"/>
      <c r="H203" s="41"/>
      <c r="I203" s="19"/>
      <c r="J203" s="19"/>
      <c r="K203" s="19"/>
      <c r="L203" s="19"/>
    </row>
    <row r="204" spans="7:12" ht="12.75">
      <c r="G204" s="41"/>
      <c r="H204" s="41"/>
      <c r="I204" s="19"/>
      <c r="J204" s="19"/>
      <c r="K204" s="19"/>
      <c r="L204" s="19"/>
    </row>
    <row r="205" spans="7:12" ht="12.75">
      <c r="G205" s="41"/>
      <c r="H205" s="41"/>
      <c r="I205" s="19"/>
      <c r="J205" s="19"/>
      <c r="K205" s="19"/>
      <c r="L205" s="19"/>
    </row>
    <row r="206" spans="7:12" ht="12.75">
      <c r="G206" s="41"/>
      <c r="H206" s="41"/>
      <c r="I206" s="19"/>
      <c r="J206" s="19"/>
      <c r="K206" s="19"/>
      <c r="L206" s="19"/>
    </row>
    <row r="207" spans="7:12" ht="12.75">
      <c r="G207" s="41"/>
      <c r="H207" s="41"/>
      <c r="I207" s="19"/>
      <c r="J207" s="19"/>
      <c r="K207" s="19"/>
      <c r="L207" s="19"/>
    </row>
    <row r="208" spans="7:12" ht="12.75">
      <c r="G208" s="41"/>
      <c r="H208" s="41"/>
      <c r="I208" s="19"/>
      <c r="J208" s="19"/>
      <c r="K208" s="19"/>
      <c r="L208" s="19"/>
    </row>
    <row r="209" spans="7:12" ht="12.75">
      <c r="G209" s="41"/>
      <c r="H209" s="41"/>
      <c r="I209" s="19"/>
      <c r="J209" s="19"/>
      <c r="K209" s="19"/>
      <c r="L209" s="19"/>
    </row>
    <row r="210" spans="7:12" ht="12.75">
      <c r="G210" s="41"/>
      <c r="H210" s="41"/>
      <c r="I210" s="19"/>
      <c r="J210" s="19"/>
      <c r="K210" s="19"/>
      <c r="L210" s="19"/>
    </row>
    <row r="211" spans="7:12" ht="12.75">
      <c r="G211" s="41"/>
      <c r="H211" s="41"/>
      <c r="I211" s="19"/>
      <c r="J211" s="19"/>
      <c r="K211" s="19"/>
      <c r="L211" s="19"/>
    </row>
    <row r="212" spans="7:12" ht="12.75">
      <c r="G212" s="41"/>
      <c r="H212" s="41"/>
      <c r="I212" s="19"/>
      <c r="J212" s="19"/>
      <c r="K212" s="19"/>
      <c r="L212" s="19"/>
    </row>
    <row r="213" spans="7:12" ht="12.75">
      <c r="G213" s="41"/>
      <c r="H213" s="41"/>
      <c r="I213" s="19"/>
      <c r="J213" s="19"/>
      <c r="K213" s="19"/>
      <c r="L213" s="19"/>
    </row>
    <row r="214" spans="7:12" ht="12.75">
      <c r="G214" s="41"/>
      <c r="H214" s="41"/>
      <c r="I214" s="19"/>
      <c r="J214" s="19"/>
      <c r="K214" s="19"/>
      <c r="L214" s="19"/>
    </row>
    <row r="215" spans="7:12" ht="12.75">
      <c r="G215" s="41"/>
      <c r="H215" s="41"/>
      <c r="I215" s="19"/>
      <c r="J215" s="19"/>
      <c r="K215" s="19"/>
      <c r="L215" s="19"/>
    </row>
    <row r="216" spans="7:12" ht="12.75">
      <c r="G216" s="41"/>
      <c r="H216" s="41"/>
      <c r="I216" s="19"/>
      <c r="J216" s="19"/>
      <c r="K216" s="19"/>
      <c r="L216" s="19"/>
    </row>
    <row r="217" spans="7:12" ht="12.75">
      <c r="G217" s="41"/>
      <c r="H217" s="41"/>
      <c r="I217" s="19"/>
      <c r="J217" s="19"/>
      <c r="K217" s="19"/>
      <c r="L217" s="19"/>
    </row>
    <row r="218" spans="7:12" ht="12.75">
      <c r="G218" s="41"/>
      <c r="H218" s="41"/>
      <c r="I218" s="19"/>
      <c r="J218" s="19"/>
      <c r="K218" s="19"/>
      <c r="L218" s="19"/>
    </row>
    <row r="219" spans="7:12" ht="12.75">
      <c r="G219" s="41"/>
      <c r="H219" s="41"/>
      <c r="I219" s="19"/>
      <c r="J219" s="19"/>
      <c r="K219" s="19"/>
      <c r="L219" s="19"/>
    </row>
    <row r="220" spans="7:8" ht="12.75">
      <c r="G220" s="41"/>
      <c r="H220" s="41"/>
    </row>
    <row r="221" spans="7:8" ht="12.75">
      <c r="G221" s="41"/>
      <c r="H221" s="41"/>
    </row>
    <row r="222" spans="7:8" ht="12.75">
      <c r="G222" s="41"/>
      <c r="H222" s="41"/>
    </row>
    <row r="223" spans="7:8" ht="12.75">
      <c r="G223" s="41"/>
      <c r="H223" s="41"/>
    </row>
    <row r="224" spans="7:8" ht="12.75">
      <c r="G224" s="41"/>
      <c r="H224" s="41"/>
    </row>
    <row r="225" spans="7:8" ht="12.75">
      <c r="G225" s="41"/>
      <c r="H225" s="41"/>
    </row>
    <row r="226" spans="7:8" ht="12.75">
      <c r="G226" s="41"/>
      <c r="H226" s="41"/>
    </row>
    <row r="227" spans="7:8" ht="12.75">
      <c r="G227" s="41"/>
      <c r="H227" s="41"/>
    </row>
    <row r="228" spans="7:8" ht="12.75">
      <c r="G228" s="41"/>
      <c r="H228" s="41"/>
    </row>
    <row r="229" spans="7:8" ht="12.75">
      <c r="G229" s="41"/>
      <c r="H229" s="41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&amp;C&amp;A&amp;R&amp;D</oddHeader>
    <oddFooter>&amp;CStránka &amp;P z &amp;N</oddFooter>
  </headerFooter>
  <rowBreaks count="4" manualBreakCount="4">
    <brk id="29" max="255" man="1"/>
    <brk id="68" max="255" man="1"/>
    <brk id="135" max="9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Uhlirova</dc:creator>
  <cp:keywords/>
  <dc:description/>
  <cp:lastModifiedBy>Jakub Schmitz</cp:lastModifiedBy>
  <cp:lastPrinted>2014-05-18T16:31:00Z</cp:lastPrinted>
  <dcterms:created xsi:type="dcterms:W3CDTF">2014-05-17T07:06:51Z</dcterms:created>
  <dcterms:modified xsi:type="dcterms:W3CDTF">2014-05-23T11:51:33Z</dcterms:modified>
  <cp:category/>
  <cp:version/>
  <cp:contentType/>
  <cp:contentStatus/>
</cp:coreProperties>
</file>